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mapaq-my.sharepoint.com/personal/alycia_rodrigue_partenaires_mapaq_gouv_qc_ca/Documents/Bureau/"/>
    </mc:Choice>
  </mc:AlternateContent>
  <xr:revisionPtr revIDLastSave="0" documentId="8_{9C60AA6C-E3E5-47B8-8F8E-4535D9EE66D8}" xr6:coauthVersionLast="47" xr6:coauthVersionMax="47" xr10:uidLastSave="{00000000-0000-0000-0000-000000000000}"/>
  <bookViews>
    <workbookView xWindow="-110" yWindow="-110" windowWidth="19420" windowHeight="10420" activeTab="2" xr2:uid="{00000000-000D-0000-FFFF-FFFF00000000}"/>
  </bookViews>
  <sheets>
    <sheet name="Lisez-moi" sheetId="7" r:id="rId1"/>
    <sheet name="Admissibilité" sheetId="6" r:id="rId2"/>
    <sheet name="Aide financière" sheetId="8" r:id="rId3"/>
    <sheet name="Calcul" sheetId="3" state="hidden" r:id="rId4"/>
    <sheet name="Programme" sheetId="5" state="hidden" r:id="rId5"/>
    <sheet name="Liste" sheetId="4" state="hidden" r:id="rId6"/>
  </sheets>
  <definedNames>
    <definedName name="lis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8" l="1"/>
  <c r="B9" i="4"/>
  <c r="F7" i="8"/>
  <c r="B3" i="4"/>
  <c r="B4" i="4"/>
  <c r="B5" i="4"/>
  <c r="B6" i="4"/>
  <c r="B7" i="4"/>
  <c r="B8" i="4"/>
  <c r="B2" i="4"/>
  <c r="C10" i="3"/>
  <c r="C9" i="3"/>
  <c r="D2" i="3" l="1"/>
  <c r="D7" i="3" s="1"/>
  <c r="D3" i="3" l="1"/>
  <c r="D4" i="3"/>
  <c r="D14" i="3"/>
  <c r="D9" i="3"/>
  <c r="D10" i="3" s="1"/>
  <c r="D12" i="3" s="1"/>
  <c r="E2" i="6"/>
  <c r="C2" i="6"/>
  <c r="C3" i="3"/>
  <c r="C4" i="3"/>
  <c r="C5" i="3"/>
  <c r="C6" i="3"/>
  <c r="C7" i="3"/>
  <c r="C8" i="3"/>
  <c r="C11" i="3"/>
  <c r="C12" i="3"/>
  <c r="C13" i="3"/>
  <c r="C14" i="3"/>
  <c r="C15" i="3"/>
  <c r="C16" i="3"/>
  <c r="C17" i="3"/>
  <c r="C2" i="3"/>
  <c r="D16" i="3" l="1"/>
  <c r="D8" i="3"/>
  <c r="E8" i="3" s="1"/>
  <c r="D11" i="3"/>
  <c r="D13" i="3"/>
  <c r="E13" i="3" s="1"/>
  <c r="E10" i="3"/>
  <c r="E12" i="3"/>
  <c r="E4" i="3"/>
  <c r="E14" i="3"/>
  <c r="E9" i="3"/>
  <c r="E11" i="3"/>
  <c r="E7" i="3"/>
  <c r="F5" i="3"/>
  <c r="E20" i="3" s="1"/>
  <c r="E21" i="3" s="1"/>
  <c r="B24" i="6" s="1"/>
  <c r="E3" i="3"/>
  <c r="E2" i="3"/>
  <c r="E16" i="3" l="1"/>
  <c r="E18" i="3" s="1"/>
  <c r="E19" i="3" s="1"/>
  <c r="E21" i="6"/>
  <c r="E22" i="3" l="1"/>
  <c r="E23" i="3" s="1"/>
  <c r="B23" i="6"/>
  <c r="B26" i="6" l="1"/>
  <c r="C9" i="4" s="1"/>
  <c r="H7" i="8"/>
  <c r="A28" i="6"/>
  <c r="B25" i="6"/>
  <c r="C5" i="4" l="1"/>
  <c r="C7" i="4"/>
  <c r="C8" i="4"/>
  <c r="C6" i="4"/>
  <c r="A33" i="6" s="1"/>
  <c r="C4" i="4"/>
  <c r="B31" i="6" s="1"/>
  <c r="C2" i="4"/>
  <c r="C3" i="4"/>
  <c r="B29" i="6" l="1"/>
  <c r="A30" i="6"/>
  <c r="B32" i="6"/>
  <c r="B34" i="6"/>
  <c r="A31" i="6"/>
  <c r="A29" i="6"/>
  <c r="B33" i="6"/>
  <c r="A34" i="6"/>
  <c r="A32" i="6"/>
  <c r="B30" i="6"/>
  <c r="B28" i="6"/>
</calcChain>
</file>

<file path=xl/sharedStrings.xml><?xml version="1.0" encoding="utf-8"?>
<sst xmlns="http://schemas.openxmlformats.org/spreadsheetml/2006/main" count="89" uniqueCount="59">
  <si>
    <t>Assiette résiduelle</t>
  </si>
  <si>
    <t>Assiette six logements +</t>
  </si>
  <si>
    <t>Assiette agricole</t>
  </si>
  <si>
    <t>Assiette forestière</t>
  </si>
  <si>
    <t>Assiette industrielle</t>
  </si>
  <si>
    <t>Assiette non résidentielle</t>
  </si>
  <si>
    <t>Assiette sous-catégorie de référence</t>
  </si>
  <si>
    <t>Assiette sous-catégorie A</t>
  </si>
  <si>
    <t>Assiette sous-catégorie B</t>
  </si>
  <si>
    <t>Assiette sous-catégorie C</t>
  </si>
  <si>
    <t>Poste</t>
  </si>
  <si>
    <t>Assiette d'application</t>
  </si>
  <si>
    <t>Taux de taxes</t>
  </si>
  <si>
    <t>Revenus</t>
  </si>
  <si>
    <t>Perte</t>
  </si>
  <si>
    <t>Valeur sommaire</t>
  </si>
  <si>
    <t>Budget</t>
  </si>
  <si>
    <t>Budget arrondi</t>
  </si>
  <si>
    <t>Manque à gagner</t>
  </si>
  <si>
    <t>Manque à gagner arrondi</t>
  </si>
  <si>
    <t>Année</t>
  </si>
  <si>
    <t>Volet 1</t>
  </si>
  <si>
    <t>Volet 2</t>
  </si>
  <si>
    <t xml:space="preserve">Volet 3 </t>
  </si>
  <si>
    <t>Volet 4</t>
  </si>
  <si>
    <t>Borne inf</t>
  </si>
  <si>
    <t>Borne sup</t>
  </si>
  <si>
    <t>Valeur agricole exemptée</t>
  </si>
  <si>
    <t>Assiette terrains vagues desservis autres immeubles que INR</t>
  </si>
  <si>
    <t>Assiette terrains vagues desservis immeubles INR</t>
  </si>
  <si>
    <t>Manquer à gagner estimé</t>
  </si>
  <si>
    <t>Sélectionnez le cycle triennal de votre rôle</t>
  </si>
  <si>
    <t>Taux de taxes applicables</t>
  </si>
  <si>
    <t>Inscrivez les valeurs pour l'exerice financier indiquée</t>
  </si>
  <si>
    <t>Sélectionnez un exercice financier et inscrivez les valeurs pour cet exercice</t>
  </si>
  <si>
    <t>Valeur</t>
  </si>
  <si>
    <t>Unique</t>
  </si>
  <si>
    <t>Varié</t>
  </si>
  <si>
    <t>Poste sommaire</t>
  </si>
  <si>
    <t>Inscrivez les valeurs pour l'exerice financier indiqué</t>
  </si>
  <si>
    <t>Admissibilité</t>
  </si>
  <si>
    <t>Aide financière</t>
  </si>
  <si>
    <t>Sommaire du rôle</t>
  </si>
  <si>
    <t>Rôle triennal</t>
  </si>
  <si>
    <t>Exercicie finanier</t>
  </si>
  <si>
    <t>Impact fiscal</t>
  </si>
  <si>
    <t>Exerice financier</t>
  </si>
  <si>
    <t>Taux d'aide finacière</t>
  </si>
  <si>
    <t>Taux d'aide financière</t>
  </si>
  <si>
    <t>Programme</t>
  </si>
  <si>
    <t>Budget de taxes foncières générales</t>
  </si>
  <si>
    <t>Cellule en rouge : veuillez sélectionner votre rôle triennal dans le menu déroulant.</t>
  </si>
  <si>
    <r>
      <t xml:space="preserve">Cellule en bleu : veuillez inscrire les taux de taxe applicables aux catégories d'immeubles, pour le premier exercice financier de votre rôle.
Additionnez tous les taux de taxe foncière municipale, incluant la taxe foncière générale, toute taxe spéciale, basée sur la valeur foncière, imposée sur l’ensemble du territoire de la municipalité.
   </t>
    </r>
    <r>
      <rPr>
        <sz val="12"/>
        <color theme="1"/>
        <rFont val="Calibri"/>
        <family val="2"/>
      </rPr>
      <t>→</t>
    </r>
    <r>
      <rPr>
        <sz val="12"/>
        <color theme="1"/>
        <rFont val="Arial"/>
        <family val="2"/>
      </rPr>
      <t xml:space="preserve"> Taux de taxes 2021 pour un rôle 2021-2022-2023
   </t>
    </r>
    <r>
      <rPr>
        <sz val="12"/>
        <color theme="1"/>
        <rFont val="Calibri"/>
        <family val="2"/>
      </rPr>
      <t>→</t>
    </r>
    <r>
      <rPr>
        <sz val="12"/>
        <color theme="1"/>
        <rFont val="Arial"/>
        <family val="2"/>
      </rPr>
      <t xml:space="preserve"> Taux de taxes 2022 pour un rôle 2022-2023-2024
   </t>
    </r>
    <r>
      <rPr>
        <sz val="12"/>
        <color theme="1"/>
        <rFont val="Calibri"/>
        <family val="2"/>
      </rPr>
      <t>→</t>
    </r>
    <r>
      <rPr>
        <sz val="12"/>
        <color theme="1"/>
        <rFont val="Arial"/>
        <family val="2"/>
      </rPr>
      <t xml:space="preserve"> Taux de taxes 2023 pour un rôle 2023-2024-2025</t>
    </r>
  </si>
  <si>
    <t>Cellule en rouge : veuillez sélectionner l'exercice financier visé dans le menu déroulant.</t>
  </si>
  <si>
    <t>Cellule en mauve : veuillez inscrire les valeurs de votre sommaire du rôle, pour le premier exercice financier visé.</t>
  </si>
  <si>
    <t>Cellule en bleu : veuillez inscrire le taux de taxe applicables à la catégorie des immeubles agricoles, pour le premier exercice financier visé.
Additionnez tous les taux de taxe foncière municipale, incluant la taxe foncière générale, toute taxe spéciale, basée sur la valeur foncière, imposée sur l’ensemble du territoire de la municipalité.</t>
  </si>
  <si>
    <t>Veuillez remplir les sections "Admissibilité" et "Aide financière", afin d'obtenir une estimation de votre aide financière.
En aucun cas le résultat ne peut constituer un engagement du ministère de l'Agriculture, des Pêcheries et de l'Alimentation à verser ce montant.</t>
  </si>
  <si>
    <r>
      <t xml:space="preserve">Cellule en mauve : veuillez inscrire les valeurs de votre sommaire du rôle, pour le premier exercice financier.
Lorsque cela est applicable, l’assiette d’application doit comprendre la valeur imposable et la valeur compensable.
</t>
    </r>
    <r>
      <rPr>
        <b/>
        <sz val="12"/>
        <color theme="1"/>
        <rFont val="Arial"/>
        <family val="2"/>
      </rPr>
      <t>Exceptionnellement</t>
    </r>
    <r>
      <rPr>
        <sz val="12"/>
        <color theme="1"/>
        <rFont val="Arial"/>
        <family val="2"/>
      </rPr>
      <t xml:space="preserve">, pour un rôle 2021-2022-2023, veuillez inscrire les valeurs de votre sommaire 2022.
   </t>
    </r>
    <r>
      <rPr>
        <sz val="12"/>
        <color theme="1"/>
        <rFont val="Calibri"/>
        <family val="2"/>
      </rPr>
      <t>→</t>
    </r>
    <r>
      <rPr>
        <sz val="12"/>
        <color theme="1"/>
        <rFont val="Arial"/>
        <family val="2"/>
      </rPr>
      <t xml:space="preserve"> Sommaire 2022 pour un rôle 2021-2022-2023
   </t>
    </r>
    <r>
      <rPr>
        <sz val="12"/>
        <color theme="1"/>
        <rFont val="Calibri"/>
        <family val="2"/>
      </rPr>
      <t>→</t>
    </r>
    <r>
      <rPr>
        <sz val="12"/>
        <color theme="1"/>
        <rFont val="Arial"/>
        <family val="2"/>
      </rPr>
      <t xml:space="preserve"> Sommaire 2022 pour un rôle 2022-2023-2024
   </t>
    </r>
    <r>
      <rPr>
        <sz val="12"/>
        <color theme="1"/>
        <rFont val="Calibri"/>
        <family val="2"/>
      </rPr>
      <t>→</t>
    </r>
    <r>
      <rPr>
        <sz val="12"/>
        <color theme="1"/>
        <rFont val="Arial"/>
        <family val="2"/>
      </rPr>
      <t xml:space="preserve"> Sommaire 2023 pour un rôle 2023-2024-2025</t>
    </r>
  </si>
  <si>
    <t>Poste sommaire
https://www.mapaq.gouv.qc.ca/SiteCollectionDocuments/Taxesfoncieresagricoles/ChartePoste_2021.pdf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</si>
</sst>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quot;"/>
    <numFmt numFmtId="165" formatCode="#,##0.0000&quot; $/100$&quot;"/>
    <numFmt numFmtId="166" formatCode="#,##0.00\ &quot;$&quot;"/>
    <numFmt numFmtId="167" formatCode="0.000000%"/>
    <numFmt numFmtId="168" formatCode="0.0%"/>
  </numFmts>
  <fonts count="8" x14ac:knownFonts="1">
    <font>
      <sz val="11"/>
      <color theme="1"/>
      <name val="Calibri"/>
      <family val="2"/>
      <scheme val="minor"/>
    </font>
    <font>
      <sz val="11"/>
      <color theme="1"/>
      <name val="Arial"/>
      <family val="2"/>
    </font>
    <font>
      <sz val="11"/>
      <name val="Arial"/>
      <family val="2"/>
    </font>
    <font>
      <b/>
      <sz val="11"/>
      <color theme="1"/>
      <name val="Arial"/>
      <family val="2"/>
    </font>
    <font>
      <sz val="12"/>
      <color theme="1"/>
      <name val="Arial"/>
      <family val="2"/>
    </font>
    <font>
      <b/>
      <sz val="12"/>
      <color theme="1"/>
      <name val="Arial"/>
      <family val="2"/>
    </font>
    <font>
      <sz val="12"/>
      <color theme="1"/>
      <name val="Calibri"/>
      <family val="2"/>
    </font>
    <font>
      <u/>
      <sz val="11"/>
      <color theme="10"/>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6">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2">
    <xf numFmtId="0" fontId="0" fillId="0" borderId="0"/>
    <xf numFmtId="0" fontId="7" fillId="0" borderId="0" applyNumberFormat="0" applyFill="0" applyBorder="0" applyAlignment="0" applyProtection="0"/>
  </cellStyleXfs>
  <cellXfs count="52">
    <xf numFmtId="0" fontId="0" fillId="0" borderId="0" xfId="0"/>
    <xf numFmtId="0" fontId="1" fillId="0" borderId="0" xfId="0" applyFont="1"/>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66" fontId="1" fillId="0" borderId="1" xfId="0" applyNumberFormat="1" applyFont="1" applyBorder="1" applyAlignment="1">
      <alignment horizontal="center" vertical="center" wrapText="1"/>
    </xf>
    <xf numFmtId="0" fontId="1" fillId="0" borderId="1" xfId="0" applyFont="1" applyBorder="1"/>
    <xf numFmtId="167"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164" fontId="2" fillId="4"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4" fillId="0" borderId="0" xfId="0" applyFont="1"/>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wrapText="1"/>
    </xf>
    <xf numFmtId="0" fontId="1" fillId="0" borderId="1" xfId="0" applyFont="1" applyBorder="1" applyAlignment="1">
      <alignment horizontal="center" vertical="center" wrapText="1"/>
    </xf>
    <xf numFmtId="164" fontId="2" fillId="5" borderId="1" xfId="0" applyNumberFormat="1" applyFont="1" applyFill="1" applyBorder="1" applyAlignment="1" applyProtection="1">
      <alignment horizontal="center" vertical="center" wrapText="1"/>
      <protection locked="0"/>
    </xf>
    <xf numFmtId="165" fontId="1" fillId="6" borderId="1"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pplyProtection="1">
      <alignment horizontal="left" vertical="center" wrapText="1"/>
    </xf>
    <xf numFmtId="164" fontId="1" fillId="3" borderId="1" xfId="0" applyNumberFormat="1" applyFont="1" applyFill="1" applyBorder="1" applyAlignment="1" applyProtection="1">
      <alignment horizontal="center" vertical="center"/>
    </xf>
    <xf numFmtId="168" fontId="1" fillId="3" borderId="1" xfId="0" applyNumberFormat="1" applyFont="1" applyFill="1" applyBorder="1" applyAlignment="1" applyProtection="1">
      <alignment horizontal="center" vertical="center"/>
    </xf>
    <xf numFmtId="0" fontId="1" fillId="3" borderId="1" xfId="0" applyNumberFormat="1"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9" fontId="1" fillId="3" borderId="1" xfId="0" applyNumberFormat="1" applyFont="1" applyFill="1" applyBorder="1" applyAlignment="1" applyProtection="1">
      <alignment horizontal="center" vertical="center"/>
    </xf>
    <xf numFmtId="166" fontId="1" fillId="3" borderId="1" xfId="0" applyNumberFormat="1" applyFont="1" applyFill="1" applyBorder="1" applyAlignment="1">
      <alignment vertical="center" wrapText="1"/>
    </xf>
    <xf numFmtId="165" fontId="1" fillId="6"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1" fillId="0" borderId="1" xfId="0" applyFont="1" applyBorder="1" applyAlignment="1" applyProtection="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7"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7" fillId="0" borderId="1" xfId="1" applyBorder="1" applyAlignment="1" applyProtection="1">
      <alignment horizontal="center" vertical="center" wrapText="1"/>
      <protection locked="0"/>
    </xf>
    <xf numFmtId="165" fontId="1" fillId="6" borderId="1" xfId="0" applyNumberFormat="1" applyFont="1" applyFill="1" applyBorder="1" applyAlignment="1" applyProtection="1">
      <alignment horizontal="center" vertical="center"/>
      <protection locked="0"/>
    </xf>
    <xf numFmtId="165" fontId="1" fillId="3" borderId="1" xfId="0" applyNumberFormat="1" applyFont="1" applyFill="1" applyBorder="1" applyAlignment="1">
      <alignment horizontal="center" vertical="center"/>
    </xf>
    <xf numFmtId="166" fontId="1" fillId="3" borderId="1" xfId="0" applyNumberFormat="1"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6" fontId="1" fillId="2" borderId="1" xfId="0" applyNumberFormat="1" applyFont="1" applyFill="1" applyBorder="1" applyAlignment="1">
      <alignment horizontal="center" vertical="center" wrapText="1"/>
    </xf>
    <xf numFmtId="165" fontId="1" fillId="4" borderId="3" xfId="0" applyNumberFormat="1" applyFont="1" applyFill="1" applyBorder="1" applyAlignment="1">
      <alignment horizontal="center" vertical="center"/>
    </xf>
    <xf numFmtId="165" fontId="1" fillId="4" borderId="4" xfId="0" applyNumberFormat="1" applyFont="1" applyFill="1" applyBorder="1" applyAlignment="1">
      <alignment horizontal="center" vertical="center"/>
    </xf>
    <xf numFmtId="165" fontId="1" fillId="4" borderId="5" xfId="0" applyNumberFormat="1" applyFont="1" applyFill="1" applyBorder="1" applyAlignment="1">
      <alignment horizontal="center" vertical="center"/>
    </xf>
    <xf numFmtId="166" fontId="1" fillId="0" borderId="1" xfId="0" applyNumberFormat="1" applyFont="1" applyBorder="1" applyAlignment="1">
      <alignment horizontal="center" vertical="center" wrapText="1"/>
    </xf>
    <xf numFmtId="165" fontId="1" fillId="4" borderId="1" xfId="0" applyNumberFormat="1" applyFont="1" applyFill="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209550</xdr:colOff>
      <xdr:row>0</xdr:row>
      <xdr:rowOff>587726</xdr:rowOff>
    </xdr:to>
    <xdr:pic>
      <xdr:nvPicPr>
        <xdr:cNvPr id="3" name="Image 2">
          <a:extLst>
            <a:ext uri="{FF2B5EF4-FFF2-40B4-BE49-F238E27FC236}">
              <a16:creationId xmlns:a16="http://schemas.microsoft.com/office/drawing/2014/main" id="{28EDFF6B-E154-4AE0-AF1D-C01CBEEC0B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00175" cy="58772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apaq.gouv.qc.ca/SiteCollectionDocuments/Taxesfoncieresagricoles/ChartePoste_202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37CF-3DC9-4C7F-BADC-0F0534101721}">
  <dimension ref="A1:C8"/>
  <sheetViews>
    <sheetView topLeftCell="A10" workbookViewId="0">
      <selection activeCell="C5" sqref="C5"/>
    </sheetView>
  </sheetViews>
  <sheetFormatPr baseColWidth="10" defaultColWidth="10.6328125" defaultRowHeight="15.5" x14ac:dyDescent="0.35"/>
  <cols>
    <col min="1" max="1" width="16.6328125" style="12" customWidth="1"/>
    <col min="2" max="2" width="22.36328125" style="13" customWidth="1"/>
    <col min="3" max="3" width="68.6328125" style="13" customWidth="1"/>
    <col min="4" max="16384" width="10.6328125" style="12"/>
  </cols>
  <sheetData>
    <row r="1" spans="1:3" ht="47.65" customHeight="1" x14ac:dyDescent="0.35">
      <c r="A1" s="32"/>
      <c r="B1" s="32"/>
      <c r="C1" s="32"/>
    </row>
    <row r="2" spans="1:3" ht="79.5" customHeight="1" x14ac:dyDescent="0.35">
      <c r="A2" s="31" t="s">
        <v>56</v>
      </c>
      <c r="B2" s="31"/>
      <c r="C2" s="31"/>
    </row>
    <row r="3" spans="1:3" ht="31" x14ac:dyDescent="0.35">
      <c r="A3" s="31" t="s">
        <v>40</v>
      </c>
      <c r="B3" s="14" t="s">
        <v>43</v>
      </c>
      <c r="C3" s="14" t="s">
        <v>51</v>
      </c>
    </row>
    <row r="4" spans="1:3" ht="186" x14ac:dyDescent="0.35">
      <c r="A4" s="31"/>
      <c r="B4" s="14" t="s">
        <v>42</v>
      </c>
      <c r="C4" s="14" t="s">
        <v>57</v>
      </c>
    </row>
    <row r="5" spans="1:3" ht="170.5" x14ac:dyDescent="0.35">
      <c r="A5" s="31"/>
      <c r="B5" s="14" t="s">
        <v>12</v>
      </c>
      <c r="C5" s="15" t="s">
        <v>52</v>
      </c>
    </row>
    <row r="6" spans="1:3" ht="31" x14ac:dyDescent="0.35">
      <c r="A6" s="31" t="s">
        <v>41</v>
      </c>
      <c r="B6" s="14" t="s">
        <v>44</v>
      </c>
      <c r="C6" s="14" t="s">
        <v>53</v>
      </c>
    </row>
    <row r="7" spans="1:3" ht="31" x14ac:dyDescent="0.35">
      <c r="A7" s="31"/>
      <c r="B7" s="14" t="s">
        <v>42</v>
      </c>
      <c r="C7" s="14" t="s">
        <v>54</v>
      </c>
    </row>
    <row r="8" spans="1:3" ht="108.5" x14ac:dyDescent="0.35">
      <c r="A8" s="31"/>
      <c r="B8" s="14" t="s">
        <v>12</v>
      </c>
      <c r="C8" s="14" t="s">
        <v>55</v>
      </c>
    </row>
  </sheetData>
  <sheetProtection algorithmName="SHA-512" hashValue="Hcn4gR9OpVfZ97QfFLvallnfQEz3o30jqQmwg3ubCB++PZKyn7HMuYwQQoCqZyqX6AWrUX04UKhJk4hl8iK13A==" saltValue="ItUFXQiwaotsLBnq0ik3FA==" spinCount="100000" sheet="1" objects="1" scenarios="1" selectLockedCells="1"/>
  <mergeCells count="4">
    <mergeCell ref="A2:C2"/>
    <mergeCell ref="A3:A5"/>
    <mergeCell ref="A6:A8"/>
    <mergeCell ref="A1:C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7CABC-3FF7-4A46-A0E4-B64812DDB04F}">
  <dimension ref="A1:E34"/>
  <sheetViews>
    <sheetView workbookViewId="0">
      <selection activeCell="C3" sqref="C3:C6"/>
    </sheetView>
  </sheetViews>
  <sheetFormatPr baseColWidth="10" defaultColWidth="10.6328125" defaultRowHeight="14" x14ac:dyDescent="0.3"/>
  <cols>
    <col min="1" max="1" width="36.08984375" style="1" bestFit="1" customWidth="1"/>
    <col min="2" max="2" width="26.54296875" style="1" bestFit="1" customWidth="1"/>
    <col min="3" max="3" width="28.08984375" style="1" customWidth="1"/>
    <col min="4" max="4" width="21.6328125" style="1" customWidth="1"/>
    <col min="5" max="5" width="19.6328125" style="1" bestFit="1" customWidth="1"/>
    <col min="6" max="16384" width="10.6328125" style="1"/>
  </cols>
  <sheetData>
    <row r="1" spans="1:5" ht="56" x14ac:dyDescent="0.3">
      <c r="A1" s="36" t="s">
        <v>31</v>
      </c>
      <c r="B1" s="37"/>
      <c r="C1" s="38" t="s">
        <v>33</v>
      </c>
      <c r="D1" s="38"/>
      <c r="E1" s="19" t="s">
        <v>39</v>
      </c>
    </row>
    <row r="2" spans="1:5" x14ac:dyDescent="0.3">
      <c r="A2" s="36"/>
      <c r="B2" s="37"/>
      <c r="C2" s="39" t="str">
        <f>IF(ISBLANK(B1),"",IF(B1="2021-2022-2023",2022,IF(B1="2022-2023-2024",2022,IF(B1="2023-2024-2025",2023,""))))</f>
        <v/>
      </c>
      <c r="D2" s="39"/>
      <c r="E2" s="20" t="str">
        <f>IF(ISBLANK(B1),"",IF(B1="2021-2022-2023",2021,IF(B1="2022-2023-2024",2022,IF(B1="2023-2024-2025",2023,""))))</f>
        <v/>
      </c>
    </row>
    <row r="3" spans="1:5" ht="28" x14ac:dyDescent="0.3">
      <c r="A3" s="34" t="s">
        <v>11</v>
      </c>
      <c r="B3" s="34"/>
      <c r="C3" s="40" t="s">
        <v>58</v>
      </c>
      <c r="D3" s="35" t="s">
        <v>15</v>
      </c>
      <c r="E3" s="16" t="s">
        <v>32</v>
      </c>
    </row>
    <row r="4" spans="1:5" ht="14.25" customHeight="1" x14ac:dyDescent="0.3">
      <c r="A4" s="34"/>
      <c r="B4" s="34"/>
      <c r="C4" s="40"/>
      <c r="D4" s="35"/>
      <c r="E4" s="16" t="s">
        <v>36</v>
      </c>
    </row>
    <row r="5" spans="1:5" ht="14.25" customHeight="1" x14ac:dyDescent="0.3">
      <c r="A5" s="34"/>
      <c r="B5" s="34"/>
      <c r="C5" s="40"/>
      <c r="D5" s="35"/>
      <c r="E5" s="18">
        <v>0</v>
      </c>
    </row>
    <row r="6" spans="1:5" ht="22.15" customHeight="1" x14ac:dyDescent="0.3">
      <c r="A6" s="34"/>
      <c r="B6" s="34"/>
      <c r="C6" s="40"/>
      <c r="D6" s="35"/>
      <c r="E6" s="16" t="s">
        <v>37</v>
      </c>
    </row>
    <row r="7" spans="1:5" ht="14.25" customHeight="1" x14ac:dyDescent="0.3">
      <c r="A7" s="34" t="s">
        <v>0</v>
      </c>
      <c r="B7" s="34"/>
      <c r="C7" s="16">
        <v>900250</v>
      </c>
      <c r="D7" s="17">
        <v>0</v>
      </c>
      <c r="E7" s="18">
        <v>0</v>
      </c>
    </row>
    <row r="8" spans="1:5" ht="14.25" customHeight="1" x14ac:dyDescent="0.3">
      <c r="A8" s="34" t="s">
        <v>1</v>
      </c>
      <c r="B8" s="34"/>
      <c r="C8" s="16">
        <v>900251</v>
      </c>
      <c r="D8" s="17">
        <v>0</v>
      </c>
      <c r="E8" s="18">
        <v>0</v>
      </c>
    </row>
    <row r="9" spans="1:5" ht="18.399999999999999" customHeight="1" x14ac:dyDescent="0.3">
      <c r="A9" s="34" t="s">
        <v>2</v>
      </c>
      <c r="B9" s="34"/>
      <c r="C9" s="16">
        <v>900268</v>
      </c>
      <c r="D9" s="17">
        <v>0</v>
      </c>
      <c r="E9" s="18">
        <v>0</v>
      </c>
    </row>
    <row r="10" spans="1:5" ht="18.399999999999999" customHeight="1" x14ac:dyDescent="0.3">
      <c r="A10" s="34" t="s">
        <v>27</v>
      </c>
      <c r="B10" s="34"/>
      <c r="C10" s="16">
        <v>400059</v>
      </c>
      <c r="D10" s="17">
        <v>0</v>
      </c>
      <c r="E10" s="43"/>
    </row>
    <row r="11" spans="1:5" ht="18.399999999999999" customHeight="1" x14ac:dyDescent="0.3">
      <c r="A11" s="34"/>
      <c r="B11" s="34"/>
      <c r="C11" s="16">
        <v>400060</v>
      </c>
      <c r="D11" s="17">
        <v>0</v>
      </c>
      <c r="E11" s="43"/>
    </row>
    <row r="12" spans="1:5" x14ac:dyDescent="0.3">
      <c r="A12" s="34" t="s">
        <v>3</v>
      </c>
      <c r="B12" s="34"/>
      <c r="C12" s="16">
        <v>900395</v>
      </c>
      <c r="D12" s="17">
        <v>0</v>
      </c>
      <c r="E12" s="18">
        <v>0</v>
      </c>
    </row>
    <row r="13" spans="1:5" x14ac:dyDescent="0.3">
      <c r="A13" s="34" t="s">
        <v>4</v>
      </c>
      <c r="B13" s="34"/>
      <c r="C13" s="16">
        <v>900249</v>
      </c>
      <c r="D13" s="17">
        <v>0</v>
      </c>
      <c r="E13" s="18">
        <v>0</v>
      </c>
    </row>
    <row r="14" spans="1:5" x14ac:dyDescent="0.3">
      <c r="A14" s="34" t="s">
        <v>5</v>
      </c>
      <c r="B14" s="34"/>
      <c r="C14" s="16">
        <v>900252</v>
      </c>
      <c r="D14" s="17">
        <v>0</v>
      </c>
      <c r="E14" s="18">
        <v>0</v>
      </c>
    </row>
    <row r="15" spans="1:5" x14ac:dyDescent="0.3">
      <c r="A15" s="34" t="s">
        <v>6</v>
      </c>
      <c r="B15" s="34"/>
      <c r="C15" s="16">
        <v>900391</v>
      </c>
      <c r="D15" s="17">
        <v>0</v>
      </c>
      <c r="E15" s="18">
        <v>0</v>
      </c>
    </row>
    <row r="16" spans="1:5" x14ac:dyDescent="0.3">
      <c r="A16" s="34" t="s">
        <v>7</v>
      </c>
      <c r="B16" s="34"/>
      <c r="C16" s="16">
        <v>900392</v>
      </c>
      <c r="D16" s="17">
        <v>0</v>
      </c>
      <c r="E16" s="18">
        <v>0</v>
      </c>
    </row>
    <row r="17" spans="1:5" x14ac:dyDescent="0.3">
      <c r="A17" s="34" t="s">
        <v>8</v>
      </c>
      <c r="B17" s="34"/>
      <c r="C17" s="16">
        <v>900393</v>
      </c>
      <c r="D17" s="17">
        <v>0</v>
      </c>
      <c r="E17" s="18">
        <v>0</v>
      </c>
    </row>
    <row r="18" spans="1:5" x14ac:dyDescent="0.3">
      <c r="A18" s="34" t="s">
        <v>9</v>
      </c>
      <c r="B18" s="34"/>
      <c r="C18" s="16">
        <v>900394</v>
      </c>
      <c r="D18" s="17">
        <v>0</v>
      </c>
      <c r="E18" s="18">
        <v>0</v>
      </c>
    </row>
    <row r="19" spans="1:5" ht="14.25" customHeight="1" x14ac:dyDescent="0.3">
      <c r="A19" s="34" t="s">
        <v>28</v>
      </c>
      <c r="B19" s="34"/>
      <c r="C19" s="16">
        <v>900257</v>
      </c>
      <c r="D19" s="17">
        <v>0</v>
      </c>
      <c r="E19" s="41">
        <v>0</v>
      </c>
    </row>
    <row r="20" spans="1:5" ht="14.25" customHeight="1" x14ac:dyDescent="0.3">
      <c r="A20" s="34"/>
      <c r="B20" s="34"/>
      <c r="C20" s="16">
        <v>900258</v>
      </c>
      <c r="D20" s="17">
        <v>0</v>
      </c>
      <c r="E20" s="41"/>
    </row>
    <row r="21" spans="1:5" x14ac:dyDescent="0.3">
      <c r="A21" s="34" t="s">
        <v>29</v>
      </c>
      <c r="B21" s="34"/>
      <c r="C21" s="30">
        <v>900266</v>
      </c>
      <c r="D21" s="17">
        <v>0</v>
      </c>
      <c r="E21" s="42">
        <f>Calcul!D16</f>
        <v>0</v>
      </c>
    </row>
    <row r="22" spans="1:5" x14ac:dyDescent="0.3">
      <c r="A22" s="34"/>
      <c r="B22" s="34"/>
      <c r="C22" s="30">
        <v>900267</v>
      </c>
      <c r="D22" s="17">
        <v>0</v>
      </c>
      <c r="E22" s="42"/>
    </row>
    <row r="23" spans="1:5" ht="14.25" customHeight="1" x14ac:dyDescent="0.3">
      <c r="A23" s="21" t="s">
        <v>50</v>
      </c>
      <c r="B23" s="22">
        <f>Calcul!E19</f>
        <v>0</v>
      </c>
      <c r="C23" s="35"/>
      <c r="D23" s="35"/>
      <c r="E23" s="35"/>
    </row>
    <row r="24" spans="1:5" ht="14.25" customHeight="1" x14ac:dyDescent="0.3">
      <c r="A24" s="33" t="s">
        <v>45</v>
      </c>
      <c r="B24" s="22">
        <f>Calcul!E21</f>
        <v>0</v>
      </c>
      <c r="C24" s="35"/>
      <c r="D24" s="35"/>
      <c r="E24" s="35"/>
    </row>
    <row r="25" spans="1:5" ht="14.25" customHeight="1" x14ac:dyDescent="0.3">
      <c r="A25" s="33"/>
      <c r="B25" s="23">
        <f>Calcul!E23</f>
        <v>0</v>
      </c>
      <c r="C25" s="35"/>
      <c r="D25" s="35"/>
      <c r="E25" s="35"/>
    </row>
    <row r="26" spans="1:5" ht="14.25" customHeight="1" x14ac:dyDescent="0.3">
      <c r="A26" s="21" t="s">
        <v>49</v>
      </c>
      <c r="B26" s="24" t="str">
        <f>IF(AND(Calcul!$E$23&lt;&gt;"#erreur",B1&lt;&gt;""),IF(AND(Calcul!$E$23&gt;Programme!$B$2,Calcul!$E$23&lt;Programme!$B$3),Programme!B1,IF(AND(Calcul!$E$23&gt;=Programme!$C$2,Calcul!$E$23&lt;Programme!$C$3),Programme!C1,IF(AND(Calcul!$E$23&gt;=Programme!$D$2,Calcul!$E$23&lt;Programme!$D$3),Programme!D1,IF(AND(Calcul!$E$23&gt;=Programme!$E$2,Calcul!$E$23&lt;=Programme!$E$3),Programme!E1,"Non admissible")))),IF(Calcul!$E$23="#erreur","Indéterminé",IF(B1="","Sélectionnez un cycle triennal","Non admissible")))</f>
        <v>Sélectionnez un cycle triennal</v>
      </c>
      <c r="C26" s="35"/>
      <c r="D26" s="35"/>
      <c r="E26" s="35"/>
    </row>
    <row r="27" spans="1:5" ht="14.25" customHeight="1" x14ac:dyDescent="0.3">
      <c r="A27" s="25" t="s">
        <v>46</v>
      </c>
      <c r="B27" s="25" t="s">
        <v>47</v>
      </c>
      <c r="C27" s="35"/>
      <c r="D27" s="35"/>
      <c r="E27" s="35"/>
    </row>
    <row r="28" spans="1:5" ht="14.25" customHeight="1" x14ac:dyDescent="0.3">
      <c r="A28" s="26" t="str">
        <f>IF(AND(Calcul!$E$23&lt;&gt;"#erreur",B1&lt;&gt;""),Liste!B2,IF(Calcul!$E$23="#erreur","Indéterminé",IF(B1="","Sélectionnez un cycle triennal","Non admissible")))</f>
        <v>Sélectionnez un cycle triennal</v>
      </c>
      <c r="B28" s="27" t="str">
        <f>IF(AND(B26&lt;&gt;"Indéterminé",B1&lt;&gt;""),Liste!C2,IF(Calcul!$E$23="#erreur","Indéterminé",IF(B1="","Sélectionnez un cycle triennal","Non admissible")))</f>
        <v>Sélectionnez un cycle triennal</v>
      </c>
      <c r="C28" s="35"/>
      <c r="D28" s="35"/>
      <c r="E28" s="35"/>
    </row>
    <row r="29" spans="1:5" ht="14.25" customHeight="1" x14ac:dyDescent="0.3">
      <c r="A29" s="26" t="str">
        <f>IF(AND($B$26&lt;&gt;"Indéterminé",$B$1&lt;&gt;""),IF(Liste!C2&gt;0,Liste!B3,""),"")</f>
        <v/>
      </c>
      <c r="B29" s="27" t="str">
        <f>IF(AND($B$26&lt;&gt;"Indéterminé",$B$1&lt;&gt;""),IF(Liste!C2&gt;0,Liste!C3,""),"")</f>
        <v/>
      </c>
      <c r="C29" s="35"/>
      <c r="D29" s="35"/>
      <c r="E29" s="35"/>
    </row>
    <row r="30" spans="1:5" ht="14.25" customHeight="1" x14ac:dyDescent="0.3">
      <c r="A30" s="26" t="str">
        <f>IF(AND($B$26&lt;&gt;"Indéterminé",$B$1&lt;&gt;""),IF(Liste!C3&gt;0,Liste!B4,""),"")</f>
        <v/>
      </c>
      <c r="B30" s="27" t="str">
        <f>IF(AND($B$26&lt;&gt;"Indéterminé",$B$1&lt;&gt;""),IF(Liste!C3&gt;0,Liste!C4,""),"")</f>
        <v/>
      </c>
      <c r="C30" s="35"/>
      <c r="D30" s="35"/>
      <c r="E30" s="35"/>
    </row>
    <row r="31" spans="1:5" ht="14.25" customHeight="1" x14ac:dyDescent="0.3">
      <c r="A31" s="26" t="str">
        <f>IF(AND($B$26&lt;&gt;"Indéterminé",$B$1&lt;&gt;""),IF(Liste!C4&gt;0,Liste!B5,""),"")</f>
        <v/>
      </c>
      <c r="B31" s="27" t="str">
        <f>IF(AND($B$26&lt;&gt;"Indéterminé",$B$1&lt;&gt;""),IF(Liste!C4&gt;0,Liste!C5,""),"")</f>
        <v/>
      </c>
      <c r="C31" s="35"/>
      <c r="D31" s="35"/>
      <c r="E31" s="35"/>
    </row>
    <row r="32" spans="1:5" ht="14.25" customHeight="1" x14ac:dyDescent="0.3">
      <c r="A32" s="26" t="str">
        <f>IF(AND($B$26&lt;&gt;"Indéterminé",$B$1&lt;&gt;""),IF(Liste!C5&gt;0,Liste!B6,""),"")</f>
        <v/>
      </c>
      <c r="B32" s="27" t="str">
        <f>IF(AND($B$26&lt;&gt;"Indéterminé",$B$1&lt;&gt;""),IF(Liste!C5&gt;0,Liste!C6,""),"")</f>
        <v/>
      </c>
      <c r="C32" s="35"/>
      <c r="D32" s="35"/>
      <c r="E32" s="35"/>
    </row>
    <row r="33" spans="1:5" ht="14.25" customHeight="1" x14ac:dyDescent="0.3">
      <c r="A33" s="26" t="str">
        <f>IF(AND($B$26&lt;&gt;"Indéterminé",$B$1&lt;&gt;""),IF(Liste!C6&gt;0,Liste!B7,""),"")</f>
        <v/>
      </c>
      <c r="B33" s="27" t="str">
        <f>IF(AND($B$26&lt;&gt;"Indéterminé",$B$1&lt;&gt;""),IF(Liste!C6&gt;0,Liste!C7,""),"")</f>
        <v/>
      </c>
      <c r="C33" s="35"/>
      <c r="D33" s="35"/>
      <c r="E33" s="35"/>
    </row>
    <row r="34" spans="1:5" ht="14.25" customHeight="1" x14ac:dyDescent="0.3">
      <c r="A34" s="26" t="str">
        <f>IF(AND($B$26&lt;&gt;"Indéterminé",$B$1&lt;&gt;""),IF(Liste!C7&gt;0,Liste!B8,""),"")</f>
        <v/>
      </c>
      <c r="B34" s="27" t="str">
        <f>IF(AND($B$26&lt;&gt;"Indéterminé",$B$1&lt;&gt;""),IF(Liste!C7&gt;0,Liste!C8,""),"")</f>
        <v/>
      </c>
      <c r="C34" s="35"/>
      <c r="D34" s="35"/>
      <c r="E34" s="35"/>
    </row>
  </sheetData>
  <sheetProtection algorithmName="SHA-512" hashValue="WytGifQnpJRtycPLp+h6CiLhWeFHkChoRwe8ZA9dsZmQ2yytS3HJqS8qWmff3yxe3Q6cNuaSkesZm+eqKDVMVg==" saltValue="OVzsgi9T6/NEQruG7Iaa7w==" spinCount="100000" sheet="1" selectLockedCells="1"/>
  <mergeCells count="25">
    <mergeCell ref="A7:B7"/>
    <mergeCell ref="A8:B8"/>
    <mergeCell ref="E19:E20"/>
    <mergeCell ref="E21:E22"/>
    <mergeCell ref="E10:E11"/>
    <mergeCell ref="A9:B9"/>
    <mergeCell ref="A10:B11"/>
    <mergeCell ref="A17:B17"/>
    <mergeCell ref="A18:B18"/>
    <mergeCell ref="A12:B12"/>
    <mergeCell ref="A1:A2"/>
    <mergeCell ref="B1:B2"/>
    <mergeCell ref="C1:D1"/>
    <mergeCell ref="C2:D2"/>
    <mergeCell ref="C3:C6"/>
    <mergeCell ref="D3:D6"/>
    <mergeCell ref="A3:B6"/>
    <mergeCell ref="A24:A25"/>
    <mergeCell ref="A19:B20"/>
    <mergeCell ref="C23:E34"/>
    <mergeCell ref="A21:B22"/>
    <mergeCell ref="A13:B13"/>
    <mergeCell ref="A14:B14"/>
    <mergeCell ref="A15:B15"/>
    <mergeCell ref="A16:B16"/>
  </mergeCells>
  <dataValidations count="1">
    <dataValidation type="list" allowBlank="1" showInputMessage="1" showErrorMessage="1" sqref="B1" xr:uid="{293C224A-B043-484E-9E4C-E59C2EA2ABF8}">
      <formula1>"2021-2022-2023,2022-2023-2024,2023-2024-2025"</formula1>
    </dataValidation>
  </dataValidations>
  <hyperlinks>
    <hyperlink ref="C3:C6" r:id="rId1" display="Poste sommaire_x000a_https://www.mapaq.gouv.qc.ca/SiteCollectionDocuments/Taxesfoncieresagricoles/ChartePoste_2021.pdf" xr:uid="{5C822FC9-7C6C-482C-8BED-F69C81D8266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43FC7-405C-4868-93A0-C9FF36066FCD}">
  <dimension ref="A1:H15"/>
  <sheetViews>
    <sheetView tabSelected="1" workbookViewId="0">
      <selection activeCell="G1" sqref="G1:H2"/>
    </sheetView>
  </sheetViews>
  <sheetFormatPr baseColWidth="10" defaultColWidth="10.6328125" defaultRowHeight="14.5" x14ac:dyDescent="0.35"/>
  <cols>
    <col min="1" max="1" width="37.26953125" style="1" bestFit="1" customWidth="1"/>
    <col min="2" max="2" width="18.08984375" style="1" customWidth="1"/>
    <col min="3" max="3" width="14.6328125" style="1" customWidth="1"/>
    <col min="4" max="4" width="18.6328125" style="1" customWidth="1"/>
    <col min="5" max="5" width="15.6328125" style="1" customWidth="1"/>
    <col min="6" max="6" width="14.6328125" style="1" customWidth="1"/>
    <col min="7" max="7" width="14.6328125" customWidth="1"/>
    <col min="8" max="8" width="14.6328125" style="1" customWidth="1"/>
    <col min="9" max="16384" width="10.6328125" style="1"/>
  </cols>
  <sheetData>
    <row r="1" spans="1:8" ht="13.9" customHeight="1" x14ac:dyDescent="0.3">
      <c r="A1" s="36" t="s">
        <v>34</v>
      </c>
      <c r="B1" s="36"/>
      <c r="C1" s="36"/>
      <c r="D1" s="36"/>
      <c r="E1" s="36"/>
      <c r="F1" s="36"/>
      <c r="G1" s="37"/>
      <c r="H1" s="37"/>
    </row>
    <row r="2" spans="1:8" ht="13.5" customHeight="1" x14ac:dyDescent="0.3">
      <c r="A2" s="36"/>
      <c r="B2" s="36"/>
      <c r="C2" s="36"/>
      <c r="D2" s="36"/>
      <c r="E2" s="36"/>
      <c r="F2" s="36"/>
      <c r="G2" s="37"/>
      <c r="H2" s="37"/>
    </row>
    <row r="3" spans="1:8" ht="28" x14ac:dyDescent="0.3">
      <c r="A3" s="34" t="s">
        <v>11</v>
      </c>
      <c r="B3" s="34"/>
      <c r="C3" s="35" t="s">
        <v>38</v>
      </c>
      <c r="D3" s="35" t="s">
        <v>15</v>
      </c>
      <c r="E3" s="16" t="s">
        <v>32</v>
      </c>
      <c r="F3" s="35" t="s">
        <v>30</v>
      </c>
      <c r="G3" s="35" t="s">
        <v>48</v>
      </c>
      <c r="H3" s="35" t="s">
        <v>41</v>
      </c>
    </row>
    <row r="4" spans="1:8" ht="14.25" customHeight="1" x14ac:dyDescent="0.3">
      <c r="A4" s="34"/>
      <c r="B4" s="34"/>
      <c r="C4" s="35"/>
      <c r="D4" s="35"/>
      <c r="E4" s="16" t="s">
        <v>36</v>
      </c>
      <c r="F4" s="35"/>
      <c r="G4" s="35"/>
      <c r="H4" s="35"/>
    </row>
    <row r="5" spans="1:8" ht="14.25" customHeight="1" x14ac:dyDescent="0.3">
      <c r="A5" s="34"/>
      <c r="B5" s="34"/>
      <c r="C5" s="35"/>
      <c r="D5" s="35"/>
      <c r="E5" s="18">
        <v>0</v>
      </c>
      <c r="F5" s="35"/>
      <c r="G5" s="35"/>
      <c r="H5" s="35"/>
    </row>
    <row r="6" spans="1:8" ht="14.25" customHeight="1" x14ac:dyDescent="0.3">
      <c r="A6" s="34"/>
      <c r="B6" s="34"/>
      <c r="C6" s="35"/>
      <c r="D6" s="35"/>
      <c r="E6" s="16" t="s">
        <v>37</v>
      </c>
      <c r="F6" s="35"/>
      <c r="G6" s="35"/>
      <c r="H6" s="35"/>
    </row>
    <row r="7" spans="1:8" ht="18.399999999999999" customHeight="1" x14ac:dyDescent="0.3">
      <c r="A7" s="34" t="s">
        <v>2</v>
      </c>
      <c r="B7" s="34"/>
      <c r="C7" s="16">
        <v>900268</v>
      </c>
      <c r="D7" s="28"/>
      <c r="E7" s="29">
        <v>0</v>
      </c>
      <c r="F7" s="43">
        <f>IF(E7&gt;0,ROUND((D8+D9)/100*E7,2),IF(E5&gt;0,ROUND((D8+D9)/100*E5,2),0))</f>
        <v>0</v>
      </c>
      <c r="G7" s="44" t="str">
        <f>IF(G1&lt;&gt;"",IF(AND(Calcul!$E$23&lt;&gt;"#erreur",Admissibilité!B1&lt;&gt;""),VLOOKUP(G1,Liste!B2:C9,2,FALSE),"Indéterminé"),"Sélection un exercice financier")</f>
        <v>Sélection un exercice financier</v>
      </c>
      <c r="H7" s="45" t="str">
        <f>IF(G1&lt;&gt;"",IF(AND(Calcul!$E$23&lt;&gt;"#erreur",Admissibilité!B1&lt;&gt;""),ROUNDUP(F7*VLOOKUP(G1,Liste!B2:C9,2,FALSE),0),"Indéterminée"),"Sélection un exercice financier")</f>
        <v>Sélection un exercice financier</v>
      </c>
    </row>
    <row r="8" spans="1:8" ht="18.399999999999999" customHeight="1" x14ac:dyDescent="0.3">
      <c r="A8" s="34" t="s">
        <v>27</v>
      </c>
      <c r="B8" s="34"/>
      <c r="C8" s="16">
        <v>400059</v>
      </c>
      <c r="D8" s="17">
        <v>0</v>
      </c>
      <c r="E8" s="43"/>
      <c r="F8" s="43"/>
      <c r="G8" s="44"/>
      <c r="H8" s="45"/>
    </row>
    <row r="9" spans="1:8" ht="18.399999999999999" customHeight="1" x14ac:dyDescent="0.3">
      <c r="A9" s="34"/>
      <c r="B9" s="34"/>
      <c r="C9" s="16">
        <v>400060</v>
      </c>
      <c r="D9" s="17">
        <v>0</v>
      </c>
      <c r="E9" s="43"/>
      <c r="F9" s="43"/>
      <c r="G9" s="44"/>
      <c r="H9" s="45"/>
    </row>
    <row r="10" spans="1:8" x14ac:dyDescent="0.35">
      <c r="A10" s="5"/>
      <c r="B10" s="5"/>
      <c r="C10" s="8"/>
      <c r="D10" s="8"/>
      <c r="E10" s="8"/>
      <c r="F10" s="8"/>
    </row>
    <row r="11" spans="1:8" x14ac:dyDescent="0.35">
      <c r="A11" s="5"/>
      <c r="B11" s="5"/>
      <c r="C11" s="8"/>
      <c r="D11" s="8"/>
      <c r="E11" s="8"/>
      <c r="F11" s="8"/>
    </row>
    <row r="12" spans="1:8" x14ac:dyDescent="0.35">
      <c r="A12" s="5"/>
      <c r="B12" s="5"/>
      <c r="C12" s="8"/>
      <c r="D12" s="8"/>
      <c r="E12" s="8"/>
      <c r="F12" s="8"/>
    </row>
    <row r="13" spans="1:8" x14ac:dyDescent="0.35">
      <c r="A13" s="5"/>
      <c r="B13" s="5"/>
      <c r="C13" s="8"/>
      <c r="D13" s="8"/>
      <c r="E13" s="8"/>
      <c r="F13" s="8"/>
    </row>
    <row r="14" spans="1:8" x14ac:dyDescent="0.35">
      <c r="A14" s="5"/>
      <c r="B14" s="5"/>
      <c r="C14" s="8"/>
      <c r="D14" s="8"/>
      <c r="E14" s="8"/>
      <c r="F14" s="8"/>
    </row>
    <row r="15" spans="1:8" x14ac:dyDescent="0.35">
      <c r="A15" s="5"/>
      <c r="B15" s="5"/>
      <c r="C15" s="8"/>
      <c r="D15" s="8"/>
      <c r="E15" s="8"/>
      <c r="F15" s="8"/>
    </row>
  </sheetData>
  <sheetProtection algorithmName="SHA-512" hashValue="lsciDWMvZ048h8HDXTYcmDs5XgAq4gvJlNcDaGwCMDOTRzWcw/NA6BTqwkLNzZfMCfqBH4WEpmhCZYENUglU8A==" saltValue="oLcyfxPNOYfn3RysKaMVxQ==" spinCount="100000" sheet="1" objects="1" scenarios="1" selectLockedCells="1"/>
  <mergeCells count="14">
    <mergeCell ref="G7:G9"/>
    <mergeCell ref="G1:H2"/>
    <mergeCell ref="A1:F2"/>
    <mergeCell ref="H3:H6"/>
    <mergeCell ref="A7:B7"/>
    <mergeCell ref="F7:F9"/>
    <mergeCell ref="H7:H9"/>
    <mergeCell ref="A3:B6"/>
    <mergeCell ref="C3:C6"/>
    <mergeCell ref="D3:D6"/>
    <mergeCell ref="G3:G6"/>
    <mergeCell ref="F3:F6"/>
    <mergeCell ref="A8:B9"/>
    <mergeCell ref="E8:E9"/>
  </mergeCells>
  <dataValidations count="1">
    <dataValidation type="list" allowBlank="1" showInputMessage="1" showErrorMessage="1" sqref="G1" xr:uid="{7DADB2B8-27EC-400B-B983-85DA5B21525A}">
      <formula1>"2021,2022,2023,2024,2025,2026,2027,2028"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99393-DD63-404A-BF3A-082B987C4D60}">
  <dimension ref="A1:F23"/>
  <sheetViews>
    <sheetView workbookViewId="0">
      <selection activeCell="E24" sqref="E24"/>
    </sheetView>
  </sheetViews>
  <sheetFormatPr baseColWidth="10" defaultColWidth="10.6328125" defaultRowHeight="14" x14ac:dyDescent="0.3"/>
  <cols>
    <col min="1" max="1" width="59.81640625" style="1" customWidth="1"/>
    <col min="2" max="2" width="19.81640625" style="1" customWidth="1"/>
    <col min="3" max="3" width="25.6328125" style="1" customWidth="1"/>
    <col min="4" max="4" width="19.81640625" style="1" customWidth="1"/>
    <col min="5" max="6" width="25.6328125" style="1" customWidth="1"/>
    <col min="7" max="16384" width="10.6328125" style="1"/>
  </cols>
  <sheetData>
    <row r="1" spans="1:6" ht="14.25" customHeight="1" x14ac:dyDescent="0.3">
      <c r="A1" s="8" t="s">
        <v>11</v>
      </c>
      <c r="B1" s="11" t="s">
        <v>10</v>
      </c>
      <c r="C1" s="11" t="s">
        <v>35</v>
      </c>
      <c r="D1" s="11" t="s">
        <v>12</v>
      </c>
      <c r="E1" s="11" t="s">
        <v>13</v>
      </c>
      <c r="F1" s="11" t="s">
        <v>14</v>
      </c>
    </row>
    <row r="2" spans="1:6" x14ac:dyDescent="0.3">
      <c r="A2" s="2" t="s">
        <v>0</v>
      </c>
      <c r="B2" s="3">
        <v>900250</v>
      </c>
      <c r="C2" s="9">
        <f>Admissibilité!D7</f>
        <v>0</v>
      </c>
      <c r="D2" s="10">
        <f>IF(Admissibilité!E7&gt;0,Admissibilité!E7,Admissibilité!E5)</f>
        <v>0</v>
      </c>
      <c r="E2" s="4">
        <f>ROUND(C2/100*D2,2)</f>
        <v>0</v>
      </c>
      <c r="F2" s="46"/>
    </row>
    <row r="3" spans="1:6" x14ac:dyDescent="0.3">
      <c r="A3" s="2" t="s">
        <v>1</v>
      </c>
      <c r="B3" s="3">
        <v>900251</v>
      </c>
      <c r="C3" s="9">
        <f>Admissibilité!D8</f>
        <v>0</v>
      </c>
      <c r="D3" s="10">
        <f>IF(Admissibilité!E8&gt;0,Admissibilité!E8,D2)</f>
        <v>0</v>
      </c>
      <c r="E3" s="4">
        <f t="shared" ref="E3:E13" si="0">ROUND(C3/100*D3,2)</f>
        <v>0</v>
      </c>
      <c r="F3" s="46"/>
    </row>
    <row r="4" spans="1:6" x14ac:dyDescent="0.3">
      <c r="A4" s="2" t="s">
        <v>2</v>
      </c>
      <c r="B4" s="3">
        <v>900268</v>
      </c>
      <c r="C4" s="9">
        <f>Admissibilité!D9</f>
        <v>0</v>
      </c>
      <c r="D4" s="47">
        <f>IF(Admissibilité!E9&gt;0,Admissibilité!E9,D2)</f>
        <v>0</v>
      </c>
      <c r="E4" s="4">
        <f>ROUND(C4/100*D4,2)</f>
        <v>0</v>
      </c>
      <c r="F4" s="46"/>
    </row>
    <row r="5" spans="1:6" ht="14.25" customHeight="1" x14ac:dyDescent="0.3">
      <c r="A5" s="34" t="s">
        <v>27</v>
      </c>
      <c r="B5" s="3">
        <v>400059</v>
      </c>
      <c r="C5" s="9">
        <f>Admissibilité!D10</f>
        <v>0</v>
      </c>
      <c r="D5" s="48"/>
      <c r="E5" s="46"/>
      <c r="F5" s="50">
        <f>ROUND((C5+C6)/100*D4,2)</f>
        <v>0</v>
      </c>
    </row>
    <row r="6" spans="1:6" ht="14.25" customHeight="1" x14ac:dyDescent="0.3">
      <c r="A6" s="34"/>
      <c r="B6" s="3">
        <v>400060</v>
      </c>
      <c r="C6" s="9">
        <f>Admissibilité!D11</f>
        <v>0</v>
      </c>
      <c r="D6" s="49"/>
      <c r="E6" s="46"/>
      <c r="F6" s="50"/>
    </row>
    <row r="7" spans="1:6" x14ac:dyDescent="0.3">
      <c r="A7" s="2" t="s">
        <v>3</v>
      </c>
      <c r="B7" s="3">
        <v>900395</v>
      </c>
      <c r="C7" s="9">
        <f>Admissibilité!D12</f>
        <v>0</v>
      </c>
      <c r="D7" s="10">
        <f>IF(Admissibilité!E12&gt;0,Admissibilité!E12,D2)</f>
        <v>0</v>
      </c>
      <c r="E7" s="4">
        <f t="shared" si="0"/>
        <v>0</v>
      </c>
      <c r="F7" s="46"/>
    </row>
    <row r="8" spans="1:6" x14ac:dyDescent="0.3">
      <c r="A8" s="2" t="s">
        <v>4</v>
      </c>
      <c r="B8" s="3">
        <v>900249</v>
      </c>
      <c r="C8" s="9">
        <f>Admissibilité!D13</f>
        <v>0</v>
      </c>
      <c r="D8" s="10">
        <f>IF(Admissibilité!E13&gt;0,Admissibilité!E13,D9)</f>
        <v>0</v>
      </c>
      <c r="E8" s="4">
        <f t="shared" si="0"/>
        <v>0</v>
      </c>
      <c r="F8" s="46"/>
    </row>
    <row r="9" spans="1:6" x14ac:dyDescent="0.3">
      <c r="A9" s="2" t="s">
        <v>5</v>
      </c>
      <c r="B9" s="3">
        <v>900252</v>
      </c>
      <c r="C9" s="9">
        <f>IF(OR(Admissibilité!D15,Admissibilité!D16&gt;0,Admissibilité!D17&gt;0,Admissibilité!D18&gt;0),0,Admissibilité!D14)</f>
        <v>0</v>
      </c>
      <c r="D9" s="10">
        <f>IF(Admissibilité!E14&gt;0,Admissibilité!E14,D2)</f>
        <v>0</v>
      </c>
      <c r="E9" s="4">
        <f t="shared" si="0"/>
        <v>0</v>
      </c>
      <c r="F9" s="46"/>
    </row>
    <row r="10" spans="1:6" x14ac:dyDescent="0.3">
      <c r="A10" s="2" t="s">
        <v>6</v>
      </c>
      <c r="B10" s="3">
        <v>900391</v>
      </c>
      <c r="C10" s="9">
        <f>IF(OR(Admissibilité!D15,Admissibilité!D16&gt;0,Admissibilité!D17&gt;0,Admissibilité!D18&gt;0),IF(Admissibilité!D15=Admissibilité!D14-Admissibilité!D16-Admissibilité!D17-Admissibilité!D18,Admissibilité!D15,MAX(Admissibilité!D14-Admissibilité!D16-Admissibilité!D17-Admissibilité!D18,Admissibilité!D15,0)),0)</f>
        <v>0</v>
      </c>
      <c r="D10" s="10">
        <f>IF(Admissibilité!E15&gt;0,Admissibilité!E15,D9)</f>
        <v>0</v>
      </c>
      <c r="E10" s="4">
        <f t="shared" si="0"/>
        <v>0</v>
      </c>
      <c r="F10" s="46"/>
    </row>
    <row r="11" spans="1:6" x14ac:dyDescent="0.3">
      <c r="A11" s="2" t="s">
        <v>7</v>
      </c>
      <c r="B11" s="3">
        <v>900392</v>
      </c>
      <c r="C11" s="9">
        <f>Admissibilité!D16</f>
        <v>0</v>
      </c>
      <c r="D11" s="10">
        <f>IF(Admissibilité!E16&gt;0,Admissibilité!E16,D10)</f>
        <v>0</v>
      </c>
      <c r="E11" s="4">
        <f t="shared" si="0"/>
        <v>0</v>
      </c>
      <c r="F11" s="46"/>
    </row>
    <row r="12" spans="1:6" x14ac:dyDescent="0.3">
      <c r="A12" s="2" t="s">
        <v>8</v>
      </c>
      <c r="B12" s="3">
        <v>900393</v>
      </c>
      <c r="C12" s="9">
        <f>Admissibilité!D17</f>
        <v>0</v>
      </c>
      <c r="D12" s="10">
        <f>IF(Admissibilité!E17&gt;0,Admissibilité!E17,D10)</f>
        <v>0</v>
      </c>
      <c r="E12" s="4">
        <f t="shared" si="0"/>
        <v>0</v>
      </c>
      <c r="F12" s="46"/>
    </row>
    <row r="13" spans="1:6" x14ac:dyDescent="0.3">
      <c r="A13" s="2" t="s">
        <v>9</v>
      </c>
      <c r="B13" s="3">
        <v>900394</v>
      </c>
      <c r="C13" s="9">
        <f>Admissibilité!D18</f>
        <v>0</v>
      </c>
      <c r="D13" s="10">
        <f>IF(Admissibilité!E18&gt;0,Admissibilité!E18,D10)</f>
        <v>0</v>
      </c>
      <c r="E13" s="4">
        <f t="shared" si="0"/>
        <v>0</v>
      </c>
      <c r="F13" s="46"/>
    </row>
    <row r="14" spans="1:6" x14ac:dyDescent="0.3">
      <c r="A14" s="34" t="s">
        <v>28</v>
      </c>
      <c r="B14" s="3">
        <v>900257</v>
      </c>
      <c r="C14" s="9">
        <f>Admissibilité!D19</f>
        <v>0</v>
      </c>
      <c r="D14" s="51">
        <f>IF(Admissibilité!E19&gt;0,Admissibilité!E19,D2)</f>
        <v>0</v>
      </c>
      <c r="E14" s="50">
        <f>ROUND((C14+C15)/100*D14,2)</f>
        <v>0</v>
      </c>
      <c r="F14" s="46"/>
    </row>
    <row r="15" spans="1:6" x14ac:dyDescent="0.3">
      <c r="A15" s="34"/>
      <c r="B15" s="3">
        <v>900258</v>
      </c>
      <c r="C15" s="9">
        <f>Admissibilité!D20</f>
        <v>0</v>
      </c>
      <c r="D15" s="51"/>
      <c r="E15" s="50"/>
      <c r="F15" s="46"/>
    </row>
    <row r="16" spans="1:6" x14ac:dyDescent="0.3">
      <c r="A16" s="34" t="s">
        <v>29</v>
      </c>
      <c r="B16" s="3">
        <v>900267</v>
      </c>
      <c r="C16" s="9">
        <f>Admissibilité!D21</f>
        <v>0</v>
      </c>
      <c r="D16" s="51">
        <f>IF(C9&gt;0,MAX(D14-D9,0),IF(C10&gt;0,MAX(D14-D10),D14))</f>
        <v>0</v>
      </c>
      <c r="E16" s="50">
        <f>ROUND((C16+C17)/100*D16,2)</f>
        <v>0</v>
      </c>
      <c r="F16" s="46"/>
    </row>
    <row r="17" spans="1:6" x14ac:dyDescent="0.3">
      <c r="A17" s="34"/>
      <c r="B17" s="3">
        <v>900268</v>
      </c>
      <c r="C17" s="9">
        <f>Admissibilité!D22</f>
        <v>0</v>
      </c>
      <c r="D17" s="51"/>
      <c r="E17" s="50"/>
      <c r="F17" s="46"/>
    </row>
    <row r="18" spans="1:6" x14ac:dyDescent="0.3">
      <c r="A18" s="5" t="s">
        <v>16</v>
      </c>
      <c r="B18" s="35"/>
      <c r="C18" s="35"/>
      <c r="D18" s="35"/>
      <c r="E18" s="4">
        <f>SUM(E2:E4,E7:E17,F5)</f>
        <v>0</v>
      </c>
      <c r="F18" s="35"/>
    </row>
    <row r="19" spans="1:6" x14ac:dyDescent="0.3">
      <c r="A19" s="5" t="s">
        <v>17</v>
      </c>
      <c r="B19" s="35"/>
      <c r="C19" s="35"/>
      <c r="D19" s="35"/>
      <c r="E19" s="4">
        <f>ROUNDDOWN(E18,0)</f>
        <v>0</v>
      </c>
      <c r="F19" s="35"/>
    </row>
    <row r="20" spans="1:6" x14ac:dyDescent="0.3">
      <c r="A20" s="5" t="s">
        <v>18</v>
      </c>
      <c r="B20" s="35"/>
      <c r="C20" s="35"/>
      <c r="D20" s="35"/>
      <c r="E20" s="4">
        <f>F5</f>
        <v>0</v>
      </c>
      <c r="F20" s="35"/>
    </row>
    <row r="21" spans="1:6" x14ac:dyDescent="0.3">
      <c r="A21" s="5" t="s">
        <v>19</v>
      </c>
      <c r="B21" s="35"/>
      <c r="C21" s="35"/>
      <c r="D21" s="35"/>
      <c r="E21" s="4">
        <f>ROUNDUP(E20,0)</f>
        <v>0</v>
      </c>
      <c r="F21" s="35"/>
    </row>
    <row r="22" spans="1:6" x14ac:dyDescent="0.3">
      <c r="A22" s="5" t="s">
        <v>18</v>
      </c>
      <c r="B22" s="35"/>
      <c r="C22" s="35"/>
      <c r="D22" s="35"/>
      <c r="E22" s="6">
        <f>IF(E19&gt;0,E21/E19,0)</f>
        <v>0</v>
      </c>
      <c r="F22" s="35"/>
    </row>
    <row r="23" spans="1:6" x14ac:dyDescent="0.3">
      <c r="A23" s="5" t="s">
        <v>19</v>
      </c>
      <c r="B23" s="35"/>
      <c r="C23" s="35"/>
      <c r="D23" s="35"/>
      <c r="E23" s="6">
        <f>IF(AND(E22&gt;=0,E22&lt;=1),ROUNDUP(E22,3),"#erreur")</f>
        <v>0</v>
      </c>
      <c r="F23" s="35"/>
    </row>
  </sheetData>
  <sheetProtection algorithmName="SHA-512" hashValue="W2sFcN1TyoWSVdtqJcHqnhbmUAcP9+iowy8uT3UavD6n8z8BZ7xtkbsV0JpyHu+6bDZdaeR6LN3RfqQSmj+awg==" saltValue="gVHyZEfMXLZfRG4KhcHDDg==" spinCount="100000" sheet="1" objects="1" scenarios="1" selectLockedCells="1" selectUnlockedCells="1"/>
  <mergeCells count="14">
    <mergeCell ref="A5:A6"/>
    <mergeCell ref="A14:A15"/>
    <mergeCell ref="A16:A17"/>
    <mergeCell ref="B18:D23"/>
    <mergeCell ref="F5:F6"/>
    <mergeCell ref="E5:E6"/>
    <mergeCell ref="F2:F4"/>
    <mergeCell ref="F18:F23"/>
    <mergeCell ref="D4:D6"/>
    <mergeCell ref="F7:F17"/>
    <mergeCell ref="E14:E15"/>
    <mergeCell ref="E16:E17"/>
    <mergeCell ref="D14:D15"/>
    <mergeCell ref="D16:D17"/>
  </mergeCells>
  <pageMargins left="0.7" right="0.7" top="0.75" bottom="0.75" header="0.3" footer="0.3"/>
  <pageSetup orientation="portrait" r:id="rId1"/>
  <ignoredErrors>
    <ignoredError sqref="E2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81654-F891-43E4-93F5-B61B6BAF3ABC}">
  <dimension ref="A1:E12"/>
  <sheetViews>
    <sheetView workbookViewId="0">
      <selection activeCell="I17" sqref="I16:I17"/>
    </sheetView>
  </sheetViews>
  <sheetFormatPr baseColWidth="10" defaultColWidth="10.6328125" defaultRowHeight="14" x14ac:dyDescent="0.3"/>
  <cols>
    <col min="1" max="5" width="11.08984375" style="1" customWidth="1"/>
    <col min="6" max="16384" width="10.6328125" style="1"/>
  </cols>
  <sheetData>
    <row r="1" spans="1:5" x14ac:dyDescent="0.3">
      <c r="A1" s="3" t="s">
        <v>20</v>
      </c>
      <c r="B1" s="3" t="s">
        <v>21</v>
      </c>
      <c r="C1" s="3" t="s">
        <v>22</v>
      </c>
      <c r="D1" s="3" t="s">
        <v>23</v>
      </c>
      <c r="E1" s="3" t="s">
        <v>24</v>
      </c>
    </row>
    <row r="2" spans="1:5" x14ac:dyDescent="0.3">
      <c r="A2" s="3" t="s">
        <v>25</v>
      </c>
      <c r="B2" s="7">
        <v>0</v>
      </c>
      <c r="C2" s="7">
        <v>0.01</v>
      </c>
      <c r="D2" s="7">
        <v>0.05</v>
      </c>
      <c r="E2" s="7">
        <v>0.1</v>
      </c>
    </row>
    <row r="3" spans="1:5" x14ac:dyDescent="0.3">
      <c r="A3" s="3" t="s">
        <v>26</v>
      </c>
      <c r="B3" s="7">
        <v>0.01</v>
      </c>
      <c r="C3" s="7">
        <v>0.05</v>
      </c>
      <c r="D3" s="7">
        <v>0.1</v>
      </c>
      <c r="E3" s="7">
        <v>1</v>
      </c>
    </row>
    <row r="4" spans="1:5" x14ac:dyDescent="0.3">
      <c r="A4" s="3">
        <v>1</v>
      </c>
      <c r="B4" s="7">
        <v>1</v>
      </c>
      <c r="C4" s="7">
        <v>1</v>
      </c>
      <c r="D4" s="7">
        <v>1</v>
      </c>
      <c r="E4" s="7">
        <v>1</v>
      </c>
    </row>
    <row r="5" spans="1:5" x14ac:dyDescent="0.3">
      <c r="A5" s="3">
        <v>2</v>
      </c>
      <c r="B5" s="7">
        <v>0</v>
      </c>
      <c r="C5" s="7">
        <v>0.67</v>
      </c>
      <c r="D5" s="7">
        <v>0.75</v>
      </c>
      <c r="E5" s="7">
        <v>0.83</v>
      </c>
    </row>
    <row r="6" spans="1:5" x14ac:dyDescent="0.3">
      <c r="A6" s="3">
        <v>3</v>
      </c>
      <c r="B6" s="7">
        <v>0</v>
      </c>
      <c r="C6" s="7">
        <v>0.33</v>
      </c>
      <c r="D6" s="7">
        <v>0.5</v>
      </c>
      <c r="E6" s="7">
        <v>0.67</v>
      </c>
    </row>
    <row r="7" spans="1:5" x14ac:dyDescent="0.3">
      <c r="A7" s="3">
        <v>4</v>
      </c>
      <c r="B7" s="7">
        <v>0</v>
      </c>
      <c r="C7" s="7">
        <v>0</v>
      </c>
      <c r="D7" s="7">
        <v>0.25</v>
      </c>
      <c r="E7" s="7">
        <v>0.5</v>
      </c>
    </row>
    <row r="8" spans="1:5" x14ac:dyDescent="0.3">
      <c r="A8" s="3">
        <v>5</v>
      </c>
      <c r="B8" s="7">
        <v>0</v>
      </c>
      <c r="C8" s="7">
        <v>0</v>
      </c>
      <c r="D8" s="7">
        <v>0</v>
      </c>
      <c r="E8" s="7">
        <v>0.33</v>
      </c>
    </row>
    <row r="9" spans="1:5" x14ac:dyDescent="0.3">
      <c r="A9" s="3">
        <v>6</v>
      </c>
      <c r="B9" s="7">
        <v>0</v>
      </c>
      <c r="C9" s="7">
        <v>0</v>
      </c>
      <c r="D9" s="7">
        <v>0</v>
      </c>
      <c r="E9" s="7">
        <v>0.17</v>
      </c>
    </row>
    <row r="10" spans="1:5" x14ac:dyDescent="0.3">
      <c r="A10" s="3">
        <v>7</v>
      </c>
      <c r="B10" s="7">
        <v>0</v>
      </c>
      <c r="C10" s="7">
        <v>0</v>
      </c>
      <c r="D10" s="7">
        <v>0</v>
      </c>
      <c r="E10" s="7">
        <v>0</v>
      </c>
    </row>
    <row r="11" spans="1:5" x14ac:dyDescent="0.3">
      <c r="A11" s="16">
        <v>8</v>
      </c>
      <c r="B11" s="7">
        <v>0</v>
      </c>
      <c r="C11" s="7">
        <v>0</v>
      </c>
      <c r="D11" s="7">
        <v>0</v>
      </c>
      <c r="E11" s="7">
        <v>0</v>
      </c>
    </row>
    <row r="12" spans="1:5" x14ac:dyDescent="0.3">
      <c r="A12" s="16"/>
      <c r="B12" s="7"/>
      <c r="C12" s="7"/>
      <c r="D12" s="7"/>
      <c r="E12" s="7"/>
    </row>
  </sheetData>
  <sheetProtection algorithmName="SHA-512" hashValue="ho3Cdy2FwtD5kvJPkeG9VPrcKzK30mZXPYel4Lqhxhgwg+Irdco68Tv7dF4l14vYJ6gF6UABOxV1/DiufVxnUg==" saltValue="HSdLRjJMRj4uGG2eGQ029w=="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395A-43E0-483B-AF84-2D3A30004799}">
  <dimension ref="A1:C9"/>
  <sheetViews>
    <sheetView workbookViewId="0">
      <selection activeCell="E31" sqref="E31"/>
    </sheetView>
  </sheetViews>
  <sheetFormatPr baseColWidth="10" defaultColWidth="10.6328125" defaultRowHeight="14" x14ac:dyDescent="0.3"/>
  <cols>
    <col min="1" max="3" width="14.36328125" style="1" customWidth="1"/>
    <col min="4" max="16384" width="10.6328125" style="1"/>
  </cols>
  <sheetData>
    <row r="1" spans="1:3" ht="28" x14ac:dyDescent="0.3">
      <c r="A1" s="3" t="s">
        <v>20</v>
      </c>
      <c r="B1" s="3" t="s">
        <v>20</v>
      </c>
      <c r="C1" s="3" t="s">
        <v>48</v>
      </c>
    </row>
    <row r="2" spans="1:3" x14ac:dyDescent="0.3">
      <c r="A2" s="3">
        <v>1</v>
      </c>
      <c r="B2" s="3" t="str">
        <f>IF(Admissibilité!$B$1&lt;&gt;"",MID(Admissibilité!$B$1,1,4)+A2-1,"#erreur")</f>
        <v>#erreur</v>
      </c>
      <c r="C2" s="7" t="str">
        <f>IF(Admissibilité!$B$26=Programme!$B$1,Programme!B4,IF(Admissibilité!$B$26=Programme!$C$1,Programme!C4,IF(Admissibilité!$B$26=Programme!$D$1,Programme!D4,IF(Admissibilité!$B$26=Programme!$E$1,Programme!E4,IF(Admissibilité!$B$26="Non admissible",0,"#erreur")))))</f>
        <v>#erreur</v>
      </c>
    </row>
    <row r="3" spans="1:3" x14ac:dyDescent="0.3">
      <c r="A3" s="3">
        <v>2</v>
      </c>
      <c r="B3" s="16" t="str">
        <f>IF(Admissibilité!$B$1&lt;&gt;"",MID(Admissibilité!$B$1,1,4)+A3-1,"#erreur")</f>
        <v>#erreur</v>
      </c>
      <c r="C3" s="7" t="str">
        <f>IF(Admissibilité!$B$26=Programme!$B$1,Programme!B5,IF(Admissibilité!$B$26=Programme!$C$1,Programme!C5,IF(Admissibilité!$B$26=Programme!$D$1,Programme!D5,IF(Admissibilité!$B$26=Programme!$E$1,Programme!E5,IF(Admissibilité!$B$26="Non admissible",0,"#erreur")))))</f>
        <v>#erreur</v>
      </c>
    </row>
    <row r="4" spans="1:3" x14ac:dyDescent="0.3">
      <c r="A4" s="3">
        <v>3</v>
      </c>
      <c r="B4" s="16" t="str">
        <f>IF(Admissibilité!$B$1&lt;&gt;"",MID(Admissibilité!$B$1,1,4)+A4-1,"#erreur")</f>
        <v>#erreur</v>
      </c>
      <c r="C4" s="7" t="str">
        <f>IF(Admissibilité!$B$26=Programme!$B$1,Programme!B6,IF(Admissibilité!$B$26=Programme!$C$1,Programme!C6,IF(Admissibilité!$B$26=Programme!$D$1,Programme!D6,IF(Admissibilité!$B$26=Programme!$E$1,Programme!E6,IF(Admissibilité!$B$26="Non admissible",0,"#erreur")))))</f>
        <v>#erreur</v>
      </c>
    </row>
    <row r="5" spans="1:3" x14ac:dyDescent="0.3">
      <c r="A5" s="3">
        <v>4</v>
      </c>
      <c r="B5" s="16" t="str">
        <f>IF(Admissibilité!$B$1&lt;&gt;"",MID(Admissibilité!$B$1,1,4)+A5-1,"#erreur")</f>
        <v>#erreur</v>
      </c>
      <c r="C5" s="7" t="str">
        <f>IF(Admissibilité!$B$26=Programme!$B$1,Programme!B7,IF(Admissibilité!$B$26=Programme!$C$1,Programme!C7,IF(Admissibilité!$B$26=Programme!$D$1,Programme!D7,IF(Admissibilité!$B$26=Programme!$E$1,Programme!E7,IF(Admissibilité!$B$26="Non admissible",0,"#erreur")))))</f>
        <v>#erreur</v>
      </c>
    </row>
    <row r="6" spans="1:3" x14ac:dyDescent="0.3">
      <c r="A6" s="3">
        <v>5</v>
      </c>
      <c r="B6" s="16" t="str">
        <f>IF(Admissibilité!$B$1&lt;&gt;"",MID(Admissibilité!$B$1,1,4)+A6-1,"#erreur")</f>
        <v>#erreur</v>
      </c>
      <c r="C6" s="7" t="str">
        <f>IF(Admissibilité!$B$26=Programme!$B$1,Programme!B8,IF(Admissibilité!$B$26=Programme!$C$1,Programme!C8,IF(Admissibilité!$B$26=Programme!$D$1,Programme!D8,IF(Admissibilité!$B$26=Programme!$E$1,Programme!E8,IF(Admissibilité!$B$26="Non admissible",0,"#erreur")))))</f>
        <v>#erreur</v>
      </c>
    </row>
    <row r="7" spans="1:3" x14ac:dyDescent="0.3">
      <c r="A7" s="3">
        <v>6</v>
      </c>
      <c r="B7" s="16" t="str">
        <f>IF(Admissibilité!$B$1&lt;&gt;"",MID(Admissibilité!$B$1,1,4)+A7-1,"#erreur")</f>
        <v>#erreur</v>
      </c>
      <c r="C7" s="7" t="str">
        <f>IF(Admissibilité!$B$26=Programme!$B$1,Programme!B9,IF(Admissibilité!$B$26=Programme!$C$1,Programme!C9,IF(Admissibilité!$B$26=Programme!$D$1,Programme!D9,IF(Admissibilité!$B$26=Programme!$E$1,Programme!E9,IF(Admissibilité!$B$26="Non admissible",0,"#erreur")))))</f>
        <v>#erreur</v>
      </c>
    </row>
    <row r="8" spans="1:3" x14ac:dyDescent="0.3">
      <c r="A8" s="3">
        <v>7</v>
      </c>
      <c r="B8" s="16" t="str">
        <f>IF(Admissibilité!$B$1&lt;&gt;"",MID(Admissibilité!$B$1,1,4)+A8-1,"#erreur")</f>
        <v>#erreur</v>
      </c>
      <c r="C8" s="7" t="str">
        <f>IF(Admissibilité!$B$26=Programme!$B$1,Programme!B10,IF(Admissibilité!$B$26=Programme!$C$1,Programme!C10,IF(Admissibilité!$B$26=Programme!$D$1,Programme!D10,IF(Admissibilité!$B$26=Programme!$E$1,Programme!E10,IF(Admissibilité!$B$26="Non admissible",0,"#erreur")))))</f>
        <v>#erreur</v>
      </c>
    </row>
    <row r="9" spans="1:3" x14ac:dyDescent="0.3">
      <c r="A9" s="16">
        <v>8</v>
      </c>
      <c r="B9" s="16" t="str">
        <f>IF(Admissibilité!$B$1&lt;&gt;"",MID(Admissibilité!$B$1,1,4)+A9-1,"#erreur")</f>
        <v>#erreur</v>
      </c>
      <c r="C9" s="7" t="str">
        <f>IF(Admissibilité!$B$26=Programme!$B$1,Programme!B11,IF(Admissibilité!$B$26=Programme!$C$1,Programme!C11,IF(Admissibilité!$B$26=Programme!$D$1,Programme!D11,IF(Admissibilité!$B$26=Programme!$E$1,Programme!E11,IF(Admissibilité!$B$26="Non admissible",0,"#erreur")))))</f>
        <v>#erreur</v>
      </c>
    </row>
  </sheetData>
  <sheetProtection algorithmName="SHA-512" hashValue="SNKjoZ7r+FDr14jHVrLaUd4PVyfBUIPnzwgiq1TZr9dOJNdioa4e6HS1wH4/paWW37bBA8D2Na/FgIIaGhSavQ==" saltValue="fgv/12wFcObfh2HCTAy7hA==" spinCount="100000" sheet="1" objects="1" scenarios="1"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F24DAD2FC6F24BA89B5B2D9EEBF2D1" ma:contentTypeVersion="5" ma:contentTypeDescription="Crée un document." ma:contentTypeScope="" ma:versionID="467a9791f508fef9543d34c7f8a78134">
  <xsd:schema xmlns:xsd="http://www.w3.org/2001/XMLSchema" xmlns:xs="http://www.w3.org/2001/XMLSchema" xmlns:p="http://schemas.microsoft.com/office/2006/metadata/properties" xmlns:ns1="http://schemas.microsoft.com/sharepoint/v3" xmlns:ns2="7ce3a79e-a74e-4a8e-97d8-3c4987d7313b" targetNamespace="http://schemas.microsoft.com/office/2006/metadata/properties" ma:root="true" ma:fieldsID="e56a14be22d72e1b9d784a60f9ea547b" ns1:_="" ns2:_="">
    <xsd:import namespace="http://schemas.microsoft.com/sharepoint/v3"/>
    <xsd:import namespace="7ce3a79e-a74e-4a8e-97d8-3c4987d7313b"/>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 ma:internalName="PublishingStartDate">
      <xsd:simpleType>
        <xsd:restriction base="dms:Unknown"/>
      </xsd:simpleType>
    </xsd:element>
    <xsd:element name="PublishingExpirationDate" ma:index="9" nillable="true" ma:displayName="Date de fin de planification"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ce3a79e-a74e-4a8e-97d8-3c4987d7313b" elementFormDefault="qualified">
    <xsd:import namespace="http://schemas.microsoft.com/office/2006/documentManagement/types"/>
    <xsd:import namespace="http://schemas.microsoft.com/office/infopath/2007/PartnerControls"/>
    <xsd:element name="_dlc_DocId" ma:index="10" nillable="true" ma:displayName="Valeur d’ID de document" ma:description="Valeur de l’ID de document affecté à cet élément." ma:internalName="_dlc_DocId" ma:readOnly="true">
      <xsd:simpleType>
        <xsd:restriction base="dms:Text"/>
      </xsd:simpleType>
    </xsd:element>
    <xsd:element name="_dlc_DocIdUrl" ma:index="11"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7ce3a79e-a74e-4a8e-97d8-3c4987d7313b">DDJ7DZ3RAA3J-8-30936</_dlc_DocId>
    <_dlc_DocIdUrl xmlns="7ce3a79e-a74e-4a8e-97d8-3c4987d7313b">
      <Url>https://presse.mapaq.gouv.qc.ca/_layouts/15/DocIdRedir.aspx?ID=DDJ7DZ3RAA3J-8-30936</Url>
      <Description>DDJ7DZ3RAA3J-8-30936</Description>
    </_dlc_DocIdUrl>
  </documentManagement>
</p:properties>
</file>

<file path=customXml/itemProps1.xml><?xml version="1.0" encoding="utf-8"?>
<ds:datastoreItem xmlns:ds="http://schemas.openxmlformats.org/officeDocument/2006/customXml" ds:itemID="{5C8801C3-6884-4500-9AEA-CC6BB8962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e3a79e-a74e-4a8e-97d8-3c4987d73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F7DAD8-DC72-4B4A-8F0C-AB4C4C5ED948}">
  <ds:schemaRefs>
    <ds:schemaRef ds:uri="http://schemas.microsoft.com/sharepoint/events"/>
  </ds:schemaRefs>
</ds:datastoreItem>
</file>

<file path=customXml/itemProps3.xml><?xml version="1.0" encoding="utf-8"?>
<ds:datastoreItem xmlns:ds="http://schemas.openxmlformats.org/officeDocument/2006/customXml" ds:itemID="{E9D4A1A8-A8C0-4622-AD7B-62FD293A8C6A}">
  <ds:schemaRefs>
    <ds:schemaRef ds:uri="http://schemas.microsoft.com/sharepoint/v3/contenttype/forms"/>
  </ds:schemaRefs>
</ds:datastoreItem>
</file>

<file path=customXml/itemProps4.xml><?xml version="1.0" encoding="utf-8"?>
<ds:datastoreItem xmlns:ds="http://schemas.openxmlformats.org/officeDocument/2006/customXml" ds:itemID="{4438D69C-220B-4CAF-8C38-70BDCA5C28E0}">
  <ds:schemaRefs>
    <ds:schemaRef ds:uri="http://schemas.microsoft.com/office/2006/metadata/properties"/>
    <ds:schemaRef ds:uri="http://schemas.microsoft.com/office/infopath/2007/PartnerControls"/>
    <ds:schemaRef ds:uri="http://schemas.microsoft.com/sharepoint/v3"/>
    <ds:schemaRef ds:uri="7ce3a79e-a74e-4a8e-97d8-3c4987d731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Lisez-moi</vt:lpstr>
      <vt:lpstr>Admissibilité</vt:lpstr>
      <vt:lpstr>Aide financière</vt:lpstr>
      <vt:lpstr>Calcul</vt:lpstr>
      <vt:lpstr>Programme</vt:lpstr>
      <vt:lpstr>Liste</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Taxes foncières agricoles - Calculateur d’aide financière versée pour compensation</dc:title>
  <dc:creator>sas user</dc:creator>
  <cp:lastModifiedBy>Rodrigue Alycia (Partenaire DC) (Québec)</cp:lastModifiedBy>
  <dcterms:created xsi:type="dcterms:W3CDTF">2011-02-11T15:45:55Z</dcterms:created>
  <dcterms:modified xsi:type="dcterms:W3CDTF">2024-04-02T17:34:21Z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0x010100B7F24DAD2FC6F24BA89B5B2D9EEBF2D1</vt:lpwstr>
  </property>
  <property fmtid="{D5CDD505-2E9C-101B-9397-08002B2CF9AE}" pid="3" name="_dlc_DocIdItemGuid">
    <vt:lpwstr>ddde9fe1-08e2-4369-a41d-9079ac967227</vt:lpwstr>
  </property>
</Properties>
</file>