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T:\_Groupes\Programmes Transfo\PAS 2026-2029\2 - Documents administratifs\14_ Révision COM\"/>
    </mc:Choice>
  </mc:AlternateContent>
  <xr:revisionPtr revIDLastSave="0" documentId="13_ncr:1_{4841FDBB-B5F4-4684-9C4F-C389B807DC18}" xr6:coauthVersionLast="47" xr6:coauthVersionMax="47" xr10:uidLastSave="{00000000-0000-0000-0000-000000000000}"/>
  <workbookProtection workbookAlgorithmName="SHA-512" workbookHashValue="DRuh+DcRS/VTjEiaU+23Iu95RuCVKzeAWyrsmNZXmUsg4WGxGCHJ12dnvCu7CrJnXnt8kfJXo/UTWUvwmW+Mjw==" workbookSaltValue="/+/u1khRdAV3U5wOrsxRjA==" workbookSpinCount="100000" lockStructure="1"/>
  <bookViews>
    <workbookView xWindow="-120" yWindow="-120" windowWidth="29040" windowHeight="15720" tabRatio="643" xr2:uid="{DA31CB8F-EB1C-4B37-93E2-6B92B15921A8}"/>
  </bookViews>
  <sheets>
    <sheet name="INSTRUCTIONS PF" sheetId="17" r:id="rId1"/>
    <sheet name="Plan de financement" sheetId="1" r:id="rId2"/>
    <sheet name="INSTRUCTIONS -RECLAM" sheetId="15" state="hidden" r:id="rId3"/>
    <sheet name="Réclamation 1" sheetId="11" state="hidden" r:id="rId4"/>
    <sheet name="Réclamation 2" sheetId="19" state="hidden" r:id="rId5"/>
    <sheet name="Sommaire des réclamations" sheetId="13" state="hidden" r:id="rId6"/>
    <sheet name="Source" sheetId="2" state="hidden" r:id="rId7"/>
  </sheets>
  <externalReferences>
    <externalReference r:id="rId8"/>
    <externalReference r:id="rId9"/>
  </externalReferences>
  <definedNames>
    <definedName name="_Hlk69927398" localSheetId="0">'INSTRUCTIONS PF'!$C$19</definedName>
    <definedName name="_Hlk69927398" localSheetId="2">'INSTRUCTIONS -RECLAM'!#REF!</definedName>
    <definedName name="OLE_LINK4" localSheetId="0">'INSTRUCTIONS PF'!$C$1</definedName>
    <definedName name="OLE_LINK4" localSheetId="2">'INSTRUCTIONS -RECLAM'!#REF!</definedName>
    <definedName name="OLE_LINK5" localSheetId="0">'INSTRUCTIONS PF'!#REF!</definedName>
    <definedName name="OLE_LINK5" localSheetId="2">'INSTRUCTIONS -RECLAM'!#REF!</definedName>
    <definedName name="OLE_LINK7" localSheetId="0">'INSTRUCTIONS PF'!#REF!</definedName>
    <definedName name="OLE_LINK7" localSheetId="2">'INSTRUCTIONS -RECLAM'!#REF!</definedName>
    <definedName name="personneressource2">#REF!</definedName>
    <definedName name="Programmes" localSheetId="0">[1]listes!$A$1:$A$7</definedName>
    <definedName name="Programmes" localSheetId="2">[1]listes!$A$1:$A$7</definedName>
    <definedName name="Programmes">[2]listes!$A$1:$A$7</definedName>
    <definedName name="_xlnm.Print_Area" localSheetId="1">'Plan de financement'!$A$19:$M$53</definedName>
    <definedName name="_xlnm.Print_Area" localSheetId="3">'Réclamation 1'!$A$19:$M$53</definedName>
    <definedName name="_xlnm.Print_Area" localSheetId="4">'Réclamation 2'!$A$19:$M$53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1" l="1"/>
  <c r="P141" i="11"/>
  <c r="A76" i="11"/>
  <c r="A77" i="11"/>
  <c r="A78" i="11"/>
  <c r="A79" i="11"/>
  <c r="A80" i="11"/>
  <c r="M62" i="11"/>
  <c r="P32" i="11"/>
  <c r="P23" i="11"/>
  <c r="V146" i="19" l="1"/>
  <c r="A143" i="19"/>
  <c r="A142" i="19"/>
  <c r="A141" i="19"/>
  <c r="P140" i="19"/>
  <c r="A140" i="19"/>
  <c r="A139" i="19"/>
  <c r="A137" i="19"/>
  <c r="P134" i="19"/>
  <c r="A134" i="19"/>
  <c r="A133" i="19"/>
  <c r="A132" i="19"/>
  <c r="A131" i="19"/>
  <c r="A130" i="19"/>
  <c r="A128" i="19"/>
  <c r="A125" i="19"/>
  <c r="A124" i="19"/>
  <c r="A123" i="19"/>
  <c r="A122" i="19"/>
  <c r="A121" i="19"/>
  <c r="A119" i="19"/>
  <c r="A116" i="19"/>
  <c r="A115" i="19"/>
  <c r="A114" i="19"/>
  <c r="A113" i="19"/>
  <c r="A112" i="19"/>
  <c r="A110" i="19"/>
  <c r="A107" i="19"/>
  <c r="A106" i="19"/>
  <c r="A105" i="19"/>
  <c r="A104" i="19"/>
  <c r="A103" i="19"/>
  <c r="A101" i="19"/>
  <c r="A100" i="19"/>
  <c r="T100" i="19" s="1"/>
  <c r="A98" i="19"/>
  <c r="A97" i="19"/>
  <c r="A96" i="19"/>
  <c r="A95" i="19"/>
  <c r="A94" i="19"/>
  <c r="A92" i="19"/>
  <c r="A91" i="19"/>
  <c r="T91" i="19" s="1"/>
  <c r="A89" i="19"/>
  <c r="A88" i="19"/>
  <c r="A87" i="19"/>
  <c r="A86" i="19"/>
  <c r="A85" i="19"/>
  <c r="A80" i="19"/>
  <c r="P79" i="19"/>
  <c r="A79" i="19"/>
  <c r="A78" i="19"/>
  <c r="A77" i="19"/>
  <c r="A76" i="19"/>
  <c r="A71" i="19"/>
  <c r="A70" i="19"/>
  <c r="A69" i="19"/>
  <c r="A68" i="19"/>
  <c r="A67" i="19"/>
  <c r="A65" i="19"/>
  <c r="A64" i="19"/>
  <c r="A63" i="19"/>
  <c r="Q62" i="19"/>
  <c r="A61" i="19"/>
  <c r="A60" i="19"/>
  <c r="A59" i="19"/>
  <c r="A58" i="19"/>
  <c r="A57" i="19"/>
  <c r="A56" i="19"/>
  <c r="A55" i="19"/>
  <c r="A54" i="19"/>
  <c r="A52" i="19"/>
  <c r="A51" i="19"/>
  <c r="K49" i="19"/>
  <c r="L49" i="19" s="1"/>
  <c r="J49" i="19"/>
  <c r="I49" i="19"/>
  <c r="H49" i="19"/>
  <c r="F49" i="19"/>
  <c r="D49" i="19"/>
  <c r="C49" i="19"/>
  <c r="A49" i="19"/>
  <c r="K48" i="19"/>
  <c r="L48" i="19" s="1"/>
  <c r="J48" i="19"/>
  <c r="I48" i="19"/>
  <c r="H48" i="19"/>
  <c r="F48" i="19"/>
  <c r="D48" i="19"/>
  <c r="C48" i="19"/>
  <c r="A48" i="19"/>
  <c r="K47" i="19"/>
  <c r="L47" i="19" s="1"/>
  <c r="J47" i="19"/>
  <c r="I47" i="19"/>
  <c r="H47" i="19"/>
  <c r="F47" i="19"/>
  <c r="D47" i="19"/>
  <c r="C47" i="19"/>
  <c r="A47" i="19"/>
  <c r="K46" i="19"/>
  <c r="J46" i="19"/>
  <c r="I46" i="19"/>
  <c r="H46" i="19"/>
  <c r="F46" i="19"/>
  <c r="D46" i="19"/>
  <c r="C46" i="19"/>
  <c r="A46" i="19"/>
  <c r="K45" i="19"/>
  <c r="L45" i="19" s="1"/>
  <c r="J45" i="19"/>
  <c r="I45" i="19"/>
  <c r="H45" i="19"/>
  <c r="F45" i="19"/>
  <c r="D45" i="19"/>
  <c r="C45" i="19"/>
  <c r="A45" i="19"/>
  <c r="L44" i="19"/>
  <c r="K44" i="19"/>
  <c r="J44" i="19"/>
  <c r="I44" i="19"/>
  <c r="H44" i="19"/>
  <c r="M44" i="19" s="1"/>
  <c r="P44" i="19" s="1"/>
  <c r="F44" i="19"/>
  <c r="D44" i="19"/>
  <c r="C44" i="19"/>
  <c r="A44" i="19"/>
  <c r="K43" i="19"/>
  <c r="L43" i="19" s="1"/>
  <c r="J43" i="19"/>
  <c r="M43" i="19" s="1"/>
  <c r="I43" i="19"/>
  <c r="H43" i="19"/>
  <c r="F43" i="19"/>
  <c r="D43" i="19"/>
  <c r="C43" i="19"/>
  <c r="A43" i="19"/>
  <c r="K42" i="19"/>
  <c r="L42" i="19" s="1"/>
  <c r="J42" i="19"/>
  <c r="I42" i="19"/>
  <c r="H42" i="19"/>
  <c r="F42" i="19"/>
  <c r="D42" i="19"/>
  <c r="C42" i="19"/>
  <c r="A42" i="19"/>
  <c r="K41" i="19"/>
  <c r="L41" i="19" s="1"/>
  <c r="J41" i="19"/>
  <c r="I41" i="19"/>
  <c r="H41" i="19"/>
  <c r="F41" i="19"/>
  <c r="D41" i="19"/>
  <c r="C41" i="19"/>
  <c r="A41" i="19"/>
  <c r="K40" i="19"/>
  <c r="L40" i="19" s="1"/>
  <c r="J40" i="19"/>
  <c r="I40" i="19"/>
  <c r="H40" i="19"/>
  <c r="F40" i="19"/>
  <c r="D40" i="19"/>
  <c r="C40" i="19"/>
  <c r="A40" i="19"/>
  <c r="K39" i="19"/>
  <c r="L39" i="19" s="1"/>
  <c r="J39" i="19"/>
  <c r="I39" i="19"/>
  <c r="H39" i="19"/>
  <c r="F39" i="19"/>
  <c r="D39" i="19"/>
  <c r="C39" i="19"/>
  <c r="A39" i="19"/>
  <c r="K38" i="19"/>
  <c r="J38" i="19"/>
  <c r="I38" i="19"/>
  <c r="H38" i="19"/>
  <c r="F38" i="19"/>
  <c r="D38" i="19"/>
  <c r="C38" i="19"/>
  <c r="A38" i="19"/>
  <c r="K37" i="19"/>
  <c r="L37" i="19" s="1"/>
  <c r="J37" i="19"/>
  <c r="I37" i="19"/>
  <c r="H37" i="19"/>
  <c r="F37" i="19"/>
  <c r="D37" i="19"/>
  <c r="C37" i="19"/>
  <c r="A37" i="19"/>
  <c r="K36" i="19"/>
  <c r="L36" i="19" s="1"/>
  <c r="J36" i="19"/>
  <c r="I36" i="19"/>
  <c r="H36" i="19"/>
  <c r="F36" i="19"/>
  <c r="D36" i="19"/>
  <c r="C36" i="19"/>
  <c r="A36" i="19"/>
  <c r="K35" i="19"/>
  <c r="L35" i="19" s="1"/>
  <c r="J35" i="19"/>
  <c r="I35" i="19"/>
  <c r="H35" i="19"/>
  <c r="F35" i="19"/>
  <c r="D35" i="19"/>
  <c r="C35" i="19"/>
  <c r="A35" i="19"/>
  <c r="K34" i="19"/>
  <c r="L34" i="19" s="1"/>
  <c r="J34" i="19"/>
  <c r="I34" i="19"/>
  <c r="H34" i="19"/>
  <c r="F34" i="19"/>
  <c r="D34" i="19"/>
  <c r="C34" i="19"/>
  <c r="A34" i="19"/>
  <c r="K33" i="19"/>
  <c r="L33" i="19" s="1"/>
  <c r="J33" i="19"/>
  <c r="I33" i="19"/>
  <c r="H33" i="19"/>
  <c r="F33" i="19"/>
  <c r="D33" i="19"/>
  <c r="C33" i="19"/>
  <c r="A33" i="19"/>
  <c r="K32" i="19"/>
  <c r="L32" i="19" s="1"/>
  <c r="J32" i="19"/>
  <c r="I32" i="19"/>
  <c r="H32" i="19"/>
  <c r="F32" i="19"/>
  <c r="D32" i="19"/>
  <c r="C32" i="19"/>
  <c r="A32" i="19"/>
  <c r="A29" i="19"/>
  <c r="M27" i="19"/>
  <c r="A27" i="19"/>
  <c r="A26" i="19"/>
  <c r="A25" i="19"/>
  <c r="O28" i="19"/>
  <c r="A24" i="19"/>
  <c r="A23" i="19"/>
  <c r="A22" i="19"/>
  <c r="P21" i="19"/>
  <c r="O21" i="19"/>
  <c r="N21" i="19"/>
  <c r="M21" i="19"/>
  <c r="A21" i="19"/>
  <c r="A20" i="19"/>
  <c r="A19" i="19"/>
  <c r="E10" i="19"/>
  <c r="A10" i="19"/>
  <c r="F8" i="19"/>
  <c r="C7" i="19"/>
  <c r="C6" i="19"/>
  <c r="C5" i="19"/>
  <c r="C4" i="19"/>
  <c r="C3" i="19"/>
  <c r="T23" i="11"/>
  <c r="U23" i="11" s="1"/>
  <c r="P122" i="19" l="1"/>
  <c r="P124" i="19"/>
  <c r="M41" i="19"/>
  <c r="P41" i="19" s="1"/>
  <c r="P98" i="19"/>
  <c r="P139" i="19"/>
  <c r="P130" i="19"/>
  <c r="N50" i="19"/>
  <c r="P121" i="19"/>
  <c r="P142" i="19"/>
  <c r="P54" i="19"/>
  <c r="P95" i="19"/>
  <c r="P97" i="19"/>
  <c r="P112" i="19"/>
  <c r="P131" i="19"/>
  <c r="P70" i="19"/>
  <c r="P123" i="19"/>
  <c r="N90" i="19"/>
  <c r="M81" i="19"/>
  <c r="M28" i="19"/>
  <c r="P55" i="19"/>
  <c r="P57" i="19"/>
  <c r="P59" i="19"/>
  <c r="M72" i="19"/>
  <c r="P114" i="19"/>
  <c r="P133" i="19"/>
  <c r="P56" i="19"/>
  <c r="M36" i="19"/>
  <c r="P36" i="19" s="1"/>
  <c r="M38" i="19"/>
  <c r="P38" i="19" s="1"/>
  <c r="M45" i="19"/>
  <c r="P45" i="19" s="1"/>
  <c r="M49" i="19"/>
  <c r="P49" i="19" s="1"/>
  <c r="O108" i="19"/>
  <c r="P26" i="19"/>
  <c r="M33" i="19"/>
  <c r="P33" i="19" s="1"/>
  <c r="M40" i="19"/>
  <c r="P40" i="19" s="1"/>
  <c r="N99" i="19"/>
  <c r="M90" i="19"/>
  <c r="P89" i="19"/>
  <c r="O99" i="19"/>
  <c r="P24" i="19"/>
  <c r="M48" i="19"/>
  <c r="P48" i="19" s="1"/>
  <c r="P68" i="19"/>
  <c r="P77" i="19"/>
  <c r="M108" i="19"/>
  <c r="N117" i="19"/>
  <c r="P116" i="19"/>
  <c r="O126" i="19"/>
  <c r="P132" i="19"/>
  <c r="M35" i="19"/>
  <c r="P35" i="19" s="1"/>
  <c r="M39" i="19"/>
  <c r="P39" i="19" s="1"/>
  <c r="M42" i="19"/>
  <c r="P42" i="19" s="1"/>
  <c r="M99" i="19"/>
  <c r="N108" i="19"/>
  <c r="P107" i="19"/>
  <c r="O117" i="19"/>
  <c r="P25" i="19"/>
  <c r="M34" i="19"/>
  <c r="P34" i="19" s="1"/>
  <c r="O62" i="19"/>
  <c r="P61" i="19"/>
  <c r="N72" i="19"/>
  <c r="N81" i="19"/>
  <c r="O90" i="19"/>
  <c r="P94" i="19"/>
  <c r="P96" i="19"/>
  <c r="P113" i="19"/>
  <c r="P115" i="19"/>
  <c r="P103" i="19"/>
  <c r="P23" i="19"/>
  <c r="N28" i="19"/>
  <c r="P27" i="19"/>
  <c r="M37" i="19"/>
  <c r="P37" i="19" s="1"/>
  <c r="O72" i="19"/>
  <c r="P69" i="19"/>
  <c r="P71" i="19"/>
  <c r="O81" i="19"/>
  <c r="P78" i="19"/>
  <c r="P80" i="19"/>
  <c r="P85" i="19"/>
  <c r="P87" i="19"/>
  <c r="P104" i="19"/>
  <c r="P106" i="19"/>
  <c r="M135" i="19"/>
  <c r="M144" i="19"/>
  <c r="T23" i="19"/>
  <c r="U23" i="19" s="1"/>
  <c r="U146" i="19" s="1"/>
  <c r="V147" i="19" s="1"/>
  <c r="M32" i="19"/>
  <c r="P32" i="19" s="1"/>
  <c r="P43" i="19"/>
  <c r="M47" i="19"/>
  <c r="P47" i="19" s="1"/>
  <c r="N62" i="19"/>
  <c r="P58" i="19"/>
  <c r="P67" i="19"/>
  <c r="P76" i="19"/>
  <c r="M126" i="19"/>
  <c r="N135" i="19"/>
  <c r="N144" i="19"/>
  <c r="O50" i="19"/>
  <c r="P105" i="19"/>
  <c r="M46" i="19"/>
  <c r="P46" i="19" s="1"/>
  <c r="P60" i="19"/>
  <c r="P86" i="19"/>
  <c r="P88" i="19"/>
  <c r="M117" i="19"/>
  <c r="N126" i="19"/>
  <c r="P125" i="19"/>
  <c r="O135" i="19"/>
  <c r="O144" i="19"/>
  <c r="P141" i="19"/>
  <c r="P143" i="19"/>
  <c r="L38" i="19"/>
  <c r="L46" i="19"/>
  <c r="M62" i="19"/>
  <c r="M63" i="19" s="1"/>
  <c r="P99" i="19" l="1"/>
  <c r="P135" i="19"/>
  <c r="P117" i="19"/>
  <c r="P28" i="19"/>
  <c r="P126" i="19"/>
  <c r="P90" i="19"/>
  <c r="P81" i="19"/>
  <c r="P62" i="19"/>
  <c r="P144" i="19"/>
  <c r="P50" i="19"/>
  <c r="P72" i="19"/>
  <c r="P108" i="19"/>
  <c r="M50" i="19"/>
  <c r="P139" i="1" l="1"/>
  <c r="P144" i="1" s="1"/>
  <c r="P130" i="1" l="1"/>
  <c r="A10" i="11"/>
  <c r="A10" i="1"/>
  <c r="J150" i="1"/>
  <c r="J33" i="11" l="1"/>
  <c r="J34" i="11"/>
  <c r="J35" i="11"/>
  <c r="J36" i="11"/>
  <c r="J37" i="11"/>
  <c r="J38" i="11"/>
  <c r="J39" i="11"/>
  <c r="J40" i="11"/>
  <c r="J41" i="11"/>
  <c r="J42" i="11"/>
  <c r="J43" i="11"/>
  <c r="J44" i="11"/>
  <c r="J45" i="11"/>
  <c r="J46" i="11"/>
  <c r="J47" i="11"/>
  <c r="J48" i="11"/>
  <c r="J49" i="11"/>
  <c r="M90" i="1"/>
  <c r="O50" i="1"/>
  <c r="N50" i="1"/>
  <c r="O61" i="11" l="1"/>
  <c r="D33" i="11"/>
  <c r="D34" i="11"/>
  <c r="D35" i="11"/>
  <c r="D36" i="11"/>
  <c r="D37" i="11"/>
  <c r="D38" i="11"/>
  <c r="D39" i="11"/>
  <c r="D40" i="11"/>
  <c r="D41" i="11"/>
  <c r="D42" i="11"/>
  <c r="D43" i="11"/>
  <c r="D44" i="11"/>
  <c r="D45" i="11"/>
  <c r="D46" i="11"/>
  <c r="D47" i="11"/>
  <c r="D48" i="11"/>
  <c r="D49" i="11"/>
  <c r="D32" i="11"/>
  <c r="N28" i="1"/>
  <c r="M28" i="1"/>
  <c r="O144" i="1"/>
  <c r="N144" i="1"/>
  <c r="M144" i="1"/>
  <c r="P113" i="1"/>
  <c r="P114" i="1"/>
  <c r="P115" i="1"/>
  <c r="P116" i="1"/>
  <c r="P112" i="1"/>
  <c r="P117" i="1" s="1"/>
  <c r="P104" i="1"/>
  <c r="P105" i="1"/>
  <c r="P106" i="1"/>
  <c r="P107" i="1"/>
  <c r="P103" i="1"/>
  <c r="P95" i="1"/>
  <c r="P96" i="1"/>
  <c r="P97" i="1"/>
  <c r="P98" i="1"/>
  <c r="P94" i="1"/>
  <c r="P86" i="1"/>
  <c r="P87" i="1"/>
  <c r="P88" i="1"/>
  <c r="P89" i="1"/>
  <c r="P85" i="1"/>
  <c r="P77" i="1"/>
  <c r="P78" i="1"/>
  <c r="P79" i="1"/>
  <c r="P80" i="1"/>
  <c r="P76" i="1"/>
  <c r="O135" i="1"/>
  <c r="N135" i="1"/>
  <c r="M135" i="1"/>
  <c r="P125" i="1"/>
  <c r="P124" i="1"/>
  <c r="P123" i="1"/>
  <c r="P122" i="1"/>
  <c r="P121" i="1"/>
  <c r="O126" i="1"/>
  <c r="N126" i="1"/>
  <c r="M126" i="1"/>
  <c r="O28" i="1"/>
  <c r="P54" i="1"/>
  <c r="P140" i="1"/>
  <c r="P141" i="1"/>
  <c r="P142" i="1"/>
  <c r="P143" i="1"/>
  <c r="P134" i="1"/>
  <c r="P131" i="1"/>
  <c r="P132" i="1"/>
  <c r="P133" i="1"/>
  <c r="N117" i="1"/>
  <c r="O117" i="1"/>
  <c r="M117" i="1"/>
  <c r="M108" i="1"/>
  <c r="N108" i="1"/>
  <c r="O108" i="1"/>
  <c r="N99" i="1"/>
  <c r="O99" i="1"/>
  <c r="M99" i="1"/>
  <c r="N90" i="1"/>
  <c r="O90" i="1"/>
  <c r="N81" i="1"/>
  <c r="O81" i="1"/>
  <c r="M81" i="1"/>
  <c r="N72" i="1"/>
  <c r="O72" i="1"/>
  <c r="M72" i="1"/>
  <c r="M62" i="1"/>
  <c r="C33" i="11"/>
  <c r="C34" i="11"/>
  <c r="C35" i="11"/>
  <c r="C36" i="11"/>
  <c r="C37" i="11"/>
  <c r="C38" i="11"/>
  <c r="C39" i="11"/>
  <c r="C40" i="11"/>
  <c r="C41" i="11"/>
  <c r="C42" i="11"/>
  <c r="C43" i="11"/>
  <c r="C44" i="11"/>
  <c r="C45" i="11"/>
  <c r="C46" i="11"/>
  <c r="C47" i="11"/>
  <c r="C48" i="11"/>
  <c r="C49" i="11"/>
  <c r="F8" i="11"/>
  <c r="L33" i="1"/>
  <c r="M33" i="1"/>
  <c r="M34" i="1"/>
  <c r="A55" i="11"/>
  <c r="A56" i="11"/>
  <c r="A57" i="11"/>
  <c r="A58" i="11"/>
  <c r="A59" i="11"/>
  <c r="A60" i="11"/>
  <c r="A61" i="11"/>
  <c r="A54" i="11"/>
  <c r="F33" i="11"/>
  <c r="F34" i="11"/>
  <c r="F35" i="11"/>
  <c r="F36" i="11"/>
  <c r="F37" i="11"/>
  <c r="F38" i="11"/>
  <c r="F39" i="11"/>
  <c r="F40" i="11"/>
  <c r="F41" i="11"/>
  <c r="F42" i="11"/>
  <c r="F43" i="11"/>
  <c r="F44" i="11"/>
  <c r="F45" i="11"/>
  <c r="F46" i="11"/>
  <c r="F47" i="11"/>
  <c r="F48" i="11"/>
  <c r="F49" i="11"/>
  <c r="F32" i="11"/>
  <c r="C32" i="11"/>
  <c r="A33" i="11"/>
  <c r="A34" i="11"/>
  <c r="A35" i="11"/>
  <c r="A36" i="11"/>
  <c r="A37" i="11"/>
  <c r="A38" i="11"/>
  <c r="A39" i="11"/>
  <c r="A40" i="11"/>
  <c r="A41" i="11"/>
  <c r="A42" i="11"/>
  <c r="A43" i="11"/>
  <c r="A44" i="11"/>
  <c r="A45" i="11"/>
  <c r="A46" i="11"/>
  <c r="A47" i="11"/>
  <c r="A48" i="11"/>
  <c r="A49" i="11"/>
  <c r="A32" i="11"/>
  <c r="P135" i="1" l="1"/>
  <c r="P90" i="1"/>
  <c r="P108" i="1"/>
  <c r="P126" i="1"/>
  <c r="P81" i="1"/>
  <c r="M135" i="11"/>
  <c r="P99" i="1"/>
  <c r="O62" i="1"/>
  <c r="N62" i="1"/>
  <c r="P23" i="1"/>
  <c r="P24" i="1"/>
  <c r="P25" i="1"/>
  <c r="P26" i="1"/>
  <c r="P27" i="1"/>
  <c r="A140" i="11"/>
  <c r="A141" i="11"/>
  <c r="A142" i="11"/>
  <c r="A143" i="11"/>
  <c r="A139" i="11"/>
  <c r="A131" i="11"/>
  <c r="A132" i="11"/>
  <c r="A133" i="11"/>
  <c r="A134" i="11"/>
  <c r="A130" i="11"/>
  <c r="A122" i="11"/>
  <c r="A123" i="11"/>
  <c r="A124" i="11"/>
  <c r="A125" i="11"/>
  <c r="A121" i="11"/>
  <c r="A113" i="11"/>
  <c r="A114" i="11"/>
  <c r="A115" i="11"/>
  <c r="A116" i="11"/>
  <c r="A112" i="11"/>
  <c r="A104" i="11"/>
  <c r="A105" i="11"/>
  <c r="A106" i="11"/>
  <c r="A107" i="11"/>
  <c r="A103" i="11"/>
  <c r="A95" i="11"/>
  <c r="A96" i="11"/>
  <c r="A97" i="11"/>
  <c r="A98" i="11"/>
  <c r="A94" i="11"/>
  <c r="A86" i="11"/>
  <c r="A87" i="11"/>
  <c r="A88" i="11"/>
  <c r="A89" i="11"/>
  <c r="A85" i="11"/>
  <c r="A68" i="11"/>
  <c r="A69" i="11"/>
  <c r="A70" i="11"/>
  <c r="A71" i="11"/>
  <c r="A67" i="11"/>
  <c r="P54" i="11"/>
  <c r="K33" i="11"/>
  <c r="L33" i="11" s="1"/>
  <c r="K34" i="11"/>
  <c r="L34" i="11" s="1"/>
  <c r="K35" i="11"/>
  <c r="L35" i="11" s="1"/>
  <c r="K36" i="11"/>
  <c r="L36" i="11" s="1"/>
  <c r="K37" i="11"/>
  <c r="L37" i="11" s="1"/>
  <c r="K38" i="11"/>
  <c r="L38" i="11" s="1"/>
  <c r="K39" i="11"/>
  <c r="L39" i="11" s="1"/>
  <c r="K40" i="11"/>
  <c r="L40" i="11" s="1"/>
  <c r="K41" i="11"/>
  <c r="L41" i="11" s="1"/>
  <c r="K42" i="11"/>
  <c r="L42" i="11" s="1"/>
  <c r="K43" i="11"/>
  <c r="L43" i="11" s="1"/>
  <c r="K44" i="11"/>
  <c r="L44" i="11" s="1"/>
  <c r="K45" i="11"/>
  <c r="K46" i="11"/>
  <c r="K47" i="11"/>
  <c r="K48" i="11"/>
  <c r="K49" i="11"/>
  <c r="K32" i="11"/>
  <c r="J32" i="11"/>
  <c r="I33" i="11"/>
  <c r="I34" i="11"/>
  <c r="I35" i="11"/>
  <c r="I36" i="11"/>
  <c r="I37" i="11"/>
  <c r="I38" i="11"/>
  <c r="I39" i="11"/>
  <c r="I40" i="11"/>
  <c r="I41" i="11"/>
  <c r="I42" i="11"/>
  <c r="I43" i="11"/>
  <c r="I44" i="11"/>
  <c r="I45" i="11"/>
  <c r="I46" i="11"/>
  <c r="I47" i="11"/>
  <c r="I48" i="11"/>
  <c r="I49" i="11"/>
  <c r="I32" i="11"/>
  <c r="H33" i="11"/>
  <c r="H34" i="11"/>
  <c r="H35" i="11"/>
  <c r="H36" i="11"/>
  <c r="H37" i="11"/>
  <c r="H38" i="11"/>
  <c r="H39" i="11"/>
  <c r="H40" i="11"/>
  <c r="H41" i="11"/>
  <c r="H42" i="11"/>
  <c r="H43" i="11"/>
  <c r="H44" i="11"/>
  <c r="H45" i="11"/>
  <c r="H46" i="11"/>
  <c r="H47" i="11"/>
  <c r="H48" i="11"/>
  <c r="H49" i="11"/>
  <c r="H32" i="11"/>
  <c r="A24" i="11"/>
  <c r="A26" i="11"/>
  <c r="A27" i="11"/>
  <c r="A23" i="11"/>
  <c r="M32" i="1"/>
  <c r="O144" i="11" l="1"/>
  <c r="N50" i="11"/>
  <c r="M144" i="11"/>
  <c r="M28" i="11"/>
  <c r="M126" i="11"/>
  <c r="P28" i="1"/>
  <c r="O108" i="11"/>
  <c r="O50" i="11"/>
  <c r="M117" i="11"/>
  <c r="P32" i="1"/>
  <c r="M38" i="11"/>
  <c r="P121" i="11"/>
  <c r="M44" i="11"/>
  <c r="M40" i="11"/>
  <c r="P40" i="11" s="1"/>
  <c r="P69" i="11"/>
  <c r="N144" i="11"/>
  <c r="N108" i="11"/>
  <c r="M81" i="11"/>
  <c r="P70" i="11"/>
  <c r="P71" i="11"/>
  <c r="P68" i="11"/>
  <c r="M63" i="1"/>
  <c r="M37" i="11"/>
  <c r="M35" i="11"/>
  <c r="M34" i="11"/>
  <c r="M43" i="11"/>
  <c r="M108" i="11"/>
  <c r="M42" i="11"/>
  <c r="M39" i="11"/>
  <c r="M36" i="11"/>
  <c r="O28" i="11"/>
  <c r="N28" i="11"/>
  <c r="P24" i="11"/>
  <c r="P25" i="11"/>
  <c r="A75" i="2"/>
  <c r="A74" i="19" s="1"/>
  <c r="P67" i="1"/>
  <c r="P68" i="1"/>
  <c r="A73" i="1" l="1"/>
  <c r="A73" i="19" s="1"/>
  <c r="T73" i="19" s="1"/>
  <c r="A136" i="1"/>
  <c r="A136" i="19" s="1"/>
  <c r="T136" i="19" s="1"/>
  <c r="A127" i="1"/>
  <c r="A127" i="19" s="1"/>
  <c r="T127" i="19" s="1"/>
  <c r="A109" i="1"/>
  <c r="A109" i="19" s="1"/>
  <c r="T109" i="19" s="1"/>
  <c r="A118" i="1"/>
  <c r="A118" i="19" s="1"/>
  <c r="T118" i="19" s="1"/>
  <c r="P38" i="11"/>
  <c r="M41" i="11"/>
  <c r="P41" i="11" s="1"/>
  <c r="P39" i="11"/>
  <c r="P34" i="11"/>
  <c r="P42" i="11"/>
  <c r="P35" i="11"/>
  <c r="P36" i="11"/>
  <c r="P43" i="11"/>
  <c r="P37" i="11"/>
  <c r="A63" i="11"/>
  <c r="P21" i="11" l="1"/>
  <c r="O21" i="11"/>
  <c r="N21" i="11"/>
  <c r="M21" i="11"/>
  <c r="E10" i="11"/>
  <c r="A137" i="11"/>
  <c r="A128" i="11"/>
  <c r="A119" i="11"/>
  <c r="A110" i="11"/>
  <c r="A101" i="11"/>
  <c r="A100" i="11"/>
  <c r="T100" i="11" s="1"/>
  <c r="A92" i="11"/>
  <c r="A91" i="11"/>
  <c r="T91" i="11" s="1"/>
  <c r="A65" i="11"/>
  <c r="A64" i="11"/>
  <c r="A22" i="11"/>
  <c r="A21" i="11"/>
  <c r="A20" i="11"/>
  <c r="A52" i="11"/>
  <c r="A51" i="11"/>
  <c r="A29" i="11"/>
  <c r="A19" i="11"/>
  <c r="C5" i="11"/>
  <c r="L32" i="1" l="1"/>
  <c r="C3" i="11"/>
  <c r="C4" i="11"/>
  <c r="N90" i="11"/>
  <c r="O90" i="11"/>
  <c r="M90" i="11"/>
  <c r="P107" i="11" l="1"/>
  <c r="P106" i="11"/>
  <c r="P105" i="11"/>
  <c r="P104" i="11"/>
  <c r="P103" i="11"/>
  <c r="O99" i="11"/>
  <c r="N99" i="11"/>
  <c r="M99" i="11"/>
  <c r="P98" i="11"/>
  <c r="P97" i="11"/>
  <c r="P96" i="11"/>
  <c r="P95" i="11"/>
  <c r="P94" i="11"/>
  <c r="P99" i="11" l="1"/>
  <c r="P108" i="11"/>
  <c r="Q62" i="11"/>
  <c r="P140" i="11"/>
  <c r="P142" i="11"/>
  <c r="P143" i="11"/>
  <c r="P131" i="11"/>
  <c r="P132" i="11"/>
  <c r="P133" i="11"/>
  <c r="P134" i="11"/>
  <c r="P122" i="11"/>
  <c r="P123" i="11"/>
  <c r="P124" i="11"/>
  <c r="P125" i="11"/>
  <c r="P113" i="11"/>
  <c r="P114" i="11"/>
  <c r="P115" i="11"/>
  <c r="P116" i="11"/>
  <c r="P86" i="11"/>
  <c r="P87" i="11"/>
  <c r="P88" i="11"/>
  <c r="P89" i="11"/>
  <c r="P77" i="11"/>
  <c r="P78" i="11"/>
  <c r="P79" i="11"/>
  <c r="P80" i="11"/>
  <c r="P55" i="11"/>
  <c r="P56" i="11"/>
  <c r="P57" i="11"/>
  <c r="P58" i="11"/>
  <c r="P59" i="11"/>
  <c r="P60" i="11"/>
  <c r="P61" i="11"/>
  <c r="P26" i="11"/>
  <c r="P126" i="11" l="1"/>
  <c r="P62" i="11"/>
  <c r="L34" i="1" l="1"/>
  <c r="L35" i="1"/>
  <c r="L36" i="1"/>
  <c r="L37" i="1"/>
  <c r="L38" i="1"/>
  <c r="L39" i="1"/>
  <c r="L40" i="1"/>
  <c r="L41" i="1"/>
  <c r="L42" i="1"/>
  <c r="L43" i="1"/>
  <c r="L44" i="1"/>
  <c r="L45" i="1"/>
  <c r="L46" i="1"/>
  <c r="L47" i="1"/>
  <c r="L48" i="1"/>
  <c r="L49" i="1"/>
  <c r="P34" i="1"/>
  <c r="M35" i="1"/>
  <c r="M36" i="1"/>
  <c r="P36" i="1" s="1"/>
  <c r="M37" i="1"/>
  <c r="P37" i="1" s="1"/>
  <c r="M38" i="1"/>
  <c r="P38" i="1" s="1"/>
  <c r="M39" i="1"/>
  <c r="P39" i="1" s="1"/>
  <c r="M40" i="1"/>
  <c r="P40" i="1" s="1"/>
  <c r="M41" i="1"/>
  <c r="P41" i="1" s="1"/>
  <c r="M42" i="1"/>
  <c r="P42" i="1" s="1"/>
  <c r="M43" i="1"/>
  <c r="P43" i="1" s="1"/>
  <c r="M44" i="1"/>
  <c r="P44" i="1" s="1"/>
  <c r="M45" i="1"/>
  <c r="P45" i="1" s="1"/>
  <c r="M46" i="1"/>
  <c r="P46" i="1" s="1"/>
  <c r="M47" i="1"/>
  <c r="P47" i="1" s="1"/>
  <c r="M48" i="1"/>
  <c r="P48" i="1" s="1"/>
  <c r="M49" i="1"/>
  <c r="P49" i="1" s="1"/>
  <c r="A27" i="13"/>
  <c r="A13" i="13"/>
  <c r="L45" i="11"/>
  <c r="M50" i="1" l="1"/>
  <c r="P35" i="1"/>
  <c r="P33" i="1"/>
  <c r="P50" i="1" s="1"/>
  <c r="F7" i="1"/>
  <c r="F7" i="19" s="1"/>
  <c r="D145" i="2"/>
  <c r="C145" i="2"/>
  <c r="C140" i="2"/>
  <c r="B9" i="13" l="1"/>
  <c r="B25" i="13" l="1"/>
  <c r="C25" i="13"/>
  <c r="E36" i="13"/>
  <c r="D36" i="13"/>
  <c r="E35" i="13"/>
  <c r="E34" i="13"/>
  <c r="D34" i="13"/>
  <c r="E33" i="13"/>
  <c r="D33" i="13"/>
  <c r="E31" i="13"/>
  <c r="D31" i="13"/>
  <c r="E30" i="13"/>
  <c r="D30" i="13"/>
  <c r="E29" i="13"/>
  <c r="D29" i="13"/>
  <c r="D148" i="2"/>
  <c r="E28" i="13"/>
  <c r="D28" i="13"/>
  <c r="E27" i="13"/>
  <c r="D27" i="13"/>
  <c r="A30" i="13"/>
  <c r="A29" i="13"/>
  <c r="A28" i="13"/>
  <c r="A16" i="13"/>
  <c r="A44" i="13" s="1"/>
  <c r="A15" i="13"/>
  <c r="A43" i="13" s="1"/>
  <c r="A14" i="13"/>
  <c r="A42" i="13" s="1"/>
  <c r="A41" i="13"/>
  <c r="H5" i="13"/>
  <c r="V146" i="11"/>
  <c r="E32" i="13" l="1"/>
  <c r="D32" i="13"/>
  <c r="F34" i="13"/>
  <c r="G34" i="13" s="1"/>
  <c r="F31" i="13"/>
  <c r="G31" i="13" s="1"/>
  <c r="F33" i="13"/>
  <c r="G33" i="13" s="1"/>
  <c r="A59" i="13"/>
  <c r="D35" i="13"/>
  <c r="A56" i="13"/>
  <c r="A58" i="13"/>
  <c r="A57" i="13"/>
  <c r="F30" i="13"/>
  <c r="G30" i="13" s="1"/>
  <c r="D138" i="2"/>
  <c r="D139" i="2" s="1"/>
  <c r="D151" i="2" l="1"/>
  <c r="F32" i="13"/>
  <c r="G32" i="13" s="1"/>
  <c r="A173" i="2"/>
  <c r="A174" i="2" s="1"/>
  <c r="F27" i="13"/>
  <c r="G27" i="13" s="1"/>
  <c r="A172" i="2"/>
  <c r="F35" i="13"/>
  <c r="G35" i="13" s="1"/>
  <c r="D141" i="2" l="1"/>
  <c r="F28" i="13"/>
  <c r="C11" i="13"/>
  <c r="B11" i="13"/>
  <c r="B8" i="13"/>
  <c r="B5" i="13"/>
  <c r="C7" i="11" l="1"/>
  <c r="C6" i="11"/>
  <c r="E22" i="13"/>
  <c r="E50" i="13" s="1"/>
  <c r="D22" i="13"/>
  <c r="D50" i="13" s="1"/>
  <c r="P139" i="11"/>
  <c r="P144" i="11" s="1"/>
  <c r="O135" i="11"/>
  <c r="E21" i="13" s="1"/>
  <c r="N135" i="11"/>
  <c r="D21" i="13" s="1"/>
  <c r="D49" i="13" s="1"/>
  <c r="P130" i="11"/>
  <c r="P135" i="11" s="1"/>
  <c r="O126" i="11"/>
  <c r="E20" i="13" s="1"/>
  <c r="E48" i="13" s="1"/>
  <c r="N126" i="11"/>
  <c r="O117" i="11"/>
  <c r="E19" i="13" s="1"/>
  <c r="E47" i="13" s="1"/>
  <c r="N117" i="11"/>
  <c r="D19" i="13" s="1"/>
  <c r="D47" i="13" s="1"/>
  <c r="P112" i="11"/>
  <c r="P117" i="11" s="1"/>
  <c r="E18" i="13"/>
  <c r="E46" i="13" s="1"/>
  <c r="D18" i="13"/>
  <c r="P85" i="11"/>
  <c r="P90" i="11" s="1"/>
  <c r="O81" i="11"/>
  <c r="E17" i="13" s="1"/>
  <c r="E45" i="13" s="1"/>
  <c r="N81" i="11"/>
  <c r="D17" i="13" s="1"/>
  <c r="P76" i="11"/>
  <c r="P81" i="11" s="1"/>
  <c r="O72" i="11"/>
  <c r="E16" i="13" s="1"/>
  <c r="E44" i="13" s="1"/>
  <c r="N72" i="11"/>
  <c r="D16" i="13" s="1"/>
  <c r="M72" i="11"/>
  <c r="P67" i="11"/>
  <c r="P72" i="11" s="1"/>
  <c r="O62" i="11"/>
  <c r="E15" i="13" s="1"/>
  <c r="E43" i="13" s="1"/>
  <c r="N62" i="11"/>
  <c r="E14" i="13"/>
  <c r="L49" i="11"/>
  <c r="M49" i="11"/>
  <c r="P49" i="11" s="1"/>
  <c r="L48" i="11"/>
  <c r="M48" i="11"/>
  <c r="P48" i="11" s="1"/>
  <c r="L47" i="11"/>
  <c r="M47" i="11"/>
  <c r="P47" i="11" s="1"/>
  <c r="L46" i="11"/>
  <c r="M46" i="11"/>
  <c r="P46" i="11" s="1"/>
  <c r="M45" i="11"/>
  <c r="P45" i="11" s="1"/>
  <c r="P44" i="11"/>
  <c r="M33" i="11"/>
  <c r="P33" i="11" s="1"/>
  <c r="L32" i="11"/>
  <c r="M32" i="11"/>
  <c r="E13" i="13"/>
  <c r="E41" i="13" s="1"/>
  <c r="D13" i="13"/>
  <c r="D41" i="13" s="1"/>
  <c r="P27" i="11"/>
  <c r="P28" i="11" s="1"/>
  <c r="P55" i="1"/>
  <c r="P56" i="1"/>
  <c r="P57" i="1"/>
  <c r="P58" i="1"/>
  <c r="P59" i="1"/>
  <c r="P60" i="1"/>
  <c r="P61" i="1"/>
  <c r="P71" i="1"/>
  <c r="P70" i="1"/>
  <c r="P69" i="1"/>
  <c r="E58" i="13"/>
  <c r="E59" i="13"/>
  <c r="D59" i="13"/>
  <c r="E60" i="13"/>
  <c r="D60" i="13"/>
  <c r="E61" i="13"/>
  <c r="D61" i="13"/>
  <c r="E62" i="13"/>
  <c r="D62" i="13"/>
  <c r="E63" i="13"/>
  <c r="D63" i="13"/>
  <c r="D65" i="13"/>
  <c r="I153" i="1"/>
  <c r="I154" i="1"/>
  <c r="I155" i="1"/>
  <c r="I156" i="1"/>
  <c r="I157" i="1"/>
  <c r="I158" i="1"/>
  <c r="I159" i="1"/>
  <c r="I160" i="1"/>
  <c r="I152" i="1"/>
  <c r="A84" i="2"/>
  <c r="P62" i="1" l="1"/>
  <c r="P72" i="1"/>
  <c r="F59" i="13" s="1"/>
  <c r="G59" i="13" s="1"/>
  <c r="M50" i="11"/>
  <c r="A165" i="2" s="1"/>
  <c r="A166" i="2" s="1"/>
  <c r="D15" i="13"/>
  <c r="D43" i="13" s="1"/>
  <c r="D20" i="13"/>
  <c r="D48" i="13" s="1"/>
  <c r="F20" i="13"/>
  <c r="F48" i="13" s="1"/>
  <c r="F61" i="13"/>
  <c r="F62" i="13"/>
  <c r="G62" i="13" s="1"/>
  <c r="F60" i="13"/>
  <c r="F63" i="13"/>
  <c r="I161" i="1"/>
  <c r="C152" i="2"/>
  <c r="D149" i="2" s="1"/>
  <c r="M63" i="11"/>
  <c r="D58" i="13"/>
  <c r="E57" i="13"/>
  <c r="E56" i="13"/>
  <c r="D64" i="13"/>
  <c r="E65" i="13"/>
  <c r="E42" i="13"/>
  <c r="D14" i="13"/>
  <c r="E64" i="13"/>
  <c r="D57" i="13"/>
  <c r="D46" i="13"/>
  <c r="D45" i="13"/>
  <c r="D44" i="13"/>
  <c r="E49" i="13"/>
  <c r="F17" i="13"/>
  <c r="F45" i="13" s="1"/>
  <c r="F21" i="13"/>
  <c r="F18" i="13"/>
  <c r="F46" i="13" s="1"/>
  <c r="F16" i="13"/>
  <c r="F19" i="13"/>
  <c r="P50" i="11"/>
  <c r="D56" i="13"/>
  <c r="A73" i="11" l="1"/>
  <c r="T73" i="11" s="1"/>
  <c r="A136" i="11"/>
  <c r="T136" i="11" s="1"/>
  <c r="A109" i="11"/>
  <c r="T109" i="11" s="1"/>
  <c r="A127" i="11"/>
  <c r="T127" i="11" s="1"/>
  <c r="E37" i="13"/>
  <c r="C147" i="2"/>
  <c r="F13" i="13"/>
  <c r="F41" i="13" s="1"/>
  <c r="G41" i="13" s="1"/>
  <c r="E23" i="13"/>
  <c r="E51" i="13"/>
  <c r="D66" i="13"/>
  <c r="E66" i="13"/>
  <c r="D42" i="13"/>
  <c r="D51" i="13" s="1"/>
  <c r="D23" i="13"/>
  <c r="T154" i="11"/>
  <c r="T153" i="11"/>
  <c r="C153" i="2"/>
  <c r="D147" i="2" s="1"/>
  <c r="D150" i="2" s="1"/>
  <c r="D152" i="2" s="1"/>
  <c r="A118" i="11"/>
  <c r="T118" i="11" s="1"/>
  <c r="C138" i="2"/>
  <c r="C139" i="2" s="1"/>
  <c r="C142" i="2" s="1"/>
  <c r="F64" i="13"/>
  <c r="G64" i="13" s="1"/>
  <c r="H61" i="13"/>
  <c r="H60" i="13"/>
  <c r="F44" i="13"/>
  <c r="U146" i="11"/>
  <c r="G17" i="13"/>
  <c r="H63" i="13"/>
  <c r="G45" i="13"/>
  <c r="G20" i="13"/>
  <c r="G18" i="13"/>
  <c r="G48" i="13"/>
  <c r="G46" i="13"/>
  <c r="G16" i="13"/>
  <c r="D37" i="13"/>
  <c r="F49" i="13"/>
  <c r="G21" i="13"/>
  <c r="G63" i="13"/>
  <c r="I63" i="13"/>
  <c r="H48" i="13"/>
  <c r="G61" i="13"/>
  <c r="I61" i="13"/>
  <c r="H46" i="13"/>
  <c r="I60" i="13"/>
  <c r="H45" i="13"/>
  <c r="G60" i="13"/>
  <c r="F7" i="11"/>
  <c r="D135" i="2"/>
  <c r="C135" i="2"/>
  <c r="F47" i="13"/>
  <c r="H62" i="13" s="1"/>
  <c r="G19" i="13"/>
  <c r="F14" i="13"/>
  <c r="A74" i="11"/>
  <c r="A82" i="1"/>
  <c r="A82" i="19" s="1"/>
  <c r="T82" i="19" s="1"/>
  <c r="T146" i="19" s="1"/>
  <c r="A74" i="1"/>
  <c r="T147" i="19" l="1"/>
  <c r="U147" i="19"/>
  <c r="A82" i="11"/>
  <c r="T82" i="11" s="1"/>
  <c r="T146" i="11"/>
  <c r="T147" i="11" s="1"/>
  <c r="A164" i="2"/>
  <c r="G13" i="13"/>
  <c r="F15" i="13"/>
  <c r="G15" i="13" s="1"/>
  <c r="F56" i="13"/>
  <c r="H56" i="13" s="1"/>
  <c r="V147" i="11"/>
  <c r="J61" i="13"/>
  <c r="J60" i="13"/>
  <c r="J63" i="13"/>
  <c r="C141" i="2"/>
  <c r="C143" i="2" s="1"/>
  <c r="D52" i="13"/>
  <c r="E52" i="13"/>
  <c r="I59" i="13"/>
  <c r="H44" i="13"/>
  <c r="H59" i="13"/>
  <c r="G44" i="13"/>
  <c r="J59" i="13" s="1"/>
  <c r="G49" i="13"/>
  <c r="J64" i="13" s="1"/>
  <c r="H64" i="13"/>
  <c r="H49" i="13"/>
  <c r="I64" i="13"/>
  <c r="D153" i="2"/>
  <c r="F29" i="13" s="1"/>
  <c r="G29" i="13" s="1"/>
  <c r="I62" i="13"/>
  <c r="H47" i="13"/>
  <c r="A36" i="13"/>
  <c r="A22" i="13"/>
  <c r="A21" i="13"/>
  <c r="A35" i="13"/>
  <c r="A34" i="13"/>
  <c r="A20" i="13"/>
  <c r="A19" i="13"/>
  <c r="A33" i="13"/>
  <c r="A31" i="13"/>
  <c r="A17" i="13"/>
  <c r="A32" i="13"/>
  <c r="A18" i="13"/>
  <c r="G47" i="13"/>
  <c r="J62" i="13" s="1"/>
  <c r="G56" i="13" l="1"/>
  <c r="J56" i="13" s="1"/>
  <c r="H41" i="13"/>
  <c r="I56" i="13"/>
  <c r="D137" i="2"/>
  <c r="D140" i="2" s="1"/>
  <c r="D142" i="2" s="1"/>
  <c r="D143" i="2" s="1"/>
  <c r="F43" i="13"/>
  <c r="G43" i="13" s="1"/>
  <c r="A47" i="13"/>
  <c r="A62" i="13"/>
  <c r="A48" i="13"/>
  <c r="A63" i="13"/>
  <c r="A49" i="13"/>
  <c r="A64" i="13"/>
  <c r="A45" i="13"/>
  <c r="A60" i="13"/>
  <c r="A46" i="13"/>
  <c r="A61" i="13"/>
  <c r="A50" i="13"/>
  <c r="A65" i="13"/>
  <c r="U147" i="11"/>
  <c r="G14" i="13" l="1"/>
  <c r="G28" i="13" l="1"/>
  <c r="F42" i="13"/>
  <c r="A81" i="2"/>
  <c r="A140" i="2"/>
  <c r="G153" i="1"/>
  <c r="G154" i="1"/>
  <c r="G155" i="1"/>
  <c r="G156" i="1"/>
  <c r="G157" i="1"/>
  <c r="G158" i="1"/>
  <c r="G159" i="1"/>
  <c r="G160" i="1"/>
  <c r="G152" i="1"/>
  <c r="F57" i="13" l="1"/>
  <c r="A156" i="2"/>
  <c r="A152" i="2"/>
  <c r="A153" i="2" s="1"/>
  <c r="G42" i="13"/>
  <c r="A141" i="2"/>
  <c r="A147" i="2" l="1"/>
  <c r="A148" i="2" s="1"/>
  <c r="F58" i="13"/>
  <c r="H58" i="13" s="1"/>
  <c r="G58" i="13" l="1"/>
  <c r="J58" i="13" s="1"/>
  <c r="I58" i="13"/>
  <c r="H43" i="13"/>
  <c r="A163" i="2" l="1"/>
  <c r="A155" i="2"/>
  <c r="Q144" i="1" s="1"/>
  <c r="R144" i="1" s="1"/>
  <c r="A138" i="2"/>
  <c r="A157" i="2" l="1"/>
  <c r="D157" i="2"/>
  <c r="A139" i="2"/>
  <c r="A135" i="2"/>
  <c r="A80" i="2"/>
  <c r="A76" i="2"/>
  <c r="A79" i="2"/>
  <c r="D14" i="19" s="1"/>
  <c r="P146" i="1" l="1"/>
  <c r="E151" i="1" s="1"/>
  <c r="N146" i="19"/>
  <c r="O146" i="19"/>
  <c r="M146" i="19"/>
  <c r="P146" i="19"/>
  <c r="W154" i="19" s="1"/>
  <c r="D14" i="11"/>
  <c r="N146" i="1"/>
  <c r="O146" i="1"/>
  <c r="N146" i="11"/>
  <c r="M146" i="1"/>
  <c r="A158" i="2"/>
  <c r="A167" i="2" s="1"/>
  <c r="O146" i="11"/>
  <c r="A191" i="2" s="1"/>
  <c r="M146" i="11"/>
  <c r="A175" i="2"/>
  <c r="A142" i="2"/>
  <c r="D14" i="1"/>
  <c r="A82" i="2"/>
  <c r="D13" i="19" s="1"/>
  <c r="A78" i="2"/>
  <c r="D15" i="19" s="1"/>
  <c r="A91" i="2"/>
  <c r="P147" i="19" l="1"/>
  <c r="Q147" i="19" s="1"/>
  <c r="O147" i="19"/>
  <c r="M147" i="19"/>
  <c r="A147" i="19"/>
  <c r="N147" i="19"/>
  <c r="D15" i="11"/>
  <c r="E161" i="1"/>
  <c r="D13" i="11"/>
  <c r="A160" i="2"/>
  <c r="A190" i="2"/>
  <c r="A197" i="2"/>
  <c r="A198" i="2"/>
  <c r="A195" i="2"/>
  <c r="A188" i="2"/>
  <c r="A143" i="2"/>
  <c r="O147" i="11"/>
  <c r="D15" i="1"/>
  <c r="A147" i="11"/>
  <c r="M147" i="11"/>
  <c r="N147" i="11"/>
  <c r="D13" i="1"/>
  <c r="A161" i="2" l="1"/>
  <c r="M137" i="1" s="1"/>
  <c r="A96" i="2"/>
  <c r="A94" i="2"/>
  <c r="A145" i="2"/>
  <c r="G57" i="13" l="1"/>
  <c r="H42" i="13"/>
  <c r="I57" i="13"/>
  <c r="H57" i="13"/>
  <c r="J57" i="13" l="1"/>
  <c r="D158" i="2" l="1"/>
  <c r="D159" i="2" s="1"/>
  <c r="A176" i="2" l="1"/>
  <c r="F36" i="13"/>
  <c r="F37" i="13" s="1"/>
  <c r="P146" i="11"/>
  <c r="A168" i="2" l="1"/>
  <c r="M137" i="19" s="1"/>
  <c r="F22" i="13"/>
  <c r="F23" i="13" s="1"/>
  <c r="A196" i="2"/>
  <c r="G36" i="13"/>
  <c r="G37" i="13" s="1"/>
  <c r="F50" i="13" l="1"/>
  <c r="G22" i="13"/>
  <c r="G23" i="13" s="1"/>
  <c r="P147" i="11"/>
  <c r="Q147" i="11" s="1"/>
  <c r="A189" i="2"/>
  <c r="F51" i="13" l="1"/>
  <c r="G50" i="13"/>
  <c r="G51" i="13" s="1"/>
  <c r="M137" i="11" l="1"/>
  <c r="F65" i="13" l="1"/>
  <c r="G65" i="13" s="1"/>
  <c r="G66" i="13" s="1"/>
  <c r="P147" i="1"/>
  <c r="A166" i="1"/>
  <c r="H159" i="1"/>
  <c r="M147" i="1"/>
  <c r="H160" i="1"/>
  <c r="J157" i="1"/>
  <c r="J153" i="1"/>
  <c r="H152" i="1"/>
  <c r="H158" i="1"/>
  <c r="H153" i="1"/>
  <c r="H154" i="1"/>
  <c r="A180" i="2"/>
  <c r="J156" i="1"/>
  <c r="J154" i="1"/>
  <c r="N147" i="1"/>
  <c r="H157" i="1"/>
  <c r="H155" i="1"/>
  <c r="O147" i="1"/>
  <c r="J152" i="1"/>
  <c r="J159" i="1"/>
  <c r="J160" i="1"/>
  <c r="J155" i="1"/>
  <c r="H156" i="1"/>
  <c r="J158" i="1"/>
  <c r="W152" i="11"/>
  <c r="W152" i="19" s="1"/>
  <c r="A169" i="2"/>
  <c r="A177" i="2" s="1"/>
  <c r="A181" i="2"/>
  <c r="C189" i="2" s="1"/>
  <c r="C196" i="2" s="1"/>
  <c r="W155" i="11" l="1"/>
  <c r="W154" i="11"/>
  <c r="Q147" i="1"/>
  <c r="H50" i="13"/>
  <c r="H51" i="13" s="1"/>
  <c r="I65" i="13"/>
  <c r="I66" i="13" s="1"/>
  <c r="J65" i="13"/>
  <c r="H65" i="13"/>
  <c r="F66" i="13"/>
  <c r="F52" i="13" s="1"/>
  <c r="A162" i="1"/>
  <c r="G151" i="1"/>
  <c r="C163" i="2"/>
  <c r="A171" i="2" s="1"/>
  <c r="C171" i="2" s="1"/>
  <c r="G52" i="13"/>
  <c r="D67" i="13"/>
  <c r="E67" i="13"/>
  <c r="G67" i="13"/>
  <c r="X155" i="11" l="1"/>
  <c r="W156" i="11"/>
  <c r="W153" i="19" s="1"/>
  <c r="W155" i="19" s="1"/>
  <c r="I67" i="13"/>
  <c r="F67" i="13"/>
  <c r="G161" i="1"/>
  <c r="H151" i="1"/>
  <c r="H161" i="1" l="1"/>
  <c r="A163" i="1" s="1"/>
  <c r="A164" i="1"/>
  <c r="J151" i="1"/>
  <c r="J161" i="1" s="1"/>
  <c r="A1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Lacroix Jean (DASIP) (Québec)</author>
    <author>Langlois Joanie (DASIP) (Québec)</author>
  </authors>
  <commentList>
    <comment ref="W9" authorId="0" shapeId="0" xr:uid="{B18DDE8B-0906-4E87-93E3-04F5BD1CA68C}">
      <text>
        <r>
          <rPr>
            <sz val="9"/>
            <color indexed="81"/>
            <rFont val="Tahoma"/>
            <family val="2"/>
          </rPr>
          <t xml:space="preserve">Si toutes les factures sont - de 2 500$, validation partielle du plus élevé des petits montants
</t>
        </r>
      </text>
    </comment>
    <comment ref="X9" authorId="1" shapeId="0" xr:uid="{F2E48AD0-3C62-4D2C-906B-2689E9E9324A}">
      <text>
        <r>
          <rPr>
            <sz val="9"/>
            <color indexed="81"/>
            <rFont val="Tahoma"/>
            <family val="2"/>
          </rPr>
          <t>Si toutes les factures sont - de 2500$, alors on procède à une vérification partielle de celle la plus élevée parmis les petits montants.</t>
        </r>
      </text>
    </comment>
    <comment ref="T21" authorId="0" shapeId="0" xr:uid="{91596FFF-25B2-44E0-A1F8-432FF0611210}">
      <text>
        <r>
          <rPr>
            <b/>
            <sz val="9"/>
            <color indexed="81"/>
            <rFont val="Tahoma"/>
            <family val="2"/>
          </rPr>
          <t xml:space="preserve">Dans cette colonne recopier les montants présentés par le demandeur colonne M
</t>
        </r>
      </text>
    </comment>
    <comment ref="U21" authorId="0" shapeId="0" xr:uid="{D059107F-14DF-40EB-B05E-8E13372CB2D8}">
      <text>
        <r>
          <rPr>
            <b/>
            <sz val="9"/>
            <color indexed="81"/>
            <rFont val="Tahoma"/>
            <family val="2"/>
          </rPr>
          <t>Ce montant est en rouge s'il ne correspond pas au montant de la colonne T.  S'il est en rouge il sera à corriger dans la Réclamation colonne M</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Lacroix Jean (DASIP) (Québec)</author>
    <author>Langlois Joanie (DASIP) (Québec)</author>
  </authors>
  <commentList>
    <comment ref="W9" authorId="0" shapeId="0" xr:uid="{791CC41D-5BFD-4FB1-8684-F7E3B234BA27}">
      <text>
        <r>
          <rPr>
            <sz val="9"/>
            <color indexed="81"/>
            <rFont val="Tahoma"/>
            <family val="2"/>
          </rPr>
          <t xml:space="preserve">Si toutes les factures sont - de 2 500$, validation partielle du plus élevé des petits montants
</t>
        </r>
      </text>
    </comment>
    <comment ref="X9" authorId="1" shapeId="0" xr:uid="{4EE2F6C4-897B-41D5-8B5E-23CD4B67AFA5}">
      <text>
        <r>
          <rPr>
            <sz val="9"/>
            <color indexed="81"/>
            <rFont val="Tahoma"/>
            <family val="2"/>
          </rPr>
          <t>Si toutes les factures sont - de 2500$, alors on procède à une vérification partielle de celle la plus élevée parmis les petits montants.</t>
        </r>
      </text>
    </comment>
    <comment ref="T21" authorId="0" shapeId="0" xr:uid="{AA7BC204-E8FB-41B2-8399-50A8F3F0A82B}">
      <text>
        <r>
          <rPr>
            <b/>
            <sz val="9"/>
            <color indexed="81"/>
            <rFont val="Tahoma"/>
            <family val="2"/>
          </rPr>
          <t xml:space="preserve">Dans cette colonne recopier les montants présentés par le demandeur colonne M
</t>
        </r>
      </text>
    </comment>
    <comment ref="U21" authorId="0" shapeId="0" xr:uid="{FFC87EDC-8AA2-4434-A0BC-C85F77EC0F4F}">
      <text>
        <r>
          <rPr>
            <b/>
            <sz val="9"/>
            <color indexed="81"/>
            <rFont val="Tahoma"/>
            <family val="2"/>
          </rPr>
          <t>Ce montant est en rouge s'il ne correspond pas au montant de la colonne T.  S'il est en rouge il sera à corriger dans la Réclamation colonne M</t>
        </r>
        <r>
          <rPr>
            <sz val="9"/>
            <color indexed="81"/>
            <rFont val="Tahoma"/>
            <family val="2"/>
          </rPr>
          <t xml:space="preserve">
</t>
        </r>
      </text>
    </comment>
  </commentList>
</comments>
</file>

<file path=xl/sharedStrings.xml><?xml version="1.0" encoding="utf-8"?>
<sst xmlns="http://schemas.openxmlformats.org/spreadsheetml/2006/main" count="970" uniqueCount="345">
  <si>
    <t xml:space="preserve">Titre du projet   </t>
  </si>
  <si>
    <t>Durée du projet</t>
  </si>
  <si>
    <t>(À sélectionner)</t>
  </si>
  <si>
    <t>Demandeur</t>
  </si>
  <si>
    <t>Type de demandeur</t>
  </si>
  <si>
    <t>Volet</t>
  </si>
  <si>
    <t>Subvention</t>
  </si>
  <si>
    <t>Autres frais et dépenses</t>
  </si>
  <si>
    <t>Profils</t>
  </si>
  <si>
    <t>PDTS</t>
  </si>
  <si>
    <t>Technicien(ne)</t>
  </si>
  <si>
    <t>Autre</t>
  </si>
  <si>
    <t>Colonne1</t>
  </si>
  <si>
    <t>Volets</t>
  </si>
  <si>
    <t>No selon le volet</t>
  </si>
  <si>
    <t>No selon la clientèle</t>
  </si>
  <si>
    <t>Taux d'aide</t>
  </si>
  <si>
    <t>Type de financement (autre)</t>
  </si>
  <si>
    <t>Autres programmes du MAPAQ</t>
  </si>
  <si>
    <t>Autre financement public</t>
  </si>
  <si>
    <t>Autres</t>
  </si>
  <si>
    <t>Financement autre programme confirmé</t>
  </si>
  <si>
    <t>Confirmé</t>
  </si>
  <si>
    <t>Non confirmé</t>
  </si>
  <si>
    <t>Priorités</t>
  </si>
  <si>
    <t>Durée</t>
  </si>
  <si>
    <t>1 an</t>
  </si>
  <si>
    <t>2 ans</t>
  </si>
  <si>
    <t>3 ans</t>
  </si>
  <si>
    <t>Montant d'aide</t>
  </si>
  <si>
    <t>Durée sélectionnée en absolue</t>
  </si>
  <si>
    <t>Description</t>
  </si>
  <si>
    <t>Calcul % aide</t>
  </si>
  <si>
    <t>Calcul bonification</t>
  </si>
  <si>
    <t>Decription</t>
  </si>
  <si>
    <t>Critère de bonification sélectionné</t>
  </si>
  <si>
    <t>Taux de cumul selon le volet</t>
  </si>
  <si>
    <t>Dépenses admissibles selon le volet</t>
  </si>
  <si>
    <t>Calcul % contribution en argent des dépenses admissibles requis</t>
  </si>
  <si>
    <t>Identification du contributeur</t>
  </si>
  <si>
    <t>MAPAQ-Autre programme</t>
  </si>
  <si>
    <t>Ministère autre que le MAPAQ</t>
  </si>
  <si>
    <t>Société d'État</t>
  </si>
  <si>
    <t>Organisme</t>
  </si>
  <si>
    <t>Entreprise</t>
  </si>
  <si>
    <t>Autre contributeur</t>
  </si>
  <si>
    <t>Précision sur la source de financement</t>
  </si>
  <si>
    <t>Fonds propres</t>
  </si>
  <si>
    <t>Prêt gouvernemental</t>
  </si>
  <si>
    <t>Garantie de prêt gouvernemental</t>
  </si>
  <si>
    <t>Montant ($)</t>
  </si>
  <si>
    <t>Montant considéré
 comme du financement 
privé ($)</t>
  </si>
  <si>
    <t>Source</t>
  </si>
  <si>
    <t>Type</t>
  </si>
  <si>
    <t xml:space="preserve">Signature du représentant du demandeur : </t>
  </si>
  <si>
    <t>Date :</t>
  </si>
  <si>
    <t>Colonne2</t>
  </si>
  <si>
    <t>voir TEAMS</t>
  </si>
  <si>
    <t>Privés</t>
  </si>
  <si>
    <t>Taux de bonification selon la priorité sélectionnée</t>
  </si>
  <si>
    <t>Calcul pourcentage d'aide maximale</t>
  </si>
  <si>
    <t>Cumul d'aide gouvernementale</t>
  </si>
  <si>
    <t>Calcul</t>
  </si>
  <si>
    <t>Financement agricole Canada (FAC)</t>
  </si>
  <si>
    <t>Banque de développement du Canada (BDC)</t>
  </si>
  <si>
    <t>Taux maximal d’aide financière admissible</t>
  </si>
  <si>
    <t>Municipalité/MRC</t>
  </si>
  <si>
    <t>Institution bancaire</t>
  </si>
  <si>
    <t>Bonification</t>
  </si>
  <si>
    <t>Type de prêts (bancaire, crédit-bail, prêt fournisseur, si autres, préciser etc. )</t>
  </si>
  <si>
    <t>Clientèle Volet 1 et 2</t>
  </si>
  <si>
    <t>Entreprise de transformation alimentaire</t>
  </si>
  <si>
    <t>Entreprise qui confie à la sous-traitance</t>
  </si>
  <si>
    <t>Entreprise qui possède une cuisine centrale</t>
  </si>
  <si>
    <t>Regroupement d'entreprise de transformation alimentaire</t>
  </si>
  <si>
    <t>Volet 1 - Soutien à la réalisation d'études diagnostiques</t>
  </si>
  <si>
    <t>Volet 2 - Soutien au développement et à la modification de la valeur nutritive d’aliments transformés</t>
  </si>
  <si>
    <t>Volet 3 - Activités et projets structurants</t>
  </si>
  <si>
    <t>Volet 1 - Aide</t>
  </si>
  <si>
    <t>Volet 2 - Aide</t>
  </si>
  <si>
    <t>Maximum</t>
  </si>
  <si>
    <t>Colonne3</t>
  </si>
  <si>
    <t>Minimum</t>
  </si>
  <si>
    <t>Contribution demandeur (privé)</t>
  </si>
  <si>
    <t>% Salaire interne admissible</t>
  </si>
  <si>
    <t>Matières premières admissibles (%)</t>
  </si>
  <si>
    <t>Matières premières admissibles ($)</t>
  </si>
  <si>
    <t>Clientèle Volet 3</t>
  </si>
  <si>
    <t>V3</t>
  </si>
  <si>
    <t>V12</t>
  </si>
  <si>
    <t>V0</t>
  </si>
  <si>
    <t>Établissement de recherche ou de transfert technologique</t>
  </si>
  <si>
    <t>Organisme à but non lucratif spécialisé dans la transformation alimentaire</t>
  </si>
  <si>
    <t>Centre de diffusion</t>
  </si>
  <si>
    <t>Entreprise de services-conseils</t>
  </si>
  <si>
    <t>Coopérative</t>
  </si>
  <si>
    <t>Aide Volet 3</t>
  </si>
  <si>
    <t>Maximum par an</t>
  </si>
  <si>
    <t>$ Maximum Salaire admissible</t>
  </si>
  <si>
    <t>Volet et Durée</t>
  </si>
  <si>
    <t>Aide</t>
  </si>
  <si>
    <t>Maximum en $</t>
  </si>
  <si>
    <t>Minimum en $</t>
  </si>
  <si>
    <t>Maximum en % selon Volet</t>
  </si>
  <si>
    <t>Total Maximum en % incluant bonification</t>
  </si>
  <si>
    <t xml:space="preserve">Priorités Sélectionné - Vrai </t>
  </si>
  <si>
    <t>Priorité / Bonification  - Volet 2</t>
  </si>
  <si>
    <t>Honoraires des consultants externes</t>
  </si>
  <si>
    <t>Nom de la personne</t>
  </si>
  <si>
    <t>Catégorie d'emploi</t>
  </si>
  <si>
    <t>Taux horaire ($)</t>
  </si>
  <si>
    <t>Coût total</t>
  </si>
  <si>
    <t>SOUS-TOTAL</t>
  </si>
  <si>
    <t>Description des matières premières utilisées</t>
  </si>
  <si>
    <t>TOTAL</t>
  </si>
  <si>
    <t>Calcul dépenses Salaire pour Volet 2 et 3</t>
  </si>
  <si>
    <t>Dépenses admissibles</t>
  </si>
  <si>
    <t>Max en %</t>
  </si>
  <si>
    <t>Aide demandée au programme</t>
  </si>
  <si>
    <t>Calcul Max en %</t>
  </si>
  <si>
    <t>Calcul Max en $</t>
  </si>
  <si>
    <t>Minimum des Maximum</t>
  </si>
  <si>
    <t>Responsable du contrôle de la qualité</t>
  </si>
  <si>
    <t>Chercheur(e)</t>
  </si>
  <si>
    <t>Chargé(e) de projet</t>
  </si>
  <si>
    <t>Directeur(-trice) recherche et développement (R&amp;D)</t>
  </si>
  <si>
    <t>Responsable rechercher et développement (R&amp;D)</t>
  </si>
  <si>
    <t>Opérateur de production</t>
  </si>
  <si>
    <t>Calcul dépenses matière premières utiliséesSalaire pour Volet 2</t>
  </si>
  <si>
    <t>Développement d'un aliment possédant une bonne qualité nutritive et enrichi en fibre</t>
  </si>
  <si>
    <t>Réduction du sucre dans les produits laitiers</t>
  </si>
  <si>
    <t>Réduction du sucre dans les céréales à déjeuner</t>
  </si>
  <si>
    <t>Réduction du sel dans les viandes transfromées et les charcuteries</t>
  </si>
  <si>
    <t>Réduction du sel dans les pains</t>
  </si>
  <si>
    <t>Réduction du sel dans les sauces</t>
  </si>
  <si>
    <t>Réduction des gras saturés dans les viandes transformées</t>
  </si>
  <si>
    <t>Bonification volet 2</t>
  </si>
  <si>
    <t>Type de projet</t>
  </si>
  <si>
    <t>Développement d'un aliment possédant une bonne qualité nutritive</t>
  </si>
  <si>
    <t>Amélioration de la formulation d'un aliment pour en faire un aliment à valeur nutritive améliorée</t>
  </si>
  <si>
    <t>Amélioration de la formulation d'un aliment pour en faire un aliment à valeur santé</t>
  </si>
  <si>
    <t>Amélioration de la formulation d'un aliment pour réduire ou éliminer l'usage d'additifs alimentaires dans les aliments de bonne qualité nutritive</t>
  </si>
  <si>
    <t>Coût des matières premières utilisées dans les tests autant en laboratoire qu'à l'échelle industrielle</t>
  </si>
  <si>
    <t xml:space="preserve">Description </t>
  </si>
  <si>
    <t>Salaires interne maximum ($)</t>
  </si>
  <si>
    <t>Frais d'administration de 15% des dépenses totales admissibles Volet 3</t>
  </si>
  <si>
    <t>Dépenses admissibles totales avnt FA</t>
  </si>
  <si>
    <t>Frais d'administration 15% max des dépenses admissibles</t>
  </si>
  <si>
    <t>aide</t>
  </si>
  <si>
    <t>Cout total avant FA</t>
  </si>
  <si>
    <t>Financière agricole du Québec (FADQ)</t>
  </si>
  <si>
    <t>Demandeur ou partenaire</t>
  </si>
  <si>
    <t>Contribution du demandeur ou du partenaire</t>
  </si>
  <si>
    <t>Type de projet Volet 1</t>
  </si>
  <si>
    <t>Type de projet Volet 2</t>
  </si>
  <si>
    <t>Type de projet Volet 3</t>
  </si>
  <si>
    <t>Étude diagnostique pour développer un aliment de bonne qualité nutritive</t>
  </si>
  <si>
    <t>Étude diagnostique pour modifier la formulation d'un aliment pour en faire un aliment à valeur nutritive améliorée ou un aliment à valeur santé</t>
  </si>
  <si>
    <t>Étude diagnostique pouir réduire ou éliminer l'usage des additifs alimentaires dans les aliments de bonne qualité nutritive</t>
  </si>
  <si>
    <t>Favoriser le maillage et la coordination des acteurs en cause</t>
  </si>
  <si>
    <t>Mener des activités de formation et d'information</t>
  </si>
  <si>
    <t>Exercer des activités qui permettent de valoriser le succès</t>
  </si>
  <si>
    <t>Mener des études, recueillir de l'information ou concevoir des outils</t>
  </si>
  <si>
    <t>Entreprendre des études cliniques</t>
  </si>
  <si>
    <t>Hyperlien</t>
  </si>
  <si>
    <t>Salaires du ou des spécialistes internes pour le temps consacré à la réalisation du projet</t>
  </si>
  <si>
    <t xml:space="preserve">Aide au programme maximum </t>
  </si>
  <si>
    <t>Min du max des FA ou Calculs des FA.</t>
  </si>
  <si>
    <t>Contribution partenaire</t>
  </si>
  <si>
    <t>Autre source d'aide gouvernementale</t>
  </si>
  <si>
    <t>Pièces Justificatives</t>
  </si>
  <si>
    <t xml:space="preserve">Aide offerte  </t>
  </si>
  <si>
    <t>Dépense présentée</t>
  </si>
  <si>
    <t>Dépense admissible</t>
  </si>
  <si>
    <t>Dépense validée</t>
  </si>
  <si>
    <t>Commentaires</t>
  </si>
  <si>
    <t>Salaire présenté</t>
  </si>
  <si>
    <t>Salaire admissible</t>
  </si>
  <si>
    <t>Dépenses totales présentées</t>
  </si>
  <si>
    <t>Dépenses totales admissibles</t>
  </si>
  <si>
    <t>Dépenses totales validées</t>
  </si>
  <si>
    <t>Salaire validé</t>
  </si>
  <si>
    <t>Date de la vérification</t>
  </si>
  <si>
    <t>Vérification effectuée par</t>
  </si>
  <si>
    <t>Réclamation 1</t>
  </si>
  <si>
    <t>Réclamation 2</t>
  </si>
  <si>
    <t>Réclamation 3</t>
  </si>
  <si>
    <t xml:space="preserve">Sommaire des réclamations </t>
  </si>
  <si>
    <t>Titre du projet :</t>
  </si>
  <si>
    <t>Numéro de dossier :</t>
  </si>
  <si>
    <t>Demandeur :</t>
  </si>
  <si>
    <t xml:space="preserve">Réclamation 1 du </t>
  </si>
  <si>
    <t>Autre source gouvernementale</t>
  </si>
  <si>
    <t>Aide financière demandée
 au programme</t>
  </si>
  <si>
    <t>Montant total admissible</t>
  </si>
  <si>
    <t>Poste budgétaire</t>
  </si>
  <si>
    <t>Total des réclamations</t>
  </si>
  <si>
    <t>Montant résiduel d'aide
 demandée au programme</t>
  </si>
  <si>
    <t>Total des réclamations à ce jour</t>
  </si>
  <si>
    <t>% du prévu au Coût Structure de financement</t>
  </si>
  <si>
    <t xml:space="preserve">Plan de financement </t>
  </si>
  <si>
    <t>Coût total prévu</t>
  </si>
  <si>
    <t xml:space="preserve">% de variation -
 Aide demandée au programme </t>
  </si>
  <si>
    <t>Différence avec
 Coût total prévu</t>
  </si>
  <si>
    <t>%</t>
  </si>
  <si>
    <t>Période couverte par cette réclamation :</t>
  </si>
  <si>
    <t xml:space="preserve">au </t>
  </si>
  <si>
    <t xml:space="preserve">Minimum de dépenses admissibles </t>
  </si>
  <si>
    <t>Montant maximal de l’aide financière</t>
  </si>
  <si>
    <t xml:space="preserve">Légende </t>
  </si>
  <si>
    <t>Complète</t>
  </si>
  <si>
    <t>Partielle</t>
  </si>
  <si>
    <t>Unique</t>
  </si>
  <si>
    <t>+ 15 000$</t>
  </si>
  <si>
    <t>- 2 500$</t>
  </si>
  <si>
    <t>SECTION RÉSERVÉE AU MINISTÈRE</t>
  </si>
  <si>
    <t>Commentaire technicien</t>
  </si>
  <si>
    <t>Commentaire analyste</t>
  </si>
  <si>
    <t>2 500$ à 15 000$</t>
  </si>
  <si>
    <t>Pièces justificatives (70 %)</t>
  </si>
  <si>
    <t>PROGRAMME ALIMENTATION SANTÉ 2022-2025</t>
  </si>
  <si>
    <t>Date d'admissibilté des dépenses :</t>
  </si>
  <si>
    <t>Date de fin du projet :</t>
  </si>
  <si>
    <t>Analyste :</t>
  </si>
  <si>
    <t>T-</t>
  </si>
  <si>
    <t xml:space="preserve">Total partiel  </t>
  </si>
  <si>
    <t>Total au Plan de financement</t>
  </si>
  <si>
    <t>Volet :</t>
  </si>
  <si>
    <t>FA de 15% des dépenses totales admissibles Réclamation 1</t>
  </si>
  <si>
    <t>Dépenses admissibles totales avant FA</t>
  </si>
  <si>
    <t>Réclamation 1 Cumul</t>
  </si>
  <si>
    <t>FA de 15% des dépenses totales admissibles Réclamation 2</t>
  </si>
  <si>
    <t>Sommaire</t>
  </si>
  <si>
    <t>Contribution demandeur et partenaire</t>
  </si>
  <si>
    <t>Contribution publique autres</t>
  </si>
  <si>
    <t xml:space="preserve">TOTAL RÉCLAMATION 1  </t>
  </si>
  <si>
    <t>Financement du projet</t>
  </si>
  <si>
    <t xml:space="preserve">Recommandation de paiement faite par </t>
  </si>
  <si>
    <t>Date du paiement</t>
  </si>
  <si>
    <t>No. de facture</t>
  </si>
  <si>
    <t>Date</t>
  </si>
  <si>
    <t xml:space="preserve">Solde - Reclamation 2 </t>
  </si>
  <si>
    <t xml:space="preserve"> Réclamation 1  </t>
  </si>
  <si>
    <t>Tâches détaillées</t>
  </si>
  <si>
    <r>
      <t xml:space="preserve">Période visée par les travaux
</t>
    </r>
    <r>
      <rPr>
        <sz val="9"/>
        <color theme="1"/>
        <rFont val="Arial"/>
        <family val="2"/>
      </rPr>
      <t>(jj-mm-aaaa au jj-mm-aaaa)</t>
    </r>
  </si>
  <si>
    <t>• J'ai validé l'adresse de correspondance pour la réception du chèque d'aide financière.</t>
  </si>
  <si>
    <t>• Le projet est réalisé à :</t>
  </si>
  <si>
    <t>Montant résiduel du maximum demandé et montant maximal du programme</t>
  </si>
  <si>
    <t>Dépenses admissibles totales avant FA au plan de financement</t>
  </si>
  <si>
    <t>Dépenses admissibles totales récamation 1</t>
  </si>
  <si>
    <t>FA basé sur dépenses admissibles totales (max 15 %)</t>
  </si>
  <si>
    <t>FA maximale basé sur aide maximale par an</t>
  </si>
  <si>
    <t>Aide demandé au programme restante</t>
  </si>
  <si>
    <t>Aide demandé au programme totale avec FA Plan de financement</t>
  </si>
  <si>
    <t>Aide demandée au programme Réclamation 1 avant FA</t>
  </si>
  <si>
    <t>Aide demandée au programme Réclamation 2 avant FA</t>
  </si>
  <si>
    <t>Dépenses admissibles totales récamation 2</t>
  </si>
  <si>
    <t xml:space="preserve">Réclamation 2 du </t>
  </si>
  <si>
    <t>V1</t>
  </si>
  <si>
    <t>Dépenses admissibles Plan de financment</t>
  </si>
  <si>
    <t>Aide demandée plan de financement</t>
  </si>
  <si>
    <t>Résiduel</t>
  </si>
  <si>
    <t>V1 et V2</t>
  </si>
  <si>
    <t>Maximum 30 000 $</t>
  </si>
  <si>
    <t>Plan de financement dépenses totales en MP</t>
  </si>
  <si>
    <t>Résiduel a réclamer</t>
  </si>
  <si>
    <t>Frais de location d’équipements, de laboratoire ou de locaux, notamment, pour la recherche et le développement ou pour des essais pilotes, lorsqu’ils sont nécessaires à la réalisation du projet</t>
  </si>
  <si>
    <t>DÉCLARATION DU DEMANDEUR</t>
  </si>
  <si>
    <t xml:space="preserve">Nom du responsable du formulaire: </t>
  </si>
  <si>
    <t>PIÈCES JUSTIFICATIVES OBLIGATOIRES – SALAIRES</t>
  </si>
  <si>
    <r>
      <t>SECTION</t>
    </r>
    <r>
      <rPr>
        <b/>
        <sz val="11"/>
        <rFont val="Arial"/>
        <family val="2"/>
      </rPr>
      <t xml:space="preserve"> 2</t>
    </r>
    <r>
      <rPr>
        <b/>
        <sz val="11"/>
        <color theme="1"/>
        <rFont val="Arial"/>
        <family val="2"/>
      </rPr>
      <t xml:space="preserve"> – FINANCEMENT DU PROJET </t>
    </r>
    <r>
      <rPr>
        <b/>
        <sz val="11"/>
        <color theme="4"/>
        <rFont val="Arial"/>
        <family val="2"/>
      </rPr>
      <t>(OBLIGATOIRE – à remplir par le bénéficiaire</t>
    </r>
    <r>
      <rPr>
        <b/>
        <sz val="11"/>
        <color theme="1"/>
        <rFont val="Arial"/>
        <family val="2"/>
      </rPr>
      <t>)</t>
    </r>
  </si>
  <si>
    <t>VERSEMENT DE L'AIDE FINANCIÈRE</t>
  </si>
  <si>
    <t>Frais de formation du personnel de l’entreprise liés à la réalisation du projet</t>
  </si>
  <si>
    <t>Coût des matières premières utilisées dans les tests autant en laboratoire qu'à l'échelle industrielle jusqu’à concurrence de 30 000 $</t>
  </si>
  <si>
    <t xml:space="preserve">Les frais de déplacement ne doivent pas dépasser les barèmes en vigueur au sein de la fonction publique du Québec. </t>
  </si>
  <si>
    <t>Taux horaire 
($)</t>
  </si>
  <si>
    <t>Charges sociales
 (%)</t>
  </si>
  <si>
    <t>Charges sociales 
($)</t>
  </si>
  <si>
    <r>
      <t xml:space="preserve">PROGRAMME ALIMENTATION SANTÉ 2026-2029
</t>
    </r>
    <r>
      <rPr>
        <b/>
        <sz val="14"/>
        <rFont val="Arial"/>
        <family val="2"/>
      </rPr>
      <t xml:space="preserve">Annexe 1 : Plan de financement et réclamation (onglet « PLAN DE FINANCEMENT ») </t>
    </r>
    <r>
      <rPr>
        <b/>
        <sz val="14"/>
        <color rgb="FF265792"/>
        <rFont val="Arial"/>
        <family val="2"/>
      </rPr>
      <t xml:space="preserve">
</t>
    </r>
  </si>
  <si>
    <r>
      <t xml:space="preserve">PROGRAMME ALIMENTATION SANTÉ 2026-2029
</t>
    </r>
    <r>
      <rPr>
        <b/>
        <sz val="16"/>
        <rFont val="Arial"/>
        <family val="2"/>
      </rPr>
      <t xml:space="preserve">Annexe 1 – Plan de financement et réclamation (onglet « Réclamation »)
</t>
    </r>
  </si>
  <si>
    <t xml:space="preserve">Taux % FA max </t>
  </si>
  <si>
    <t>Charges sociales 
(%)</t>
  </si>
  <si>
    <t>COMMENT REMPLIR LE PLAN DE FINANCEMENT?</t>
  </si>
  <si>
    <r>
      <t xml:space="preserve">1. SECTION 1 – DESCRIPTION DES COÛTS </t>
    </r>
    <r>
      <rPr>
        <b/>
        <sz val="10"/>
        <rFont val="Calibri"/>
        <family val="2"/>
      </rPr>
      <t>–</t>
    </r>
    <r>
      <rPr>
        <b/>
        <sz val="10"/>
        <rFont val="Arial"/>
        <family val="2"/>
      </rPr>
      <t xml:space="preserve"> à remplir </t>
    </r>
  </si>
  <si>
    <t xml:space="preserve">2. SECTION 2 – FINANCEMENT DU PROJET – à remplir </t>
  </si>
  <si>
    <r>
      <t xml:space="preserve">    INFORMATIONS GÉNÉRALES </t>
    </r>
    <r>
      <rPr>
        <b/>
        <sz val="10"/>
        <rFont val="Calibri"/>
        <family val="2"/>
      </rPr>
      <t>–</t>
    </r>
    <r>
      <rPr>
        <b/>
        <sz val="10"/>
        <rFont val="Arial"/>
        <family val="2"/>
      </rPr>
      <t xml:space="preserve"> à remplir </t>
    </r>
  </si>
  <si>
    <r>
      <t xml:space="preserve">Priorité / Bonification  </t>
    </r>
    <r>
      <rPr>
        <b/>
        <sz val="9"/>
        <color theme="0"/>
        <rFont val="Calibri"/>
        <family val="2"/>
      </rPr>
      <t>–</t>
    </r>
    <r>
      <rPr>
        <b/>
        <sz val="9"/>
        <color theme="0"/>
        <rFont val="Arial"/>
        <family val="2"/>
      </rPr>
      <t xml:space="preserve"> Volet 2</t>
    </r>
  </si>
  <si>
    <r>
      <t xml:space="preserve">Un message ou un chiffre en </t>
    </r>
    <r>
      <rPr>
        <b/>
        <i/>
        <sz val="11"/>
        <color rgb="FFFF0000"/>
        <rFont val="Arial"/>
        <family val="2"/>
      </rPr>
      <t>rouge</t>
    </r>
    <r>
      <rPr>
        <b/>
        <i/>
        <sz val="11"/>
        <rFont val="Arial"/>
        <family val="2"/>
      </rPr>
      <t xml:space="preserve"> indique une erreur.</t>
    </r>
  </si>
  <si>
    <t>Financement du projet :</t>
  </si>
  <si>
    <t>Sans objet</t>
  </si>
  <si>
    <t>Heures-personnes</t>
  </si>
  <si>
    <t>Avez-vous déjà fait d'autres demandes dans le cadre du programme Alimentation santé 2026-2029?</t>
  </si>
  <si>
    <t>Taux maximal de cumul de l'aide gouvernementale</t>
  </si>
  <si>
    <t>Aide financière 
demandée en vertu du programme</t>
  </si>
  <si>
    <t>Réservé au Ministère (nombre de jours de sept heures)</t>
  </si>
  <si>
    <t>Achat d'équipements associés au contrôle de la qualité du produit développé ou modifié</t>
  </si>
  <si>
    <t>• J’atteste que les montants inscrits correspondent à la somme (avant taxes) des soumissions reçues pour le projet subventionné.</t>
  </si>
  <si>
    <t>• J’ai informé le Ministère de toute somme d’argent reçue ou à recevoir d’un autre ministère ou organisme gouvernemental en lien avec le projet.</t>
  </si>
  <si>
    <t xml:space="preserve">REPORT DE LA DATE DE FIN DU PROJET ET MODIFICATION DU PROJET – OBLIGATIONS DU BÉNÉFICIAIRE </t>
  </si>
  <si>
    <r>
      <t xml:space="preserve">•  </t>
    </r>
    <r>
      <rPr>
        <b/>
        <sz val="10"/>
        <rFont val="Arial"/>
        <family val="2"/>
      </rPr>
      <t>Titre du projet</t>
    </r>
    <r>
      <rPr>
        <sz val="10"/>
        <rFont val="Arial"/>
        <family val="2"/>
      </rPr>
      <t xml:space="preserve"> </t>
    </r>
    <r>
      <rPr>
        <b/>
        <sz val="10"/>
        <rFont val="Arial"/>
        <family val="2"/>
      </rPr>
      <t>:</t>
    </r>
    <r>
      <rPr>
        <sz val="10"/>
        <rFont val="Arial"/>
        <family val="2"/>
      </rPr>
      <t xml:space="preserve"> Inscrire le titre officiel tel qu’il figure dans la demande.
• </t>
    </r>
    <r>
      <rPr>
        <b/>
        <sz val="10"/>
        <rFont val="Arial"/>
        <family val="2"/>
      </rPr>
      <t xml:space="preserve"> Type de demandeur :</t>
    </r>
    <r>
      <rPr>
        <sz val="10"/>
        <rFont val="Arial"/>
        <family val="2"/>
      </rPr>
      <t xml:space="preserve">  Sélectionner la catégorie correspondant à votre organisation.
• </t>
    </r>
    <r>
      <rPr>
        <b/>
        <sz val="10"/>
        <rFont val="Arial"/>
        <family val="2"/>
      </rPr>
      <t xml:space="preserve"> Volet :</t>
    </r>
    <r>
      <rPr>
        <sz val="10"/>
        <rFont val="Arial"/>
        <family val="2"/>
      </rPr>
      <t xml:space="preserve"> Choisir le volet approprié selon le programme.
•  </t>
    </r>
    <r>
      <rPr>
        <b/>
        <sz val="10"/>
        <rFont val="Arial"/>
        <family val="2"/>
      </rPr>
      <t>Critères d’admissibilité pour une bonification :</t>
    </r>
    <r>
      <rPr>
        <sz val="10"/>
        <rFont val="Arial"/>
        <family val="2"/>
      </rPr>
      <t xml:space="preserve"> Indiquer si vous répondez à une priorité donnant droit à une bonification.
•  </t>
    </r>
    <r>
      <rPr>
        <b/>
        <sz val="10"/>
        <rFont val="Arial"/>
        <family val="2"/>
      </rPr>
      <t xml:space="preserve">Durée du projet : </t>
    </r>
    <r>
      <rPr>
        <sz val="10"/>
        <rFont val="Arial"/>
        <family val="2"/>
      </rPr>
      <t xml:space="preserve">Faire un choix selon la durée réelle du projet : 
                                                                                                         -  </t>
    </r>
    <r>
      <rPr>
        <b/>
        <sz val="10"/>
        <rFont val="Arial"/>
        <family val="2"/>
      </rPr>
      <t>1 an</t>
    </r>
    <r>
      <rPr>
        <sz val="10"/>
        <rFont val="Arial"/>
        <family val="2"/>
      </rPr>
      <t xml:space="preserve"> pour les projets de 12 mois ou moins;
                                                                                                         -  </t>
    </r>
    <r>
      <rPr>
        <b/>
        <sz val="10"/>
        <rFont val="Arial"/>
        <family val="2"/>
      </rPr>
      <t xml:space="preserve">2 ans </t>
    </r>
    <r>
      <rPr>
        <sz val="10"/>
        <rFont val="Arial"/>
        <family val="2"/>
      </rPr>
      <t xml:space="preserve">pour les projets de 13 à 24 mois;
                                                                                                         -  </t>
    </r>
    <r>
      <rPr>
        <b/>
        <sz val="10"/>
        <rFont val="Arial"/>
        <family val="2"/>
      </rPr>
      <t>3 ans</t>
    </r>
    <r>
      <rPr>
        <sz val="10"/>
        <rFont val="Arial"/>
        <family val="2"/>
      </rPr>
      <t xml:space="preserve"> pour les projets de 25 à 36 mois.</t>
    </r>
  </si>
  <si>
    <r>
      <t xml:space="preserve">TRANSMISSION DU FICHIER </t>
    </r>
    <r>
      <rPr>
        <b/>
        <sz val="10"/>
        <rFont val="Calibri"/>
        <family val="2"/>
      </rPr>
      <t>«</t>
    </r>
    <r>
      <rPr>
        <b/>
        <sz val="10"/>
        <rFont val="Arial"/>
        <family val="2"/>
      </rPr>
      <t xml:space="preserve"> PLAN DE FINANCEMENT </t>
    </r>
    <r>
      <rPr>
        <b/>
        <sz val="10"/>
        <rFont val="Calibri"/>
        <family val="2"/>
      </rPr>
      <t>»</t>
    </r>
  </si>
  <si>
    <t xml:space="preserve">SECTION 1 – DESCRIPTION DES COÛTS  (Obligatoire – le demandeur doit remplir les sections en blanc) </t>
  </si>
  <si>
    <t>Description des honoraires professionnels et des frais de déplacement</t>
  </si>
  <si>
    <t>Salaires du ou des spécialistes internes et de leurs partenaires pour le temps consacré à la réalisation du projet</t>
  </si>
  <si>
    <t>Coût des matières premières (max. de 30 000 $)</t>
  </si>
  <si>
    <t>Montant considéré dans le cumul de l'aide financière publique ($)</t>
  </si>
  <si>
    <t xml:space="preserve">Cumul de l'aide financière publique (%)
</t>
  </si>
  <si>
    <t>Version (2026-07)</t>
  </si>
  <si>
    <t>PIÈCES JUSTIFICATIVES</t>
  </si>
  <si>
    <r>
      <t xml:space="preserve">  OBLIGATIONS DU BÉNÉFICIAIRE </t>
    </r>
    <r>
      <rPr>
        <b/>
        <sz val="10"/>
        <rFont val="Calibri"/>
        <family val="2"/>
      </rPr>
      <t>–</t>
    </r>
    <r>
      <rPr>
        <b/>
        <sz val="10"/>
        <rFont val="Arial"/>
        <family val="2"/>
      </rPr>
      <t xml:space="preserve"> CONSERVATION DES PIÈCES JUSTIFICATIVES</t>
    </r>
  </si>
  <si>
    <t>TRANSMISSION DE LA RÉCLAMATION DE PAIEMENT</t>
  </si>
  <si>
    <t>Mise à jour: 2026-07-08</t>
  </si>
  <si>
    <t>MAPAQ</t>
  </si>
  <si>
    <t>TOTAL RÉCLAMATION 2</t>
  </si>
  <si>
    <t>Nommez la source</t>
  </si>
  <si>
    <t>Ministère</t>
  </si>
  <si>
    <t>Solde après Réclamation 1</t>
  </si>
  <si>
    <t xml:space="preserve">Solde </t>
  </si>
  <si>
    <r>
      <t xml:space="preserve">Remplir le plan de financement en inscrivant les données requises dans les champs </t>
    </r>
    <r>
      <rPr>
        <b/>
        <sz val="10"/>
        <rFont val="Arial"/>
        <family val="2"/>
      </rPr>
      <t>blancs</t>
    </r>
    <r>
      <rPr>
        <sz val="10"/>
        <rFont val="Arial"/>
        <family val="2"/>
      </rPr>
      <t xml:space="preserve">, lesquels permettent les sélections et les  entrées manuelles.
                   </t>
    </r>
    <r>
      <rPr>
        <b/>
        <sz val="9"/>
        <rFont val="Arial"/>
        <family val="2"/>
      </rPr>
      <t xml:space="preserve">Un message ou un nombre affiché en </t>
    </r>
    <r>
      <rPr>
        <b/>
        <sz val="9"/>
        <color rgb="FFFF0000"/>
        <rFont val="Arial"/>
        <family val="2"/>
      </rPr>
      <t xml:space="preserve">rouge </t>
    </r>
    <r>
      <rPr>
        <b/>
        <sz val="9"/>
        <rFont val="Arial"/>
        <family val="2"/>
      </rPr>
      <t>indique une erreur à corriger et doit être modifié avant de poursuivre.</t>
    </r>
  </si>
  <si>
    <t>Préciser les autres sources de financement liées au projet dans les cases prévues à cet effet.</t>
  </si>
  <si>
    <t>Attention – Distinction des types de financement :</t>
  </si>
  <si>
    <r>
      <t>• Le</t>
    </r>
    <r>
      <rPr>
        <b/>
        <sz val="10"/>
        <rFont val="Arial"/>
        <family val="2"/>
      </rPr>
      <t xml:space="preserve"> financement privé </t>
    </r>
    <r>
      <rPr>
        <sz val="10"/>
        <rFont val="Arial"/>
        <family val="2"/>
      </rPr>
      <t>comprend des sources telles que les suivantes : fonds propres, prêts bancaires ou financement provenant d’institutions financières non gouvernementales (ex. : Desjardins, Banque Nationale du Canada, CIBC, Banque Royale du Canada).
•  Le</t>
    </r>
    <r>
      <rPr>
        <b/>
        <sz val="10"/>
        <rFont val="Arial"/>
        <family val="2"/>
      </rPr>
      <t xml:space="preserve"> cumul de l'aide financière publique</t>
    </r>
    <r>
      <rPr>
        <sz val="10"/>
        <rFont val="Arial"/>
        <family val="2"/>
      </rPr>
      <t xml:space="preserve"> (directe ou indirecte) provenant : 
   – des organismes et des sociétés d’État du </t>
    </r>
    <r>
      <rPr>
        <b/>
        <sz val="10"/>
        <rFont val="Arial"/>
        <family val="2"/>
      </rPr>
      <t>Québec</t>
    </r>
    <r>
      <rPr>
        <sz val="10"/>
        <rFont val="Arial"/>
        <family val="2"/>
      </rPr>
      <t xml:space="preserve"> et du </t>
    </r>
    <r>
      <rPr>
        <b/>
        <sz val="10"/>
        <rFont val="Arial"/>
        <family val="2"/>
      </rPr>
      <t>Canada</t>
    </r>
    <r>
      <rPr>
        <sz val="10"/>
        <rFont val="Arial"/>
        <family val="2"/>
      </rPr>
      <t xml:space="preserve">, y compris le crédit d'impôt;
   – des entités municipales non bénéficiaires du programme
ne doit pas dépasser </t>
    </r>
    <r>
      <rPr>
        <b/>
        <sz val="10"/>
        <rFont val="Arial"/>
        <family val="2"/>
      </rPr>
      <t>75 % des dépenses admissibles</t>
    </r>
    <r>
      <rPr>
        <sz val="10"/>
        <rFont val="Arial"/>
        <family val="2"/>
      </rPr>
      <t xml:space="preserve">. 
•  Les </t>
    </r>
    <r>
      <rPr>
        <b/>
        <sz val="10"/>
        <rFont val="Arial"/>
        <family val="2"/>
      </rPr>
      <t>subventions</t>
    </r>
    <r>
      <rPr>
        <sz val="10"/>
        <rFont val="Arial"/>
        <family val="2"/>
      </rPr>
      <t xml:space="preserve">, les </t>
    </r>
    <r>
      <rPr>
        <b/>
        <sz val="10"/>
        <rFont val="Arial"/>
        <family val="2"/>
      </rPr>
      <t xml:space="preserve">prêts gouvernementaux </t>
    </r>
    <r>
      <rPr>
        <sz val="10"/>
        <rFont val="Arial"/>
        <family val="2"/>
      </rPr>
      <t xml:space="preserve">et les </t>
    </r>
    <r>
      <rPr>
        <b/>
        <sz val="10"/>
        <rFont val="Arial"/>
        <family val="2"/>
      </rPr>
      <t xml:space="preserve">garanties de prêt </t>
    </r>
    <r>
      <rPr>
        <sz val="10"/>
        <rFont val="Arial"/>
        <family val="2"/>
      </rPr>
      <t xml:space="preserve">gouvernementales sont comptabilisés dans une proportion de </t>
    </r>
    <r>
      <rPr>
        <b/>
        <sz val="10"/>
        <rFont val="Arial"/>
        <family val="2"/>
      </rPr>
      <t xml:space="preserve">100 % </t>
    </r>
    <r>
      <rPr>
        <sz val="10"/>
        <rFont val="Arial"/>
        <family val="2"/>
      </rPr>
      <t xml:space="preserve">dans le calcul du cumul.
•  L'aide financière provenant de la </t>
    </r>
    <r>
      <rPr>
        <b/>
        <sz val="10"/>
        <rFont val="Arial"/>
        <family val="2"/>
      </rPr>
      <t>Banque de développement du Canada</t>
    </r>
    <r>
      <rPr>
        <sz val="10"/>
        <rFont val="Arial"/>
        <family val="2"/>
      </rPr>
      <t xml:space="preserve">, de </t>
    </r>
    <r>
      <rPr>
        <b/>
        <sz val="10"/>
        <rFont val="Arial"/>
        <family val="2"/>
      </rPr>
      <t>Financement agricole Canada</t>
    </r>
    <r>
      <rPr>
        <sz val="10"/>
        <rFont val="Arial"/>
        <family val="2"/>
      </rPr>
      <t xml:space="preserve"> et de </t>
    </r>
    <r>
      <rPr>
        <b/>
        <sz val="10"/>
        <rFont val="Arial"/>
        <family val="2"/>
      </rPr>
      <t>La Financière agricole du Québec</t>
    </r>
    <r>
      <rPr>
        <sz val="10"/>
        <rFont val="Arial"/>
        <family val="2"/>
      </rPr>
      <t xml:space="preserve"> est à considérer comme une contribution privée si</t>
    </r>
    <r>
      <rPr>
        <b/>
        <sz val="10"/>
        <rFont val="Arial"/>
        <family val="2"/>
      </rPr>
      <t xml:space="preserve"> elle n’offre aucun avantage conféré</t>
    </r>
    <r>
      <rPr>
        <sz val="10"/>
        <rFont val="Arial"/>
        <family val="2"/>
      </rPr>
      <t>, soit</t>
    </r>
    <r>
      <rPr>
        <i/>
        <sz val="10"/>
        <rFont val="Arial"/>
        <family val="2"/>
      </rPr>
      <t xml:space="preserve"> </t>
    </r>
    <r>
      <rPr>
        <sz val="10"/>
        <rFont val="Arial"/>
        <family val="2"/>
      </rPr>
      <t>qu'elle est convenue aux</t>
    </r>
    <r>
      <rPr>
        <b/>
        <sz val="10"/>
        <rFont val="Arial"/>
        <family val="2"/>
      </rPr>
      <t xml:space="preserve"> conditions du marché</t>
    </r>
    <r>
      <rPr>
        <sz val="10"/>
        <rFont val="Arial"/>
        <family val="2"/>
      </rPr>
      <t xml:space="preserve">.
</t>
    </r>
  </si>
  <si>
    <r>
      <t> Faire parvenir le fichier</t>
    </r>
    <r>
      <rPr>
        <i/>
        <sz val="10"/>
        <rFont val="Arial"/>
        <family val="2"/>
      </rPr>
      <t xml:space="preserve"> </t>
    </r>
    <r>
      <rPr>
        <sz val="10"/>
        <rFont val="Calibri"/>
        <family val="2"/>
      </rPr>
      <t xml:space="preserve">« </t>
    </r>
    <r>
      <rPr>
        <sz val="10"/>
        <rFont val="Arial"/>
        <family val="2"/>
      </rPr>
      <t xml:space="preserve">Plan de financement </t>
    </r>
    <r>
      <rPr>
        <sz val="10"/>
        <rFont val="Calibri"/>
        <family val="2"/>
      </rPr>
      <t>»</t>
    </r>
    <r>
      <rPr>
        <sz val="10"/>
        <rFont val="Arial"/>
        <family val="2"/>
      </rPr>
      <t xml:space="preserve"> dûment rempli </t>
    </r>
    <r>
      <rPr>
        <b/>
        <sz val="10"/>
        <rFont val="Arial"/>
        <family val="2"/>
      </rPr>
      <t>en format Excel.</t>
    </r>
  </si>
  <si>
    <r>
      <t>Soumettre une demande de report de la date de fin du projet ou toute demande de modification du projet avant l'échéance prévue, lorsque les changements envisagés peuvent avoir un impact sur les activités, l’échéancier, les livrables ou le budget approuvé.</t>
    </r>
    <r>
      <rPr>
        <sz val="11"/>
        <rFont val="Arial"/>
        <family val="2"/>
      </rPr>
      <t xml:space="preserve">  
</t>
    </r>
    <r>
      <rPr>
        <sz val="10"/>
        <rFont val="Arial"/>
        <family val="2"/>
      </rPr>
      <t xml:space="preserve">Toute demande de report de la date de fin ou de modification du projet doit être adressée par écrit (courriel) à la personne représentant le ministre, ainsi qu'il est indiqué à la section </t>
    </r>
    <r>
      <rPr>
        <b/>
        <sz val="10"/>
        <rFont val="Calibri"/>
        <family val="2"/>
      </rPr>
      <t xml:space="preserve">« </t>
    </r>
    <r>
      <rPr>
        <b/>
        <sz val="10"/>
        <rFont val="Arial"/>
        <family val="2"/>
      </rPr>
      <t xml:space="preserve">RETOUR DES DOCUMENTS ET COMMUNICATIONS </t>
    </r>
    <r>
      <rPr>
        <b/>
        <sz val="10"/>
        <rFont val="Calibri"/>
        <family val="2"/>
      </rPr>
      <t>»</t>
    </r>
    <r>
      <rPr>
        <sz val="10"/>
        <rFont val="Arial"/>
        <family val="2"/>
      </rPr>
      <t xml:space="preserve"> de la convention d’aide financière.</t>
    </r>
  </si>
  <si>
    <r>
      <t xml:space="preserve">INSTRUCTIONS </t>
    </r>
    <r>
      <rPr>
        <b/>
        <sz val="16"/>
        <color theme="0"/>
        <rFont val="Calibri"/>
        <family val="2"/>
      </rPr>
      <t>–</t>
    </r>
    <r>
      <rPr>
        <b/>
        <sz val="16"/>
        <color theme="0"/>
        <rFont val="Arial"/>
        <family val="2"/>
      </rPr>
      <t xml:space="preserve"> PLAN DE FINANCEMENT
Programme Alimentation santé 2026-2029</t>
    </r>
  </si>
  <si>
    <t>Inscrire la description des coûts et les montants correspondants dans les cases blanches prévues à cet effet.
Ces cases permettent les entrées libres et doivent être remplies avec précision.</t>
  </si>
  <si>
    <r>
      <rPr>
        <b/>
        <sz val="10"/>
        <rFont val="Arial"/>
        <family val="2"/>
      </rPr>
      <t>Attention – Dépenses non admissibles:</t>
    </r>
    <r>
      <rPr>
        <sz val="10"/>
        <rFont val="Arial"/>
        <family val="2"/>
      </rPr>
      <t xml:space="preserve">
         •  Les imprévus, les frais divers ou les frais de contingence ne sont pas admissibles.
         •  La TPS (taxe sur les produits et services) et la TVQ (taxe de vente du Québec) ne sont pas admissibles.</t>
    </r>
  </si>
  <si>
    <r>
      <rPr>
        <b/>
        <sz val="10"/>
        <rFont val="Arial"/>
        <family val="2"/>
      </rPr>
      <t>Salaires:</t>
    </r>
    <r>
      <rPr>
        <sz val="10"/>
        <rFont val="Arial"/>
        <family val="2"/>
      </rPr>
      <t xml:space="preserve"> Inscrire les </t>
    </r>
    <r>
      <rPr>
        <b/>
        <sz val="10"/>
        <rFont val="Arial"/>
        <family val="2"/>
      </rPr>
      <t>salaires réels</t>
    </r>
    <r>
      <rPr>
        <sz val="10"/>
        <rFont val="Arial"/>
        <family val="2"/>
      </rPr>
      <t xml:space="preserve">, auxquels doivent s’ajouter les </t>
    </r>
    <r>
      <rPr>
        <b/>
        <sz val="10"/>
        <rFont val="Arial"/>
        <family val="2"/>
      </rPr>
      <t>charges sociales</t>
    </r>
    <r>
      <rPr>
        <sz val="10"/>
        <rFont val="Arial"/>
        <family val="2"/>
      </rPr>
      <t>.</t>
    </r>
    <r>
      <rPr>
        <b/>
        <sz val="10"/>
        <rFont val="Arial"/>
        <family val="2"/>
      </rPr>
      <t xml:space="preserve">
</t>
    </r>
    <r>
      <rPr>
        <sz val="10"/>
        <rFont val="Arial"/>
        <family val="2"/>
      </rPr>
      <t xml:space="preserve">Si les charges sociales dépassent le </t>
    </r>
    <r>
      <rPr>
        <b/>
        <sz val="10"/>
        <rFont val="Arial"/>
        <family val="2"/>
      </rPr>
      <t>taux forfaitaire de 26 %</t>
    </r>
    <r>
      <rPr>
        <sz val="10"/>
        <rFont val="Arial"/>
        <family val="2"/>
      </rPr>
      <t xml:space="preserve">, une </t>
    </r>
    <r>
      <rPr>
        <b/>
        <sz val="10"/>
        <rFont val="Arial"/>
        <family val="2"/>
      </rPr>
      <t>preuve comptable</t>
    </r>
    <r>
      <rPr>
        <sz val="10"/>
        <rFont val="Arial"/>
        <family val="2"/>
      </rPr>
      <t xml:space="preserve"> sera exigée lors des réclamations.</t>
    </r>
  </si>
  <si>
    <r>
      <t xml:space="preserve">INSTRUCTIONS </t>
    </r>
    <r>
      <rPr>
        <b/>
        <sz val="16"/>
        <color theme="0"/>
        <rFont val="Calibri"/>
        <family val="2"/>
      </rPr>
      <t>–</t>
    </r>
    <r>
      <rPr>
        <b/>
        <sz val="16"/>
        <color theme="0"/>
        <rFont val="Arial"/>
        <family val="2"/>
      </rPr>
      <t xml:space="preserve"> RÉCLAMATION 
Programme Alimentation santé 2026-2029</t>
    </r>
  </si>
  <si>
    <t>• Un montant final, équivalent à au moins 10 % du montant total de l’aide financière, sera versé à la suite de l’approbation des livrables et des pièces justificatives prévues et non déjà soumises aux fins de réclamation.</t>
  </si>
  <si>
    <t>Les dépenses réclamées doivent être justifiées au moyen de factures. Ces dernières doivent avoir été acquittées, numérotées, datées et inclure le nom du fournisseur et son adresse, le nom du bénéficiaire, le détail de l’achat (quantité, article, prix unitaire), le prix total avant les taxes et les numéros concernant la taxe sur les produits et services ainsi que la taxe de vente du Québec (s'il y a lieu).</t>
  </si>
  <si>
    <t>Les pièces justificatives doivent être établies au nom du bénéficiaire et être à la satisfaction du ministre. La refacturation entre deux entités juridiques n’est pas recevable.</t>
  </si>
  <si>
    <t>Pour effectuer une réclamation de paiement, le bénéficiaire doit remplir le formulaire de réclamation et le faire parvenir au représentant du ministre, accompagné des pièces justificatives exigées.</t>
  </si>
  <si>
    <r>
      <t xml:space="preserve">Le formulaire de réclamation doit être accompagné des factures et des preuves comptables de salaires de </t>
    </r>
    <r>
      <rPr>
        <b/>
        <sz val="10"/>
        <rFont val="Arial"/>
        <family val="2"/>
      </rPr>
      <t xml:space="preserve">2 500 $ ou plus </t>
    </r>
    <r>
      <rPr>
        <sz val="10"/>
        <rFont val="Arial"/>
        <family val="2"/>
      </rPr>
      <t>liées aux dépenses admissibles du projet. Les points suivants doivent être pris en compte :</t>
    </r>
  </si>
  <si>
    <t>• À moins d’indication contraire de la part du ministre, le total des factures présentées ne doit pas dépasser deux fois le montant de l’aide accordée (exemple : pour des dépenses admissibles présentées de 1 000 000 $ et si l’aide financière accordée est de 200 000 $, transmettre uniquement les factures les plus élevées sans toutefois dépasser 400 000 $).</t>
  </si>
  <si>
    <t>• Si toutes les factures et les preuves comptables de salaires sont de moins de 2 500 $, fournir la pièce justificative la plus élevée. Les autres pièces justificatives n’ont pas à être transmises, sauf si le ministre en fait la demande.</t>
  </si>
  <si>
    <t xml:space="preserve">• Transmettre les factures les plus élevées jusqu’à un montant minimal de 70 % des dépenses admissibles présentées (exemple : pour des dépenses admissibles présentées de 100 000 $, transmettre uniquement les factures et les preuves comptables de salaires les plus élevées jusqu’à un montant minimal de 70 000 $, soit 70 % de 100 000 $). </t>
  </si>
  <si>
    <t>Le demandeur doit également:</t>
  </si>
  <si>
    <r>
      <t xml:space="preserve">• Remplir les </t>
    </r>
    <r>
      <rPr>
        <b/>
        <sz val="10"/>
        <rFont val="Arial"/>
        <family val="2"/>
      </rPr>
      <t>colonnes M, N, O, Q et R,</t>
    </r>
    <r>
      <rPr>
        <sz val="10"/>
        <rFont val="Arial"/>
        <family val="2"/>
      </rPr>
      <t xml:space="preserve"> qui concernent les montants réclamés avant les taxes, le financement du projet, les dates et les   numéros des factures soumises pour un remboursement;
• Vérifier et remplir la section </t>
    </r>
    <r>
      <rPr>
        <b/>
        <sz val="10"/>
        <rFont val="Arial"/>
        <family val="2"/>
      </rPr>
      <t>« DÉCLARATION DU DEMANDEUR »</t>
    </r>
    <r>
      <rPr>
        <sz val="10"/>
        <rFont val="Arial"/>
        <family val="2"/>
      </rPr>
      <t>;
• Indiquer le nom de la personne qui a rempli le formulaire de réclamation et ajouter la date du jour.</t>
    </r>
    <r>
      <rPr>
        <b/>
        <sz val="10"/>
        <rFont val="Arial"/>
        <family val="2"/>
      </rPr>
      <t xml:space="preserve"> Aucune signature n’est nécessaire.</t>
    </r>
  </si>
  <si>
    <r>
      <t xml:space="preserve">• Chaque montant sera versé à la suite de l’approbation des pièces justificatives prévues à l’égard des dépenses autorisées et acquittées pour le projet ainsi que les livrables et dans le respect des conditions particulières de la </t>
    </r>
    <r>
      <rPr>
        <b/>
        <sz val="10"/>
        <rFont val="Arial"/>
        <family val="2"/>
      </rPr>
      <t>section 6, « CONDITIONS PARTICULIÈRES »</t>
    </r>
    <r>
      <rPr>
        <sz val="10"/>
        <rFont val="Arial"/>
        <family val="2"/>
      </rPr>
      <t>.</t>
    </r>
  </si>
  <si>
    <r>
      <t xml:space="preserve">• L’aide financière peut faire l'objet d'un maximum de trois versements. Le nombre de versements sera indiqué à la </t>
    </r>
    <r>
      <rPr>
        <b/>
        <sz val="10"/>
        <rFont val="Arial"/>
        <family val="2"/>
      </rPr>
      <t>section 2,</t>
    </r>
    <r>
      <rPr>
        <b/>
        <sz val="10"/>
        <rFont val="Calibri"/>
        <family val="2"/>
      </rPr>
      <t xml:space="preserve"> </t>
    </r>
    <r>
      <rPr>
        <b/>
        <sz val="10"/>
        <rFont val="Arial"/>
        <family val="2"/>
      </rPr>
      <t>« MODALITÉS DE VERSEMENT »</t>
    </r>
    <r>
      <rPr>
        <sz val="10"/>
        <rFont val="Arial"/>
        <family val="2"/>
      </rPr>
      <t>, de la convention d’aide financière.</t>
    </r>
  </si>
  <si>
    <r>
      <t xml:space="preserve">Afin que votre réclamation puisse être traitée, il est </t>
    </r>
    <r>
      <rPr>
        <b/>
        <sz val="10"/>
        <rFont val="Arial"/>
        <family val="2"/>
      </rPr>
      <t xml:space="preserve">obligatoire de remplir intégralement la section </t>
    </r>
    <r>
      <rPr>
        <b/>
        <sz val="10"/>
        <rFont val="Calibri"/>
        <family val="2"/>
      </rPr>
      <t>«</t>
    </r>
    <r>
      <rPr>
        <b/>
        <sz val="10"/>
        <rFont val="Arial"/>
        <family val="2"/>
      </rPr>
      <t xml:space="preserve"> Salaires du ou des spécialistes internes – Déclaration des dépenses </t>
    </r>
    <r>
      <rPr>
        <b/>
        <sz val="10"/>
        <rFont val="Calibri"/>
        <family val="2"/>
      </rPr>
      <t>»</t>
    </r>
    <r>
      <rPr>
        <b/>
        <sz val="10"/>
        <rFont val="Arial"/>
        <family val="2"/>
      </rPr>
      <t xml:space="preserve"> </t>
    </r>
    <r>
      <rPr>
        <sz val="10"/>
        <rFont val="Arial"/>
        <family val="2"/>
      </rPr>
      <t>du formulaire de réclamation, et ce, pour l’ensemble des salaires déclarés par le demandeur.</t>
    </r>
    <r>
      <rPr>
        <b/>
        <sz val="10"/>
        <rFont val="Arial"/>
        <family val="2"/>
      </rPr>
      <t xml:space="preserve">
</t>
    </r>
    <r>
      <rPr>
        <sz val="10"/>
        <rFont val="Arial"/>
        <family val="2"/>
      </rPr>
      <t>Vous devez transmettre les extraits du registre de paie de l’employeur ou les relevés de paie des employés, lorsque cela est requis, afin de valider les montants déclarés dans la réclamation.</t>
    </r>
  </si>
  <si>
    <t xml:space="preserve">À partir du dépôt de la demande et pour une période de cinq ans suivant le dernier versement de l’aide financière, le bénéficiaire s’engage à conserver et à fournir, à la demande du ministre, toute facture rattachée au projet.
</t>
  </si>
  <si>
    <r>
      <t xml:space="preserve">Enregistrer le formulaire de réclamation en </t>
    </r>
    <r>
      <rPr>
        <b/>
        <sz val="10"/>
        <rFont val="Arial"/>
        <family val="2"/>
      </rPr>
      <t>format Excel</t>
    </r>
    <r>
      <rPr>
        <sz val="10"/>
        <rFont val="Arial"/>
        <family val="2"/>
      </rPr>
      <t xml:space="preserve">, numériser les factures à soumettre et faire parvenir votre réclamation de paiement accompagnée des pièces justificatives exigées à l'adresse courriel suivante : </t>
    </r>
    <r>
      <rPr>
        <b/>
        <sz val="10"/>
        <color theme="4" tint="-0.249977111117893"/>
        <rFont val="Arial"/>
        <family val="2"/>
      </rPr>
      <t>reclamation@mapaq.gouv.qc.ca.</t>
    </r>
  </si>
  <si>
    <r>
      <t xml:space="preserve">COMMENT FAIRE LA RÉCLAMATION DE PAIEMENT?
</t>
    </r>
    <r>
      <rPr>
        <b/>
        <sz val="10"/>
        <color theme="4" tint="-0.249977111117893"/>
        <rFont val="Arial"/>
        <family val="2"/>
      </rPr>
      <t xml:space="preserve"> (sélectionner l’onglet </t>
    </r>
    <r>
      <rPr>
        <b/>
        <sz val="10"/>
        <color theme="4" tint="-0.249977111117893"/>
        <rFont val="Calibri"/>
        <family val="2"/>
      </rPr>
      <t xml:space="preserve">« </t>
    </r>
    <r>
      <rPr>
        <b/>
        <sz val="10"/>
        <color theme="4" tint="-0.249977111117893"/>
        <rFont val="Arial"/>
        <family val="2"/>
      </rPr>
      <t xml:space="preserve">Réclamation </t>
    </r>
    <r>
      <rPr>
        <b/>
        <sz val="10"/>
        <color theme="4" tint="-0.249977111117893"/>
        <rFont val="Calibri"/>
        <family val="2"/>
      </rPr>
      <t>»</t>
    </r>
    <r>
      <rPr>
        <b/>
        <sz val="10"/>
        <color theme="4" tint="-0.249977111117893"/>
        <rFont val="Arial"/>
        <family val="2"/>
      </rPr>
      <t xml:space="preserve"> et remplir toutes les sections indiquées en blanc</t>
    </r>
    <r>
      <rPr>
        <b/>
        <sz val="10"/>
        <color rgb="FF7030A0"/>
        <rFont val="Arial"/>
        <family val="2"/>
      </rPr>
      <t xml:space="preserve"> </t>
    </r>
    <r>
      <rPr>
        <b/>
        <sz val="10"/>
        <color theme="4" tint="-0.249977111117893"/>
        <rFont val="Arial"/>
        <family val="2"/>
      </rPr>
      <t>sur le formulaire)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</si>
</sst>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 #,##0_)\ &quot;$&quot;_ ;_ * \(#,##0\)\ &quot;$&quot;_ ;_ * &quot;-&quot;_)\ &quot;$&quot;_ ;_ @_ "/>
    <numFmt numFmtId="44" formatCode="_ * #,##0.00_)\ &quot;$&quot;_ ;_ * \(#,##0.00\)\ &quot;$&quot;_ ;_ * &quot;-&quot;??_)\ &quot;$&quot;_ ;_ @_ "/>
    <numFmt numFmtId="164" formatCode="#,##0.00\ &quot;$&quot;"/>
    <numFmt numFmtId="165" formatCode="#,##0\ &quot;$&quot;"/>
    <numFmt numFmtId="166" formatCode="yyyy/mm/dd;@"/>
    <numFmt numFmtId="167" formatCode="[$-F800]dddd\,\ mmmm\ dd\,\ yyyy"/>
  </numFmts>
  <fonts count="71" x14ac:knownFonts="1">
    <font>
      <sz val="11"/>
      <color theme="1"/>
      <name val="Calibri"/>
      <family val="2"/>
      <scheme val="minor"/>
    </font>
    <font>
      <sz val="11"/>
      <color theme="1"/>
      <name val="Arial Narrow"/>
      <family val="2"/>
    </font>
    <font>
      <sz val="9"/>
      <name val="Arial"/>
      <family val="2"/>
    </font>
    <font>
      <b/>
      <sz val="9"/>
      <name val="Arial"/>
      <family val="2"/>
    </font>
    <font>
      <b/>
      <sz val="8"/>
      <name val="Arial"/>
      <family val="2"/>
    </font>
    <font>
      <b/>
      <sz val="9"/>
      <color theme="1"/>
      <name val="Arial"/>
      <family val="2"/>
    </font>
    <font>
      <b/>
      <sz val="10"/>
      <name val="Arial"/>
      <family val="2"/>
    </font>
    <font>
      <sz val="11"/>
      <color theme="1"/>
      <name val="Arial"/>
      <family val="2"/>
    </font>
    <font>
      <sz val="8"/>
      <name val="Calibri"/>
      <family val="2"/>
      <scheme val="minor"/>
    </font>
    <font>
      <b/>
      <sz val="11"/>
      <color theme="1"/>
      <name val="Arial"/>
      <family val="2"/>
    </font>
    <font>
      <sz val="11"/>
      <color theme="1"/>
      <name val="Calibri"/>
      <family val="2"/>
      <scheme val="minor"/>
    </font>
    <font>
      <b/>
      <sz val="14"/>
      <color rgb="FF265792"/>
      <name val="Arial"/>
      <family val="2"/>
    </font>
    <font>
      <b/>
      <sz val="11"/>
      <name val="Arial"/>
      <family val="2"/>
    </font>
    <font>
      <b/>
      <sz val="11"/>
      <color theme="1"/>
      <name val="Calibri"/>
      <family val="2"/>
      <scheme val="minor"/>
    </font>
    <font>
      <sz val="11"/>
      <name val="Calibri"/>
      <family val="2"/>
      <scheme val="minor"/>
    </font>
    <font>
      <b/>
      <sz val="11"/>
      <color theme="4"/>
      <name val="Arial"/>
      <family val="2"/>
    </font>
    <font>
      <b/>
      <sz val="12"/>
      <name val="Arial"/>
      <family val="2"/>
    </font>
    <font>
      <sz val="8"/>
      <color theme="1"/>
      <name val="Arial"/>
      <family val="2"/>
    </font>
    <font>
      <sz val="10"/>
      <color theme="0"/>
      <name val="Arial"/>
      <family val="2"/>
    </font>
    <font>
      <b/>
      <sz val="10"/>
      <color theme="0"/>
      <name val="Arial"/>
      <family val="2"/>
    </font>
    <font>
      <sz val="10"/>
      <name val="Arial"/>
      <family val="2"/>
    </font>
    <font>
      <b/>
      <sz val="11"/>
      <name val="Calibri"/>
      <family val="2"/>
      <scheme val="minor"/>
    </font>
    <font>
      <b/>
      <sz val="14"/>
      <name val="Arial"/>
      <family val="2"/>
    </font>
    <font>
      <sz val="13"/>
      <name val="Arial"/>
      <family val="2"/>
    </font>
    <font>
      <sz val="14"/>
      <name val="Arial"/>
      <family val="2"/>
    </font>
    <font>
      <sz val="14"/>
      <color rgb="FFFF0000"/>
      <name val="Arial"/>
      <family val="2"/>
    </font>
    <font>
      <sz val="14"/>
      <color theme="1"/>
      <name val="Arial"/>
      <family val="2"/>
    </font>
    <font>
      <b/>
      <sz val="13"/>
      <name val="Arial"/>
      <family val="2"/>
    </font>
    <font>
      <b/>
      <sz val="12"/>
      <color rgb="FFFF0000"/>
      <name val="Arial"/>
      <family val="2"/>
    </font>
    <font>
      <sz val="11"/>
      <name val="Arial"/>
      <family val="2"/>
    </font>
    <font>
      <b/>
      <sz val="11"/>
      <color rgb="FFFF0000"/>
      <name val="Arial"/>
      <family val="2"/>
    </font>
    <font>
      <sz val="10"/>
      <color theme="1"/>
      <name val="Arial"/>
      <family val="2"/>
    </font>
    <font>
      <sz val="8"/>
      <name val="Arial"/>
      <family val="2"/>
    </font>
    <font>
      <b/>
      <i/>
      <sz val="11"/>
      <color rgb="FFFF0000"/>
      <name val="Arial"/>
      <family val="2"/>
    </font>
    <font>
      <u/>
      <sz val="11"/>
      <color theme="10"/>
      <name val="Calibri"/>
      <family val="2"/>
      <scheme val="minor"/>
    </font>
    <font>
      <sz val="11"/>
      <color theme="1"/>
      <name val="Arial"/>
      <family val="2"/>
    </font>
    <font>
      <b/>
      <sz val="11"/>
      <color theme="0"/>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b/>
      <sz val="10"/>
      <color rgb="FF000000"/>
      <name val="Arial"/>
      <family val="2"/>
    </font>
    <font>
      <sz val="10"/>
      <color rgb="FF000000"/>
      <name val="Arial"/>
      <family val="2"/>
    </font>
    <font>
      <b/>
      <sz val="9"/>
      <color indexed="81"/>
      <name val="Tahoma"/>
      <family val="2"/>
    </font>
    <font>
      <sz val="9"/>
      <color indexed="81"/>
      <name val="Tahoma"/>
      <family val="2"/>
    </font>
    <font>
      <sz val="9"/>
      <color theme="1"/>
      <name val="Arial"/>
      <family val="2"/>
    </font>
    <font>
      <b/>
      <sz val="9"/>
      <color rgb="FFFF0000"/>
      <name val="Arial"/>
      <family val="2"/>
    </font>
    <font>
      <sz val="11"/>
      <color rgb="FFFF0000"/>
      <name val="Arial"/>
      <family val="2"/>
    </font>
    <font>
      <b/>
      <sz val="10"/>
      <color rgb="FFFF0000"/>
      <name val="Arial"/>
      <family val="2"/>
    </font>
    <font>
      <sz val="11"/>
      <color rgb="FF9966FF"/>
      <name val="Arial"/>
      <family val="2"/>
    </font>
    <font>
      <sz val="11"/>
      <color theme="1"/>
      <name val="Aptos Narrow"/>
      <family val="2"/>
    </font>
    <font>
      <b/>
      <sz val="12"/>
      <color rgb="FF002060"/>
      <name val="Arial"/>
      <family val="2"/>
    </font>
    <font>
      <b/>
      <sz val="10"/>
      <color theme="4" tint="-0.249977111117893"/>
      <name val="Arial"/>
      <family val="2"/>
    </font>
    <font>
      <i/>
      <sz val="10"/>
      <name val="Arial"/>
      <family val="2"/>
    </font>
    <font>
      <b/>
      <sz val="10"/>
      <color rgb="FF7030A0"/>
      <name val="Arial"/>
      <family val="2"/>
    </font>
    <font>
      <b/>
      <sz val="9"/>
      <color theme="0"/>
      <name val="Arial"/>
      <family val="2"/>
    </font>
    <font>
      <b/>
      <sz val="16"/>
      <color theme="0"/>
      <name val="Arial"/>
      <family val="2"/>
    </font>
    <font>
      <b/>
      <i/>
      <sz val="11"/>
      <name val="Arial"/>
      <family val="2"/>
    </font>
    <font>
      <i/>
      <sz val="11"/>
      <name val="Arial"/>
      <family val="2"/>
    </font>
    <font>
      <b/>
      <sz val="16"/>
      <name val="Arial"/>
      <family val="2"/>
    </font>
    <font>
      <sz val="12"/>
      <color theme="1"/>
      <name val="Arial"/>
      <family val="2"/>
    </font>
    <font>
      <sz val="11"/>
      <color theme="8" tint="0.79998168889431442"/>
      <name val="Arial"/>
      <family val="2"/>
    </font>
    <font>
      <b/>
      <sz val="10"/>
      <color theme="1"/>
      <name val="Arial"/>
      <family val="2"/>
    </font>
    <font>
      <i/>
      <sz val="10"/>
      <color theme="1"/>
      <name val="Arial"/>
      <family val="2"/>
    </font>
    <font>
      <b/>
      <i/>
      <sz val="10"/>
      <color theme="1"/>
      <name val="Arial"/>
      <family val="2"/>
    </font>
    <font>
      <b/>
      <i/>
      <sz val="10"/>
      <name val="Arial"/>
      <family val="2"/>
    </font>
    <font>
      <sz val="10"/>
      <color rgb="FFFF0000"/>
      <name val="Arial"/>
      <family val="2"/>
    </font>
    <font>
      <b/>
      <sz val="16"/>
      <color theme="0"/>
      <name val="Calibri"/>
      <family val="2"/>
    </font>
    <font>
      <b/>
      <sz val="10"/>
      <name val="Calibri"/>
      <family val="2"/>
    </font>
    <font>
      <b/>
      <sz val="9"/>
      <color theme="0"/>
      <name val="Calibri"/>
      <family val="2"/>
    </font>
    <font>
      <b/>
      <sz val="10"/>
      <color theme="4" tint="-0.249977111117893"/>
      <name val="Calibri"/>
      <family val="2"/>
    </font>
    <font>
      <sz val="10"/>
      <name val="Calibri"/>
      <family val="2"/>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9" tint="0.39997558519241921"/>
        <bgColor theme="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DAE6F0"/>
        <bgColor indexed="64"/>
      </patternFill>
    </fill>
    <fill>
      <patternFill patternType="solid">
        <fgColor rgb="FFF7F7F7"/>
        <bgColor rgb="FF000000"/>
      </patternFill>
    </fill>
    <fill>
      <patternFill patternType="solid">
        <fgColor theme="8" tint="0.39997558519241921"/>
        <bgColor indexed="64"/>
      </patternFill>
    </fill>
    <fill>
      <patternFill patternType="solid">
        <fgColor theme="0"/>
        <bgColor theme="4" tint="0.79998168889431442"/>
      </patternFill>
    </fill>
    <fill>
      <patternFill patternType="solid">
        <fgColor rgb="FF00B0F0"/>
        <bgColor indexed="64"/>
      </patternFill>
    </fill>
    <fill>
      <patternFill patternType="solid">
        <fgColor rgb="FF00B0F0"/>
        <bgColor theme="4"/>
      </patternFill>
    </fill>
    <fill>
      <patternFill patternType="solid">
        <fgColor theme="4" tint="0.59999389629810485"/>
        <bgColor indexed="64"/>
      </patternFill>
    </fill>
    <fill>
      <patternFill patternType="solid">
        <fgColor rgb="FFFFCC00"/>
        <bgColor indexed="64"/>
      </patternFill>
    </fill>
    <fill>
      <patternFill patternType="solid">
        <fgColor rgb="FFC2A3FF"/>
        <bgColor indexed="64"/>
      </patternFill>
    </fill>
    <fill>
      <patternFill patternType="solid">
        <fgColor rgb="FFCC99FF"/>
        <bgColor indexed="64"/>
      </patternFill>
    </fill>
    <fill>
      <patternFill patternType="solid">
        <fgColor rgb="FF095797"/>
        <bgColor indexed="64"/>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rgb="FFE3E3E3"/>
      </left>
      <right style="thin">
        <color rgb="FFE3E3E3"/>
      </right>
      <top/>
      <bottom style="thin">
        <color rgb="FFE3E3E3"/>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1" fillId="0" borderId="0"/>
    <xf numFmtId="9" fontId="10" fillId="0" borderId="0" applyFont="0" applyFill="0" applyBorder="0" applyAlignment="0" applyProtection="0"/>
    <xf numFmtId="0" fontId="10" fillId="0" borderId="0"/>
    <xf numFmtId="0" fontId="34" fillId="0" borderId="0" applyNumberForma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20" fillId="0" borderId="0"/>
    <xf numFmtId="44" fontId="10" fillId="0" borderId="0" applyFont="0" applyFill="0" applyBorder="0" applyAlignment="0" applyProtection="0"/>
    <xf numFmtId="44" fontId="10" fillId="0" borderId="0" applyFont="0" applyFill="0" applyBorder="0" applyAlignment="0" applyProtection="0"/>
  </cellStyleXfs>
  <cellXfs count="641">
    <xf numFmtId="0" fontId="0" fillId="0" borderId="0" xfId="0"/>
    <xf numFmtId="0" fontId="7" fillId="0" borderId="0" xfId="0" applyFont="1"/>
    <xf numFmtId="0" fontId="7" fillId="0" borderId="0" xfId="0" applyFont="1" applyAlignment="1">
      <alignment vertical="center"/>
    </xf>
    <xf numFmtId="0" fontId="9" fillId="0" borderId="0" xfId="0" applyFont="1"/>
    <xf numFmtId="0" fontId="7" fillId="0" borderId="0" xfId="1" applyFont="1"/>
    <xf numFmtId="0" fontId="18" fillId="0" borderId="0" xfId="0" applyFont="1" applyAlignment="1">
      <alignment vertical="center"/>
    </xf>
    <xf numFmtId="0" fontId="18" fillId="0" borderId="0" xfId="0" applyFont="1"/>
    <xf numFmtId="0" fontId="20" fillId="0" borderId="0" xfId="0" applyFont="1" applyAlignment="1">
      <alignment vertical="center"/>
    </xf>
    <xf numFmtId="0" fontId="20" fillId="0" borderId="0" xfId="0" applyFont="1"/>
    <xf numFmtId="0" fontId="20" fillId="7" borderId="0" xfId="0" applyFont="1" applyFill="1"/>
    <xf numFmtId="0" fontId="20" fillId="0" borderId="0" xfId="0" applyFont="1" applyAlignment="1">
      <alignment horizontal="left"/>
    </xf>
    <xf numFmtId="0" fontId="20" fillId="6" borderId="8" xfId="0" applyFont="1" applyFill="1" applyBorder="1"/>
    <xf numFmtId="0" fontId="20" fillId="0" borderId="8" xfId="0" applyFont="1" applyBorder="1"/>
    <xf numFmtId="0" fontId="6" fillId="0" borderId="0" xfId="0" applyFont="1" applyAlignment="1">
      <alignment vertical="center"/>
    </xf>
    <xf numFmtId="9" fontId="20" fillId="6" borderId="6" xfId="0" applyNumberFormat="1" applyFont="1" applyFill="1" applyBorder="1" applyAlignment="1">
      <alignment horizontal="left"/>
    </xf>
    <xf numFmtId="0" fontId="20" fillId="0" borderId="6" xfId="0" applyFont="1" applyBorder="1"/>
    <xf numFmtId="0" fontId="20" fillId="6" borderId="6" xfId="0" applyFont="1" applyFill="1" applyBorder="1"/>
    <xf numFmtId="0" fontId="20" fillId="6" borderId="6" xfId="0" applyFont="1" applyFill="1" applyBorder="1" applyAlignment="1">
      <alignment horizontal="center"/>
    </xf>
    <xf numFmtId="0" fontId="20" fillId="0" borderId="6" xfId="0" applyFont="1" applyBorder="1" applyAlignment="1">
      <alignment horizontal="center"/>
    </xf>
    <xf numFmtId="165" fontId="20" fillId="6" borderId="6" xfId="0" applyNumberFormat="1" applyFont="1" applyFill="1" applyBorder="1"/>
    <xf numFmtId="164" fontId="20" fillId="0" borderId="8" xfId="0" applyNumberFormat="1" applyFont="1" applyBorder="1" applyAlignment="1">
      <alignment horizontal="center"/>
    </xf>
    <xf numFmtId="165" fontId="20" fillId="0" borderId="6" xfId="0" applyNumberFormat="1" applyFont="1" applyBorder="1"/>
    <xf numFmtId="164" fontId="20" fillId="6" borderId="8" xfId="0" applyNumberFormat="1" applyFont="1" applyFill="1" applyBorder="1" applyAlignment="1">
      <alignment horizontal="center"/>
    </xf>
    <xf numFmtId="165" fontId="20" fillId="9" borderId="6" xfId="0" applyNumberFormat="1" applyFont="1" applyFill="1" applyBorder="1"/>
    <xf numFmtId="0" fontId="6" fillId="8" borderId="0" xfId="0" applyFont="1" applyFill="1" applyAlignment="1">
      <alignment vertical="center"/>
    </xf>
    <xf numFmtId="165" fontId="20" fillId="0" borderId="0" xfId="0" applyNumberFormat="1" applyFont="1" applyAlignment="1">
      <alignment horizontal="left"/>
    </xf>
    <xf numFmtId="9" fontId="20" fillId="0" borderId="0" xfId="0" applyNumberFormat="1" applyFont="1" applyAlignment="1">
      <alignment horizontal="left"/>
    </xf>
    <xf numFmtId="164" fontId="20" fillId="0" borderId="0" xfId="0" applyNumberFormat="1" applyFont="1" applyAlignment="1">
      <alignment horizontal="left"/>
    </xf>
    <xf numFmtId="0" fontId="14" fillId="0" borderId="0" xfId="0" applyFont="1" applyAlignment="1">
      <alignment vertical="center" wrapText="1"/>
    </xf>
    <xf numFmtId="0" fontId="14" fillId="0" borderId="0" xfId="0" applyFont="1" applyAlignment="1">
      <alignment horizontal="center" vertical="center" wrapText="1"/>
    </xf>
    <xf numFmtId="165" fontId="20" fillId="0" borderId="0" xfId="0" applyNumberFormat="1" applyFont="1" applyAlignment="1">
      <alignment horizontal="center" vertical="center"/>
    </xf>
    <xf numFmtId="0" fontId="6" fillId="10" borderId="0" xfId="0" applyFont="1" applyFill="1"/>
    <xf numFmtId="0" fontId="2" fillId="12" borderId="9" xfId="0" applyFont="1" applyFill="1" applyBorder="1" applyAlignment="1" applyProtection="1">
      <alignment vertical="center" wrapText="1"/>
      <protection hidden="1"/>
    </xf>
    <xf numFmtId="0" fontId="23" fillId="0" borderId="0" xfId="0" applyFont="1"/>
    <xf numFmtId="0" fontId="24" fillId="0" borderId="0" xfId="0" applyFont="1"/>
    <xf numFmtId="0" fontId="25" fillId="0" borderId="0" xfId="0" applyFont="1"/>
    <xf numFmtId="0" fontId="26" fillId="0" borderId="0" xfId="0" applyFont="1" applyAlignment="1">
      <alignment vertical="center" wrapText="1"/>
    </xf>
    <xf numFmtId="0" fontId="24" fillId="0" borderId="0" xfId="0" applyFont="1" applyProtection="1">
      <protection locked="0"/>
    </xf>
    <xf numFmtId="9" fontId="20" fillId="0" borderId="0" xfId="0" applyNumberFormat="1" applyFont="1"/>
    <xf numFmtId="0" fontId="20" fillId="6" borderId="0" xfId="0" applyFont="1" applyFill="1"/>
    <xf numFmtId="0" fontId="9" fillId="0" borderId="0" xfId="0" applyFont="1" applyAlignment="1">
      <alignment vertical="center"/>
    </xf>
    <xf numFmtId="10" fontId="20" fillId="0" borderId="0" xfId="0" applyNumberFormat="1" applyFont="1" applyAlignment="1">
      <alignment horizontal="left"/>
    </xf>
    <xf numFmtId="10" fontId="20" fillId="7" borderId="6" xfId="0" applyNumberFormat="1" applyFont="1" applyFill="1" applyBorder="1"/>
    <xf numFmtId="0" fontId="6" fillId="0" borderId="0" xfId="0" applyFont="1" applyAlignment="1">
      <alignment vertical="center" wrapText="1"/>
    </xf>
    <xf numFmtId="9" fontId="14" fillId="0" borderId="0" xfId="0" applyNumberFormat="1" applyFont="1" applyAlignment="1">
      <alignment horizontal="center" vertical="center" wrapText="1"/>
    </xf>
    <xf numFmtId="0" fontId="6" fillId="0" borderId="0" xfId="0" applyFont="1"/>
    <xf numFmtId="9" fontId="20" fillId="7" borderId="0" xfId="0" applyNumberFormat="1" applyFont="1" applyFill="1" applyAlignment="1">
      <alignment horizontal="left"/>
    </xf>
    <xf numFmtId="0" fontId="30" fillId="0" borderId="0" xfId="0" applyFont="1" applyAlignment="1">
      <alignment horizontal="center" vertical="center"/>
    </xf>
    <xf numFmtId="0" fontId="20" fillId="14" borderId="6" xfId="0" applyFont="1" applyFill="1" applyBorder="1"/>
    <xf numFmtId="0" fontId="3" fillId="0" borderId="0" xfId="1" applyFont="1" applyAlignment="1">
      <alignment horizontal="center" vertical="center"/>
    </xf>
    <xf numFmtId="0" fontId="3" fillId="2" borderId="0" xfId="1" applyFont="1" applyFill="1" applyAlignment="1">
      <alignment horizontal="center" vertical="center" wrapText="1"/>
    </xf>
    <xf numFmtId="2" fontId="3" fillId="2" borderId="0" xfId="1" applyNumberFormat="1" applyFont="1" applyFill="1" applyAlignment="1">
      <alignment horizontal="center" vertical="center"/>
    </xf>
    <xf numFmtId="164" fontId="3" fillId="2" borderId="0" xfId="1" applyNumberFormat="1" applyFont="1" applyFill="1" applyAlignment="1">
      <alignment horizontal="center" vertical="center"/>
    </xf>
    <xf numFmtId="164" fontId="3" fillId="2" borderId="0" xfId="2" applyNumberFormat="1" applyFont="1" applyFill="1" applyBorder="1" applyAlignment="1" applyProtection="1">
      <alignment horizontal="center" vertical="center"/>
    </xf>
    <xf numFmtId="10" fontId="3" fillId="2" borderId="0" xfId="2" applyNumberFormat="1" applyFont="1" applyFill="1" applyBorder="1" applyAlignment="1" applyProtection="1">
      <alignment horizontal="center" vertical="center"/>
    </xf>
    <xf numFmtId="0" fontId="20" fillId="2" borderId="0" xfId="0" applyFont="1" applyFill="1"/>
    <xf numFmtId="10" fontId="6" fillId="0" borderId="0" xfId="0" applyNumberFormat="1" applyFont="1" applyAlignment="1">
      <alignment horizontal="center"/>
    </xf>
    <xf numFmtId="10" fontId="20" fillId="0" borderId="0" xfId="0" applyNumberFormat="1" applyFont="1"/>
    <xf numFmtId="0" fontId="22" fillId="0" borderId="15" xfId="0" applyFont="1" applyBorder="1" applyAlignment="1">
      <alignment horizontal="center"/>
    </xf>
    <xf numFmtId="0" fontId="22" fillId="0" borderId="16" xfId="0" applyFont="1" applyBorder="1" applyAlignment="1">
      <alignment horizontal="center"/>
    </xf>
    <xf numFmtId="0" fontId="22" fillId="0" borderId="17" xfId="0" applyFont="1" applyBorder="1" applyAlignment="1">
      <alignment horizontal="center"/>
    </xf>
    <xf numFmtId="0" fontId="24" fillId="0" borderId="18" xfId="0" applyFont="1" applyBorder="1" applyAlignment="1">
      <alignment horizontal="left" vertical="center"/>
    </xf>
    <xf numFmtId="0" fontId="24" fillId="0" borderId="0" xfId="0" applyFont="1" applyAlignment="1">
      <alignment horizontal="left" vertical="center"/>
    </xf>
    <xf numFmtId="0" fontId="24" fillId="0" borderId="19" xfId="0" applyFont="1" applyBorder="1" applyAlignment="1">
      <alignment horizontal="left" vertical="center"/>
    </xf>
    <xf numFmtId="0" fontId="24" fillId="0" borderId="0" xfId="0" applyFont="1" applyAlignment="1" applyProtection="1">
      <alignment horizontal="left"/>
      <protection locked="0"/>
    </xf>
    <xf numFmtId="0" fontId="22" fillId="0" borderId="0" xfId="0" applyFont="1" applyAlignment="1" applyProtection="1">
      <alignment horizontal="right"/>
      <protection locked="0"/>
    </xf>
    <xf numFmtId="0" fontId="24" fillId="0" borderId="18" xfId="0" applyFont="1" applyBorder="1"/>
    <xf numFmtId="0" fontId="24" fillId="0" borderId="19" xfId="0" applyFont="1" applyBorder="1"/>
    <xf numFmtId="2" fontId="27" fillId="0" borderId="20" xfId="0" applyNumberFormat="1" applyFont="1" applyBorder="1" applyAlignment="1">
      <alignment horizontal="right"/>
    </xf>
    <xf numFmtId="2" fontId="27" fillId="0" borderId="7" xfId="0" applyNumberFormat="1" applyFont="1" applyBorder="1" applyAlignment="1">
      <alignment horizontal="right"/>
    </xf>
    <xf numFmtId="0" fontId="23" fillId="0" borderId="7" xfId="0" applyFont="1" applyBorder="1"/>
    <xf numFmtId="0" fontId="27" fillId="0" borderId="7" xfId="0" applyFont="1" applyBorder="1" applyAlignment="1">
      <alignment horizontal="right"/>
    </xf>
    <xf numFmtId="0" fontId="27" fillId="0" borderId="14" xfId="0" applyFont="1" applyBorder="1" applyAlignment="1">
      <alignment horizontal="right"/>
    </xf>
    <xf numFmtId="10" fontId="20" fillId="0" borderId="25" xfId="0" applyNumberFormat="1" applyFont="1" applyBorder="1"/>
    <xf numFmtId="0" fontId="20" fillId="15" borderId="0" xfId="0" applyFont="1" applyFill="1" applyAlignment="1">
      <alignment vertical="center"/>
    </xf>
    <xf numFmtId="0" fontId="18" fillId="15" borderId="0" xfId="0" applyFont="1" applyFill="1" applyAlignment="1">
      <alignment vertical="center"/>
    </xf>
    <xf numFmtId="0" fontId="20" fillId="15" borderId="0" xfId="0" applyFont="1" applyFill="1"/>
    <xf numFmtId="0" fontId="20" fillId="16" borderId="0" xfId="0" applyFont="1" applyFill="1" applyAlignment="1">
      <alignment vertical="center"/>
    </xf>
    <xf numFmtId="0" fontId="6" fillId="16" borderId="0" xfId="0" applyFont="1" applyFill="1" applyAlignment="1">
      <alignment vertical="center"/>
    </xf>
    <xf numFmtId="0" fontId="6" fillId="15" borderId="0" xfId="0" applyFont="1" applyFill="1" applyAlignment="1">
      <alignment vertical="center"/>
    </xf>
    <xf numFmtId="165" fontId="20" fillId="0" borderId="0" xfId="0" applyNumberFormat="1" applyFont="1"/>
    <xf numFmtId="0" fontId="20" fillId="15" borderId="0" xfId="0" applyFont="1" applyFill="1" applyAlignment="1">
      <alignment vertical="center" wrapText="1"/>
    </xf>
    <xf numFmtId="0" fontId="19" fillId="15" borderId="0" xfId="0" applyFont="1" applyFill="1" applyAlignment="1">
      <alignment vertical="center"/>
    </xf>
    <xf numFmtId="0" fontId="31" fillId="0" borderId="0" xfId="0" applyFont="1"/>
    <xf numFmtId="165" fontId="6" fillId="0" borderId="0" xfId="0" applyNumberFormat="1" applyFont="1" applyAlignment="1">
      <alignment horizontal="left" vertical="center"/>
    </xf>
    <xf numFmtId="9" fontId="6" fillId="0" borderId="0" xfId="0" applyNumberFormat="1" applyFont="1" applyAlignment="1">
      <alignment horizontal="left" vertical="center"/>
    </xf>
    <xf numFmtId="1" fontId="6" fillId="0" borderId="0" xfId="0" applyNumberFormat="1" applyFont="1" applyAlignment="1">
      <alignment horizontal="left" vertical="center"/>
    </xf>
    <xf numFmtId="0" fontId="20" fillId="17" borderId="0" xfId="0" applyFont="1" applyFill="1"/>
    <xf numFmtId="0" fontId="18" fillId="17" borderId="0" xfId="0" applyFont="1" applyFill="1"/>
    <xf numFmtId="0" fontId="6" fillId="17" borderId="0" xfId="0" applyFont="1" applyFill="1" applyAlignment="1">
      <alignment horizontal="center" vertical="center"/>
    </xf>
    <xf numFmtId="0" fontId="0" fillId="0" borderId="0" xfId="0" applyAlignment="1">
      <alignment vertical="center"/>
    </xf>
    <xf numFmtId="165" fontId="0" fillId="0" borderId="0" xfId="0" applyNumberFormat="1" applyAlignment="1">
      <alignment horizontal="left"/>
    </xf>
    <xf numFmtId="164" fontId="20" fillId="0" borderId="0" xfId="0" applyNumberFormat="1" applyFont="1"/>
    <xf numFmtId="9" fontId="20" fillId="0" borderId="0" xfId="0" applyNumberFormat="1" applyFont="1" applyAlignment="1">
      <alignment horizontal="left" vertical="center"/>
    </xf>
    <xf numFmtId="0" fontId="34" fillId="0" borderId="0" xfId="4" applyAlignment="1">
      <alignment horizontal="left"/>
    </xf>
    <xf numFmtId="0" fontId="35" fillId="0" borderId="0" xfId="0" applyFont="1"/>
    <xf numFmtId="0" fontId="7" fillId="0" borderId="0" xfId="1" applyFont="1" applyAlignment="1">
      <alignment horizontal="center" vertical="center"/>
    </xf>
    <xf numFmtId="0" fontId="7" fillId="0" borderId="0" xfId="0" applyFont="1" applyAlignment="1">
      <alignment horizontal="center" vertical="center"/>
    </xf>
    <xf numFmtId="165" fontId="20" fillId="17" borderId="0" xfId="0" applyNumberFormat="1" applyFont="1" applyFill="1" applyAlignment="1">
      <alignment horizontal="left"/>
    </xf>
    <xf numFmtId="0" fontId="13" fillId="0" borderId="0" xfId="0" applyFont="1" applyAlignment="1">
      <alignment horizontal="center" vertical="center"/>
    </xf>
    <xf numFmtId="0" fontId="13" fillId="0" borderId="1" xfId="0" applyFont="1" applyBorder="1" applyAlignment="1">
      <alignment horizontal="center" vertical="center"/>
    </xf>
    <xf numFmtId="44" fontId="37" fillId="0" borderId="0" xfId="5" applyFont="1" applyFill="1" applyBorder="1"/>
    <xf numFmtId="44" fontId="36" fillId="0" borderId="0" xfId="5" applyFont="1" applyFill="1" applyBorder="1"/>
    <xf numFmtId="0" fontId="37" fillId="0" borderId="0" xfId="0" applyFont="1"/>
    <xf numFmtId="44" fontId="0" fillId="11" borderId="1" xfId="0" applyNumberFormat="1" applyFill="1" applyBorder="1" applyAlignment="1">
      <alignment horizontal="center" vertical="center"/>
    </xf>
    <xf numFmtId="44" fontId="13" fillId="5" borderId="1" xfId="0" applyNumberFormat="1" applyFont="1" applyFill="1" applyBorder="1" applyAlignment="1">
      <alignment horizontal="center" vertical="center"/>
    </xf>
    <xf numFmtId="44" fontId="21" fillId="0" borderId="0" xfId="5" applyFont="1" applyFill="1" applyBorder="1"/>
    <xf numFmtId="10" fontId="13" fillId="5" borderId="1" xfId="6" applyNumberFormat="1" applyFont="1" applyFill="1" applyBorder="1" applyAlignment="1">
      <alignment horizontal="center" vertical="center"/>
    </xf>
    <xf numFmtId="10" fontId="21" fillId="0" borderId="0" xfId="5" applyNumberFormat="1" applyFont="1" applyFill="1" applyBorder="1"/>
    <xf numFmtId="10" fontId="0" fillId="11" borderId="1" xfId="0" applyNumberFormat="1" applyFill="1" applyBorder="1" applyAlignment="1">
      <alignment horizontal="center" vertical="center"/>
    </xf>
    <xf numFmtId="0" fontId="0" fillId="5" borderId="1" xfId="0" applyFill="1" applyBorder="1" applyAlignment="1">
      <alignment horizontal="center" vertical="center"/>
    </xf>
    <xf numFmtId="44" fontId="0" fillId="5" borderId="1" xfId="0" applyNumberFormat="1" applyFill="1" applyBorder="1" applyAlignment="1">
      <alignment horizontal="center" vertical="center"/>
    </xf>
    <xf numFmtId="10" fontId="13" fillId="5" borderId="1" xfId="0" applyNumberFormat="1" applyFont="1" applyFill="1" applyBorder="1" applyAlignment="1">
      <alignment horizontal="center" vertical="center"/>
    </xf>
    <xf numFmtId="49" fontId="41" fillId="10" borderId="1" xfId="3" applyNumberFormat="1" applyFont="1" applyFill="1" applyBorder="1" applyAlignment="1" applyProtection="1">
      <alignment horizontal="center" vertical="center"/>
      <protection hidden="1"/>
    </xf>
    <xf numFmtId="49" fontId="41" fillId="19" borderId="1" xfId="3" applyNumberFormat="1" applyFont="1" applyFill="1" applyBorder="1" applyAlignment="1" applyProtection="1">
      <alignment horizontal="center" vertical="center"/>
      <protection hidden="1"/>
    </xf>
    <xf numFmtId="0" fontId="41" fillId="0" borderId="0" xfId="3" applyFont="1" applyAlignment="1" applyProtection="1">
      <alignment horizontal="left" vertical="top"/>
      <protection hidden="1"/>
    </xf>
    <xf numFmtId="44" fontId="0" fillId="0" borderId="1" xfId="5" applyFont="1" applyBorder="1" applyAlignment="1">
      <alignment vertical="center"/>
    </xf>
    <xf numFmtId="44" fontId="13" fillId="5" borderId="1" xfId="5" applyFont="1" applyFill="1" applyBorder="1" applyAlignment="1">
      <alignment vertical="center"/>
    </xf>
    <xf numFmtId="166" fontId="13" fillId="11" borderId="1" xfId="0" applyNumberFormat="1" applyFont="1" applyFill="1" applyBorder="1" applyAlignment="1">
      <alignment horizontal="center" vertical="center"/>
    </xf>
    <xf numFmtId="0" fontId="39" fillId="0" borderId="1" xfId="0" applyFont="1" applyBorder="1" applyAlignment="1">
      <alignment horizontal="right" vertical="center"/>
    </xf>
    <xf numFmtId="44" fontId="0" fillId="3" borderId="1" xfId="5" applyFont="1" applyFill="1" applyBorder="1" applyAlignment="1">
      <alignment vertical="center"/>
    </xf>
    <xf numFmtId="44" fontId="0" fillId="0" borderId="0" xfId="0" applyNumberFormat="1" applyAlignment="1">
      <alignment horizontal="center" vertical="center"/>
    </xf>
    <xf numFmtId="44" fontId="13" fillId="0" borderId="0" xfId="0" applyNumberFormat="1" applyFont="1" applyAlignment="1">
      <alignment horizontal="center" vertical="center"/>
    </xf>
    <xf numFmtId="10" fontId="37" fillId="0" borderId="0" xfId="6" applyNumberFormat="1" applyFont="1" applyFill="1" applyBorder="1"/>
    <xf numFmtId="10" fontId="0" fillId="0" borderId="0" xfId="0" applyNumberFormat="1" applyAlignment="1">
      <alignment horizontal="center" vertical="center"/>
    </xf>
    <xf numFmtId="0" fontId="0" fillId="0" borderId="0" xfId="0" applyAlignment="1">
      <alignment horizontal="center" vertical="center"/>
    </xf>
    <xf numFmtId="10" fontId="13" fillId="0" borderId="0" xfId="0" applyNumberFormat="1" applyFont="1" applyAlignment="1">
      <alignment horizontal="center" vertical="center"/>
    </xf>
    <xf numFmtId="44" fontId="0" fillId="0" borderId="1" xfId="5" applyFont="1" applyFill="1" applyBorder="1" applyAlignment="1">
      <alignment vertical="center"/>
    </xf>
    <xf numFmtId="44" fontId="0" fillId="11" borderId="1" xfId="5" applyFont="1" applyFill="1" applyBorder="1" applyAlignment="1">
      <alignment vertical="center"/>
    </xf>
    <xf numFmtId="10" fontId="37" fillId="5" borderId="1" xfId="6" applyNumberFormat="1" applyFont="1" applyFill="1" applyBorder="1" applyAlignment="1">
      <alignment vertical="center"/>
    </xf>
    <xf numFmtId="0" fontId="0" fillId="5" borderId="1" xfId="0" applyFill="1" applyBorder="1" applyAlignment="1">
      <alignment vertical="center"/>
    </xf>
    <xf numFmtId="44" fontId="0" fillId="3" borderId="1" xfId="5" applyFont="1" applyFill="1" applyBorder="1" applyAlignment="1">
      <alignment horizontal="center" vertical="center"/>
    </xf>
    <xf numFmtId="165" fontId="6" fillId="0" borderId="0" xfId="0" applyNumberFormat="1" applyFont="1"/>
    <xf numFmtId="0" fontId="20" fillId="17" borderId="0" xfId="0" applyFont="1" applyFill="1" applyAlignment="1">
      <alignment horizontal="center"/>
    </xf>
    <xf numFmtId="44" fontId="0" fillId="0" borderId="0" xfId="0" applyNumberFormat="1"/>
    <xf numFmtId="49" fontId="7" fillId="0" borderId="0" xfId="0" applyNumberFormat="1" applyFont="1" applyAlignment="1">
      <alignment vertical="center"/>
    </xf>
    <xf numFmtId="49" fontId="7" fillId="0" borderId="0" xfId="0" applyNumberFormat="1" applyFont="1"/>
    <xf numFmtId="49" fontId="9" fillId="3" borderId="1" xfId="1" applyNumberFormat="1" applyFont="1" applyFill="1" applyBorder="1" applyAlignment="1">
      <alignment horizontal="center" vertical="center" wrapText="1"/>
    </xf>
    <xf numFmtId="49" fontId="7" fillId="0" borderId="0" xfId="1" applyNumberFormat="1" applyFont="1"/>
    <xf numFmtId="166" fontId="7" fillId="0" borderId="0" xfId="0" applyNumberFormat="1" applyFont="1" applyAlignment="1">
      <alignment vertical="center"/>
    </xf>
    <xf numFmtId="166" fontId="7" fillId="0" borderId="0" xfId="0" applyNumberFormat="1" applyFont="1"/>
    <xf numFmtId="166" fontId="9" fillId="3" borderId="1" xfId="1" applyNumberFormat="1" applyFont="1" applyFill="1" applyBorder="1" applyAlignment="1">
      <alignment horizontal="center" vertical="center" wrapText="1"/>
    </xf>
    <xf numFmtId="166" fontId="7" fillId="0" borderId="0" xfId="1" applyNumberFormat="1" applyFont="1"/>
    <xf numFmtId="0" fontId="22" fillId="0" borderId="7" xfId="0" applyFont="1" applyBorder="1" applyAlignment="1" applyProtection="1">
      <alignment horizontal="center"/>
      <protection locked="0"/>
    </xf>
    <xf numFmtId="0" fontId="16" fillId="0" borderId="0" xfId="0" applyFont="1" applyAlignment="1" applyProtection="1">
      <alignment horizontal="right"/>
      <protection locked="0"/>
    </xf>
    <xf numFmtId="0" fontId="7" fillId="0" borderId="0" xfId="0" applyFont="1" applyProtection="1">
      <protection locked="0"/>
    </xf>
    <xf numFmtId="0" fontId="7" fillId="0" borderId="18" xfId="0" applyFont="1" applyBorder="1"/>
    <xf numFmtId="0" fontId="16" fillId="0" borderId="0" xfId="0" applyFont="1" applyAlignment="1">
      <alignment vertical="center"/>
    </xf>
    <xf numFmtId="0" fontId="16" fillId="0" borderId="19" xfId="0" applyFont="1" applyBorder="1" applyAlignment="1">
      <alignment vertical="center"/>
    </xf>
    <xf numFmtId="164" fontId="6" fillId="0" borderId="0" xfId="0" applyNumberFormat="1" applyFont="1" applyAlignment="1">
      <alignment horizontal="left"/>
    </xf>
    <xf numFmtId="164" fontId="20" fillId="0" borderId="0" xfId="0" applyNumberFormat="1" applyFont="1" applyAlignment="1">
      <alignment horizontal="center"/>
    </xf>
    <xf numFmtId="164" fontId="20" fillId="0" borderId="0" xfId="0" applyNumberFormat="1" applyFont="1" applyAlignment="1">
      <alignment horizontal="center" vertical="center"/>
    </xf>
    <xf numFmtId="49" fontId="41" fillId="18" borderId="1" xfId="3" applyNumberFormat="1" applyFont="1" applyFill="1" applyBorder="1" applyAlignment="1" applyProtection="1">
      <alignment horizontal="center" vertical="center" wrapText="1"/>
      <protection hidden="1"/>
    </xf>
    <xf numFmtId="0" fontId="48" fillId="0" borderId="0" xfId="0" applyFont="1"/>
    <xf numFmtId="0" fontId="7" fillId="20" borderId="0" xfId="0" applyFont="1" applyFill="1"/>
    <xf numFmtId="0" fontId="49" fillId="0" borderId="0" xfId="0" applyFont="1"/>
    <xf numFmtId="0" fontId="6" fillId="3" borderId="0" xfId="8" applyFont="1" applyFill="1"/>
    <xf numFmtId="0" fontId="16" fillId="2" borderId="18" xfId="0" applyFont="1" applyFill="1" applyBorder="1" applyAlignment="1" applyProtection="1">
      <alignment horizontal="right" wrapText="1"/>
      <protection locked="0"/>
    </xf>
    <xf numFmtId="0" fontId="16" fillId="2" borderId="0" xfId="0" applyFont="1" applyFill="1" applyAlignment="1" applyProtection="1">
      <alignment horizontal="right" wrapText="1"/>
      <protection locked="0"/>
    </xf>
    <xf numFmtId="0" fontId="3" fillId="2" borderId="1" xfId="1" applyFont="1" applyFill="1" applyBorder="1" applyAlignment="1" applyProtection="1">
      <alignment horizontal="center" vertical="center" wrapText="1"/>
      <protection locked="0"/>
    </xf>
    <xf numFmtId="42" fontId="3" fillId="4" borderId="1" xfId="1" applyNumberFormat="1" applyFont="1" applyFill="1" applyBorder="1" applyAlignment="1">
      <alignment horizontal="center" vertical="center"/>
    </xf>
    <xf numFmtId="49" fontId="2" fillId="2" borderId="1" xfId="1" applyNumberFormat="1" applyFont="1" applyFill="1" applyBorder="1" applyAlignment="1" applyProtection="1">
      <alignment horizontal="center" vertical="center" wrapText="1"/>
      <protection locked="0"/>
    </xf>
    <xf numFmtId="49" fontId="2" fillId="2" borderId="4" xfId="1" applyNumberFormat="1" applyFont="1" applyFill="1" applyBorder="1" applyAlignment="1" applyProtection="1">
      <alignment horizontal="center" vertical="center" wrapText="1"/>
      <protection locked="0"/>
    </xf>
    <xf numFmtId="49" fontId="32" fillId="2" borderId="2" xfId="1" applyNumberFormat="1" applyFont="1" applyFill="1" applyBorder="1" applyAlignment="1" applyProtection="1">
      <alignment vertical="center" wrapText="1"/>
      <protection locked="0" hidden="1"/>
    </xf>
    <xf numFmtId="9" fontId="2" fillId="2" borderId="1" xfId="1" applyNumberFormat="1" applyFont="1" applyFill="1" applyBorder="1" applyAlignment="1" applyProtection="1">
      <alignment horizontal="center" vertical="center" wrapText="1"/>
      <protection locked="0"/>
    </xf>
    <xf numFmtId="2" fontId="2" fillId="2" borderId="1" xfId="1" applyNumberFormat="1" applyFont="1" applyFill="1" applyBorder="1" applyAlignment="1" applyProtection="1">
      <alignment horizontal="center" vertical="center" wrapText="1"/>
      <protection locked="0"/>
    </xf>
    <xf numFmtId="4" fontId="2" fillId="4" borderId="1" xfId="1" applyNumberFormat="1" applyFont="1" applyFill="1" applyBorder="1" applyAlignment="1">
      <alignment horizontal="center" vertical="center" wrapText="1"/>
    </xf>
    <xf numFmtId="3" fontId="3" fillId="2" borderId="5" xfId="1" applyNumberFormat="1" applyFont="1" applyFill="1" applyBorder="1" applyAlignment="1" applyProtection="1">
      <alignment horizontal="center" vertical="center" wrapText="1"/>
      <protection locked="0"/>
    </xf>
    <xf numFmtId="9" fontId="3" fillId="2" borderId="1" xfId="1" applyNumberFormat="1" applyFont="1" applyFill="1" applyBorder="1" applyAlignment="1" applyProtection="1">
      <alignment horizontal="center" vertical="center"/>
      <protection locked="0"/>
    </xf>
    <xf numFmtId="42" fontId="56" fillId="13" borderId="2" xfId="0" applyNumberFormat="1" applyFont="1" applyFill="1" applyBorder="1" applyAlignment="1">
      <alignment horizontal="center" vertical="center"/>
    </xf>
    <xf numFmtId="9" fontId="3" fillId="4" borderId="1" xfId="1" applyNumberFormat="1" applyFont="1" applyFill="1" applyBorder="1" applyAlignment="1">
      <alignment horizontal="center" vertical="center"/>
    </xf>
    <xf numFmtId="0" fontId="29" fillId="2" borderId="11"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wrapText="1"/>
      <protection locked="0"/>
    </xf>
    <xf numFmtId="42" fontId="29" fillId="4" borderId="5" xfId="2" applyNumberFormat="1" applyFont="1" applyFill="1" applyBorder="1" applyAlignment="1" applyProtection="1">
      <alignment horizontal="center" vertical="center" wrapText="1"/>
    </xf>
    <xf numFmtId="10" fontId="29" fillId="4" borderId="5" xfId="2" applyNumberFormat="1" applyFont="1" applyFill="1" applyBorder="1" applyAlignment="1" applyProtection="1">
      <alignment horizontal="center" vertical="center" wrapText="1"/>
    </xf>
    <xf numFmtId="42" fontId="29" fillId="4" borderId="5" xfId="0" applyNumberFormat="1" applyFont="1" applyFill="1" applyBorder="1" applyAlignment="1">
      <alignment horizontal="center" vertical="center" wrapText="1"/>
    </xf>
    <xf numFmtId="10" fontId="29" fillId="4" borderId="10" xfId="0" applyNumberFormat="1" applyFont="1" applyFill="1" applyBorder="1" applyAlignment="1">
      <alignment horizontal="center" vertical="center" wrapText="1"/>
    </xf>
    <xf numFmtId="42" fontId="29" fillId="13" borderId="5" xfId="2" applyNumberFormat="1" applyFont="1" applyFill="1" applyBorder="1" applyAlignment="1" applyProtection="1">
      <alignment horizontal="center" vertical="center" wrapText="1"/>
    </xf>
    <xf numFmtId="10" fontId="29" fillId="13" borderId="5" xfId="2" applyNumberFormat="1" applyFont="1" applyFill="1" applyBorder="1" applyAlignment="1" applyProtection="1">
      <alignment horizontal="center" vertical="center" wrapText="1"/>
    </xf>
    <xf numFmtId="42" fontId="29" fillId="13" borderId="5" xfId="0" applyNumberFormat="1" applyFont="1" applyFill="1" applyBorder="1" applyAlignment="1">
      <alignment horizontal="center" vertical="center" wrapText="1"/>
    </xf>
    <xf numFmtId="9" fontId="29" fillId="13" borderId="10" xfId="0" applyNumberFormat="1" applyFont="1" applyFill="1" applyBorder="1" applyAlignment="1">
      <alignment horizontal="center" vertical="center" wrapText="1"/>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wrapText="1"/>
    </xf>
    <xf numFmtId="9" fontId="12" fillId="4" borderId="24" xfId="0" applyNumberFormat="1" applyFont="1" applyFill="1" applyBorder="1" applyAlignment="1">
      <alignment horizontal="center" vertical="center" wrapText="1"/>
    </xf>
    <xf numFmtId="42" fontId="12" fillId="13" borderId="12" xfId="0" applyNumberFormat="1" applyFont="1" applyFill="1" applyBorder="1" applyAlignment="1">
      <alignment horizontal="center" vertical="center" wrapText="1"/>
    </xf>
    <xf numFmtId="10" fontId="12" fillId="13" borderId="12" xfId="2" applyNumberFormat="1" applyFont="1" applyFill="1" applyBorder="1" applyAlignment="1">
      <alignment horizontal="center" vertical="center" wrapText="1"/>
    </xf>
    <xf numFmtId="10" fontId="12" fillId="13" borderId="13" xfId="0" applyNumberFormat="1" applyFont="1" applyFill="1" applyBorder="1" applyAlignment="1">
      <alignment horizontal="center" vertical="center" wrapText="1"/>
    </xf>
    <xf numFmtId="166" fontId="2" fillId="2" borderId="1" xfId="1" applyNumberFormat="1" applyFont="1" applyFill="1" applyBorder="1" applyAlignment="1" applyProtection="1">
      <alignment horizontal="center" vertical="center" wrapText="1"/>
      <protection locked="0"/>
    </xf>
    <xf numFmtId="165" fontId="9" fillId="4" borderId="1"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10" fontId="9" fillId="4" borderId="1" xfId="0" applyNumberFormat="1" applyFont="1" applyFill="1" applyBorder="1" applyAlignment="1">
      <alignment horizontal="center" vertical="center"/>
    </xf>
    <xf numFmtId="0" fontId="44" fillId="4" borderId="2" xfId="1" applyFont="1" applyFill="1" applyBorder="1" applyAlignment="1">
      <alignment horizontal="left" vertical="center" wrapText="1"/>
    </xf>
    <xf numFmtId="0" fontId="44" fillId="4" borderId="4" xfId="1" applyFont="1" applyFill="1" applyBorder="1" applyAlignment="1">
      <alignment horizontal="left" vertical="center" wrapText="1"/>
    </xf>
    <xf numFmtId="9" fontId="2" fillId="2" borderId="7" xfId="1" applyNumberFormat="1" applyFont="1" applyFill="1" applyBorder="1" applyAlignment="1" applyProtection="1">
      <alignment horizontal="center" vertical="center" wrapText="1"/>
      <protection locked="0"/>
    </xf>
    <xf numFmtId="0" fontId="12" fillId="13" borderId="1" xfId="0" applyFont="1" applyFill="1" applyBorder="1" applyAlignment="1" applyProtection="1">
      <alignment horizontal="center" vertical="center" wrapText="1"/>
      <protection hidden="1"/>
    </xf>
    <xf numFmtId="49" fontId="32" fillId="2" borderId="4" xfId="1" applyNumberFormat="1" applyFont="1" applyFill="1" applyBorder="1" applyAlignment="1" applyProtection="1">
      <alignment horizontal="center" vertical="center" wrapText="1"/>
      <protection locked="0" hidden="1"/>
    </xf>
    <xf numFmtId="164" fontId="2" fillId="2" borderId="1" xfId="1" applyNumberFormat="1" applyFont="1" applyFill="1" applyBorder="1" applyAlignment="1" applyProtection="1">
      <alignment horizontal="center" vertical="center" wrapText="1"/>
      <protection locked="0"/>
    </xf>
    <xf numFmtId="164" fontId="2" fillId="2" borderId="1" xfId="1" applyNumberFormat="1" applyFont="1" applyFill="1" applyBorder="1" applyAlignment="1">
      <alignment horizontal="center" vertical="center" wrapText="1"/>
    </xf>
    <xf numFmtId="0" fontId="11" fillId="2" borderId="0" xfId="0" applyFont="1" applyFill="1" applyAlignment="1">
      <alignment horizontal="center" vertical="center" wrapText="1"/>
    </xf>
    <xf numFmtId="165" fontId="12" fillId="13" borderId="1" xfId="0" applyNumberFormat="1" applyFont="1" applyFill="1" applyBorder="1" applyAlignment="1">
      <alignment horizontal="center" vertical="center"/>
    </xf>
    <xf numFmtId="0" fontId="7" fillId="13" borderId="4" xfId="0" applyFont="1" applyFill="1" applyBorder="1"/>
    <xf numFmtId="0" fontId="7" fillId="13" borderId="1" xfId="0" applyFont="1" applyFill="1" applyBorder="1"/>
    <xf numFmtId="0" fontId="59" fillId="13" borderId="1" xfId="0" applyFont="1" applyFill="1" applyBorder="1"/>
    <xf numFmtId="165" fontId="2" fillId="2" borderId="1" xfId="1" applyNumberFormat="1" applyFont="1" applyFill="1" applyBorder="1" applyAlignment="1" applyProtection="1">
      <alignment vertical="center" wrapText="1"/>
      <protection locked="0"/>
    </xf>
    <xf numFmtId="164" fontId="2" fillId="2" borderId="1" xfId="1" applyNumberFormat="1" applyFont="1" applyFill="1" applyBorder="1" applyAlignment="1" applyProtection="1">
      <alignment horizontal="right" vertical="center" wrapText="1"/>
      <protection locked="0"/>
    </xf>
    <xf numFmtId="2" fontId="2" fillId="4" borderId="1" xfId="1" applyNumberFormat="1" applyFont="1" applyFill="1" applyBorder="1" applyAlignment="1">
      <alignment horizontal="center" vertical="center" wrapText="1"/>
    </xf>
    <xf numFmtId="49" fontId="2" fillId="2" borderId="1" xfId="1" applyNumberFormat="1" applyFont="1" applyFill="1" applyBorder="1" applyAlignment="1" applyProtection="1">
      <alignment horizontal="left" vertical="center" wrapText="1"/>
      <protection locked="0"/>
    </xf>
    <xf numFmtId="164" fontId="2" fillId="4" borderId="1" xfId="1" applyNumberFormat="1" applyFont="1" applyFill="1" applyBorder="1" applyAlignment="1">
      <alignment horizontal="right" vertical="center"/>
    </xf>
    <xf numFmtId="164" fontId="2" fillId="4" borderId="2" xfId="1" applyNumberFormat="1" applyFont="1" applyFill="1" applyBorder="1" applyAlignment="1">
      <alignment horizontal="right" vertical="center" wrapText="1"/>
    </xf>
    <xf numFmtId="164" fontId="9" fillId="4" borderId="20" xfId="0" applyNumberFormat="1" applyFont="1" applyFill="1" applyBorder="1" applyAlignment="1">
      <alignment horizontal="right" vertical="center"/>
    </xf>
    <xf numFmtId="164" fontId="9" fillId="4" borderId="38" xfId="0" applyNumberFormat="1" applyFont="1" applyFill="1" applyBorder="1" applyAlignment="1">
      <alignment horizontal="right" vertical="center"/>
    </xf>
    <xf numFmtId="164" fontId="9" fillId="4" borderId="5" xfId="0" applyNumberFormat="1" applyFont="1" applyFill="1" applyBorder="1" applyAlignment="1">
      <alignment horizontal="right" vertical="center"/>
    </xf>
    <xf numFmtId="164" fontId="2" fillId="2" borderId="36" xfId="1" applyNumberFormat="1" applyFont="1" applyFill="1" applyBorder="1" applyAlignment="1" applyProtection="1">
      <alignment horizontal="right" vertical="center" wrapText="1"/>
      <protection locked="0"/>
    </xf>
    <xf numFmtId="164" fontId="2" fillId="2" borderId="2" xfId="1" applyNumberFormat="1" applyFont="1" applyFill="1" applyBorder="1" applyAlignment="1" applyProtection="1">
      <alignment horizontal="right" vertical="center" wrapText="1"/>
      <protection locked="0"/>
    </xf>
    <xf numFmtId="164" fontId="3" fillId="4" borderId="1" xfId="1" applyNumberFormat="1" applyFont="1" applyFill="1" applyBorder="1" applyAlignment="1">
      <alignment horizontal="right" vertical="center"/>
    </xf>
    <xf numFmtId="164" fontId="9" fillId="4" borderId="36" xfId="0" applyNumberFormat="1" applyFont="1" applyFill="1" applyBorder="1" applyAlignment="1">
      <alignment horizontal="right" vertical="center"/>
    </xf>
    <xf numFmtId="164" fontId="9" fillId="4" borderId="1" xfId="0" applyNumberFormat="1" applyFont="1" applyFill="1" applyBorder="1" applyAlignment="1">
      <alignment horizontal="right" vertical="center"/>
    </xf>
    <xf numFmtId="165" fontId="2" fillId="2" borderId="3" xfId="1" applyNumberFormat="1" applyFont="1" applyFill="1" applyBorder="1" applyAlignment="1" applyProtection="1">
      <alignment vertical="center" wrapText="1"/>
      <protection locked="0"/>
    </xf>
    <xf numFmtId="0" fontId="2" fillId="2" borderId="3" xfId="1" applyFont="1" applyFill="1" applyBorder="1" applyAlignment="1" applyProtection="1">
      <alignment vertical="center" wrapText="1"/>
      <protection locked="0"/>
    </xf>
    <xf numFmtId="49" fontId="2" fillId="2" borderId="1" xfId="1" applyNumberFormat="1" applyFont="1" applyFill="1" applyBorder="1" applyAlignment="1" applyProtection="1">
      <alignment vertical="center" wrapText="1"/>
      <protection locked="0"/>
    </xf>
    <xf numFmtId="164" fontId="2" fillId="4" borderId="2" xfId="1" applyNumberFormat="1" applyFont="1" applyFill="1" applyBorder="1" applyAlignment="1">
      <alignment horizontal="right" vertical="center"/>
    </xf>
    <xf numFmtId="164" fontId="2" fillId="4" borderId="1" xfId="1" applyNumberFormat="1" applyFont="1" applyFill="1" applyBorder="1" applyAlignment="1">
      <alignment vertical="center"/>
    </xf>
    <xf numFmtId="164" fontId="2" fillId="2" borderId="2" xfId="1" applyNumberFormat="1" applyFont="1" applyFill="1" applyBorder="1" applyAlignment="1" applyProtection="1">
      <alignment vertical="center" wrapText="1"/>
      <protection locked="0"/>
    </xf>
    <xf numFmtId="164" fontId="2" fillId="2" borderId="36" xfId="1" applyNumberFormat="1" applyFont="1" applyFill="1" applyBorder="1" applyAlignment="1" applyProtection="1">
      <alignment vertical="center" wrapText="1"/>
      <protection locked="0"/>
    </xf>
    <xf numFmtId="164" fontId="2" fillId="2" borderId="1" xfId="1" applyNumberFormat="1" applyFont="1" applyFill="1" applyBorder="1" applyAlignment="1" applyProtection="1">
      <alignment vertical="center" wrapText="1"/>
      <protection locked="0"/>
    </xf>
    <xf numFmtId="42" fontId="56" fillId="13" borderId="1" xfId="0" applyNumberFormat="1" applyFont="1" applyFill="1" applyBorder="1" applyAlignment="1">
      <alignment horizontal="center" vertical="center"/>
    </xf>
    <xf numFmtId="164" fontId="2" fillId="4" borderId="2" xfId="1" applyNumberFormat="1" applyFont="1" applyFill="1" applyBorder="1" applyAlignment="1">
      <alignment vertical="center"/>
    </xf>
    <xf numFmtId="164" fontId="44" fillId="4" borderId="1" xfId="0" applyNumberFormat="1" applyFont="1" applyFill="1" applyBorder="1" applyAlignment="1">
      <alignment horizontal="right" vertical="center"/>
    </xf>
    <xf numFmtId="164" fontId="9" fillId="4" borderId="36" xfId="0" applyNumberFormat="1" applyFont="1" applyFill="1" applyBorder="1" applyAlignment="1">
      <alignment vertical="center"/>
    </xf>
    <xf numFmtId="164" fontId="9" fillId="4" borderId="1" xfId="0" applyNumberFormat="1" applyFont="1" applyFill="1" applyBorder="1" applyAlignment="1">
      <alignment vertical="center"/>
    </xf>
    <xf numFmtId="164" fontId="44" fillId="4" borderId="1" xfId="0" applyNumberFormat="1" applyFont="1" applyFill="1" applyBorder="1" applyAlignment="1">
      <alignment vertical="center"/>
    </xf>
    <xf numFmtId="164" fontId="12" fillId="4" borderId="2" xfId="1" applyNumberFormat="1" applyFont="1" applyFill="1" applyBorder="1" applyAlignment="1">
      <alignment horizontal="right" vertical="center"/>
    </xf>
    <xf numFmtId="164" fontId="12" fillId="4" borderId="1" xfId="1" applyNumberFormat="1" applyFont="1" applyFill="1" applyBorder="1" applyAlignment="1">
      <alignment horizontal="right" vertical="center"/>
    </xf>
    <xf numFmtId="164" fontId="12" fillId="4" borderId="2" xfId="1" applyNumberFormat="1" applyFont="1" applyFill="1" applyBorder="1" applyAlignment="1">
      <alignment horizontal="right" vertical="center" wrapText="1"/>
    </xf>
    <xf numFmtId="164" fontId="12" fillId="4" borderId="2" xfId="1" applyNumberFormat="1" applyFont="1" applyFill="1" applyBorder="1" applyAlignment="1" applyProtection="1">
      <alignment horizontal="right" vertical="center" wrapText="1"/>
      <protection locked="0"/>
    </xf>
    <xf numFmtId="9" fontId="30" fillId="2" borderId="0" xfId="2" applyFont="1" applyFill="1" applyAlignment="1">
      <alignment horizontal="right"/>
    </xf>
    <xf numFmtId="0" fontId="30" fillId="0" borderId="0" xfId="0" applyFont="1"/>
    <xf numFmtId="42" fontId="12" fillId="13" borderId="2" xfId="1" applyNumberFormat="1" applyFont="1" applyFill="1" applyBorder="1" applyAlignment="1">
      <alignment horizontal="right" vertical="center" wrapText="1"/>
    </xf>
    <xf numFmtId="42" fontId="9" fillId="13" borderId="1" xfId="0" applyNumberFormat="1" applyFont="1" applyFill="1" applyBorder="1" applyAlignment="1">
      <alignment horizontal="right" vertical="center"/>
    </xf>
    <xf numFmtId="10" fontId="12" fillId="13" borderId="2" xfId="1" applyNumberFormat="1" applyFont="1" applyFill="1" applyBorder="1" applyAlignment="1">
      <alignment horizontal="right" vertical="center" wrapText="1"/>
    </xf>
    <xf numFmtId="10" fontId="12" fillId="13" borderId="36" xfId="1" applyNumberFormat="1" applyFont="1" applyFill="1" applyBorder="1" applyAlignment="1">
      <alignment horizontal="right" vertical="center" wrapText="1"/>
    </xf>
    <xf numFmtId="10" fontId="12" fillId="13" borderId="1" xfId="1" applyNumberFormat="1" applyFont="1" applyFill="1" applyBorder="1" applyAlignment="1">
      <alignment horizontal="right" vertical="center" wrapText="1"/>
    </xf>
    <xf numFmtId="10" fontId="9" fillId="13" borderId="1" xfId="1" applyNumberFormat="1" applyFont="1" applyFill="1" applyBorder="1" applyAlignment="1">
      <alignment horizontal="right" vertical="center" wrapText="1"/>
    </xf>
    <xf numFmtId="165" fontId="12" fillId="4" borderId="2" xfId="1" applyNumberFormat="1" applyFont="1" applyFill="1" applyBorder="1" applyAlignment="1">
      <alignment horizontal="right" vertical="center"/>
    </xf>
    <xf numFmtId="165" fontId="12" fillId="4" borderId="36" xfId="1" applyNumberFormat="1" applyFont="1" applyFill="1" applyBorder="1" applyAlignment="1">
      <alignment horizontal="right" vertical="center"/>
    </xf>
    <xf numFmtId="165" fontId="12" fillId="4" borderId="1" xfId="1" applyNumberFormat="1" applyFont="1" applyFill="1" applyBorder="1" applyAlignment="1">
      <alignment horizontal="right" vertical="center"/>
    </xf>
    <xf numFmtId="42" fontId="64" fillId="4" borderId="2" xfId="0" applyNumberFormat="1" applyFont="1" applyFill="1" applyBorder="1" applyAlignment="1">
      <alignment horizontal="center" vertical="center"/>
    </xf>
    <xf numFmtId="165" fontId="61" fillId="13" borderId="1" xfId="0" applyNumberFormat="1" applyFont="1" applyFill="1" applyBorder="1" applyAlignment="1">
      <alignment horizontal="center" vertical="center"/>
    </xf>
    <xf numFmtId="0" fontId="31" fillId="0" borderId="0" xfId="0" applyFont="1" applyAlignment="1">
      <alignment horizontal="center" vertical="center"/>
    </xf>
    <xf numFmtId="164" fontId="12" fillId="4" borderId="2" xfId="1" applyNumberFormat="1" applyFont="1" applyFill="1" applyBorder="1" applyAlignment="1">
      <alignment vertical="center" wrapText="1"/>
    </xf>
    <xf numFmtId="164" fontId="9" fillId="4" borderId="2" xfId="0" applyNumberFormat="1" applyFont="1" applyFill="1" applyBorder="1" applyAlignment="1">
      <alignment horizontal="right" vertical="center"/>
    </xf>
    <xf numFmtId="165" fontId="12" fillId="13" borderId="2" xfId="1" applyNumberFormat="1" applyFont="1" applyFill="1" applyBorder="1" applyAlignment="1">
      <alignment horizontal="right" vertical="center" wrapText="1"/>
    </xf>
    <xf numFmtId="165" fontId="12" fillId="13" borderId="1" xfId="1" applyNumberFormat="1" applyFont="1" applyFill="1" applyBorder="1" applyAlignment="1">
      <alignment horizontal="right" vertical="center" wrapText="1"/>
    </xf>
    <xf numFmtId="164" fontId="2" fillId="2" borderId="20" xfId="1" applyNumberFormat="1" applyFont="1" applyFill="1" applyBorder="1" applyAlignment="1" applyProtection="1">
      <alignment horizontal="right" vertical="center" wrapText="1"/>
      <protection hidden="1"/>
    </xf>
    <xf numFmtId="164" fontId="2" fillId="2" borderId="38" xfId="1" applyNumberFormat="1" applyFont="1" applyFill="1" applyBorder="1" applyAlignment="1" applyProtection="1">
      <alignment horizontal="right" vertical="center" wrapText="1"/>
      <protection hidden="1"/>
    </xf>
    <xf numFmtId="164" fontId="2" fillId="2" borderId="5" xfId="1" applyNumberFormat="1" applyFont="1" applyFill="1" applyBorder="1" applyAlignment="1" applyProtection="1">
      <alignment horizontal="right" vertical="center" wrapText="1"/>
      <protection hidden="1"/>
    </xf>
    <xf numFmtId="164" fontId="12" fillId="4" borderId="1" xfId="1" applyNumberFormat="1" applyFont="1" applyFill="1" applyBorder="1" applyAlignment="1" applyProtection="1">
      <alignment horizontal="right" vertical="center" wrapText="1"/>
      <protection locked="0"/>
    </xf>
    <xf numFmtId="164" fontId="12" fillId="4" borderId="1" xfId="1" applyNumberFormat="1" applyFont="1" applyFill="1" applyBorder="1" applyAlignment="1">
      <alignment horizontal="right" vertical="center" wrapText="1"/>
    </xf>
    <xf numFmtId="49" fontId="32" fillId="2" borderId="1" xfId="1" applyNumberFormat="1" applyFont="1" applyFill="1" applyBorder="1" applyAlignment="1" applyProtection="1">
      <alignment vertical="center" wrapText="1"/>
      <protection locked="0" hidden="1"/>
    </xf>
    <xf numFmtId="49" fontId="32" fillId="2" borderId="1" xfId="1" applyNumberFormat="1" applyFont="1" applyFill="1" applyBorder="1" applyAlignment="1" applyProtection="1">
      <alignment horizontal="left" vertical="center" wrapText="1"/>
      <protection locked="0"/>
    </xf>
    <xf numFmtId="164" fontId="12" fillId="13" borderId="1" xfId="0" applyNumberFormat="1" applyFont="1" applyFill="1" applyBorder="1" applyAlignment="1">
      <alignment horizontal="center" vertical="center"/>
    </xf>
    <xf numFmtId="0" fontId="47" fillId="0" borderId="18" xfId="0" applyFont="1" applyBorder="1" applyAlignment="1">
      <alignment horizontal="center" vertical="center" wrapText="1"/>
    </xf>
    <xf numFmtId="0" fontId="9" fillId="3" borderId="1" xfId="0" applyFont="1" applyFill="1" applyBorder="1" applyAlignment="1">
      <alignment horizontal="right" vertical="center"/>
    </xf>
    <xf numFmtId="0" fontId="9" fillId="3" borderId="1" xfId="0" applyFont="1" applyFill="1" applyBorder="1" applyAlignment="1">
      <alignment horizontal="right" vertical="center" wrapText="1"/>
    </xf>
    <xf numFmtId="49" fontId="9" fillId="13" borderId="1" xfId="0" applyNumberFormat="1" applyFont="1" applyFill="1" applyBorder="1" applyAlignment="1">
      <alignment horizontal="center" vertical="center"/>
    </xf>
    <xf numFmtId="167" fontId="9" fillId="13" borderId="1" xfId="0" applyNumberFormat="1" applyFont="1" applyFill="1" applyBorder="1" applyAlignment="1">
      <alignment horizontal="center" vertical="center"/>
    </xf>
    <xf numFmtId="0" fontId="9" fillId="3" borderId="2" xfId="0" applyFont="1" applyFill="1" applyBorder="1" applyAlignment="1">
      <alignment horizontal="right" vertical="center"/>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16" fillId="0" borderId="19" xfId="0" applyFont="1" applyBorder="1" applyAlignment="1">
      <alignment horizontal="left" vertical="center"/>
    </xf>
    <xf numFmtId="0" fontId="16" fillId="2" borderId="18" xfId="0" applyFont="1" applyFill="1" applyBorder="1" applyAlignment="1" applyProtection="1">
      <alignment horizontal="right" wrapText="1"/>
      <protection locked="0"/>
    </xf>
    <xf numFmtId="0" fontId="16" fillId="2" borderId="0" xfId="0" applyFont="1" applyFill="1" applyAlignment="1" applyProtection="1">
      <alignment horizontal="right" wrapText="1"/>
      <protection locked="0"/>
    </xf>
    <xf numFmtId="0" fontId="16" fillId="4" borderId="2"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50" fillId="4" borderId="4" xfId="0" applyFont="1" applyFill="1" applyBorder="1" applyAlignment="1">
      <alignment horizontal="left" vertical="center" wrapText="1"/>
    </xf>
    <xf numFmtId="9" fontId="44" fillId="13" borderId="1" xfId="0" applyNumberFormat="1" applyFont="1" applyFill="1" applyBorder="1" applyAlignment="1">
      <alignment horizontal="left" vertical="top" wrapText="1"/>
    </xf>
    <xf numFmtId="10" fontId="44" fillId="13" borderId="1" xfId="0" applyNumberFormat="1" applyFont="1" applyFill="1" applyBorder="1" applyAlignment="1">
      <alignment horizontal="left" vertical="top" wrapText="1"/>
    </xf>
    <xf numFmtId="0" fontId="7" fillId="0" borderId="0" xfId="0" applyFont="1" applyAlignment="1">
      <alignment horizontal="center" vertical="center"/>
    </xf>
    <xf numFmtId="164" fontId="12" fillId="13" borderId="2" xfId="1" applyNumberFormat="1" applyFont="1" applyFill="1" applyBorder="1" applyAlignment="1" applyProtection="1">
      <alignment horizontal="right" vertical="center" wrapText="1"/>
      <protection hidden="1"/>
    </xf>
    <xf numFmtId="164" fontId="12" fillId="13" borderId="3" xfId="1" applyNumberFormat="1" applyFont="1" applyFill="1" applyBorder="1" applyAlignment="1" applyProtection="1">
      <alignment horizontal="right" vertical="center" wrapText="1"/>
      <protection hidden="1"/>
    </xf>
    <xf numFmtId="164" fontId="12" fillId="13" borderId="4" xfId="1" applyNumberFormat="1" applyFont="1" applyFill="1" applyBorder="1" applyAlignment="1" applyProtection="1">
      <alignment horizontal="right" vertical="center" wrapText="1"/>
      <protection hidden="1"/>
    </xf>
    <xf numFmtId="49" fontId="30" fillId="0" borderId="18" xfId="0" applyNumberFormat="1" applyFont="1" applyBorder="1" applyAlignment="1">
      <alignment horizontal="center" vertical="center" wrapText="1"/>
    </xf>
    <xf numFmtId="49" fontId="30" fillId="0" borderId="0" xfId="0" applyNumberFormat="1" applyFont="1" applyAlignment="1">
      <alignment horizontal="center" vertical="center" wrapTex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10" fontId="12" fillId="13" borderId="2" xfId="1" applyNumberFormat="1" applyFont="1" applyFill="1" applyBorder="1" applyAlignment="1">
      <alignment horizontal="right" vertical="center" wrapText="1"/>
    </xf>
    <xf numFmtId="10" fontId="12" fillId="13" borderId="3" xfId="1" applyNumberFormat="1" applyFont="1" applyFill="1" applyBorder="1" applyAlignment="1">
      <alignment horizontal="right" vertical="center" wrapText="1"/>
    </xf>
    <xf numFmtId="10" fontId="12" fillId="13" borderId="4" xfId="1" applyNumberFormat="1" applyFont="1" applyFill="1" applyBorder="1" applyAlignment="1">
      <alignment horizontal="right" vertical="center" wrapText="1"/>
    </xf>
    <xf numFmtId="14" fontId="7" fillId="4" borderId="2" xfId="0" applyNumberFormat="1" applyFont="1" applyFill="1" applyBorder="1" applyAlignment="1">
      <alignment horizontal="center" vertical="center"/>
    </xf>
    <xf numFmtId="14" fontId="7" fillId="4" borderId="4" xfId="0" applyNumberFormat="1" applyFont="1" applyFill="1" applyBorder="1" applyAlignment="1">
      <alignment horizontal="center" vertical="center"/>
    </xf>
    <xf numFmtId="9" fontId="9" fillId="3" borderId="1" xfId="0" applyNumberFormat="1" applyFont="1" applyFill="1" applyBorder="1" applyAlignment="1">
      <alignment horizontal="center" vertical="center"/>
    </xf>
    <xf numFmtId="10" fontId="9" fillId="3" borderId="1" xfId="0" applyNumberFormat="1" applyFont="1" applyFill="1" applyBorder="1" applyAlignment="1">
      <alignment horizontal="center" vertical="center"/>
    </xf>
    <xf numFmtId="165" fontId="2" fillId="2" borderId="2" xfId="1" applyNumberFormat="1" applyFont="1" applyFill="1" applyBorder="1" applyAlignment="1" applyProtection="1">
      <alignment horizontal="left" vertical="center" wrapText="1"/>
      <protection locked="0"/>
    </xf>
    <xf numFmtId="165" fontId="2" fillId="2" borderId="3" xfId="1" applyNumberFormat="1" applyFont="1" applyFill="1" applyBorder="1" applyAlignment="1" applyProtection="1">
      <alignment horizontal="left" vertical="center" wrapText="1"/>
      <protection locked="0"/>
    </xf>
    <xf numFmtId="165" fontId="2" fillId="2" borderId="4" xfId="1" applyNumberFormat="1" applyFont="1" applyFill="1" applyBorder="1" applyAlignment="1" applyProtection="1">
      <alignment horizontal="left" vertical="center" wrapText="1"/>
      <protection locked="0"/>
    </xf>
    <xf numFmtId="0" fontId="44" fillId="4" borderId="2" xfId="1" applyFont="1" applyFill="1" applyBorder="1" applyAlignment="1">
      <alignment horizontal="left" vertical="center" wrapText="1"/>
    </xf>
    <xf numFmtId="0" fontId="44" fillId="4" borderId="4" xfId="1" applyFont="1" applyFill="1" applyBorder="1" applyAlignment="1">
      <alignment horizontal="left" vertical="center" wrapText="1"/>
    </xf>
    <xf numFmtId="164" fontId="12" fillId="4" borderId="2" xfId="1" applyNumberFormat="1" applyFont="1" applyFill="1" applyBorder="1" applyAlignment="1" applyProtection="1">
      <alignment horizontal="right" vertical="center" wrapText="1"/>
      <protection hidden="1"/>
    </xf>
    <xf numFmtId="164" fontId="12" fillId="4" borderId="3" xfId="1" applyNumberFormat="1" applyFont="1" applyFill="1" applyBorder="1" applyAlignment="1" applyProtection="1">
      <alignment horizontal="right" vertical="center" wrapText="1"/>
      <protection hidden="1"/>
    </xf>
    <xf numFmtId="164" fontId="12" fillId="4" borderId="4" xfId="1" applyNumberFormat="1" applyFont="1" applyFill="1" applyBorder="1" applyAlignment="1" applyProtection="1">
      <alignment horizontal="right" vertical="center" wrapText="1"/>
      <protection hidden="1"/>
    </xf>
    <xf numFmtId="0" fontId="9" fillId="3" borderId="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xf>
    <xf numFmtId="0" fontId="59" fillId="13" borderId="3" xfId="0" applyFont="1" applyFill="1" applyBorder="1" applyAlignment="1">
      <alignment horizontal="right"/>
    </xf>
    <xf numFmtId="0" fontId="59" fillId="13" borderId="4" xfId="0" applyFont="1" applyFill="1" applyBorder="1" applyAlignment="1">
      <alignment horizontal="right"/>
    </xf>
    <xf numFmtId="0" fontId="9"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3" borderId="15"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0" fontId="9" fillId="3" borderId="17" xfId="0" applyFont="1" applyFill="1" applyBorder="1" applyAlignment="1" applyProtection="1">
      <alignment horizontal="center" vertical="center" wrapText="1"/>
      <protection hidden="1"/>
    </xf>
    <xf numFmtId="0" fontId="9" fillId="3" borderId="20" xfId="0" applyFont="1" applyFill="1" applyBorder="1" applyAlignment="1" applyProtection="1">
      <alignment horizontal="center" vertical="center" wrapText="1"/>
      <protection hidden="1"/>
    </xf>
    <xf numFmtId="0" fontId="9" fillId="3" borderId="7"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3" fillId="3" borderId="15" xfId="1" applyFont="1" applyFill="1" applyBorder="1" applyAlignment="1" applyProtection="1">
      <alignment horizontal="center" vertical="center" wrapText="1"/>
      <protection hidden="1"/>
    </xf>
    <xf numFmtId="0" fontId="3" fillId="3" borderId="20" xfId="1" applyFont="1" applyFill="1" applyBorder="1" applyAlignment="1" applyProtection="1">
      <alignment horizontal="center" vertical="center" wrapText="1"/>
      <protection hidden="1"/>
    </xf>
    <xf numFmtId="0" fontId="3" fillId="3" borderId="37" xfId="1" applyFont="1" applyFill="1" applyBorder="1" applyAlignment="1" applyProtection="1">
      <alignment horizontal="center" vertical="center" wrapText="1"/>
      <protection hidden="1"/>
    </xf>
    <xf numFmtId="0" fontId="3" fillId="3" borderId="38" xfId="1" applyFont="1" applyFill="1" applyBorder="1" applyAlignment="1" applyProtection="1">
      <alignment horizontal="center" vertical="center" wrapText="1"/>
      <protection hidden="1"/>
    </xf>
    <xf numFmtId="0" fontId="3" fillId="3" borderId="26" xfId="1" applyFont="1" applyFill="1" applyBorder="1" applyAlignment="1" applyProtection="1">
      <alignment horizontal="center" vertical="center" wrapText="1"/>
      <protection hidden="1"/>
    </xf>
    <xf numFmtId="0" fontId="3" fillId="3" borderId="5" xfId="1" applyFont="1" applyFill="1" applyBorder="1" applyAlignment="1" applyProtection="1">
      <alignment horizontal="center" vertical="center" wrapText="1"/>
      <protection hidden="1"/>
    </xf>
    <xf numFmtId="0" fontId="3" fillId="4" borderId="2"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44" fillId="4" borderId="1" xfId="1" applyFont="1" applyFill="1" applyBorder="1" applyAlignment="1">
      <alignment horizontal="left" vertical="center" wrapText="1"/>
    </xf>
    <xf numFmtId="165" fontId="7" fillId="4" borderId="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4" borderId="4" xfId="0" applyNumberFormat="1" applyFont="1" applyFill="1" applyBorder="1" applyAlignment="1">
      <alignment horizontal="center" vertical="center"/>
    </xf>
    <xf numFmtId="0" fontId="12" fillId="4" borderId="2" xfId="1" applyFont="1" applyFill="1" applyBorder="1" applyAlignment="1" applyProtection="1">
      <alignment horizontal="center" vertical="center" wrapText="1"/>
      <protection hidden="1"/>
    </xf>
    <xf numFmtId="0" fontId="12" fillId="4" borderId="3" xfId="1" applyFont="1" applyFill="1" applyBorder="1" applyAlignment="1" applyProtection="1">
      <alignment horizontal="center" vertical="center" wrapText="1"/>
      <protection hidden="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20"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5" fillId="3" borderId="15" xfId="0" applyFont="1" applyFill="1" applyBorder="1" applyAlignment="1" applyProtection="1">
      <alignment horizontal="center" vertical="center" wrapText="1"/>
      <protection hidden="1"/>
    </xf>
    <xf numFmtId="0" fontId="5" fillId="3" borderId="20" xfId="0" applyFont="1" applyFill="1" applyBorder="1" applyAlignment="1" applyProtection="1">
      <alignment horizontal="center" vertical="center" wrapText="1"/>
      <protection hidden="1"/>
    </xf>
    <xf numFmtId="0" fontId="5" fillId="4" borderId="15"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12" fillId="4" borderId="4" xfId="1"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5" fillId="3" borderId="17" xfId="0" applyFont="1" applyFill="1" applyBorder="1" applyAlignment="1" applyProtection="1">
      <alignment horizontal="center" vertical="center" wrapText="1"/>
      <protection hidden="1"/>
    </xf>
    <xf numFmtId="0" fontId="5" fillId="3" borderId="7" xfId="0" applyFont="1" applyFill="1" applyBorder="1" applyAlignment="1" applyProtection="1">
      <alignment horizontal="center" vertical="center" wrapText="1"/>
      <protection hidden="1"/>
    </xf>
    <xf numFmtId="0" fontId="5" fillId="3" borderId="14" xfId="0" applyFont="1" applyFill="1" applyBorder="1" applyAlignment="1" applyProtection="1">
      <alignment horizontal="center" vertical="center" wrapText="1"/>
      <protection hidden="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2" fillId="4" borderId="26" xfId="1" applyFont="1" applyFill="1" applyBorder="1" applyAlignment="1" applyProtection="1">
      <alignment horizontal="center" vertical="center" wrapText="1"/>
      <protection hidden="1"/>
    </xf>
    <xf numFmtId="0" fontId="12" fillId="4" borderId="1" xfId="1" applyFont="1" applyFill="1" applyBorder="1" applyAlignment="1" applyProtection="1">
      <alignment horizontal="center" vertical="center" wrapText="1"/>
      <protection hidden="1"/>
    </xf>
    <xf numFmtId="49" fontId="34" fillId="4" borderId="20" xfId="4" applyNumberFormat="1" applyFill="1" applyBorder="1" applyAlignment="1">
      <alignment horizontal="center" vertical="center"/>
    </xf>
    <xf numFmtId="49" fontId="34" fillId="4" borderId="7" xfId="4" applyNumberFormat="1" applyFill="1" applyBorder="1" applyAlignment="1">
      <alignment horizontal="center" vertical="center"/>
    </xf>
    <xf numFmtId="49" fontId="34" fillId="4" borderId="14" xfId="4" applyNumberFormat="1" applyFill="1" applyBorder="1" applyAlignment="1">
      <alignment horizontal="center" vertical="center"/>
    </xf>
    <xf numFmtId="0" fontId="3" fillId="3" borderId="18" xfId="1" applyFont="1" applyFill="1" applyBorder="1" applyAlignment="1" applyProtection="1">
      <alignment horizontal="center" vertical="center" wrapText="1"/>
      <protection hidden="1"/>
    </xf>
    <xf numFmtId="0" fontId="9" fillId="4" borderId="1" xfId="1"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4" xfId="0" applyFont="1" applyFill="1" applyBorder="1" applyAlignment="1">
      <alignment horizontal="center" vertical="center"/>
    </xf>
    <xf numFmtId="0" fontId="9" fillId="4" borderId="3" xfId="0" applyFont="1" applyFill="1" applyBorder="1" applyAlignment="1">
      <alignment horizontal="right" vertical="center"/>
    </xf>
    <xf numFmtId="0" fontId="9" fillId="4" borderId="4" xfId="0" applyFont="1" applyFill="1" applyBorder="1" applyAlignment="1">
      <alignment horizontal="right" vertical="center"/>
    </xf>
    <xf numFmtId="0" fontId="46" fillId="0" borderId="15" xfId="1" applyFont="1" applyBorder="1" applyAlignment="1">
      <alignment horizontal="center" vertical="center" wrapText="1"/>
    </xf>
    <xf numFmtId="0" fontId="46" fillId="0" borderId="16" xfId="1" applyFont="1" applyBorder="1" applyAlignment="1">
      <alignment horizontal="center" vertical="center" wrapText="1"/>
    </xf>
    <xf numFmtId="0" fontId="5" fillId="4" borderId="1" xfId="1" applyFont="1" applyFill="1" applyBorder="1" applyAlignment="1">
      <alignment horizontal="center" vertical="center"/>
    </xf>
    <xf numFmtId="165" fontId="62" fillId="13" borderId="1" xfId="0" applyNumberFormat="1" applyFont="1" applyFill="1" applyBorder="1" applyAlignment="1">
      <alignment horizontal="right" vertical="center"/>
    </xf>
    <xf numFmtId="165" fontId="63" fillId="13" borderId="1" xfId="0" applyNumberFormat="1" applyFont="1" applyFill="1" applyBorder="1" applyAlignment="1">
      <alignment horizontal="right" vertical="center"/>
    </xf>
    <xf numFmtId="0" fontId="62" fillId="13" borderId="39" xfId="0" applyFont="1" applyFill="1" applyBorder="1" applyAlignment="1">
      <alignment horizontal="right" vertical="center"/>
    </xf>
    <xf numFmtId="0" fontId="62" fillId="13" borderId="4" xfId="0" applyFont="1" applyFill="1" applyBorder="1" applyAlignment="1">
      <alignment horizontal="right" vertical="center"/>
    </xf>
    <xf numFmtId="0" fontId="65" fillId="0" borderId="18" xfId="1" applyFont="1" applyBorder="1" applyAlignment="1">
      <alignment horizontal="center" vertical="center" wrapText="1"/>
    </xf>
    <xf numFmtId="0" fontId="65" fillId="0" borderId="0" xfId="1" applyFont="1" applyAlignment="1">
      <alignment horizontal="center" vertical="center" wrapText="1"/>
    </xf>
    <xf numFmtId="49" fontId="2" fillId="2" borderId="2" xfId="1" applyNumberFormat="1" applyFont="1" applyFill="1" applyBorder="1" applyAlignment="1" applyProtection="1">
      <alignment horizontal="left" vertical="center" wrapText="1"/>
      <protection locked="0"/>
    </xf>
    <xf numFmtId="49" fontId="2" fillId="2" borderId="3" xfId="1" applyNumberFormat="1" applyFont="1" applyFill="1" applyBorder="1" applyAlignment="1" applyProtection="1">
      <alignment horizontal="left" vertical="center" wrapText="1"/>
      <protection locked="0"/>
    </xf>
    <xf numFmtId="49" fontId="2" fillId="2" borderId="4" xfId="1" applyNumberFormat="1" applyFont="1" applyFill="1" applyBorder="1" applyAlignment="1" applyProtection="1">
      <alignment horizontal="left" vertical="center" wrapText="1"/>
      <protection locked="0"/>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9" fillId="3" borderId="15" xfId="1" applyFont="1" applyFill="1" applyBorder="1" applyAlignment="1" applyProtection="1">
      <alignment horizontal="center" vertical="center" wrapText="1"/>
      <protection hidden="1"/>
    </xf>
    <xf numFmtId="0" fontId="9" fillId="3" borderId="16" xfId="1" applyFont="1" applyFill="1" applyBorder="1" applyAlignment="1" applyProtection="1">
      <alignment horizontal="center" vertical="center" wrapText="1"/>
      <protection hidden="1"/>
    </xf>
    <xf numFmtId="0" fontId="9" fillId="3" borderId="17" xfId="1" applyFont="1" applyFill="1" applyBorder="1" applyAlignment="1" applyProtection="1">
      <alignment horizontal="center" vertical="center" wrapText="1"/>
      <protection hidden="1"/>
    </xf>
    <xf numFmtId="0" fontId="9" fillId="3" borderId="20" xfId="1" applyFont="1" applyFill="1" applyBorder="1" applyAlignment="1" applyProtection="1">
      <alignment horizontal="center" vertical="center" wrapText="1"/>
      <protection hidden="1"/>
    </xf>
    <xf numFmtId="0" fontId="9" fillId="3" borderId="7" xfId="1" applyFont="1" applyFill="1" applyBorder="1" applyAlignment="1" applyProtection="1">
      <alignment horizontal="center" vertical="center" wrapText="1"/>
      <protection hidden="1"/>
    </xf>
    <xf numFmtId="0" fontId="9" fillId="3" borderId="14" xfId="1" applyFont="1" applyFill="1" applyBorder="1" applyAlignment="1" applyProtection="1">
      <alignment horizontal="center" vertical="center" wrapText="1"/>
      <protection hidden="1"/>
    </xf>
    <xf numFmtId="0" fontId="3" fillId="4" borderId="26"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2" fillId="2" borderId="2" xfId="1" applyFont="1" applyFill="1" applyBorder="1" applyAlignment="1" applyProtection="1">
      <alignment horizontal="left" vertical="center" wrapText="1"/>
      <protection locked="0"/>
    </xf>
    <xf numFmtId="0" fontId="2" fillId="2" borderId="3" xfId="1" applyFont="1" applyFill="1" applyBorder="1" applyAlignment="1" applyProtection="1">
      <alignment horizontal="left" vertical="center" wrapText="1"/>
      <protection locked="0"/>
    </xf>
    <xf numFmtId="0" fontId="9" fillId="4" borderId="0" xfId="0" applyFont="1" applyFill="1" applyAlignment="1">
      <alignment horizontal="right" vertical="center"/>
    </xf>
    <xf numFmtId="0" fontId="9" fillId="4" borderId="19" xfId="0" applyFont="1" applyFill="1" applyBorder="1" applyAlignment="1">
      <alignment horizontal="right" vertical="center"/>
    </xf>
    <xf numFmtId="49" fontId="60" fillId="4" borderId="2" xfId="1" applyNumberFormat="1" applyFont="1" applyFill="1" applyBorder="1" applyAlignment="1">
      <alignment horizontal="center" wrapText="1"/>
    </xf>
    <xf numFmtId="49" fontId="60" fillId="4" borderId="4" xfId="1" applyNumberFormat="1" applyFont="1" applyFill="1" applyBorder="1" applyAlignment="1">
      <alignment horizontal="center" wrapText="1"/>
    </xf>
    <xf numFmtId="0" fontId="5" fillId="3" borderId="26" xfId="1" applyFont="1" applyFill="1" applyBorder="1" applyAlignment="1" applyProtection="1">
      <alignment horizontal="center" vertical="center" wrapText="1"/>
      <protection hidden="1"/>
    </xf>
    <xf numFmtId="0" fontId="5" fillId="3" borderId="5" xfId="1" applyFont="1" applyFill="1" applyBorder="1" applyAlignment="1" applyProtection="1">
      <alignment horizontal="center" vertical="center" wrapText="1"/>
      <protection hidden="1"/>
    </xf>
    <xf numFmtId="0" fontId="5" fillId="3" borderId="15" xfId="1" applyFont="1" applyFill="1" applyBorder="1" applyAlignment="1" applyProtection="1">
      <alignment horizontal="center" vertical="center" wrapText="1"/>
      <protection hidden="1"/>
    </xf>
    <xf numFmtId="0" fontId="5" fillId="3" borderId="17" xfId="1" applyFont="1" applyFill="1" applyBorder="1" applyAlignment="1" applyProtection="1">
      <alignment horizontal="center" vertical="center" wrapText="1"/>
      <protection hidden="1"/>
    </xf>
    <xf numFmtId="0" fontId="5" fillId="3" borderId="20" xfId="1" applyFont="1" applyFill="1" applyBorder="1" applyAlignment="1" applyProtection="1">
      <alignment horizontal="center" vertical="center" wrapText="1"/>
      <protection hidden="1"/>
    </xf>
    <xf numFmtId="0" fontId="5" fillId="3" borderId="14" xfId="1" applyFont="1" applyFill="1" applyBorder="1" applyAlignment="1" applyProtection="1">
      <alignment horizontal="center" vertical="center" wrapText="1"/>
      <protection hidden="1"/>
    </xf>
    <xf numFmtId="0" fontId="5" fillId="3" borderId="1" xfId="1" applyFont="1" applyFill="1" applyBorder="1" applyAlignment="1" applyProtection="1">
      <alignment horizontal="center" vertical="center" wrapText="1"/>
      <protection hidden="1"/>
    </xf>
    <xf numFmtId="0" fontId="5" fillId="3" borderId="15"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5" xfId="1" applyFont="1" applyFill="1" applyBorder="1" applyAlignment="1">
      <alignment horizontal="center" vertical="center" wrapText="1"/>
    </xf>
    <xf numFmtId="49" fontId="12" fillId="4" borderId="2" xfId="1" applyNumberFormat="1" applyFont="1" applyFill="1" applyBorder="1" applyAlignment="1" applyProtection="1">
      <alignment horizontal="right" vertical="center" wrapText="1"/>
      <protection locked="0"/>
    </xf>
    <xf numFmtId="49" fontId="12" fillId="4" borderId="3" xfId="1" applyNumberFormat="1" applyFont="1" applyFill="1" applyBorder="1" applyAlignment="1" applyProtection="1">
      <alignment horizontal="right" vertical="center" wrapText="1"/>
      <protection locked="0"/>
    </xf>
    <xf numFmtId="49" fontId="12" fillId="4" borderId="4" xfId="1" applyNumberFormat="1" applyFont="1" applyFill="1" applyBorder="1" applyAlignment="1" applyProtection="1">
      <alignment horizontal="right" vertical="center" wrapText="1"/>
      <protection locked="0"/>
    </xf>
    <xf numFmtId="0" fontId="12" fillId="4" borderId="3" xfId="0" applyFont="1" applyFill="1" applyBorder="1" applyAlignment="1">
      <alignment horizontal="center" vertical="center"/>
    </xf>
    <xf numFmtId="0" fontId="34" fillId="3" borderId="20" xfId="4" applyFill="1" applyBorder="1" applyAlignment="1" applyProtection="1">
      <alignment horizontal="center" vertical="center" wrapText="1"/>
      <protection hidden="1"/>
    </xf>
    <xf numFmtId="0" fontId="34" fillId="3" borderId="7" xfId="4" applyFill="1" applyBorder="1" applyAlignment="1" applyProtection="1">
      <alignment horizontal="center" vertical="center" wrapText="1"/>
      <protection hidden="1"/>
    </xf>
    <xf numFmtId="0" fontId="34" fillId="3" borderId="14" xfId="4" applyFill="1" applyBorder="1" applyAlignment="1" applyProtection="1">
      <alignment horizontal="center" vertical="center" wrapText="1"/>
      <protection hidden="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4" fillId="13" borderId="2" xfId="1" applyFont="1" applyFill="1" applyBorder="1" applyAlignment="1">
      <alignment horizontal="center" vertical="center" wrapText="1"/>
    </xf>
    <xf numFmtId="0" fontId="4" fillId="13" borderId="3" xfId="1" applyFont="1" applyFill="1" applyBorder="1" applyAlignment="1">
      <alignment horizontal="center" vertical="center" wrapText="1"/>
    </xf>
    <xf numFmtId="0" fontId="4" fillId="13" borderId="4" xfId="1" applyFont="1" applyFill="1" applyBorder="1" applyAlignment="1">
      <alignment horizontal="center" vertical="center" wrapText="1"/>
    </xf>
    <xf numFmtId="0" fontId="9" fillId="13" borderId="1" xfId="1" applyFont="1" applyFill="1" applyBorder="1" applyAlignment="1" applyProtection="1">
      <alignment horizontal="right" vertical="center" wrapText="1"/>
      <protection hidden="1"/>
    </xf>
    <xf numFmtId="167" fontId="9" fillId="2" borderId="1" xfId="1" applyNumberFormat="1" applyFont="1" applyFill="1" applyBorder="1" applyAlignment="1" applyProtection="1">
      <alignment horizontal="center" vertical="center" wrapText="1"/>
      <protection locked="0"/>
    </xf>
    <xf numFmtId="0" fontId="4" fillId="13" borderId="1" xfId="1" applyFont="1" applyFill="1" applyBorder="1" applyAlignment="1">
      <alignment horizontal="center" vertical="center" wrapText="1"/>
    </xf>
    <xf numFmtId="0" fontId="9" fillId="13" borderId="1" xfId="0" applyFont="1" applyFill="1" applyBorder="1" applyAlignment="1">
      <alignment horizontal="center" vertical="center"/>
    </xf>
    <xf numFmtId="0" fontId="12" fillId="13" borderId="2" xfId="0" applyFont="1" applyFill="1" applyBorder="1" applyAlignment="1">
      <alignment horizontal="center" vertical="center"/>
    </xf>
    <xf numFmtId="0" fontId="12" fillId="13" borderId="3" xfId="0" applyFont="1" applyFill="1" applyBorder="1" applyAlignment="1">
      <alignment horizontal="center" vertical="center"/>
    </xf>
    <xf numFmtId="0" fontId="12" fillId="13" borderId="4" xfId="0" applyFont="1" applyFill="1" applyBorder="1" applyAlignment="1">
      <alignment horizontal="center" vertical="center"/>
    </xf>
    <xf numFmtId="0" fontId="17" fillId="0" borderId="0" xfId="0" applyFont="1" applyAlignment="1">
      <alignment horizontal="center" vertical="center" wrapText="1"/>
    </xf>
    <xf numFmtId="0" fontId="9" fillId="13" borderId="1" xfId="0" applyFont="1" applyFill="1" applyBorder="1" applyAlignment="1">
      <alignment horizontal="right" vertical="center"/>
    </xf>
    <xf numFmtId="14" fontId="5"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xf>
    <xf numFmtId="0" fontId="54" fillId="21" borderId="2" xfId="1" applyFont="1" applyFill="1" applyBorder="1" applyAlignment="1">
      <alignment horizontal="center" vertical="center" wrapText="1"/>
    </xf>
    <xf numFmtId="0" fontId="54" fillId="21" borderId="3" xfId="1" applyFont="1" applyFill="1" applyBorder="1" applyAlignment="1">
      <alignment horizontal="center" vertical="center" wrapText="1"/>
    </xf>
    <xf numFmtId="0" fontId="54" fillId="21" borderId="4" xfId="1" applyFont="1" applyFill="1" applyBorder="1" applyAlignment="1">
      <alignment horizontal="center" vertical="center" wrapText="1"/>
    </xf>
    <xf numFmtId="164" fontId="2" fillId="2" borderId="0" xfId="1" applyNumberFormat="1" applyFont="1" applyFill="1" applyAlignment="1">
      <alignment horizontal="left" vertical="center" wrapText="1"/>
    </xf>
    <xf numFmtId="0" fontId="9" fillId="13" borderId="1" xfId="0" applyFont="1" applyFill="1" applyBorder="1" applyAlignment="1">
      <alignment horizontal="right" vertical="center" wrapText="1"/>
    </xf>
    <xf numFmtId="0" fontId="40" fillId="19" borderId="26" xfId="3" applyFont="1" applyFill="1" applyBorder="1" applyAlignment="1" applyProtection="1">
      <alignment horizontal="left" vertical="top"/>
      <protection hidden="1"/>
    </xf>
    <xf numFmtId="0" fontId="40" fillId="19" borderId="5" xfId="3" applyFont="1" applyFill="1" applyBorder="1" applyAlignment="1" applyProtection="1">
      <alignment horizontal="left" vertical="top"/>
      <protection hidden="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40" fillId="13" borderId="1" xfId="3" applyFont="1" applyFill="1" applyBorder="1" applyAlignment="1" applyProtection="1">
      <alignment horizontal="right" vertical="center" wrapText="1"/>
      <protection hidden="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40" fillId="13" borderId="2" xfId="3" applyFont="1" applyFill="1" applyBorder="1" applyAlignment="1" applyProtection="1">
      <alignment horizontal="center" vertical="center"/>
      <protection hidden="1"/>
    </xf>
    <xf numFmtId="0" fontId="40" fillId="13" borderId="3" xfId="3" applyFont="1" applyFill="1" applyBorder="1" applyAlignment="1" applyProtection="1">
      <alignment horizontal="center" vertical="center"/>
      <protection hidden="1"/>
    </xf>
    <xf numFmtId="0" fontId="40" fillId="13" borderId="4" xfId="3" applyFont="1" applyFill="1" applyBorder="1" applyAlignment="1" applyProtection="1">
      <alignment horizontal="center" vertical="center"/>
      <protection hidden="1"/>
    </xf>
    <xf numFmtId="0" fontId="40" fillId="10" borderId="26" xfId="3" applyFont="1" applyFill="1" applyBorder="1" applyAlignment="1" applyProtection="1">
      <alignment horizontal="left" vertical="top"/>
      <protection hidden="1"/>
    </xf>
    <xf numFmtId="0" fontId="40" fillId="10" borderId="5" xfId="3" applyFont="1" applyFill="1" applyBorder="1" applyAlignment="1" applyProtection="1">
      <alignment horizontal="left" vertical="top"/>
      <protection hidden="1"/>
    </xf>
    <xf numFmtId="0" fontId="40" fillId="18" borderId="26" xfId="3" applyFont="1" applyFill="1" applyBorder="1" applyAlignment="1" applyProtection="1">
      <alignment horizontal="left" vertical="top"/>
      <protection hidden="1"/>
    </xf>
    <xf numFmtId="0" fontId="40" fillId="18" borderId="5" xfId="3" applyFont="1" applyFill="1" applyBorder="1" applyAlignment="1" applyProtection="1">
      <alignment horizontal="left" vertical="top"/>
      <protection hidden="1"/>
    </xf>
    <xf numFmtId="0" fontId="11" fillId="2" borderId="0" xfId="0" applyFont="1" applyFill="1" applyAlignment="1">
      <alignment horizontal="center" vertical="center" wrapText="1"/>
    </xf>
    <xf numFmtId="0" fontId="16" fillId="2" borderId="0" xfId="1" applyFont="1" applyFill="1" applyAlignment="1">
      <alignment horizontal="center" vertical="center"/>
    </xf>
    <xf numFmtId="164" fontId="12" fillId="4" borderId="2" xfId="1" applyNumberFormat="1" applyFont="1" applyFill="1" applyBorder="1" applyAlignment="1" applyProtection="1">
      <alignment horizontal="right" vertical="center" wrapText="1"/>
      <protection locked="0"/>
    </xf>
    <xf numFmtId="164" fontId="12" fillId="4" borderId="3" xfId="1" applyNumberFormat="1" applyFont="1" applyFill="1" applyBorder="1" applyAlignment="1" applyProtection="1">
      <alignment horizontal="right" vertical="center" wrapText="1"/>
      <protection locked="0"/>
    </xf>
    <xf numFmtId="164" fontId="12" fillId="4" borderId="4" xfId="1" applyNumberFormat="1" applyFont="1" applyFill="1" applyBorder="1" applyAlignment="1" applyProtection="1">
      <alignment horizontal="right" vertical="center" wrapText="1"/>
      <protection locked="0"/>
    </xf>
    <xf numFmtId="49" fontId="32" fillId="2" borderId="2" xfId="1" applyNumberFormat="1" applyFont="1" applyFill="1" applyBorder="1" applyAlignment="1" applyProtection="1">
      <alignment horizontal="left" vertical="center" wrapText="1"/>
      <protection locked="0" hidden="1"/>
    </xf>
    <xf numFmtId="49" fontId="32" fillId="2" borderId="4" xfId="1" applyNumberFormat="1" applyFont="1" applyFill="1" applyBorder="1" applyAlignment="1" applyProtection="1">
      <alignment horizontal="left" vertical="center" wrapText="1"/>
      <protection locked="0" hidden="1"/>
    </xf>
    <xf numFmtId="0" fontId="3" fillId="2" borderId="1" xfId="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4" borderId="1" xfId="1"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2" fillId="3" borderId="15" xfId="1" applyFont="1" applyFill="1" applyBorder="1" applyAlignment="1" applyProtection="1">
      <alignment horizontal="center" vertical="center" wrapText="1"/>
      <protection hidden="1"/>
    </xf>
    <xf numFmtId="0" fontId="12" fillId="3" borderId="16" xfId="1" applyFont="1" applyFill="1" applyBorder="1" applyAlignment="1" applyProtection="1">
      <alignment horizontal="center" vertical="center" wrapText="1"/>
      <protection hidden="1"/>
    </xf>
    <xf numFmtId="0" fontId="12" fillId="3" borderId="17" xfId="1" applyFont="1" applyFill="1" applyBorder="1" applyAlignment="1" applyProtection="1">
      <alignment horizontal="center" vertical="center" wrapText="1"/>
      <protection hidden="1"/>
    </xf>
    <xf numFmtId="0" fontId="12" fillId="3" borderId="20" xfId="1" applyFont="1" applyFill="1" applyBorder="1" applyAlignment="1" applyProtection="1">
      <alignment horizontal="center" vertical="center" wrapText="1"/>
      <protection hidden="1"/>
    </xf>
    <xf numFmtId="0" fontId="12" fillId="3" borderId="7" xfId="1" applyFont="1" applyFill="1" applyBorder="1" applyAlignment="1" applyProtection="1">
      <alignment horizontal="center" vertical="center" wrapText="1"/>
      <protection hidden="1"/>
    </xf>
    <xf numFmtId="0" fontId="12" fillId="3" borderId="14" xfId="1" applyFont="1" applyFill="1" applyBorder="1" applyAlignment="1" applyProtection="1">
      <alignment horizontal="center" vertical="center" wrapText="1"/>
      <protection hidden="1"/>
    </xf>
    <xf numFmtId="0" fontId="45" fillId="0" borderId="18" xfId="1" applyFont="1" applyBorder="1" applyAlignment="1">
      <alignment horizontal="center" vertical="center" wrapText="1"/>
    </xf>
    <xf numFmtId="0" fontId="45" fillId="0" borderId="0" xfId="1" applyFont="1" applyAlignment="1">
      <alignment horizontal="center" vertical="center" wrapText="1"/>
    </xf>
    <xf numFmtId="164" fontId="12" fillId="3" borderId="2" xfId="1" applyNumberFormat="1" applyFont="1" applyFill="1" applyBorder="1" applyAlignment="1" applyProtection="1">
      <alignment horizontal="right" vertical="center" wrapText="1"/>
      <protection hidden="1"/>
    </xf>
    <xf numFmtId="164" fontId="12" fillId="3" borderId="3" xfId="1" applyNumberFormat="1" applyFont="1" applyFill="1" applyBorder="1" applyAlignment="1" applyProtection="1">
      <alignment horizontal="right" vertical="center" wrapText="1"/>
      <protection hidden="1"/>
    </xf>
    <xf numFmtId="164" fontId="12" fillId="3" borderId="4" xfId="1" applyNumberFormat="1" applyFont="1" applyFill="1" applyBorder="1" applyAlignment="1" applyProtection="1">
      <alignment horizontal="right" vertical="center" wrapText="1"/>
      <protection hidden="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2" fillId="0" borderId="18" xfId="0" applyFont="1" applyBorder="1" applyAlignment="1" applyProtection="1">
      <alignment horizontal="right" wrapText="1"/>
      <protection locked="0"/>
    </xf>
    <xf numFmtId="0" fontId="22" fillId="0" borderId="0" xfId="0" applyFont="1" applyAlignment="1" applyProtection="1">
      <alignment horizontal="right" wrapText="1"/>
      <protection locked="0"/>
    </xf>
    <xf numFmtId="0" fontId="24" fillId="0" borderId="7" xfId="0" applyFont="1" applyBorder="1" applyAlignment="1" applyProtection="1">
      <alignment horizontal="center" vertical="center"/>
      <protection locked="0"/>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0" xfId="0" applyFont="1" applyAlignment="1">
      <alignment horizontal="center" vertical="center" wrapText="1"/>
    </xf>
    <xf numFmtId="0" fontId="28" fillId="0" borderId="34" xfId="0" applyFont="1" applyBorder="1" applyAlignment="1">
      <alignment horizontal="center" vertical="center" wrapText="1"/>
    </xf>
    <xf numFmtId="0" fontId="24" fillId="0" borderId="18" xfId="0" applyFont="1" applyBorder="1" applyAlignment="1">
      <alignment horizontal="left"/>
    </xf>
    <xf numFmtId="0" fontId="24" fillId="0" borderId="0" xfId="0" applyFont="1" applyAlignment="1">
      <alignment horizontal="left"/>
    </xf>
    <xf numFmtId="0" fontId="24" fillId="0" borderId="19" xfId="0" applyFont="1" applyBorder="1" applyAlignment="1">
      <alignment horizontal="left"/>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165" fontId="29" fillId="2" borderId="2" xfId="0" applyNumberFormat="1" applyFont="1" applyFill="1" applyBorder="1" applyAlignment="1" applyProtection="1">
      <alignment horizontal="center" vertical="center" wrapText="1"/>
      <protection locked="0"/>
    </xf>
    <xf numFmtId="165" fontId="29" fillId="2" borderId="4" xfId="0" applyNumberFormat="1" applyFont="1" applyFill="1" applyBorder="1" applyAlignment="1" applyProtection="1">
      <alignment horizontal="center" vertical="center" wrapText="1"/>
      <protection locked="0"/>
    </xf>
    <xf numFmtId="165" fontId="29" fillId="13" borderId="40" xfId="2" applyNumberFormat="1" applyFont="1" applyFill="1" applyBorder="1" applyAlignment="1" applyProtection="1">
      <alignment horizontal="center" vertical="center" wrapText="1"/>
    </xf>
    <xf numFmtId="165" fontId="29" fillId="13" borderId="41" xfId="2" applyNumberFormat="1" applyFont="1" applyFill="1" applyBorder="1" applyAlignment="1" applyProtection="1">
      <alignment horizontal="center" vertical="center" wrapText="1"/>
    </xf>
    <xf numFmtId="42" fontId="29" fillId="13" borderId="40" xfId="2" applyNumberFormat="1" applyFont="1" applyFill="1" applyBorder="1" applyAlignment="1" applyProtection="1">
      <alignment horizontal="center" vertical="center" wrapText="1"/>
    </xf>
    <xf numFmtId="42" fontId="29" fillId="13" borderId="41" xfId="2" applyNumberFormat="1" applyFont="1" applyFill="1" applyBorder="1" applyAlignment="1" applyProtection="1">
      <alignment horizontal="center" vertical="center" wrapText="1"/>
    </xf>
    <xf numFmtId="0" fontId="29" fillId="2" borderId="2"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14" fontId="22" fillId="0" borderId="7" xfId="0" applyNumberFormat="1" applyFont="1" applyBorder="1" applyAlignment="1" applyProtection="1">
      <alignment horizontal="center"/>
      <protection locked="0"/>
    </xf>
    <xf numFmtId="14" fontId="22" fillId="0" borderId="14" xfId="0" applyNumberFormat="1" applyFont="1" applyBorder="1" applyAlignment="1" applyProtection="1">
      <alignment horizontal="center"/>
      <protection locked="0"/>
    </xf>
    <xf numFmtId="42" fontId="12" fillId="13" borderId="32" xfId="0" applyNumberFormat="1" applyFont="1" applyFill="1" applyBorder="1" applyAlignment="1">
      <alignment horizontal="center" vertical="center" wrapText="1"/>
    </xf>
    <xf numFmtId="42" fontId="12" fillId="13" borderId="31" xfId="0" applyNumberFormat="1" applyFont="1" applyFill="1" applyBorder="1" applyAlignment="1">
      <alignment horizontal="center" vertical="center" wrapText="1"/>
    </xf>
    <xf numFmtId="0" fontId="12" fillId="13" borderId="30" xfId="0" applyFont="1" applyFill="1" applyBorder="1" applyAlignment="1">
      <alignment horizontal="right" vertical="center"/>
    </xf>
    <xf numFmtId="0" fontId="12" fillId="13" borderId="29" xfId="0" applyFont="1" applyFill="1" applyBorder="1" applyAlignment="1">
      <alignment horizontal="right" vertical="center"/>
    </xf>
    <xf numFmtId="0" fontId="12" fillId="13" borderId="31" xfId="0" applyFont="1" applyFill="1" applyBorder="1" applyAlignment="1">
      <alignment horizontal="right" vertical="center"/>
    </xf>
    <xf numFmtId="0" fontId="3" fillId="2" borderId="2"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4" xfId="1" applyFont="1" applyFill="1" applyBorder="1" applyAlignment="1" applyProtection="1">
      <alignment horizontal="center" vertical="center" wrapText="1"/>
      <protection locked="0"/>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56" fillId="0" borderId="0" xfId="0" applyFont="1" applyAlignment="1">
      <alignment horizontal="center" vertical="center"/>
    </xf>
    <xf numFmtId="0" fontId="3" fillId="3" borderId="15"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hidden="1"/>
    </xf>
    <xf numFmtId="0" fontId="12" fillId="4" borderId="4" xfId="0" applyFont="1" applyFill="1" applyBorder="1" applyAlignment="1">
      <alignment horizontal="center" vertical="center"/>
    </xf>
    <xf numFmtId="0" fontId="5" fillId="2" borderId="2" xfId="1" applyFont="1" applyFill="1" applyBorder="1" applyAlignment="1" applyProtection="1">
      <alignment horizontal="left" vertical="center" wrapText="1"/>
      <protection hidden="1"/>
    </xf>
    <xf numFmtId="0" fontId="5" fillId="2" borderId="3" xfId="1" applyFont="1" applyFill="1" applyBorder="1" applyAlignment="1" applyProtection="1">
      <alignment horizontal="left" vertical="center" wrapText="1"/>
      <protection hidden="1"/>
    </xf>
    <xf numFmtId="0" fontId="5" fillId="2" borderId="4" xfId="1" applyFont="1" applyFill="1" applyBorder="1" applyAlignment="1" applyProtection="1">
      <alignment horizontal="left" vertical="center" wrapText="1"/>
      <protection hidden="1"/>
    </xf>
    <xf numFmtId="0" fontId="3" fillId="3" borderId="17" xfId="1" applyFont="1" applyFill="1" applyBorder="1" applyAlignment="1">
      <alignment horizontal="center" vertical="center" wrapText="1"/>
    </xf>
    <xf numFmtId="0" fontId="3" fillId="3" borderId="14" xfId="1" applyFont="1" applyFill="1" applyBorder="1" applyAlignment="1">
      <alignment horizontal="center" vertical="center" wrapText="1"/>
    </xf>
    <xf numFmtId="49" fontId="12" fillId="4" borderId="2" xfId="1" applyNumberFormat="1" applyFont="1" applyFill="1" applyBorder="1" applyAlignment="1">
      <alignment horizontal="right" vertical="center" wrapText="1"/>
    </xf>
    <xf numFmtId="49" fontId="12" fillId="4" borderId="3" xfId="1" applyNumberFormat="1" applyFont="1" applyFill="1" applyBorder="1" applyAlignment="1">
      <alignment horizontal="right" vertical="center" wrapText="1"/>
    </xf>
    <xf numFmtId="49" fontId="12" fillId="4" borderId="4" xfId="1" applyNumberFormat="1" applyFont="1" applyFill="1" applyBorder="1" applyAlignment="1">
      <alignment horizontal="right" vertical="center" wrapText="1"/>
    </xf>
    <xf numFmtId="0" fontId="2" fillId="2" borderId="4" xfId="1" applyFont="1" applyFill="1" applyBorder="1" applyAlignment="1" applyProtection="1">
      <alignment horizontal="left" vertical="center" wrapText="1"/>
      <protection locked="0"/>
    </xf>
    <xf numFmtId="0" fontId="9" fillId="13" borderId="2" xfId="0" applyFont="1" applyFill="1" applyBorder="1" applyAlignment="1">
      <alignment horizontal="center" vertical="center"/>
    </xf>
    <xf numFmtId="0" fontId="9" fillId="13" borderId="3" xfId="0" applyFont="1" applyFill="1" applyBorder="1" applyAlignment="1">
      <alignment horizontal="center" vertical="center"/>
    </xf>
    <xf numFmtId="0" fontId="9" fillId="13" borderId="4" xfId="0" applyFont="1" applyFill="1" applyBorder="1" applyAlignment="1">
      <alignment horizontal="center" vertical="center"/>
    </xf>
    <xf numFmtId="164" fontId="12" fillId="13" borderId="2" xfId="1" applyNumberFormat="1" applyFont="1" applyFill="1" applyBorder="1" applyAlignment="1" applyProtection="1">
      <alignment horizontal="right" vertical="center" wrapText="1"/>
      <protection locked="0"/>
    </xf>
    <xf numFmtId="164" fontId="12" fillId="13" borderId="3" xfId="1" applyNumberFormat="1" applyFont="1" applyFill="1" applyBorder="1" applyAlignment="1" applyProtection="1">
      <alignment horizontal="right" vertical="center" wrapText="1"/>
      <protection locked="0"/>
    </xf>
    <xf numFmtId="164" fontId="12" fillId="13" borderId="4" xfId="1" applyNumberFormat="1" applyFont="1" applyFill="1" applyBorder="1" applyAlignment="1" applyProtection="1">
      <alignment horizontal="right" vertical="center" wrapText="1"/>
      <protection locked="0"/>
    </xf>
    <xf numFmtId="0" fontId="31" fillId="13" borderId="3" xfId="0" applyFont="1" applyFill="1" applyBorder="1" applyAlignment="1">
      <alignment horizontal="right"/>
    </xf>
    <xf numFmtId="0" fontId="31" fillId="13" borderId="4" xfId="0" applyFont="1" applyFill="1" applyBorder="1" applyAlignment="1">
      <alignment horizontal="right"/>
    </xf>
    <xf numFmtId="0" fontId="3" fillId="4" borderId="37" xfId="1" applyFont="1" applyFill="1" applyBorder="1" applyAlignment="1" applyProtection="1">
      <alignment horizontal="center" vertical="center" wrapText="1"/>
      <protection hidden="1"/>
    </xf>
    <xf numFmtId="0" fontId="3" fillId="4" borderId="38" xfId="1" applyFont="1" applyFill="1" applyBorder="1" applyAlignment="1" applyProtection="1">
      <alignment horizontal="center" vertical="center" wrapText="1"/>
      <protection hidden="1"/>
    </xf>
    <xf numFmtId="49" fontId="34" fillId="4" borderId="18" xfId="4" applyNumberFormat="1" applyFill="1" applyBorder="1" applyAlignment="1">
      <alignment horizontal="center" vertical="center"/>
    </xf>
    <xf numFmtId="49" fontId="34" fillId="4" borderId="0" xfId="4" applyNumberFormat="1" applyFill="1" applyBorder="1" applyAlignment="1">
      <alignment horizontal="center" vertical="center"/>
    </xf>
    <xf numFmtId="49" fontId="34" fillId="4" borderId="19" xfId="4" applyNumberFormat="1" applyFill="1" applyBorder="1" applyAlignment="1">
      <alignment horizontal="center" vertical="center"/>
    </xf>
    <xf numFmtId="0" fontId="3" fillId="22" borderId="2" xfId="0" applyFont="1" applyFill="1" applyBorder="1" applyAlignment="1">
      <alignment horizontal="center" vertical="center"/>
    </xf>
    <xf numFmtId="0" fontId="3" fillId="22" borderId="3" xfId="0" applyFont="1" applyFill="1" applyBorder="1" applyAlignment="1">
      <alignment horizontal="center" vertical="center"/>
    </xf>
    <xf numFmtId="0" fontId="3" fillId="22" borderId="4" xfId="0" applyFont="1" applyFill="1" applyBorder="1" applyAlignment="1">
      <alignment horizontal="center" vertical="center"/>
    </xf>
    <xf numFmtId="0" fontId="3" fillId="4" borderId="15" xfId="1" applyFont="1" applyFill="1" applyBorder="1" applyAlignment="1" applyProtection="1">
      <alignment horizontal="center" vertical="center" wrapText="1"/>
      <protection hidden="1"/>
    </xf>
    <xf numFmtId="0" fontId="3" fillId="4" borderId="20" xfId="1" applyFont="1" applyFill="1" applyBorder="1" applyAlignment="1" applyProtection="1">
      <alignment horizontal="center" vertical="center" wrapText="1"/>
      <protection hidden="1"/>
    </xf>
    <xf numFmtId="0" fontId="57" fillId="13" borderId="39" xfId="0" applyFont="1" applyFill="1" applyBorder="1" applyAlignment="1">
      <alignment horizontal="right" vertical="center"/>
    </xf>
    <xf numFmtId="0" fontId="57" fillId="13" borderId="4" xfId="0" applyFont="1" applyFill="1" applyBorder="1" applyAlignment="1">
      <alignment horizontal="right" vertical="center"/>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5" xfId="1" applyFont="1" applyFill="1" applyBorder="1" applyAlignment="1" applyProtection="1">
      <alignment horizontal="center" vertical="center" wrapText="1"/>
      <protection hidden="1"/>
    </xf>
    <xf numFmtId="0" fontId="12" fillId="4" borderId="16" xfId="1" applyFont="1" applyFill="1" applyBorder="1" applyAlignment="1" applyProtection="1">
      <alignment horizontal="center" vertical="center" wrapText="1"/>
      <protection hidden="1"/>
    </xf>
    <xf numFmtId="165" fontId="57" fillId="13" borderId="1" xfId="0" applyNumberFormat="1" applyFont="1" applyFill="1" applyBorder="1" applyAlignment="1">
      <alignment horizontal="right" vertical="center"/>
    </xf>
    <xf numFmtId="165" fontId="56" fillId="13" borderId="1" xfId="0" applyNumberFormat="1" applyFont="1" applyFill="1" applyBorder="1" applyAlignment="1">
      <alignment horizontal="right" vertical="center"/>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0" fillId="11" borderId="4"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13" fillId="5" borderId="2" xfId="0" applyFont="1" applyFill="1" applyBorder="1" applyAlignment="1">
      <alignment horizontal="right" vertical="center"/>
    </xf>
    <xf numFmtId="0" fontId="13" fillId="5" borderId="3" xfId="0" applyFont="1" applyFill="1" applyBorder="1" applyAlignment="1">
      <alignment horizontal="right" vertical="center"/>
    </xf>
    <xf numFmtId="0" fontId="13" fillId="5" borderId="4" xfId="0" applyFont="1" applyFill="1" applyBorder="1" applyAlignment="1">
      <alignment horizontal="right" vertical="center"/>
    </xf>
    <xf numFmtId="0" fontId="13" fillId="5" borderId="1" xfId="0" applyFont="1" applyFill="1" applyBorder="1" applyAlignment="1">
      <alignment horizontal="right" vertical="center"/>
    </xf>
    <xf numFmtId="0" fontId="13" fillId="11" borderId="1" xfId="0" applyFont="1" applyFill="1" applyBorder="1" applyAlignment="1">
      <alignment horizontal="center" vertical="center" wrapText="1"/>
    </xf>
    <xf numFmtId="0" fontId="13" fillId="11" borderId="1"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3" borderId="1" xfId="0" applyFill="1" applyBorder="1" applyAlignment="1">
      <alignment horizontal="left" vertical="center" wrapText="1"/>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38" fillId="0" borderId="0" xfId="0" applyFont="1" applyAlignment="1">
      <alignment horizontal="center"/>
    </xf>
    <xf numFmtId="0" fontId="39" fillId="0" borderId="0" xfId="0" applyFont="1" applyAlignment="1">
      <alignment horizontal="center"/>
    </xf>
    <xf numFmtId="0" fontId="13" fillId="0" borderId="26"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3" fillId="5" borderId="15"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4" xfId="0" applyFont="1" applyFill="1" applyBorder="1" applyAlignment="1">
      <alignment horizontal="center" vertical="center" wrapText="1"/>
    </xf>
    <xf numFmtId="2" fontId="13" fillId="5" borderId="2" xfId="0" applyNumberFormat="1" applyFont="1" applyFill="1" applyBorder="1" applyAlignment="1">
      <alignment horizontal="center" vertical="center"/>
    </xf>
    <xf numFmtId="0" fontId="13" fillId="5" borderId="4" xfId="0" applyFont="1" applyFill="1" applyBorder="1" applyAlignment="1">
      <alignment horizontal="center" vertical="center"/>
    </xf>
    <xf numFmtId="0" fontId="13" fillId="5" borderId="1" xfId="0" applyFont="1" applyFill="1" applyBorder="1" applyAlignment="1">
      <alignment horizontal="center" vertical="center" wrapText="1"/>
    </xf>
    <xf numFmtId="49" fontId="20" fillId="0" borderId="35" xfId="8" applyNumberFormat="1" applyBorder="1" applyAlignment="1">
      <alignment horizontal="justify" vertical="center"/>
    </xf>
    <xf numFmtId="49" fontId="20" fillId="0" borderId="0" xfId="8" applyNumberFormat="1"/>
    <xf numFmtId="49" fontId="20" fillId="0" borderId="35" xfId="8" applyNumberFormat="1" applyBorder="1"/>
    <xf numFmtId="49" fontId="6" fillId="4" borderId="35" xfId="8" applyNumberFormat="1" applyFont="1" applyFill="1" applyBorder="1" applyAlignment="1">
      <alignment horizontal="center" vertical="center"/>
    </xf>
    <xf numFmtId="49" fontId="6" fillId="4" borderId="35" xfId="8" applyNumberFormat="1" applyFont="1" applyFill="1" applyBorder="1" applyAlignment="1">
      <alignment horizontal="center" vertical="center" wrapText="1"/>
    </xf>
    <xf numFmtId="49" fontId="20" fillId="0" borderId="0" xfId="8" applyNumberFormat="1" applyAlignment="1">
      <alignment horizontal="justify" vertical="center"/>
    </xf>
    <xf numFmtId="49" fontId="20" fillId="0" borderId="35" xfId="8" applyNumberFormat="1" applyBorder="1" applyAlignment="1">
      <alignment horizontal="left" vertical="center" wrapText="1" indent="4"/>
    </xf>
    <xf numFmtId="49" fontId="20" fillId="0" borderId="35" xfId="8" applyNumberFormat="1" applyBorder="1" applyAlignment="1">
      <alignment horizontal="justify" vertical="center" wrapText="1"/>
    </xf>
    <xf numFmtId="49" fontId="20" fillId="0" borderId="5" xfId="8" applyNumberFormat="1" applyFont="1" applyBorder="1" applyAlignment="1">
      <alignment horizontal="justify" vertical="center"/>
    </xf>
    <xf numFmtId="0" fontId="9" fillId="4" borderId="3"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3" fillId="4" borderId="2"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49" fontId="9" fillId="3" borderId="1" xfId="1" applyNumberFormat="1" applyFont="1" applyFill="1" applyBorder="1" applyAlignment="1" applyProtection="1">
      <alignment horizontal="center" vertical="center" wrapText="1"/>
    </xf>
    <xf numFmtId="166" fontId="9" fillId="3" borderId="1" xfId="1" applyNumberFormat="1" applyFont="1" applyFill="1" applyBorder="1" applyAlignment="1" applyProtection="1">
      <alignment horizontal="center" vertical="center" wrapText="1"/>
    </xf>
    <xf numFmtId="164" fontId="2" fillId="4" borderId="2" xfId="1" applyNumberFormat="1" applyFont="1" applyFill="1" applyBorder="1" applyAlignment="1" applyProtection="1">
      <alignment vertical="center"/>
    </xf>
    <xf numFmtId="49" fontId="12" fillId="4" borderId="2" xfId="1" applyNumberFormat="1" applyFont="1" applyFill="1" applyBorder="1" applyAlignment="1" applyProtection="1">
      <alignment horizontal="right" vertical="center" wrapText="1"/>
    </xf>
    <xf numFmtId="49" fontId="12" fillId="4" borderId="3" xfId="1" applyNumberFormat="1" applyFont="1" applyFill="1" applyBorder="1" applyAlignment="1" applyProtection="1">
      <alignment horizontal="right" vertical="center" wrapText="1"/>
    </xf>
    <xf numFmtId="49" fontId="12" fillId="4" borderId="4" xfId="1" applyNumberFormat="1" applyFont="1" applyFill="1" applyBorder="1" applyAlignment="1" applyProtection="1">
      <alignment horizontal="right" vertical="center" wrapText="1"/>
    </xf>
    <xf numFmtId="165" fontId="12" fillId="4" borderId="2" xfId="1" applyNumberFormat="1" applyFont="1" applyFill="1" applyBorder="1" applyAlignment="1" applyProtection="1">
      <alignment horizontal="right" vertical="center"/>
    </xf>
    <xf numFmtId="165" fontId="12" fillId="4" borderId="36" xfId="1" applyNumberFormat="1" applyFont="1" applyFill="1" applyBorder="1" applyAlignment="1" applyProtection="1">
      <alignment horizontal="right" vertical="center"/>
    </xf>
    <xf numFmtId="165" fontId="12" fillId="4" borderId="1" xfId="1" applyNumberFormat="1" applyFont="1" applyFill="1" applyBorder="1" applyAlignment="1" applyProtection="1">
      <alignment horizontal="right" vertical="center"/>
    </xf>
    <xf numFmtId="0" fontId="12" fillId="4" borderId="2"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49" fontId="20" fillId="0" borderId="35" xfId="8" applyNumberFormat="1" applyBorder="1" applyAlignment="1">
      <alignment horizontal="justify" vertical="center" wrapText="1"/>
    </xf>
    <xf numFmtId="49" fontId="6" fillId="0" borderId="35" xfId="8" applyNumberFormat="1" applyFont="1" applyBorder="1" applyAlignment="1">
      <alignment horizontal="left" vertical="center" wrapText="1" indent="4"/>
    </xf>
    <xf numFmtId="49" fontId="20" fillId="0" borderId="5" xfId="8" applyNumberFormat="1" applyBorder="1" applyAlignment="1">
      <alignment horizontal="justify" vertical="center" wrapText="1"/>
    </xf>
    <xf numFmtId="49" fontId="6" fillId="2" borderId="0" xfId="8" applyNumberFormat="1" applyFont="1" applyFill="1"/>
    <xf numFmtId="49" fontId="20" fillId="0" borderId="35" xfId="8" applyNumberFormat="1" applyFont="1" applyBorder="1" applyAlignment="1">
      <alignment horizontal="justify" vertical="center"/>
    </xf>
    <xf numFmtId="49" fontId="55" fillId="21" borderId="26" xfId="8" applyNumberFormat="1" applyFont="1" applyFill="1" applyBorder="1" applyAlignment="1">
      <alignment horizontal="center" wrapText="1"/>
    </xf>
    <xf numFmtId="49" fontId="6" fillId="0" borderId="0" xfId="8" applyNumberFormat="1" applyFont="1" applyFill="1"/>
    <xf numFmtId="0" fontId="29" fillId="0" borderId="0" xfId="0" applyFont="1" applyFill="1"/>
  </cellXfs>
  <cellStyles count="11">
    <cellStyle name="Lien hypertexte" xfId="4" builtinId="8"/>
    <cellStyle name="Monétaire 2" xfId="5" xr:uid="{0C243C1C-B211-4F3F-AFC2-FFE7C57BF1A6}"/>
    <cellStyle name="Monétaire 2 2" xfId="7" xr:uid="{A7852CB8-67B3-4934-ACBD-79DC5E515812}"/>
    <cellStyle name="Monétaire 2 2 2" xfId="10" xr:uid="{9AC4B9B1-1E03-461F-97CA-5A19296F0A14}"/>
    <cellStyle name="Monétaire 2 3" xfId="9" xr:uid="{8914C7F4-0322-4985-9C31-1A8D78022AD4}"/>
    <cellStyle name="Normal" xfId="0" builtinId="0"/>
    <cellStyle name="Normal 2" xfId="3" xr:uid="{1C4C0121-3CC5-432C-836A-5BADE929ADD7}"/>
    <cellStyle name="Normal 4" xfId="8" xr:uid="{3DE77B4D-ACE6-485C-834C-77D200DD5D91}"/>
    <cellStyle name="Normal 5" xfId="1" xr:uid="{0A079CF1-245C-4799-A671-DF1567882EE9}"/>
    <cellStyle name="Pourcentage" xfId="2" builtinId="5"/>
    <cellStyle name="Pourcentage 3" xfId="6" xr:uid="{3D8C1175-1265-4521-9651-8D2BD440B691}"/>
  </cellStyles>
  <dxfs count="153">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7"/>
        </patternFill>
      </fill>
    </dxf>
    <dxf>
      <fill>
        <patternFill>
          <bgColor theme="7"/>
        </patternFill>
      </fill>
    </dxf>
    <dxf>
      <fill>
        <patternFill>
          <bgColor theme="7"/>
        </patternFill>
      </fill>
    </dxf>
    <dxf>
      <fill>
        <patternFill>
          <bgColor rgb="FFBB82FA"/>
        </patternFill>
      </fill>
    </dxf>
    <dxf>
      <font>
        <b val="0"/>
        <i val="0"/>
        <color auto="1"/>
      </font>
      <fill>
        <patternFill>
          <fgColor auto="1"/>
          <bgColor rgb="FFA9D08E"/>
        </patternFill>
      </fill>
    </dxf>
    <dxf>
      <font>
        <color rgb="FFFF0000"/>
      </font>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i val="0"/>
        <strike val="0"/>
        <color rgb="FFFF0000"/>
      </font>
    </dxf>
    <dxf>
      <font>
        <color rgb="FFFF0000"/>
      </font>
    </dxf>
    <dxf>
      <font>
        <b/>
        <i val="0"/>
        <strike val="0"/>
        <color rgb="FFFF0000"/>
      </font>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24994659260841701"/>
      </font>
      <fill>
        <patternFill>
          <bgColor theme="0" tint="-0.34998626667073579"/>
        </patternFill>
      </fill>
    </dxf>
    <dxf>
      <font>
        <b/>
        <i val="0"/>
        <strike val="0"/>
        <color rgb="FFFF0000"/>
      </font>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auto="1"/>
      </font>
      <fill>
        <patternFill patternType="none">
          <bgColor auto="1"/>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4.9989318521683403E-2"/>
      </font>
    </dxf>
    <dxf>
      <font>
        <color theme="0" tint="-0.34998626667073579"/>
      </font>
      <fill>
        <patternFill>
          <bgColor theme="0" tint="-0.34998626667073579"/>
        </patternFill>
      </fill>
    </dxf>
    <dxf>
      <fill>
        <patternFill>
          <bgColor theme="7"/>
        </patternFill>
      </fill>
    </dxf>
    <dxf>
      <fill>
        <patternFill>
          <bgColor theme="7"/>
        </patternFill>
      </fill>
    </dxf>
    <dxf>
      <fill>
        <patternFill>
          <bgColor theme="7"/>
        </patternFill>
      </fill>
    </dxf>
    <dxf>
      <fill>
        <patternFill>
          <bgColor rgb="FFBB82FA"/>
        </patternFill>
      </fill>
    </dxf>
    <dxf>
      <font>
        <b val="0"/>
        <i val="0"/>
        <color auto="1"/>
      </font>
      <fill>
        <patternFill>
          <fgColor auto="1"/>
          <bgColor rgb="FFA9D08E"/>
        </patternFill>
      </fill>
    </dxf>
    <dxf>
      <font>
        <color rgb="FFFF0000"/>
      </font>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i val="0"/>
        <strike val="0"/>
        <color rgb="FFFF0000"/>
      </font>
    </dxf>
    <dxf>
      <font>
        <color rgb="FFFF0000"/>
      </font>
    </dxf>
    <dxf>
      <font>
        <b/>
        <i val="0"/>
        <strike val="0"/>
        <color rgb="FFFF0000"/>
      </font>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24994659260841701"/>
      </font>
      <fill>
        <patternFill>
          <bgColor theme="0" tint="-0.34998626667073579"/>
        </patternFill>
      </fill>
    </dxf>
    <dxf>
      <font>
        <b/>
        <i val="0"/>
        <strike val="0"/>
        <color rgb="FFFF0000"/>
      </font>
    </dxf>
    <dxf>
      <font>
        <color theme="0" tint="-0.34998626667073579"/>
      </font>
      <fill>
        <patternFill>
          <bgColor theme="0" tint="-0.34998626667073579"/>
        </patternFill>
      </fill>
    </dxf>
    <dxf>
      <font>
        <color rgb="FFFF0000"/>
      </font>
    </dxf>
    <dxf>
      <font>
        <color rgb="FFFF0000"/>
      </font>
    </dxf>
    <dxf>
      <font>
        <color rgb="FFFF0000"/>
      </font>
    </dxf>
    <dxf>
      <font>
        <color rgb="FFFF0000"/>
      </font>
    </dxf>
    <dxf>
      <font>
        <color theme="0" tint="-0.34998626667073579"/>
      </font>
      <fill>
        <patternFill>
          <bgColor theme="0" tint="-0.34998626667073579"/>
        </patternFill>
      </fill>
    </dxf>
    <dxf>
      <font>
        <color auto="1"/>
      </font>
      <fill>
        <patternFill patternType="none">
          <bgColor auto="1"/>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4.9989318521683403E-2"/>
      </font>
    </dxf>
    <dxf>
      <font>
        <b/>
        <i val="0"/>
        <strike val="0"/>
        <color rgb="FFFF0000"/>
      </font>
    </dxf>
    <dxf>
      <font>
        <color rgb="FFFF0000"/>
      </font>
    </dxf>
    <dxf>
      <font>
        <color theme="0" tint="-0.24994659260841701"/>
      </font>
      <fill>
        <patternFill>
          <bgColor theme="0" tint="-0.34998626667073579"/>
        </patternFill>
      </fill>
    </dxf>
    <dxf>
      <font>
        <color rgb="FFFF0000"/>
      </font>
    </dxf>
    <dxf>
      <font>
        <color rgb="FFFF0000"/>
      </font>
    </dxf>
    <dxf>
      <font>
        <color rgb="FFFF0000"/>
      </font>
    </dxf>
    <dxf>
      <font>
        <color theme="1"/>
      </font>
    </dxf>
    <dxf>
      <font>
        <color rgb="FFFF0000"/>
      </font>
    </dxf>
    <dxf>
      <font>
        <color rgb="FFFF0000"/>
      </font>
    </dxf>
    <dxf>
      <font>
        <color rgb="FFFF0000"/>
      </font>
    </dxf>
    <dxf>
      <font>
        <color rgb="FFFF0000"/>
      </font>
    </dxf>
    <dxf>
      <font>
        <color rgb="FFFF0000"/>
      </font>
    </dxf>
    <dxf>
      <font>
        <color auto="1"/>
      </font>
      <fill>
        <patternFill patternType="none">
          <bgColor auto="1"/>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4.9989318521683403E-2"/>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bgColor rgb="FF00B0F0"/>
        </patternFill>
      </fill>
      <alignment horizontal="general" vertical="center" textRotation="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solid">
          <fgColor indexed="64"/>
          <bgColor rgb="FF00B0F0"/>
        </patternFill>
      </fill>
      <alignment horizontal="general" vertical="center" textRotation="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fgColor indexed="64"/>
          <bgColor rgb="FF00B0F0"/>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fgColor indexed="64"/>
          <bgColor rgb="FF00B0F0"/>
        </patternFill>
      </fill>
      <alignment horizontal="general" vertical="center" textRotation="0" wrapText="0" indent="0" justifyLastLine="0" shrinkToFit="0" readingOrder="0"/>
    </dxf>
  </dxfs>
  <tableStyles count="0" defaultTableStyle="TableStyleMedium2" defaultPivotStyle="PivotStyleLight16"/>
  <colors>
    <mruColors>
      <color rgb="FFA9D08E"/>
      <color rgb="FF68C858"/>
      <color rgb="FFBB82FA"/>
      <color rgb="FFAF6BF9"/>
      <color rgb="FFC2A3FF"/>
      <color rgb="FF804EB2"/>
      <color rgb="FF8B5EA2"/>
      <color rgb="FFCC99FF"/>
      <color rgb="FFCC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6</xdr:col>
      <xdr:colOff>1167933</xdr:colOff>
      <xdr:row>12</xdr:row>
      <xdr:rowOff>25954</xdr:rowOff>
    </xdr:from>
    <xdr:to>
      <xdr:col>7</xdr:col>
      <xdr:colOff>935262</xdr:colOff>
      <xdr:row>14</xdr:row>
      <xdr:rowOff>248970</xdr:rowOff>
    </xdr:to>
    <xdr:sp macro="" textlink="">
      <xdr:nvSpPr>
        <xdr:cNvPr id="1061" name="Text Box 37" hidden="1">
          <a:extLst>
            <a:ext uri="{FF2B5EF4-FFF2-40B4-BE49-F238E27FC236}">
              <a16:creationId xmlns:a16="http://schemas.microsoft.com/office/drawing/2014/main" id="{1D3D5793-C66E-C815-55CD-82D9A0726C72}"/>
            </a:ext>
          </a:extLst>
        </xdr:cNvPr>
        <xdr:cNvSpPr txBox="1">
          <a:spLocks noChangeArrowheads="1"/>
        </xdr:cNvSpPr>
      </xdr:nvSpPr>
      <xdr:spPr bwMode="auto">
        <a:xfrm>
          <a:off x="10529888" y="4448175"/>
          <a:ext cx="1190625" cy="7905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oneCellAnchor>
    <xdr:from>
      <xdr:col>0</xdr:col>
      <xdr:colOff>381000</xdr:colOff>
      <xdr:row>0</xdr:row>
      <xdr:rowOff>247650</xdr:rowOff>
    </xdr:from>
    <xdr:ext cx="1473981" cy="563161"/>
    <xdr:pic>
      <xdr:nvPicPr>
        <xdr:cNvPr id="4" name="Picture 13">
          <a:extLst>
            <a:ext uri="{FF2B5EF4-FFF2-40B4-BE49-F238E27FC236}">
              <a16:creationId xmlns:a16="http://schemas.microsoft.com/office/drawing/2014/main" id="{0ED88726-386F-432F-B295-5AA2CC4066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47650"/>
          <a:ext cx="1473981" cy="5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6</xdr:col>
      <xdr:colOff>1258441</xdr:colOff>
      <xdr:row>10</xdr:row>
      <xdr:rowOff>212559</xdr:rowOff>
    </xdr:from>
    <xdr:to>
      <xdr:col>7</xdr:col>
      <xdr:colOff>709828</xdr:colOff>
      <xdr:row>13</xdr:row>
      <xdr:rowOff>407</xdr:rowOff>
    </xdr:to>
    <xdr:sp macro="" textlink="">
      <xdr:nvSpPr>
        <xdr:cNvPr id="2" name="Text Box 37" hidden="1">
          <a:extLst>
            <a:ext uri="{FF2B5EF4-FFF2-40B4-BE49-F238E27FC236}">
              <a16:creationId xmlns:a16="http://schemas.microsoft.com/office/drawing/2014/main" id="{301A596C-D2D9-4156-8840-DF1C8BFEB525}"/>
            </a:ext>
          </a:extLst>
        </xdr:cNvPr>
        <xdr:cNvSpPr txBox="1">
          <a:spLocks noChangeArrowheads="1"/>
        </xdr:cNvSpPr>
      </xdr:nvSpPr>
      <xdr:spPr bwMode="auto">
        <a:xfrm>
          <a:off x="9756308" y="4441478"/>
          <a:ext cx="1225924" cy="798223"/>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oneCellAnchor>
    <xdr:from>
      <xdr:col>0</xdr:col>
      <xdr:colOff>211944</xdr:colOff>
      <xdr:row>0</xdr:row>
      <xdr:rowOff>247136</xdr:rowOff>
    </xdr:from>
    <xdr:ext cx="1473981" cy="563161"/>
    <xdr:pic>
      <xdr:nvPicPr>
        <xdr:cNvPr id="4" name="Picture 13">
          <a:extLst>
            <a:ext uri="{FF2B5EF4-FFF2-40B4-BE49-F238E27FC236}">
              <a16:creationId xmlns:a16="http://schemas.microsoft.com/office/drawing/2014/main" id="{E6A2BBEC-E2B6-44FA-83F0-A8C918B88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944" y="247136"/>
          <a:ext cx="1473981" cy="5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absolute">
    <xdr:from>
      <xdr:col>6</xdr:col>
      <xdr:colOff>1258441</xdr:colOff>
      <xdr:row>10</xdr:row>
      <xdr:rowOff>212559</xdr:rowOff>
    </xdr:from>
    <xdr:to>
      <xdr:col>7</xdr:col>
      <xdr:colOff>709828</xdr:colOff>
      <xdr:row>13</xdr:row>
      <xdr:rowOff>407</xdr:rowOff>
    </xdr:to>
    <xdr:sp macro="" textlink="">
      <xdr:nvSpPr>
        <xdr:cNvPr id="2" name="Text Box 37" hidden="1">
          <a:extLst>
            <a:ext uri="{FF2B5EF4-FFF2-40B4-BE49-F238E27FC236}">
              <a16:creationId xmlns:a16="http://schemas.microsoft.com/office/drawing/2014/main" id="{5B7486F1-3CA6-4439-92C6-A887AAA79964}"/>
            </a:ext>
          </a:extLst>
        </xdr:cNvPr>
        <xdr:cNvSpPr txBox="1">
          <a:spLocks noChangeArrowheads="1"/>
        </xdr:cNvSpPr>
      </xdr:nvSpPr>
      <xdr:spPr bwMode="auto">
        <a:xfrm>
          <a:off x="10196701" y="4441659"/>
          <a:ext cx="1264947" cy="816548"/>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oneCellAnchor>
    <xdr:from>
      <xdr:col>0</xdr:col>
      <xdr:colOff>211944</xdr:colOff>
      <xdr:row>0</xdr:row>
      <xdr:rowOff>247136</xdr:rowOff>
    </xdr:from>
    <xdr:ext cx="1473981" cy="563161"/>
    <xdr:pic>
      <xdr:nvPicPr>
        <xdr:cNvPr id="3" name="Picture 13">
          <a:extLst>
            <a:ext uri="{FF2B5EF4-FFF2-40B4-BE49-F238E27FC236}">
              <a16:creationId xmlns:a16="http://schemas.microsoft.com/office/drawing/2014/main" id="{41D6D410-E22C-482F-B786-0F2BACED2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754" y="250946"/>
          <a:ext cx="1473981" cy="5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paq-my.sharepoint.com/personal/genevieve_guindon_mapaq_gouv_qc_ca/Documents/Bureau/AGRN015%20(QUBC1-BUROP02QUBC1-utilisateurs$)/Lean/Mise%20&#224;%20jour%20fichiers%20PTA%20MAPAQ/Formulaire%20de%20r&#233;clamation_PTA%2026-28_V2.xlsx" TargetMode="External"/><Relationship Id="rId1" Type="http://schemas.openxmlformats.org/officeDocument/2006/relationships/externalLinkPath" Target="https://mapaq-my.sharepoint.com/Users/AGRN351/AppData/Local/Microsoft/Windows/INetCache/Content.Outlook/BL0O663L/Formulaire%20de%20r&#233;clamation_PTA%2026-28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ubc1-burop02\1400-qubc1-communs\_Groupes\Programmes%20Transfo\PTA_2026-2028\2%20-%20Documents%20administratifs\18-%20Formulaire%20de%20r&#233;clamation\Formulaire%20de%20r&#233;clamation_PTA%2026-28_2026_05_21.xlsx" TargetMode="External"/><Relationship Id="rId1" Type="http://schemas.openxmlformats.org/officeDocument/2006/relationships/externalLinkPath" Target="file:///\\Qubc1-burop02\1400-qubc1-communs\_Groupes\Programmes%20Transfo\PTA_2026-2028\2%20-%20Documents%20administratifs\18-%20Formulaire%20de%20r&#233;clamation\Formulaire%20de%20r&#233;clamation_PTA%2026-28_2026_05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IDE-MÉMOIRE"/>
      <sheetName val="Versement "/>
      <sheetName val="Versement 2"/>
      <sheetName val="Versement 3"/>
      <sheetName val="listes"/>
    </sheetNames>
    <sheetDataSet>
      <sheetData sheetId="0"/>
      <sheetData sheetId="1"/>
      <sheetData sheetId="2"/>
      <sheetData sheetId="3"/>
      <sheetData sheetId="4">
        <row r="1">
          <cell r="A1" t="str">
            <v>Choisir programme</v>
          </cell>
        </row>
        <row r="2">
          <cell r="A2" t="str">
            <v>Transformation alimentaire : Robotisation et systèmes de qualité 2021-2023 / volet 1 - Planification d'un projet</v>
          </cell>
        </row>
        <row r="3">
          <cell r="A3" t="str">
            <v>Transformation alimentaire : Robotisation et systèmes de qualité 2021-2023 / sous-volet 2.1 - Automatisation et robotisation de procédés</v>
          </cell>
        </row>
        <row r="4">
          <cell r="A4" t="str">
            <v>Transformation alimentaire : Robotisation et systèmes de qualité 2021-2023 / sous-volet 2.2 - Systèmes de gestion de la qualité et de la salubrité des aliments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IDE-MÉMOIRE"/>
      <sheetName val="Versement "/>
      <sheetName val="Versement 2"/>
      <sheetName val="Versement 3"/>
      <sheetName val="listes"/>
    </sheetNames>
    <sheetDataSet>
      <sheetData sheetId="0"/>
      <sheetData sheetId="1"/>
      <sheetData sheetId="2"/>
      <sheetData sheetId="3"/>
      <sheetData sheetId="4">
        <row r="1">
          <cell r="A1" t="str">
            <v>Choisir programme</v>
          </cell>
        </row>
        <row r="2">
          <cell r="A2" t="str">
            <v>Transformation alimentaire : Robotisation et systèmes de qualité 2021-2023 / volet 1 - Planification d'un projet</v>
          </cell>
        </row>
        <row r="3">
          <cell r="A3" t="str">
            <v>Transformation alimentaire : Robotisation et systèmes de qualité 2021-2023 / sous-volet 2.1 - Automatisation et robotisation de procédés</v>
          </cell>
        </row>
        <row r="4">
          <cell r="A4" t="str">
            <v>Transformation alimentaire : Robotisation et systèmes de qualité 2021-2023 / sous-volet 2.2 - Systèmes de gestion de la qualité et de la salubrité des aliments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620808-8B7F-4EDD-B443-5E52FAE6C301}" name="Tableau578" displayName="Tableau578" ref="A1:C10" totalsRowShown="0" headerRowDxfId="152" dataDxfId="151">
  <autoFilter ref="A1:C10" xr:uid="{82620808-8B7F-4EDD-B443-5E52FAE6C301}"/>
  <sortState xmlns:xlrd2="http://schemas.microsoft.com/office/spreadsheetml/2017/richdata2" ref="A2:C8">
    <sortCondition ref="A1:A8"/>
  </sortState>
  <tableColumns count="3">
    <tableColumn id="1" xr3:uid="{11F4E0D3-C3D3-4345-8F45-7F402366E26E}" name="Profils" dataDxfId="150"/>
    <tableColumn id="2" xr3:uid="{46D158A1-3259-4937-9B86-FC199057F29C}" name="PDTS" dataDxfId="149"/>
    <tableColumn id="3" xr3:uid="{EFB6AB55-77DB-406D-B912-A219D133F0DF}" name="Colonne1" dataDxfId="1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4856BF-CEED-4432-8D20-82C1D3C532E2}" name="Tableau579" displayName="Tableau579" ref="A11:B14" totalsRowShown="0" headerRowDxfId="147" dataDxfId="146">
  <autoFilter ref="A11:B14" xr:uid="{D14856BF-CEED-4432-8D20-82C1D3C532E2}"/>
  <tableColumns count="2">
    <tableColumn id="1" xr3:uid="{FD8C3C5E-9DA8-43C2-920E-294169EACD45}" name="Colonne1" dataDxfId="145"/>
    <tableColumn id="2" xr3:uid="{D324BE81-4093-4AFA-B029-18D16839F3AB}" name="Colonne2" dataDxfId="1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246580-4240-42F5-93FC-F47783597847}" name="Tableau5799" displayName="Tableau5799" ref="A15:B20" totalsRowShown="0" headerRowDxfId="143" dataDxfId="142">
  <autoFilter ref="A15:B20" xr:uid="{AC246580-4240-42F5-93FC-F47783597847}"/>
  <tableColumns count="2">
    <tableColumn id="1" xr3:uid="{ED288F1A-7AD3-4F53-8E86-70ED70ADE010}" name="Volets" dataDxfId="141"/>
    <tableColumn id="2" xr3:uid="{9B70C17B-2A86-4F06-BCF6-D015BAE264F2}" name="No selon le volet" dataDxfId="14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034CCD-C917-4F85-AD61-3EE0B9F6CFFE}" name="Tableau579910" displayName="Tableau579910" ref="A21:G38" totalsRowShown="0" headerRowDxfId="139" dataDxfId="138">
  <autoFilter ref="A21:G38" xr:uid="{62034CCD-C917-4F85-AD61-3EE0B9F6CFFE}"/>
  <tableColumns count="7">
    <tableColumn id="1" xr3:uid="{1FEC9AFD-B008-4810-A24A-D18623565C11}" name="Clientèle Volet 1 et 2" dataDxfId="137"/>
    <tableColumn id="2" xr3:uid="{E07B6127-727D-4261-AC85-F9E6D89A090D}" name="No selon la clientèle" dataDxfId="136"/>
    <tableColumn id="3" xr3:uid="{E4C66C1C-FE00-47E2-AF13-1DA08FD3CEA4}" name="Volet 1 - Aide" dataDxfId="135"/>
    <tableColumn id="4" xr3:uid="{7BE2F2F4-95FB-40FD-A8EA-4127AD971659}" name="Volet 2 - Aide" dataDxfId="134"/>
    <tableColumn id="5" xr3:uid="{8A9E369C-23B9-4EE6-B8EB-EE0A13309574}" name="Bonification volet 2" dataDxfId="133"/>
    <tableColumn id="6" xr3:uid="{12183F3E-7A2F-4446-8BB5-A1F485C9DA1A}" name="Colonne1" dataDxfId="132"/>
    <tableColumn id="7" xr3:uid="{41CAE9BA-5EA3-4843-B8E5-148CB6ADDD49}" name="Colonne3" dataDxfId="131"/>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esor.gouv.qc.ca/fileadmin/PDF/secretariat/Directive_frais_remboursables.pdf" TargetMode="External"/><Relationship Id="rId1" Type="http://schemas.openxmlformats.org/officeDocument/2006/relationships/hyperlink" Target="../AppData/Roaming/Microsoft/AppData/Local/Microsoft/Windows/INetCache/agrm716/AppData/Local/Microsoft/Windows/INetCache/Content.Outlook/62L0T09N/Les%20frais%20de%20d&#233;placement%20ne%20doivent%20pas%20d&#233;passer%20les%20bar&#232;mes%20en%20vigueur%20au%20sein%20de%20la%20fonction%20publique%20du%20Qu&#233;be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resor.gouv.qc.ca/fileadmin/PDF/secretariat/Directive_frais_remboursables.pdf" TargetMode="External"/><Relationship Id="rId1" Type="http://schemas.openxmlformats.org/officeDocument/2006/relationships/hyperlink" Target="../AppData/Roaming/Microsoft/AppData/Local/Microsoft/Windows/INetCache/agrm716/AppData/Local/Microsoft/Windows/INetCache/Content.Outlook/62L0T09N/Les%20frais%20de%20d&#233;placement%20ne%20doivent%20pas%20d&#233;passer%20les%20bar&#232;mes%20en%20vigueur%20au%20sein%20de%20la%20fonction%20publique%20du%20Qu&#233;be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tresor.gouv.qc.ca/fileadmin/PDF/secretariat/Directive_frais_remboursables.pdf" TargetMode="External"/><Relationship Id="rId1" Type="http://schemas.openxmlformats.org/officeDocument/2006/relationships/hyperlink" Target="../AppData/Roaming/Microsoft/AppData/Local/Microsoft/Windows/INetCache/agrm716/AppData/Local/Microsoft/Windows/INetCache/Content.Outlook/62L0T09N/Les%20frais%20de%20d&#233;placement%20ne%20doivent%20pas%20d&#233;passer%20les%20bar&#232;mes%20en%20vigueur%20au%20sein%20de%20la%20fonction%20publique%20du%20Qu&#233;bec"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hyperlink" Target="https://www.tresor.gouv.qc.ca/fileadmin/PDF/secretariat/Directive_frais_remboursables.pdf"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ED3D-4973-4E4F-B415-C360BA2EA844}">
  <sheetPr>
    <tabColor theme="9" tint="0.79998168889431442"/>
  </sheetPr>
  <dimension ref="C1:C23"/>
  <sheetViews>
    <sheetView showGridLines="0" tabSelected="1" topLeftCell="A11" zoomScaleNormal="100" workbookViewId="0">
      <selection activeCell="F11" sqref="F11"/>
    </sheetView>
  </sheetViews>
  <sheetFormatPr baseColWidth="10" defaultColWidth="11.42578125" defaultRowHeight="12.75" x14ac:dyDescent="0.2"/>
  <cols>
    <col min="1" max="2" width="2.28515625" style="607" customWidth="1"/>
    <col min="3" max="3" width="115.140625" style="607" customWidth="1"/>
    <col min="4" max="16384" width="11.42578125" style="607"/>
  </cols>
  <sheetData>
    <row r="1" spans="3:3" ht="41.25" x14ac:dyDescent="0.3">
      <c r="C1" s="638" t="s">
        <v>324</v>
      </c>
    </row>
    <row r="2" spans="3:3" ht="18" customHeight="1" x14ac:dyDescent="0.2">
      <c r="C2" s="609" t="s">
        <v>282</v>
      </c>
    </row>
    <row r="3" spans="3:3" ht="63" customHeight="1" x14ac:dyDescent="0.2">
      <c r="C3" s="613" t="s">
        <v>318</v>
      </c>
    </row>
    <row r="4" spans="3:3" ht="18" customHeight="1" x14ac:dyDescent="0.2">
      <c r="C4" s="609" t="s">
        <v>285</v>
      </c>
    </row>
    <row r="5" spans="3:3" ht="33" customHeight="1" x14ac:dyDescent="0.2">
      <c r="C5" s="633" t="s">
        <v>299</v>
      </c>
    </row>
    <row r="6" spans="3:3" ht="9.6" customHeight="1" x14ac:dyDescent="0.2">
      <c r="C6" s="633"/>
    </row>
    <row r="7" spans="3:3" x14ac:dyDescent="0.2">
      <c r="C7" s="633"/>
    </row>
    <row r="8" spans="3:3" ht="45.75" customHeight="1" x14ac:dyDescent="0.2">
      <c r="C8" s="633"/>
    </row>
    <row r="9" spans="3:3" ht="21.75" customHeight="1" x14ac:dyDescent="0.2">
      <c r="C9" s="633"/>
    </row>
    <row r="10" spans="3:3" ht="18" customHeight="1" x14ac:dyDescent="0.2">
      <c r="C10" s="609" t="s">
        <v>283</v>
      </c>
    </row>
    <row r="11" spans="3:3" ht="37.5" customHeight="1" x14ac:dyDescent="0.2">
      <c r="C11" s="613" t="s">
        <v>325</v>
      </c>
    </row>
    <row r="12" spans="3:3" ht="38.25" x14ac:dyDescent="0.2">
      <c r="C12" s="613" t="s">
        <v>326</v>
      </c>
    </row>
    <row r="13" spans="3:3" ht="55.5" customHeight="1" x14ac:dyDescent="0.2">
      <c r="C13" s="613" t="s">
        <v>327</v>
      </c>
    </row>
    <row r="14" spans="3:3" ht="18" customHeight="1" x14ac:dyDescent="0.2">
      <c r="C14" s="609" t="s">
        <v>284</v>
      </c>
    </row>
    <row r="15" spans="3:3" x14ac:dyDescent="0.2">
      <c r="C15" s="613" t="s">
        <v>319</v>
      </c>
    </row>
    <row r="16" spans="3:3" x14ac:dyDescent="0.2">
      <c r="C16" s="608"/>
    </row>
    <row r="17" spans="3:3" ht="18.75" customHeight="1" x14ac:dyDescent="0.2">
      <c r="C17" s="634" t="s">
        <v>320</v>
      </c>
    </row>
    <row r="18" spans="3:3" ht="204" x14ac:dyDescent="0.2">
      <c r="C18" s="612" t="s">
        <v>321</v>
      </c>
    </row>
    <row r="19" spans="3:3" ht="18" customHeight="1" x14ac:dyDescent="0.2">
      <c r="C19" s="609" t="s">
        <v>300</v>
      </c>
    </row>
    <row r="20" spans="3:3" ht="33.6" customHeight="1" x14ac:dyDescent="0.2">
      <c r="C20" s="637" t="s">
        <v>322</v>
      </c>
    </row>
    <row r="21" spans="3:3" ht="18" customHeight="1" x14ac:dyDescent="0.2">
      <c r="C21" s="609" t="s">
        <v>298</v>
      </c>
    </row>
    <row r="22" spans="3:3" ht="85.9" customHeight="1" x14ac:dyDescent="0.2">
      <c r="C22" s="635" t="s">
        <v>323</v>
      </c>
    </row>
    <row r="23" spans="3:3" x14ac:dyDescent="0.2">
      <c r="C23" s="636" t="s">
        <v>311</v>
      </c>
    </row>
  </sheetData>
  <sheetProtection algorithmName="SHA-512" hashValue="FctZuviPT1e2RUnmbFgdHiFHpDVkRyEjsSyLqIauO4OKGLb6lxcy3QdQdfUSZHDlc2SO8LdpfmED9Xp8fQHdKQ==" saltValue="6aVdpczXW8Ze9NQE8NIIuw==" spinCount="100000" sheet="1" selectLockedCells="1" selectUnlockedCells="1"/>
  <mergeCells count="1">
    <mergeCell ref="C5:C9"/>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5A7E-58F5-44F2-AD04-5D825FEE7617}">
  <sheetPr codeName="Feuil2">
    <tabColor theme="9" tint="0.79998168889431442"/>
    <pageSetUpPr fitToPage="1"/>
  </sheetPr>
  <dimension ref="A1:CH176"/>
  <sheetViews>
    <sheetView showGridLines="0" showZeros="0" topLeftCell="A144" zoomScale="80" zoomScaleNormal="80" zoomScaleSheetLayoutView="80" zoomScalePageLayoutView="40" workbookViewId="0">
      <selection activeCell="I176" sqref="I176"/>
    </sheetView>
  </sheetViews>
  <sheetFormatPr baseColWidth="10" defaultColWidth="11.28515625" defaultRowHeight="14.25" x14ac:dyDescent="0.2"/>
  <cols>
    <col min="1" max="2" width="20.140625" style="1" customWidth="1"/>
    <col min="3" max="3" width="28.7109375" style="1" customWidth="1"/>
    <col min="4" max="4" width="16.140625" style="1" customWidth="1"/>
    <col min="5" max="5" width="26.7109375" style="1" customWidth="1"/>
    <col min="6" max="6" width="17.85546875" style="1" customWidth="1"/>
    <col min="7" max="7" width="21.140625" style="1" customWidth="1"/>
    <col min="8" max="8" width="15.85546875" style="1" bestFit="1" customWidth="1"/>
    <col min="9" max="9" width="18.140625" style="1" bestFit="1" customWidth="1"/>
    <col min="10" max="10" width="17.5703125" style="1" customWidth="1"/>
    <col min="11" max="12" width="16.7109375" style="1" customWidth="1"/>
    <col min="13" max="13" width="20.140625" style="1" customWidth="1"/>
    <col min="14" max="14" width="20.85546875" style="1" customWidth="1"/>
    <col min="15" max="16" width="18.5703125" style="1" customWidth="1"/>
    <col min="17" max="17" width="15.42578125" style="1" customWidth="1"/>
    <col min="18" max="19" width="11.28515625" style="1"/>
    <col min="20" max="20" width="17.42578125" style="1" customWidth="1"/>
    <col min="21" max="16384" width="11.28515625" style="1"/>
  </cols>
  <sheetData>
    <row r="1" spans="1:22" s="2" customFormat="1" ht="80.25" customHeight="1" x14ac:dyDescent="0.25">
      <c r="A1" s="456" t="s">
        <v>278</v>
      </c>
      <c r="B1" s="456"/>
      <c r="C1" s="456"/>
      <c r="D1" s="456"/>
      <c r="E1" s="456"/>
      <c r="F1" s="456"/>
      <c r="G1" s="456"/>
      <c r="H1" s="456"/>
      <c r="I1" s="456"/>
      <c r="J1" s="456"/>
      <c r="K1" s="456"/>
      <c r="L1" s="3"/>
    </row>
    <row r="2" spans="1:22" ht="18" x14ac:dyDescent="0.25">
      <c r="A2" s="199"/>
      <c r="B2" s="199"/>
      <c r="C2" s="199"/>
      <c r="D2" s="199"/>
      <c r="E2" s="199"/>
      <c r="F2" s="199"/>
      <c r="G2" s="199"/>
      <c r="H2" s="199"/>
      <c r="I2" s="199"/>
      <c r="J2" s="199"/>
      <c r="K2" s="199"/>
      <c r="V2" s="155"/>
    </row>
    <row r="3" spans="1:22" ht="28.5" customHeight="1" x14ac:dyDescent="0.2">
      <c r="A3" s="433" t="s">
        <v>0</v>
      </c>
      <c r="B3" s="435"/>
      <c r="C3" s="512"/>
      <c r="D3" s="513"/>
      <c r="E3" s="514"/>
      <c r="J3" s="457"/>
      <c r="K3" s="457"/>
    </row>
    <row r="4" spans="1:22" ht="28.5" customHeight="1" x14ac:dyDescent="0.2">
      <c r="A4" s="433" t="s">
        <v>3</v>
      </c>
      <c r="B4" s="435"/>
      <c r="C4" s="515"/>
      <c r="D4" s="516"/>
      <c r="E4" s="517"/>
      <c r="J4" s="50"/>
      <c r="K4" s="51"/>
    </row>
    <row r="5" spans="1:22" ht="26.45" customHeight="1" x14ac:dyDescent="0.2">
      <c r="A5" s="433" t="s">
        <v>5</v>
      </c>
      <c r="B5" s="435"/>
      <c r="C5" s="463" t="s">
        <v>2</v>
      </c>
      <c r="D5" s="463"/>
      <c r="E5" s="463"/>
      <c r="F5" s="47"/>
      <c r="J5" s="50"/>
      <c r="K5" s="52"/>
    </row>
    <row r="6" spans="1:22" ht="28.5" customHeight="1" x14ac:dyDescent="0.2">
      <c r="A6" s="433" t="s">
        <v>4</v>
      </c>
      <c r="B6" s="435"/>
      <c r="C6" s="440" t="s">
        <v>2</v>
      </c>
      <c r="D6" s="441"/>
      <c r="E6" s="442"/>
      <c r="J6" s="50"/>
      <c r="K6" s="53"/>
    </row>
    <row r="7" spans="1:22" ht="24.6" customHeight="1" x14ac:dyDescent="0.2">
      <c r="A7" s="433" t="s">
        <v>137</v>
      </c>
      <c r="B7" s="435"/>
      <c r="C7" s="440" t="s">
        <v>2</v>
      </c>
      <c r="D7" s="441"/>
      <c r="E7" s="442"/>
      <c r="F7" s="443" t="str">
        <f>IF(C7=Source!C55,"S’il s’agit d’une boisson, le projet doit également viser un apport en fibres alimentaires d’au moins 7 % de la valeur quotidienne (2 g / 28 g) 
ou l’ajout d’un composé bioactif.","")</f>
        <v/>
      </c>
      <c r="G7" s="444"/>
      <c r="H7" s="444"/>
      <c r="I7" s="444"/>
      <c r="J7" s="50"/>
      <c r="K7" s="53"/>
    </row>
    <row r="8" spans="1:22" ht="30" customHeight="1" x14ac:dyDescent="0.2">
      <c r="A8" s="433" t="s">
        <v>286</v>
      </c>
      <c r="B8" s="435"/>
      <c r="C8" s="464" t="s">
        <v>2</v>
      </c>
      <c r="D8" s="464"/>
      <c r="E8" s="464"/>
      <c r="J8" s="50"/>
      <c r="K8" s="54"/>
    </row>
    <row r="9" spans="1:22" ht="22.5" customHeight="1" x14ac:dyDescent="0.2">
      <c r="A9" s="433" t="s">
        <v>291</v>
      </c>
      <c r="B9" s="434"/>
      <c r="C9" s="434"/>
      <c r="D9" s="435"/>
      <c r="E9" s="159" t="s">
        <v>2</v>
      </c>
      <c r="F9" s="153"/>
      <c r="J9" s="51"/>
      <c r="K9" s="52"/>
    </row>
    <row r="10" spans="1:22" ht="28.5" customHeight="1" x14ac:dyDescent="0.2">
      <c r="A10" s="433" t="str">
        <f>IF(E9="Non","","Si oui, veuillez indiquer le nombre de demandes déjà déposées dans le cadre du programme Alimentation santé 2026-2029.")</f>
        <v>Si oui, veuillez indiquer le nombre de demandes déjà déposées dans le cadre du programme Alimentation santé 2026-2029.</v>
      </c>
      <c r="B10" s="434"/>
      <c r="C10" s="434"/>
      <c r="D10" s="435"/>
      <c r="E10" s="167"/>
      <c r="J10" s="436"/>
      <c r="K10" s="436"/>
    </row>
    <row r="11" spans="1:22" ht="19.5" customHeight="1" x14ac:dyDescent="0.2">
      <c r="A11" s="433" t="s">
        <v>1</v>
      </c>
      <c r="B11" s="434"/>
      <c r="C11" s="434"/>
      <c r="D11" s="435"/>
      <c r="E11" s="168" t="s">
        <v>2</v>
      </c>
      <c r="F11" s="153"/>
      <c r="J11" s="436"/>
      <c r="K11" s="436"/>
    </row>
    <row r="12" spans="1:22" x14ac:dyDescent="0.2">
      <c r="J12" s="49"/>
      <c r="K12" s="49"/>
    </row>
    <row r="13" spans="1:22" ht="23.25" customHeight="1" x14ac:dyDescent="0.2">
      <c r="A13" s="419" t="s">
        <v>65</v>
      </c>
      <c r="B13" s="420"/>
      <c r="C13" s="421"/>
      <c r="D13" s="170">
        <f>Source!A82</f>
        <v>0</v>
      </c>
      <c r="J13" s="429"/>
      <c r="K13" s="429"/>
    </row>
    <row r="14" spans="1:22" ht="22.5" customHeight="1" x14ac:dyDescent="0.2">
      <c r="A14" s="419" t="s">
        <v>207</v>
      </c>
      <c r="B14" s="420"/>
      <c r="C14" s="421"/>
      <c r="D14" s="160">
        <f>Source!A79</f>
        <v>0</v>
      </c>
    </row>
    <row r="15" spans="1:22" ht="25.5" customHeight="1" x14ac:dyDescent="0.2">
      <c r="A15" s="419" t="s">
        <v>208</v>
      </c>
      <c r="B15" s="420"/>
      <c r="C15" s="421"/>
      <c r="D15" s="160">
        <f>Source!A78</f>
        <v>0</v>
      </c>
    </row>
    <row r="16" spans="1:22" ht="20.25" customHeight="1" x14ac:dyDescent="0.2">
      <c r="A16" s="424" t="s">
        <v>292</v>
      </c>
      <c r="B16" s="424"/>
      <c r="C16" s="424"/>
      <c r="D16" s="170">
        <v>0.75</v>
      </c>
      <c r="G16" s="518" t="s">
        <v>287</v>
      </c>
      <c r="H16" s="518"/>
      <c r="I16" s="518"/>
      <c r="J16" s="518"/>
      <c r="K16" s="518"/>
      <c r="L16" s="518"/>
    </row>
    <row r="19" spans="1:16" s="2" customFormat="1" ht="28.5" customHeight="1" x14ac:dyDescent="0.25">
      <c r="A19" s="426" t="s">
        <v>301</v>
      </c>
      <c r="B19" s="427"/>
      <c r="C19" s="427"/>
      <c r="D19" s="427"/>
      <c r="E19" s="427"/>
      <c r="F19" s="427"/>
      <c r="G19" s="427"/>
      <c r="H19" s="427"/>
      <c r="I19" s="427"/>
      <c r="J19" s="427"/>
      <c r="K19" s="427"/>
      <c r="L19" s="427"/>
      <c r="M19" s="427"/>
      <c r="N19" s="427"/>
      <c r="O19" s="427"/>
      <c r="P19" s="428"/>
    </row>
    <row r="20" spans="1:16" s="2" customFormat="1" ht="33.75" customHeight="1" x14ac:dyDescent="0.25">
      <c r="A20" s="413" t="s">
        <v>107</v>
      </c>
      <c r="B20" s="413"/>
      <c r="C20" s="413"/>
      <c r="D20" s="413"/>
      <c r="E20" s="413"/>
      <c r="F20" s="413"/>
      <c r="G20" s="413"/>
      <c r="H20" s="413"/>
      <c r="I20" s="413"/>
      <c r="J20" s="413"/>
      <c r="K20" s="413"/>
      <c r="L20" s="413"/>
      <c r="M20" s="522"/>
      <c r="N20" s="466" t="s">
        <v>236</v>
      </c>
      <c r="O20" s="467"/>
      <c r="P20" s="468"/>
    </row>
    <row r="21" spans="1:16" s="4" customFormat="1" ht="19.5" customHeight="1" x14ac:dyDescent="0.2">
      <c r="A21" s="469" t="s">
        <v>302</v>
      </c>
      <c r="B21" s="470"/>
      <c r="C21" s="470"/>
      <c r="D21" s="470"/>
      <c r="E21" s="470"/>
      <c r="F21" s="470"/>
      <c r="G21" s="470"/>
      <c r="H21" s="470"/>
      <c r="I21" s="470"/>
      <c r="J21" s="470"/>
      <c r="K21" s="470"/>
      <c r="L21" s="471"/>
      <c r="M21" s="317" t="s">
        <v>111</v>
      </c>
      <c r="N21" s="319" t="s">
        <v>152</v>
      </c>
      <c r="O21" s="321" t="s">
        <v>169</v>
      </c>
      <c r="P21" s="465" t="s">
        <v>293</v>
      </c>
    </row>
    <row r="22" spans="1:16" s="4" customFormat="1" ht="32.450000000000003" customHeight="1" x14ac:dyDescent="0.2">
      <c r="A22" s="414" t="s">
        <v>274</v>
      </c>
      <c r="B22" s="415"/>
      <c r="C22" s="415"/>
      <c r="D22" s="415"/>
      <c r="E22" s="415"/>
      <c r="F22" s="415"/>
      <c r="G22" s="415"/>
      <c r="H22" s="415"/>
      <c r="I22" s="415"/>
      <c r="J22" s="415"/>
      <c r="K22" s="415"/>
      <c r="L22" s="416"/>
      <c r="M22" s="318"/>
      <c r="N22" s="320"/>
      <c r="O22" s="322"/>
      <c r="P22" s="465"/>
    </row>
    <row r="23" spans="1:16" s="4" customFormat="1" ht="13.5" customHeight="1" x14ac:dyDescent="0.2">
      <c r="A23" s="523"/>
      <c r="B23" s="524"/>
      <c r="C23" s="524"/>
      <c r="D23" s="524"/>
      <c r="E23" s="524"/>
      <c r="F23" s="524"/>
      <c r="G23" s="524"/>
      <c r="H23" s="524"/>
      <c r="I23" s="524"/>
      <c r="J23" s="524"/>
      <c r="K23" s="524"/>
      <c r="L23" s="525"/>
      <c r="M23" s="254"/>
      <c r="N23" s="255"/>
      <c r="O23" s="256"/>
      <c r="P23" s="208">
        <f>M23-N23-O23</f>
        <v>0</v>
      </c>
    </row>
    <row r="24" spans="1:16" s="4" customFormat="1" ht="13.5" customHeight="1" x14ac:dyDescent="0.2">
      <c r="A24" s="523"/>
      <c r="B24" s="524"/>
      <c r="C24" s="524"/>
      <c r="D24" s="524"/>
      <c r="E24" s="524"/>
      <c r="F24" s="524"/>
      <c r="G24" s="524"/>
      <c r="H24" s="524"/>
      <c r="I24" s="524"/>
      <c r="J24" s="524"/>
      <c r="K24" s="524"/>
      <c r="L24" s="525"/>
      <c r="M24" s="254"/>
      <c r="N24" s="255"/>
      <c r="O24" s="256"/>
      <c r="P24" s="208">
        <f>M24-N24-O24</f>
        <v>0</v>
      </c>
    </row>
    <row r="25" spans="1:16" s="4" customFormat="1" ht="13.5" customHeight="1" x14ac:dyDescent="0.2">
      <c r="A25" s="523"/>
      <c r="B25" s="524"/>
      <c r="C25" s="524"/>
      <c r="D25" s="524"/>
      <c r="E25" s="524"/>
      <c r="F25" s="524"/>
      <c r="G25" s="524"/>
      <c r="H25" s="524"/>
      <c r="I25" s="524"/>
      <c r="J25" s="524"/>
      <c r="K25" s="524"/>
      <c r="L25" s="525"/>
      <c r="M25" s="254"/>
      <c r="N25" s="255"/>
      <c r="O25" s="256"/>
      <c r="P25" s="208">
        <f>M25-N25-O25</f>
        <v>0</v>
      </c>
    </row>
    <row r="26" spans="1:16" s="4" customFormat="1" ht="13.5" customHeight="1" x14ac:dyDescent="0.2">
      <c r="A26" s="523"/>
      <c r="B26" s="524"/>
      <c r="C26" s="524"/>
      <c r="D26" s="524"/>
      <c r="E26" s="524"/>
      <c r="F26" s="524"/>
      <c r="G26" s="524"/>
      <c r="H26" s="524"/>
      <c r="I26" s="524"/>
      <c r="J26" s="524"/>
      <c r="K26" s="524"/>
      <c r="L26" s="525"/>
      <c r="M26" s="254"/>
      <c r="N26" s="255"/>
      <c r="O26" s="256"/>
      <c r="P26" s="208">
        <f>M26-N26-O26</f>
        <v>0</v>
      </c>
    </row>
    <row r="27" spans="1:16" s="4" customFormat="1" ht="13.5" customHeight="1" x14ac:dyDescent="0.2">
      <c r="A27" s="523"/>
      <c r="B27" s="524"/>
      <c r="C27" s="524"/>
      <c r="D27" s="524"/>
      <c r="E27" s="524"/>
      <c r="F27" s="524"/>
      <c r="G27" s="524"/>
      <c r="H27" s="524"/>
      <c r="I27" s="524"/>
      <c r="J27" s="524"/>
      <c r="K27" s="524"/>
      <c r="L27" s="525"/>
      <c r="M27" s="254"/>
      <c r="N27" s="255"/>
      <c r="O27" s="256"/>
      <c r="P27" s="208">
        <f>M27-N27-O27</f>
        <v>0</v>
      </c>
    </row>
    <row r="28" spans="1:16" s="4" customFormat="1" ht="15" x14ac:dyDescent="0.2">
      <c r="A28" s="528" t="s">
        <v>112</v>
      </c>
      <c r="B28" s="529"/>
      <c r="C28" s="529"/>
      <c r="D28" s="529"/>
      <c r="E28" s="529"/>
      <c r="F28" s="529"/>
      <c r="G28" s="529"/>
      <c r="H28" s="529"/>
      <c r="I28" s="529"/>
      <c r="J28" s="529"/>
      <c r="K28" s="529"/>
      <c r="L28" s="530"/>
      <c r="M28" s="232">
        <f>SUM(M23:M27)</f>
        <v>0</v>
      </c>
      <c r="N28" s="232">
        <f>SUM(N23:N27)</f>
        <v>0</v>
      </c>
      <c r="O28" s="232">
        <f>SUM(O23:O27)</f>
        <v>0</v>
      </c>
      <c r="P28" s="233">
        <f>SUM(P23:P27)</f>
        <v>0</v>
      </c>
    </row>
    <row r="29" spans="1:16" s="4" customFormat="1" ht="48.75" customHeight="1" x14ac:dyDescent="0.2">
      <c r="A29" s="413" t="s">
        <v>303</v>
      </c>
      <c r="B29" s="413"/>
      <c r="C29" s="413"/>
      <c r="D29" s="413"/>
      <c r="E29" s="413"/>
      <c r="F29" s="413"/>
      <c r="G29" s="413"/>
      <c r="H29" s="413"/>
      <c r="I29" s="413"/>
      <c r="J29" s="413"/>
      <c r="K29" s="413"/>
      <c r="L29" s="413"/>
      <c r="M29" s="522"/>
      <c r="N29" s="466" t="s">
        <v>236</v>
      </c>
      <c r="O29" s="467"/>
      <c r="P29" s="468"/>
    </row>
    <row r="30" spans="1:16" s="4" customFormat="1" ht="18" customHeight="1" x14ac:dyDescent="0.2">
      <c r="A30" s="521" t="s">
        <v>108</v>
      </c>
      <c r="B30" s="521"/>
      <c r="C30" s="521" t="s">
        <v>43</v>
      </c>
      <c r="D30" s="321" t="s">
        <v>151</v>
      </c>
      <c r="E30" s="519" t="s">
        <v>109</v>
      </c>
      <c r="F30" s="519" t="s">
        <v>243</v>
      </c>
      <c r="G30" s="526"/>
      <c r="H30" s="321" t="s">
        <v>275</v>
      </c>
      <c r="I30" s="321" t="s">
        <v>276</v>
      </c>
      <c r="J30" s="321" t="s">
        <v>277</v>
      </c>
      <c r="K30" s="321" t="s">
        <v>290</v>
      </c>
      <c r="L30" s="321" t="s">
        <v>294</v>
      </c>
      <c r="M30" s="317" t="s">
        <v>111</v>
      </c>
      <c r="N30" s="319" t="s">
        <v>152</v>
      </c>
      <c r="O30" s="321" t="s">
        <v>169</v>
      </c>
      <c r="P30" s="465" t="s">
        <v>293</v>
      </c>
    </row>
    <row r="31" spans="1:16" s="4" customFormat="1" ht="49.9" customHeight="1" x14ac:dyDescent="0.2">
      <c r="A31" s="521"/>
      <c r="B31" s="521"/>
      <c r="C31" s="521"/>
      <c r="D31" s="322"/>
      <c r="E31" s="520"/>
      <c r="F31" s="520"/>
      <c r="G31" s="527"/>
      <c r="H31" s="322"/>
      <c r="I31" s="322"/>
      <c r="J31" s="322"/>
      <c r="K31" s="322"/>
      <c r="L31" s="322"/>
      <c r="M31" s="318"/>
      <c r="N31" s="320"/>
      <c r="O31" s="322"/>
      <c r="P31" s="465"/>
    </row>
    <row r="32" spans="1:16" s="4" customFormat="1" ht="14.1" customHeight="1" x14ac:dyDescent="0.2">
      <c r="A32" s="392"/>
      <c r="B32" s="531"/>
      <c r="C32" s="207"/>
      <c r="D32" s="162"/>
      <c r="E32" s="163" t="s">
        <v>2</v>
      </c>
      <c r="F32" s="461"/>
      <c r="G32" s="462"/>
      <c r="H32" s="197"/>
      <c r="I32" s="164"/>
      <c r="J32" s="197"/>
      <c r="K32" s="165"/>
      <c r="L32" s="206">
        <f>K32/7</f>
        <v>0</v>
      </c>
      <c r="M32" s="209">
        <f>ROUND((H32+J32)*K32,0)</f>
        <v>0</v>
      </c>
      <c r="N32" s="213"/>
      <c r="O32" s="205"/>
      <c r="P32" s="208">
        <f>M32-N32-O32</f>
        <v>0</v>
      </c>
    </row>
    <row r="33" spans="1:16" s="4" customFormat="1" ht="14.1" customHeight="1" x14ac:dyDescent="0.2">
      <c r="A33" s="374"/>
      <c r="B33" s="376"/>
      <c r="C33" s="207"/>
      <c r="D33" s="162"/>
      <c r="E33" s="163" t="s">
        <v>2</v>
      </c>
      <c r="F33" s="461"/>
      <c r="G33" s="462"/>
      <c r="H33" s="197"/>
      <c r="I33" s="164"/>
      <c r="J33" s="197"/>
      <c r="K33" s="165"/>
      <c r="L33" s="206">
        <f>K33/7</f>
        <v>0</v>
      </c>
      <c r="M33" s="209">
        <f>ROUND((H33+J33)*K33,0)</f>
        <v>0</v>
      </c>
      <c r="N33" s="213"/>
      <c r="O33" s="205"/>
      <c r="P33" s="208">
        <f t="shared" ref="P33:P49" si="0">M33-N33-O33</f>
        <v>0</v>
      </c>
    </row>
    <row r="34" spans="1:16" s="4" customFormat="1" ht="14.1" customHeight="1" x14ac:dyDescent="0.2">
      <c r="A34" s="374"/>
      <c r="B34" s="376"/>
      <c r="C34" s="207"/>
      <c r="D34" s="162"/>
      <c r="E34" s="163" t="s">
        <v>2</v>
      </c>
      <c r="F34" s="461"/>
      <c r="G34" s="462"/>
      <c r="H34" s="197"/>
      <c r="I34" s="164"/>
      <c r="J34" s="197"/>
      <c r="K34" s="165"/>
      <c r="L34" s="206">
        <f t="shared" ref="L34:L49" si="1">K34/7</f>
        <v>0</v>
      </c>
      <c r="M34" s="209">
        <f>ROUND((H34+J34)*K34,0)</f>
        <v>0</v>
      </c>
      <c r="N34" s="213"/>
      <c r="O34" s="205"/>
      <c r="P34" s="208">
        <f t="shared" si="0"/>
        <v>0</v>
      </c>
    </row>
    <row r="35" spans="1:16" s="4" customFormat="1" ht="14.1" customHeight="1" x14ac:dyDescent="0.2">
      <c r="A35" s="374"/>
      <c r="B35" s="376"/>
      <c r="C35" s="207"/>
      <c r="D35" s="162"/>
      <c r="E35" s="163" t="s">
        <v>2</v>
      </c>
      <c r="F35" s="461"/>
      <c r="G35" s="462"/>
      <c r="H35" s="197"/>
      <c r="I35" s="164"/>
      <c r="J35" s="197"/>
      <c r="K35" s="165"/>
      <c r="L35" s="206">
        <f t="shared" si="1"/>
        <v>0</v>
      </c>
      <c r="M35" s="209">
        <f t="shared" ref="M35:M49" si="2">ROUND((H35+J35)*K35,0)</f>
        <v>0</v>
      </c>
      <c r="N35" s="213"/>
      <c r="O35" s="205"/>
      <c r="P35" s="208">
        <f t="shared" si="0"/>
        <v>0</v>
      </c>
    </row>
    <row r="36" spans="1:16" s="4" customFormat="1" ht="14.1" customHeight="1" x14ac:dyDescent="0.2">
      <c r="A36" s="374"/>
      <c r="B36" s="376"/>
      <c r="C36" s="207"/>
      <c r="D36" s="162"/>
      <c r="E36" s="163" t="s">
        <v>2</v>
      </c>
      <c r="F36" s="461"/>
      <c r="G36" s="462"/>
      <c r="H36" s="197"/>
      <c r="I36" s="164"/>
      <c r="J36" s="197"/>
      <c r="K36" s="165"/>
      <c r="L36" s="206">
        <f t="shared" si="1"/>
        <v>0</v>
      </c>
      <c r="M36" s="209">
        <f t="shared" si="2"/>
        <v>0</v>
      </c>
      <c r="N36" s="213"/>
      <c r="O36" s="205"/>
      <c r="P36" s="208">
        <f t="shared" si="0"/>
        <v>0</v>
      </c>
    </row>
    <row r="37" spans="1:16" s="4" customFormat="1" ht="14.1" customHeight="1" x14ac:dyDescent="0.2">
      <c r="A37" s="374"/>
      <c r="B37" s="376"/>
      <c r="C37" s="207"/>
      <c r="D37" s="162"/>
      <c r="E37" s="163" t="s">
        <v>2</v>
      </c>
      <c r="F37" s="461"/>
      <c r="G37" s="462"/>
      <c r="H37" s="197"/>
      <c r="I37" s="164"/>
      <c r="J37" s="197"/>
      <c r="K37" s="165"/>
      <c r="L37" s="206">
        <f t="shared" si="1"/>
        <v>0</v>
      </c>
      <c r="M37" s="209">
        <f t="shared" si="2"/>
        <v>0</v>
      </c>
      <c r="N37" s="213"/>
      <c r="O37" s="205"/>
      <c r="P37" s="208">
        <f t="shared" si="0"/>
        <v>0</v>
      </c>
    </row>
    <row r="38" spans="1:16" s="4" customFormat="1" ht="14.1" customHeight="1" x14ac:dyDescent="0.2">
      <c r="A38" s="374"/>
      <c r="B38" s="376"/>
      <c r="C38" s="207"/>
      <c r="D38" s="162"/>
      <c r="E38" s="163" t="s">
        <v>2</v>
      </c>
      <c r="F38" s="461"/>
      <c r="G38" s="462"/>
      <c r="H38" s="197"/>
      <c r="I38" s="164"/>
      <c r="J38" s="197"/>
      <c r="K38" s="165"/>
      <c r="L38" s="206">
        <f t="shared" si="1"/>
        <v>0</v>
      </c>
      <c r="M38" s="209">
        <f t="shared" si="2"/>
        <v>0</v>
      </c>
      <c r="N38" s="213"/>
      <c r="O38" s="205"/>
      <c r="P38" s="208">
        <f t="shared" si="0"/>
        <v>0</v>
      </c>
    </row>
    <row r="39" spans="1:16" s="4" customFormat="1" ht="14.1" customHeight="1" x14ac:dyDescent="0.2">
      <c r="A39" s="374"/>
      <c r="B39" s="376"/>
      <c r="C39" s="207"/>
      <c r="D39" s="162"/>
      <c r="E39" s="163" t="s">
        <v>2</v>
      </c>
      <c r="F39" s="461"/>
      <c r="G39" s="462"/>
      <c r="H39" s="197"/>
      <c r="I39" s="164"/>
      <c r="J39" s="197"/>
      <c r="K39" s="165"/>
      <c r="L39" s="206">
        <f t="shared" si="1"/>
        <v>0</v>
      </c>
      <c r="M39" s="209">
        <f t="shared" si="2"/>
        <v>0</v>
      </c>
      <c r="N39" s="213"/>
      <c r="O39" s="205"/>
      <c r="P39" s="208">
        <f t="shared" si="0"/>
        <v>0</v>
      </c>
    </row>
    <row r="40" spans="1:16" s="4" customFormat="1" ht="14.1" customHeight="1" x14ac:dyDescent="0.2">
      <c r="A40" s="374"/>
      <c r="B40" s="376"/>
      <c r="C40" s="207"/>
      <c r="D40" s="162"/>
      <c r="E40" s="163" t="s">
        <v>2</v>
      </c>
      <c r="F40" s="461"/>
      <c r="G40" s="462"/>
      <c r="H40" s="197"/>
      <c r="I40" s="164"/>
      <c r="J40" s="197"/>
      <c r="K40" s="165"/>
      <c r="L40" s="206">
        <f t="shared" si="1"/>
        <v>0</v>
      </c>
      <c r="M40" s="209">
        <f t="shared" si="2"/>
        <v>0</v>
      </c>
      <c r="N40" s="213"/>
      <c r="O40" s="205"/>
      <c r="P40" s="208">
        <f t="shared" si="0"/>
        <v>0</v>
      </c>
    </row>
    <row r="41" spans="1:16" s="4" customFormat="1" ht="14.1" customHeight="1" x14ac:dyDescent="0.2">
      <c r="A41" s="374"/>
      <c r="B41" s="376"/>
      <c r="C41" s="207"/>
      <c r="D41" s="162"/>
      <c r="E41" s="163" t="s">
        <v>2</v>
      </c>
      <c r="F41" s="461"/>
      <c r="G41" s="462"/>
      <c r="H41" s="197"/>
      <c r="I41" s="164"/>
      <c r="J41" s="197"/>
      <c r="K41" s="165"/>
      <c r="L41" s="206">
        <f t="shared" si="1"/>
        <v>0</v>
      </c>
      <c r="M41" s="209">
        <f t="shared" si="2"/>
        <v>0</v>
      </c>
      <c r="N41" s="213"/>
      <c r="O41" s="205"/>
      <c r="P41" s="208">
        <f>M41-N41-O41</f>
        <v>0</v>
      </c>
    </row>
    <row r="42" spans="1:16" s="4" customFormat="1" ht="14.1" customHeight="1" x14ac:dyDescent="0.2">
      <c r="A42" s="374"/>
      <c r="B42" s="376"/>
      <c r="C42" s="207"/>
      <c r="D42" s="162"/>
      <c r="E42" s="163" t="s">
        <v>2</v>
      </c>
      <c r="F42" s="461"/>
      <c r="G42" s="462"/>
      <c r="H42" s="197"/>
      <c r="I42" s="164"/>
      <c r="J42" s="197"/>
      <c r="K42" s="165"/>
      <c r="L42" s="206">
        <f t="shared" si="1"/>
        <v>0</v>
      </c>
      <c r="M42" s="209">
        <f t="shared" si="2"/>
        <v>0</v>
      </c>
      <c r="N42" s="213"/>
      <c r="O42" s="205"/>
      <c r="P42" s="208">
        <f t="shared" si="0"/>
        <v>0</v>
      </c>
    </row>
    <row r="43" spans="1:16" s="4" customFormat="1" ht="14.1" customHeight="1" x14ac:dyDescent="0.2">
      <c r="A43" s="374"/>
      <c r="B43" s="376"/>
      <c r="C43" s="207"/>
      <c r="D43" s="162"/>
      <c r="E43" s="163" t="s">
        <v>2</v>
      </c>
      <c r="F43" s="461"/>
      <c r="G43" s="462"/>
      <c r="H43" s="197"/>
      <c r="I43" s="164"/>
      <c r="J43" s="197"/>
      <c r="K43" s="165"/>
      <c r="L43" s="206">
        <f t="shared" si="1"/>
        <v>0</v>
      </c>
      <c r="M43" s="209">
        <f t="shared" si="2"/>
        <v>0</v>
      </c>
      <c r="N43" s="213"/>
      <c r="O43" s="205"/>
      <c r="P43" s="208">
        <f t="shared" si="0"/>
        <v>0</v>
      </c>
    </row>
    <row r="44" spans="1:16" s="4" customFormat="1" ht="14.1" customHeight="1" x14ac:dyDescent="0.2">
      <c r="A44" s="374"/>
      <c r="B44" s="376"/>
      <c r="C44" s="207"/>
      <c r="D44" s="162"/>
      <c r="E44" s="163" t="s">
        <v>2</v>
      </c>
      <c r="F44" s="461"/>
      <c r="G44" s="462"/>
      <c r="H44" s="197"/>
      <c r="I44" s="164"/>
      <c r="J44" s="197"/>
      <c r="K44" s="165"/>
      <c r="L44" s="206">
        <f t="shared" si="1"/>
        <v>0</v>
      </c>
      <c r="M44" s="209">
        <f t="shared" si="2"/>
        <v>0</v>
      </c>
      <c r="N44" s="213"/>
      <c r="O44" s="205"/>
      <c r="P44" s="208">
        <f t="shared" si="0"/>
        <v>0</v>
      </c>
    </row>
    <row r="45" spans="1:16" s="4" customFormat="1" ht="14.1" customHeight="1" x14ac:dyDescent="0.2">
      <c r="A45" s="374"/>
      <c r="B45" s="376"/>
      <c r="C45" s="207"/>
      <c r="D45" s="162"/>
      <c r="E45" s="163" t="s">
        <v>2</v>
      </c>
      <c r="F45" s="461"/>
      <c r="G45" s="462"/>
      <c r="H45" s="197"/>
      <c r="I45" s="164"/>
      <c r="J45" s="197"/>
      <c r="K45" s="165"/>
      <c r="L45" s="206">
        <f t="shared" si="1"/>
        <v>0</v>
      </c>
      <c r="M45" s="209">
        <f t="shared" si="2"/>
        <v>0</v>
      </c>
      <c r="N45" s="213"/>
      <c r="O45" s="205"/>
      <c r="P45" s="208">
        <f t="shared" si="0"/>
        <v>0</v>
      </c>
    </row>
    <row r="46" spans="1:16" s="4" customFormat="1" ht="14.1" customHeight="1" x14ac:dyDescent="0.2">
      <c r="A46" s="374"/>
      <c r="B46" s="376"/>
      <c r="C46" s="207"/>
      <c r="D46" s="162"/>
      <c r="E46" s="163" t="s">
        <v>2</v>
      </c>
      <c r="F46" s="461"/>
      <c r="G46" s="462"/>
      <c r="H46" s="197"/>
      <c r="I46" s="164"/>
      <c r="J46" s="197"/>
      <c r="K46" s="165"/>
      <c r="L46" s="206">
        <f t="shared" si="1"/>
        <v>0</v>
      </c>
      <c r="M46" s="209">
        <f t="shared" si="2"/>
        <v>0</v>
      </c>
      <c r="N46" s="213"/>
      <c r="O46" s="205"/>
      <c r="P46" s="208">
        <f t="shared" si="0"/>
        <v>0</v>
      </c>
    </row>
    <row r="47" spans="1:16" s="4" customFormat="1" ht="14.1" customHeight="1" x14ac:dyDescent="0.2">
      <c r="A47" s="374"/>
      <c r="B47" s="376"/>
      <c r="C47" s="207"/>
      <c r="D47" s="162"/>
      <c r="E47" s="163" t="s">
        <v>2</v>
      </c>
      <c r="F47" s="461"/>
      <c r="G47" s="462"/>
      <c r="H47" s="197"/>
      <c r="I47" s="164"/>
      <c r="J47" s="197"/>
      <c r="K47" s="165"/>
      <c r="L47" s="206">
        <f t="shared" si="1"/>
        <v>0</v>
      </c>
      <c r="M47" s="209">
        <f t="shared" si="2"/>
        <v>0</v>
      </c>
      <c r="N47" s="213"/>
      <c r="O47" s="205"/>
      <c r="P47" s="208">
        <f t="shared" si="0"/>
        <v>0</v>
      </c>
    </row>
    <row r="48" spans="1:16" s="4" customFormat="1" ht="14.1" customHeight="1" x14ac:dyDescent="0.2">
      <c r="A48" s="374"/>
      <c r="B48" s="376"/>
      <c r="C48" s="207"/>
      <c r="D48" s="162"/>
      <c r="E48" s="163" t="s">
        <v>2</v>
      </c>
      <c r="F48" s="461"/>
      <c r="G48" s="462"/>
      <c r="H48" s="197"/>
      <c r="I48" s="164"/>
      <c r="J48" s="197"/>
      <c r="K48" s="165"/>
      <c r="L48" s="206">
        <f t="shared" si="1"/>
        <v>0</v>
      </c>
      <c r="M48" s="209">
        <f t="shared" si="2"/>
        <v>0</v>
      </c>
      <c r="N48" s="213"/>
      <c r="O48" s="205"/>
      <c r="P48" s="208">
        <f t="shared" si="0"/>
        <v>0</v>
      </c>
    </row>
    <row r="49" spans="1:19" s="4" customFormat="1" ht="14.1" customHeight="1" x14ac:dyDescent="0.2">
      <c r="A49" s="374"/>
      <c r="B49" s="376"/>
      <c r="C49" s="207"/>
      <c r="D49" s="162"/>
      <c r="E49" s="163" t="s">
        <v>2</v>
      </c>
      <c r="F49" s="461"/>
      <c r="G49" s="462"/>
      <c r="H49" s="197"/>
      <c r="I49" s="164"/>
      <c r="J49" s="197"/>
      <c r="K49" s="165"/>
      <c r="L49" s="206">
        <f t="shared" si="1"/>
        <v>0</v>
      </c>
      <c r="M49" s="209">
        <f t="shared" si="2"/>
        <v>0</v>
      </c>
      <c r="N49" s="213"/>
      <c r="O49" s="205"/>
      <c r="P49" s="208">
        <f t="shared" si="0"/>
        <v>0</v>
      </c>
    </row>
    <row r="50" spans="1:19" s="4" customFormat="1" ht="15" x14ac:dyDescent="0.2">
      <c r="A50" s="394" t="s">
        <v>112</v>
      </c>
      <c r="B50" s="394"/>
      <c r="C50" s="394"/>
      <c r="D50" s="394"/>
      <c r="E50" s="394"/>
      <c r="F50" s="394"/>
      <c r="G50" s="394"/>
      <c r="H50" s="394"/>
      <c r="I50" s="394"/>
      <c r="J50" s="394"/>
      <c r="K50" s="394"/>
      <c r="L50" s="395"/>
      <c r="M50" s="210">
        <f>SUM(M32:M49)</f>
        <v>0</v>
      </c>
      <c r="N50" s="210">
        <f>SUM(N32:N49)</f>
        <v>0</v>
      </c>
      <c r="O50" s="210">
        <f>SUM(O32:O49)</f>
        <v>0</v>
      </c>
      <c r="P50" s="210">
        <f>SUM(P32:P49)</f>
        <v>0</v>
      </c>
      <c r="Q50" s="475"/>
      <c r="R50" s="476"/>
      <c r="S50" s="476"/>
    </row>
    <row r="51" spans="1:19" s="4" customFormat="1" ht="33" customHeight="1" x14ac:dyDescent="0.2">
      <c r="A51" s="552" t="s">
        <v>273</v>
      </c>
      <c r="B51" s="553"/>
      <c r="C51" s="553"/>
      <c r="D51" s="553"/>
      <c r="E51" s="553"/>
      <c r="F51" s="553"/>
      <c r="G51" s="553"/>
      <c r="H51" s="553"/>
      <c r="I51" s="553"/>
      <c r="J51" s="553"/>
      <c r="K51" s="553"/>
      <c r="L51" s="553"/>
      <c r="M51" s="554"/>
      <c r="N51" s="466" t="s">
        <v>236</v>
      </c>
      <c r="O51" s="467"/>
      <c r="P51" s="468"/>
    </row>
    <row r="52" spans="1:19" ht="18" customHeight="1" x14ac:dyDescent="0.2">
      <c r="A52" s="469" t="s">
        <v>113</v>
      </c>
      <c r="B52" s="470"/>
      <c r="C52" s="470"/>
      <c r="D52" s="470"/>
      <c r="E52" s="470"/>
      <c r="F52" s="470"/>
      <c r="G52" s="470"/>
      <c r="H52" s="470"/>
      <c r="I52" s="470"/>
      <c r="J52" s="470"/>
      <c r="K52" s="470"/>
      <c r="L52" s="471"/>
      <c r="M52" s="317" t="s">
        <v>111</v>
      </c>
      <c r="N52" s="319" t="s">
        <v>152</v>
      </c>
      <c r="O52" s="321" t="s">
        <v>169</v>
      </c>
      <c r="P52" s="465" t="s">
        <v>293</v>
      </c>
    </row>
    <row r="53" spans="1:19" ht="35.450000000000003" customHeight="1" x14ac:dyDescent="0.2">
      <c r="A53" s="472"/>
      <c r="B53" s="473"/>
      <c r="C53" s="473"/>
      <c r="D53" s="473"/>
      <c r="E53" s="473"/>
      <c r="F53" s="473"/>
      <c r="G53" s="473"/>
      <c r="H53" s="473"/>
      <c r="I53" s="473"/>
      <c r="J53" s="473"/>
      <c r="K53" s="473"/>
      <c r="L53" s="474"/>
      <c r="M53" s="318"/>
      <c r="N53" s="320"/>
      <c r="O53" s="322"/>
      <c r="P53" s="465"/>
    </row>
    <row r="54" spans="1:19" x14ac:dyDescent="0.2">
      <c r="A54" s="374"/>
      <c r="B54" s="375"/>
      <c r="C54" s="375"/>
      <c r="D54" s="375"/>
      <c r="E54" s="375"/>
      <c r="F54" s="375"/>
      <c r="G54" s="375"/>
      <c r="H54" s="375"/>
      <c r="I54" s="375"/>
      <c r="J54" s="375"/>
      <c r="K54" s="375"/>
      <c r="L54" s="376"/>
      <c r="M54" s="214"/>
      <c r="N54" s="213"/>
      <c r="O54" s="205"/>
      <c r="P54" s="208">
        <f>M54-N54-O54</f>
        <v>0</v>
      </c>
    </row>
    <row r="55" spans="1:19" x14ac:dyDescent="0.2">
      <c r="A55" s="374"/>
      <c r="B55" s="375"/>
      <c r="C55" s="375"/>
      <c r="D55" s="375"/>
      <c r="E55" s="375"/>
      <c r="F55" s="375"/>
      <c r="G55" s="375"/>
      <c r="H55" s="375"/>
      <c r="I55" s="375"/>
      <c r="J55" s="375"/>
      <c r="K55" s="375"/>
      <c r="L55" s="376"/>
      <c r="M55" s="214"/>
      <c r="N55" s="213"/>
      <c r="O55" s="205"/>
      <c r="P55" s="208">
        <f t="shared" ref="P55:P61" si="3">M55-N55-O55</f>
        <v>0</v>
      </c>
    </row>
    <row r="56" spans="1:19" x14ac:dyDescent="0.2">
      <c r="A56" s="374"/>
      <c r="B56" s="375"/>
      <c r="C56" s="375"/>
      <c r="D56" s="375"/>
      <c r="E56" s="375"/>
      <c r="F56" s="375"/>
      <c r="G56" s="375"/>
      <c r="H56" s="375"/>
      <c r="I56" s="375"/>
      <c r="J56" s="375"/>
      <c r="K56" s="375"/>
      <c r="L56" s="376"/>
      <c r="M56" s="214"/>
      <c r="N56" s="213"/>
      <c r="O56" s="205"/>
      <c r="P56" s="208">
        <f t="shared" si="3"/>
        <v>0</v>
      </c>
    </row>
    <row r="57" spans="1:19" x14ac:dyDescent="0.2">
      <c r="A57" s="374"/>
      <c r="B57" s="375"/>
      <c r="C57" s="375"/>
      <c r="D57" s="375"/>
      <c r="E57" s="375"/>
      <c r="F57" s="375"/>
      <c r="G57" s="375"/>
      <c r="H57" s="375"/>
      <c r="I57" s="375"/>
      <c r="J57" s="375"/>
      <c r="K57" s="375"/>
      <c r="L57" s="376"/>
      <c r="M57" s="214"/>
      <c r="N57" s="213"/>
      <c r="O57" s="205"/>
      <c r="P57" s="208">
        <f t="shared" si="3"/>
        <v>0</v>
      </c>
    </row>
    <row r="58" spans="1:19" x14ac:dyDescent="0.2">
      <c r="A58" s="374"/>
      <c r="B58" s="375"/>
      <c r="C58" s="375"/>
      <c r="D58" s="375"/>
      <c r="E58" s="375"/>
      <c r="F58" s="375"/>
      <c r="G58" s="375"/>
      <c r="H58" s="375"/>
      <c r="I58" s="375"/>
      <c r="J58" s="375"/>
      <c r="K58" s="375"/>
      <c r="L58" s="376"/>
      <c r="M58" s="214"/>
      <c r="N58" s="213"/>
      <c r="O58" s="205"/>
      <c r="P58" s="208">
        <f t="shared" si="3"/>
        <v>0</v>
      </c>
    </row>
    <row r="59" spans="1:19" x14ac:dyDescent="0.2">
      <c r="A59" s="374"/>
      <c r="B59" s="375"/>
      <c r="C59" s="375"/>
      <c r="D59" s="375"/>
      <c r="E59" s="375"/>
      <c r="F59" s="375"/>
      <c r="G59" s="375"/>
      <c r="H59" s="375"/>
      <c r="I59" s="375"/>
      <c r="J59" s="375"/>
      <c r="K59" s="375"/>
      <c r="L59" s="376"/>
      <c r="M59" s="214"/>
      <c r="N59" s="213"/>
      <c r="O59" s="205"/>
      <c r="P59" s="208">
        <f t="shared" si="3"/>
        <v>0</v>
      </c>
    </row>
    <row r="60" spans="1:19" x14ac:dyDescent="0.2">
      <c r="A60" s="374"/>
      <c r="B60" s="375"/>
      <c r="C60" s="375"/>
      <c r="D60" s="375"/>
      <c r="E60" s="375"/>
      <c r="F60" s="375"/>
      <c r="G60" s="375"/>
      <c r="H60" s="375"/>
      <c r="I60" s="375"/>
      <c r="J60" s="375"/>
      <c r="K60" s="375"/>
      <c r="L60" s="376"/>
      <c r="M60" s="214"/>
      <c r="N60" s="213"/>
      <c r="O60" s="205"/>
      <c r="P60" s="208">
        <f t="shared" si="3"/>
        <v>0</v>
      </c>
    </row>
    <row r="61" spans="1:19" x14ac:dyDescent="0.2">
      <c r="A61" s="374"/>
      <c r="B61" s="375"/>
      <c r="C61" s="375"/>
      <c r="D61" s="375"/>
      <c r="E61" s="375"/>
      <c r="F61" s="375"/>
      <c r="G61" s="375"/>
      <c r="H61" s="375"/>
      <c r="I61" s="375"/>
      <c r="J61" s="375"/>
      <c r="K61" s="375"/>
      <c r="L61" s="376"/>
      <c r="M61" s="214"/>
      <c r="N61" s="213"/>
      <c r="O61" s="205"/>
      <c r="P61" s="208">
        <f t="shared" si="3"/>
        <v>0</v>
      </c>
    </row>
    <row r="62" spans="1:19" ht="21" customHeight="1" x14ac:dyDescent="0.2">
      <c r="A62" s="363" t="s">
        <v>112</v>
      </c>
      <c r="B62" s="363"/>
      <c r="C62" s="363"/>
      <c r="D62" s="363"/>
      <c r="E62" s="363"/>
      <c r="F62" s="363"/>
      <c r="G62" s="363"/>
      <c r="H62" s="363"/>
      <c r="I62" s="363"/>
      <c r="J62" s="363"/>
      <c r="K62" s="363"/>
      <c r="L62" s="364"/>
      <c r="M62" s="215">
        <f>SUM(M54:M61)</f>
        <v>0</v>
      </c>
      <c r="N62" s="216">
        <f>SUM(N54:N61)</f>
        <v>0</v>
      </c>
      <c r="O62" s="217">
        <f>SUM(O54:O61)</f>
        <v>0</v>
      </c>
      <c r="P62" s="208">
        <f>SUM(P54:P61)</f>
        <v>0</v>
      </c>
    </row>
    <row r="63" spans="1:19" x14ac:dyDescent="0.2">
      <c r="A63" s="557" t="s">
        <v>304</v>
      </c>
      <c r="B63" s="558"/>
      <c r="C63" s="558"/>
      <c r="D63" s="558"/>
      <c r="E63" s="558"/>
      <c r="F63" s="558"/>
      <c r="G63" s="558"/>
      <c r="H63" s="558"/>
      <c r="I63" s="558"/>
      <c r="J63" s="558"/>
      <c r="K63" s="558"/>
      <c r="L63" s="558"/>
      <c r="M63" s="169">
        <f>IF(AND(M62&gt;30000,M62&gt;0),30000,M62)</f>
        <v>0</v>
      </c>
      <c r="N63" s="550"/>
      <c r="O63" s="551"/>
      <c r="P63" s="226"/>
    </row>
    <row r="64" spans="1:19" ht="30.75" customHeight="1" x14ac:dyDescent="0.2">
      <c r="A64" s="329" t="s">
        <v>295</v>
      </c>
      <c r="B64" s="330"/>
      <c r="C64" s="330"/>
      <c r="D64" s="330"/>
      <c r="E64" s="330"/>
      <c r="F64" s="330"/>
      <c r="G64" s="330"/>
      <c r="H64" s="330"/>
      <c r="I64" s="330"/>
      <c r="J64" s="330"/>
      <c r="K64" s="330"/>
      <c r="L64" s="330"/>
      <c r="M64" s="330"/>
      <c r="N64" s="466" t="s">
        <v>236</v>
      </c>
      <c r="O64" s="467"/>
      <c r="P64" s="468"/>
    </row>
    <row r="65" spans="1:16" ht="18" customHeight="1" x14ac:dyDescent="0.2">
      <c r="A65" s="469" t="s">
        <v>143</v>
      </c>
      <c r="B65" s="470"/>
      <c r="C65" s="470"/>
      <c r="D65" s="470"/>
      <c r="E65" s="470"/>
      <c r="F65" s="470"/>
      <c r="G65" s="470"/>
      <c r="H65" s="470"/>
      <c r="I65" s="470"/>
      <c r="J65" s="470"/>
      <c r="K65" s="470"/>
      <c r="L65" s="471"/>
      <c r="M65" s="317" t="s">
        <v>111</v>
      </c>
      <c r="N65" s="319" t="s">
        <v>152</v>
      </c>
      <c r="O65" s="319" t="s">
        <v>169</v>
      </c>
      <c r="P65" s="465" t="s">
        <v>293</v>
      </c>
    </row>
    <row r="66" spans="1:16" ht="36.6" customHeight="1" x14ac:dyDescent="0.2">
      <c r="A66" s="472"/>
      <c r="B66" s="473"/>
      <c r="C66" s="473"/>
      <c r="D66" s="473"/>
      <c r="E66" s="473"/>
      <c r="F66" s="473"/>
      <c r="G66" s="473"/>
      <c r="H66" s="473"/>
      <c r="I66" s="473"/>
      <c r="J66" s="473"/>
      <c r="K66" s="473"/>
      <c r="L66" s="474"/>
      <c r="M66" s="318"/>
      <c r="N66" s="320"/>
      <c r="O66" s="320"/>
      <c r="P66" s="465"/>
    </row>
    <row r="67" spans="1:16" ht="12.95" customHeight="1" x14ac:dyDescent="0.2">
      <c r="A67" s="295"/>
      <c r="B67" s="296"/>
      <c r="C67" s="296"/>
      <c r="D67" s="296"/>
      <c r="E67" s="296"/>
      <c r="F67" s="296"/>
      <c r="G67" s="296"/>
      <c r="H67" s="296"/>
      <c r="I67" s="296"/>
      <c r="J67" s="296"/>
      <c r="K67" s="296"/>
      <c r="L67" s="297"/>
      <c r="M67" s="223"/>
      <c r="N67" s="224"/>
      <c r="O67" s="225"/>
      <c r="P67" s="222">
        <f>M67-N67-O67</f>
        <v>0</v>
      </c>
    </row>
    <row r="68" spans="1:16" ht="12.95" customHeight="1" x14ac:dyDescent="0.2">
      <c r="A68" s="295"/>
      <c r="B68" s="296"/>
      <c r="C68" s="296"/>
      <c r="D68" s="296"/>
      <c r="E68" s="296"/>
      <c r="F68" s="296"/>
      <c r="G68" s="296"/>
      <c r="H68" s="296"/>
      <c r="I68" s="296"/>
      <c r="J68" s="296"/>
      <c r="K68" s="296"/>
      <c r="L68" s="297"/>
      <c r="M68" s="223"/>
      <c r="N68" s="224"/>
      <c r="O68" s="225"/>
      <c r="P68" s="222">
        <f>M68-N68-O68</f>
        <v>0</v>
      </c>
    </row>
    <row r="69" spans="1:16" ht="12.95" customHeight="1" x14ac:dyDescent="0.2">
      <c r="A69" s="295"/>
      <c r="B69" s="296"/>
      <c r="C69" s="296"/>
      <c r="D69" s="296"/>
      <c r="E69" s="296"/>
      <c r="F69" s="296"/>
      <c r="G69" s="296"/>
      <c r="H69" s="296"/>
      <c r="I69" s="296"/>
      <c r="J69" s="296"/>
      <c r="K69" s="296"/>
      <c r="L69" s="297"/>
      <c r="M69" s="223"/>
      <c r="N69" s="224"/>
      <c r="O69" s="225"/>
      <c r="P69" s="222">
        <f>M69-N69-O69</f>
        <v>0</v>
      </c>
    </row>
    <row r="70" spans="1:16" ht="12.95" customHeight="1" x14ac:dyDescent="0.2">
      <c r="A70" s="295"/>
      <c r="B70" s="296"/>
      <c r="C70" s="296"/>
      <c r="D70" s="296"/>
      <c r="E70" s="296"/>
      <c r="F70" s="296"/>
      <c r="G70" s="296"/>
      <c r="H70" s="296"/>
      <c r="I70" s="296"/>
      <c r="J70" s="296"/>
      <c r="K70" s="296"/>
      <c r="L70" s="297"/>
      <c r="M70" s="223"/>
      <c r="N70" s="224"/>
      <c r="O70" s="225"/>
      <c r="P70" s="222">
        <f>M70-N70-O70</f>
        <v>0</v>
      </c>
    </row>
    <row r="71" spans="1:16" ht="12.95" customHeight="1" x14ac:dyDescent="0.2">
      <c r="A71" s="295"/>
      <c r="B71" s="296"/>
      <c r="C71" s="296"/>
      <c r="D71" s="296"/>
      <c r="E71" s="296"/>
      <c r="F71" s="296"/>
      <c r="G71" s="296"/>
      <c r="H71" s="296"/>
      <c r="I71" s="296"/>
      <c r="J71" s="296"/>
      <c r="K71" s="296"/>
      <c r="L71" s="297"/>
      <c r="M71" s="223"/>
      <c r="N71" s="224"/>
      <c r="O71" s="225"/>
      <c r="P71" s="222">
        <f>M71-N71-O71</f>
        <v>0</v>
      </c>
    </row>
    <row r="72" spans="1:16" ht="15" x14ac:dyDescent="0.2">
      <c r="A72" s="300" t="s">
        <v>112</v>
      </c>
      <c r="B72" s="301"/>
      <c r="C72" s="301"/>
      <c r="D72" s="301"/>
      <c r="E72" s="301"/>
      <c r="F72" s="301"/>
      <c r="G72" s="301"/>
      <c r="H72" s="301"/>
      <c r="I72" s="301"/>
      <c r="J72" s="301"/>
      <c r="K72" s="301"/>
      <c r="L72" s="302"/>
      <c r="M72" s="234">
        <f>SUM(M67:M71)</f>
        <v>0</v>
      </c>
      <c r="N72" s="234">
        <f>SUM(N67:N71)</f>
        <v>0</v>
      </c>
      <c r="O72" s="234">
        <f>SUM(O67:O71)</f>
        <v>0</v>
      </c>
      <c r="P72" s="258">
        <f>SUM(P67:P71)</f>
        <v>0</v>
      </c>
    </row>
    <row r="73" spans="1:16" ht="25.5" customHeight="1" x14ac:dyDescent="0.2">
      <c r="A73" s="555" t="str">
        <f>IF(Source!A75="V3","Les frais de déplacement et de séjour du demandeur qui ne dépassent pas les barèmes en vigueur prévus au","Frais relatifs aux analyses nutritionnelles ainsi qu'à l’établissement du tableau de la valeur nutritive et de la liste d’ingrédients (analyses faites par un laboratoire externe ou un consultant externe)")</f>
        <v>Frais relatifs aux analyses nutritionnelles ainsi qu'à l’établissement du tableau de la valeur nutritive et de la liste d’ingrédients (analyses faites par un laboratoire externe ou un consultant externe)</v>
      </c>
      <c r="B73" s="556"/>
      <c r="C73" s="556"/>
      <c r="D73" s="556"/>
      <c r="E73" s="556"/>
      <c r="F73" s="556"/>
      <c r="G73" s="556"/>
      <c r="H73" s="556"/>
      <c r="I73" s="556"/>
      <c r="J73" s="556"/>
      <c r="K73" s="556"/>
      <c r="L73" s="556"/>
      <c r="M73" s="330"/>
      <c r="N73" s="466" t="s">
        <v>236</v>
      </c>
      <c r="O73" s="467"/>
      <c r="P73" s="468"/>
    </row>
    <row r="74" spans="1:16" ht="21" customHeight="1" x14ac:dyDescent="0.2">
      <c r="A74" s="542" t="str">
        <f>IF(Source!A75="V3",Source!A84,"")</f>
        <v/>
      </c>
      <c r="B74" s="543"/>
      <c r="C74" s="543"/>
      <c r="D74" s="543"/>
      <c r="E74" s="543"/>
      <c r="F74" s="543"/>
      <c r="G74" s="543"/>
      <c r="H74" s="543"/>
      <c r="I74" s="543"/>
      <c r="J74" s="543"/>
      <c r="K74" s="543"/>
      <c r="L74" s="544"/>
      <c r="M74" s="548" t="s">
        <v>111</v>
      </c>
      <c r="N74" s="540" t="s">
        <v>152</v>
      </c>
      <c r="O74" s="540" t="s">
        <v>169</v>
      </c>
      <c r="P74" s="465" t="s">
        <v>293</v>
      </c>
    </row>
    <row r="75" spans="1:16" ht="18" customHeight="1" x14ac:dyDescent="0.2">
      <c r="A75" s="545" t="s">
        <v>143</v>
      </c>
      <c r="B75" s="546"/>
      <c r="C75" s="546"/>
      <c r="D75" s="546"/>
      <c r="E75" s="546"/>
      <c r="F75" s="546"/>
      <c r="G75" s="546"/>
      <c r="H75" s="546"/>
      <c r="I75" s="546"/>
      <c r="J75" s="546"/>
      <c r="K75" s="546"/>
      <c r="L75" s="547"/>
      <c r="M75" s="549"/>
      <c r="N75" s="541"/>
      <c r="O75" s="541"/>
      <c r="P75" s="465"/>
    </row>
    <row r="76" spans="1:16" x14ac:dyDescent="0.2">
      <c r="A76" s="295"/>
      <c r="B76" s="296"/>
      <c r="C76" s="296"/>
      <c r="D76" s="296"/>
      <c r="E76" s="296"/>
      <c r="F76" s="296"/>
      <c r="G76" s="296"/>
      <c r="H76" s="296"/>
      <c r="I76" s="296"/>
      <c r="J76" s="296"/>
      <c r="K76" s="296"/>
      <c r="L76" s="297"/>
      <c r="M76" s="214"/>
      <c r="N76" s="213"/>
      <c r="O76" s="205"/>
      <c r="P76" s="208">
        <f>M76-N76-O76</f>
        <v>0</v>
      </c>
    </row>
    <row r="77" spans="1:16" x14ac:dyDescent="0.2">
      <c r="A77" s="295"/>
      <c r="B77" s="296"/>
      <c r="C77" s="296"/>
      <c r="D77" s="296"/>
      <c r="E77" s="296"/>
      <c r="F77" s="296"/>
      <c r="G77" s="296"/>
      <c r="H77" s="296"/>
      <c r="I77" s="296"/>
      <c r="J77" s="296"/>
      <c r="K77" s="296"/>
      <c r="L77" s="297"/>
      <c r="M77" s="214"/>
      <c r="N77" s="213"/>
      <c r="O77" s="205"/>
      <c r="P77" s="208">
        <f>M77-N77-O77</f>
        <v>0</v>
      </c>
    </row>
    <row r="78" spans="1:16" x14ac:dyDescent="0.2">
      <c r="A78" s="295"/>
      <c r="B78" s="296"/>
      <c r="C78" s="296"/>
      <c r="D78" s="296"/>
      <c r="E78" s="296"/>
      <c r="F78" s="296"/>
      <c r="G78" s="296"/>
      <c r="H78" s="296"/>
      <c r="I78" s="296"/>
      <c r="J78" s="296"/>
      <c r="K78" s="296"/>
      <c r="L78" s="297"/>
      <c r="M78" s="214"/>
      <c r="N78" s="213"/>
      <c r="O78" s="205"/>
      <c r="P78" s="208">
        <f>M78-N78-O78</f>
        <v>0</v>
      </c>
    </row>
    <row r="79" spans="1:16" x14ac:dyDescent="0.2">
      <c r="A79" s="295"/>
      <c r="B79" s="296"/>
      <c r="C79" s="296"/>
      <c r="D79" s="296"/>
      <c r="E79" s="296"/>
      <c r="F79" s="296"/>
      <c r="G79" s="296"/>
      <c r="H79" s="296"/>
      <c r="I79" s="296"/>
      <c r="J79" s="296"/>
      <c r="K79" s="296"/>
      <c r="L79" s="297"/>
      <c r="M79" s="214"/>
      <c r="N79" s="213"/>
      <c r="O79" s="205"/>
      <c r="P79" s="208">
        <f>M79-N79-O79</f>
        <v>0</v>
      </c>
    </row>
    <row r="80" spans="1:16" x14ac:dyDescent="0.2">
      <c r="A80" s="295"/>
      <c r="B80" s="296"/>
      <c r="C80" s="296"/>
      <c r="D80" s="296"/>
      <c r="E80" s="296"/>
      <c r="F80" s="296"/>
      <c r="G80" s="296"/>
      <c r="H80" s="296"/>
      <c r="I80" s="296"/>
      <c r="J80" s="296"/>
      <c r="K80" s="296"/>
      <c r="L80" s="297"/>
      <c r="M80" s="214"/>
      <c r="N80" s="213"/>
      <c r="O80" s="205"/>
      <c r="P80" s="208">
        <f>M80-N80-O80</f>
        <v>0</v>
      </c>
    </row>
    <row r="81" spans="1:86" ht="15" x14ac:dyDescent="0.2">
      <c r="A81" s="300" t="s">
        <v>112</v>
      </c>
      <c r="B81" s="301"/>
      <c r="C81" s="301"/>
      <c r="D81" s="301"/>
      <c r="E81" s="301"/>
      <c r="F81" s="301"/>
      <c r="G81" s="301"/>
      <c r="H81" s="301"/>
      <c r="I81" s="301"/>
      <c r="J81" s="301"/>
      <c r="K81" s="301"/>
      <c r="L81" s="302"/>
      <c r="M81" s="234">
        <f>SUM(M76:M80)</f>
        <v>0</v>
      </c>
      <c r="N81" s="234">
        <f>SUM(N76:N80)</f>
        <v>0</v>
      </c>
      <c r="O81" s="234">
        <f>SUM(O76:O80)</f>
        <v>0</v>
      </c>
      <c r="P81" s="258">
        <f>SUM(P76:P80)</f>
        <v>0</v>
      </c>
    </row>
    <row r="82" spans="1:86" ht="21.75" customHeight="1" x14ac:dyDescent="0.2">
      <c r="A82" s="329" t="str">
        <f>IF(Source!A75="V3","Frais reliés à la validation, à la publication et à la diffusion d'études ou d'outils","Frais relatifs aux analyses faites par un laboratoire externe pour évaluer la durée de vie du nouveau produit")</f>
        <v>Frais relatifs aux analyses faites par un laboratoire externe pour évaluer la durée de vie du nouveau produit</v>
      </c>
      <c r="B82" s="330"/>
      <c r="C82" s="330"/>
      <c r="D82" s="330"/>
      <c r="E82" s="330"/>
      <c r="F82" s="330"/>
      <c r="G82" s="330"/>
      <c r="H82" s="330"/>
      <c r="I82" s="330"/>
      <c r="J82" s="330"/>
      <c r="K82" s="330"/>
      <c r="L82" s="330"/>
      <c r="M82" s="330"/>
      <c r="N82" s="466" t="s">
        <v>236</v>
      </c>
      <c r="O82" s="467"/>
      <c r="P82" s="468"/>
    </row>
    <row r="83" spans="1:86" ht="18" customHeight="1" x14ac:dyDescent="0.2">
      <c r="A83" s="469"/>
      <c r="B83" s="470"/>
      <c r="C83" s="470"/>
      <c r="D83" s="470"/>
      <c r="E83" s="470"/>
      <c r="F83" s="470"/>
      <c r="G83" s="470"/>
      <c r="H83" s="470"/>
      <c r="I83" s="470"/>
      <c r="J83" s="470"/>
      <c r="K83" s="470"/>
      <c r="L83" s="471"/>
      <c r="M83" s="317" t="s">
        <v>111</v>
      </c>
      <c r="N83" s="319" t="s">
        <v>152</v>
      </c>
      <c r="O83" s="319" t="s">
        <v>169</v>
      </c>
      <c r="P83" s="465" t="s">
        <v>293</v>
      </c>
    </row>
    <row r="84" spans="1:86" ht="35.25" customHeight="1" x14ac:dyDescent="0.2">
      <c r="A84" s="472"/>
      <c r="B84" s="473"/>
      <c r="C84" s="473"/>
      <c r="D84" s="473"/>
      <c r="E84" s="473"/>
      <c r="F84" s="473"/>
      <c r="G84" s="473"/>
      <c r="H84" s="473"/>
      <c r="I84" s="473"/>
      <c r="J84" s="473"/>
      <c r="K84" s="473"/>
      <c r="L84" s="474"/>
      <c r="M84" s="318"/>
      <c r="N84" s="320"/>
      <c r="O84" s="320"/>
      <c r="P84" s="465"/>
    </row>
    <row r="85" spans="1:86" x14ac:dyDescent="0.2">
      <c r="A85" s="295"/>
      <c r="B85" s="296"/>
      <c r="C85" s="296"/>
      <c r="D85" s="296"/>
      <c r="E85" s="296"/>
      <c r="F85" s="296"/>
      <c r="G85" s="296"/>
      <c r="H85" s="296"/>
      <c r="I85" s="296"/>
      <c r="J85" s="296"/>
      <c r="K85" s="296"/>
      <c r="L85" s="297"/>
      <c r="M85" s="214"/>
      <c r="N85" s="213"/>
      <c r="O85" s="205"/>
      <c r="P85" s="208">
        <f>M85-N85-O85</f>
        <v>0</v>
      </c>
    </row>
    <row r="86" spans="1:86" x14ac:dyDescent="0.2">
      <c r="A86" s="295"/>
      <c r="B86" s="296"/>
      <c r="C86" s="296"/>
      <c r="D86" s="296"/>
      <c r="E86" s="296"/>
      <c r="F86" s="296"/>
      <c r="G86" s="296"/>
      <c r="H86" s="296"/>
      <c r="I86" s="296"/>
      <c r="J86" s="296"/>
      <c r="K86" s="296"/>
      <c r="L86" s="297"/>
      <c r="M86" s="214"/>
      <c r="N86" s="213"/>
      <c r="O86" s="205"/>
      <c r="P86" s="208">
        <f>M86-N86-O86</f>
        <v>0</v>
      </c>
    </row>
    <row r="87" spans="1:86" x14ac:dyDescent="0.2">
      <c r="A87" s="295"/>
      <c r="B87" s="296"/>
      <c r="C87" s="296"/>
      <c r="D87" s="296"/>
      <c r="E87" s="296"/>
      <c r="F87" s="296"/>
      <c r="G87" s="296"/>
      <c r="H87" s="296"/>
      <c r="I87" s="296"/>
      <c r="J87" s="296"/>
      <c r="K87" s="296"/>
      <c r="L87" s="297"/>
      <c r="M87" s="214"/>
      <c r="N87" s="213"/>
      <c r="O87" s="205"/>
      <c r="P87" s="208">
        <f>M87-N87-O87</f>
        <v>0</v>
      </c>
    </row>
    <row r="88" spans="1:86" x14ac:dyDescent="0.2">
      <c r="A88" s="295"/>
      <c r="B88" s="296"/>
      <c r="C88" s="296"/>
      <c r="D88" s="296"/>
      <c r="E88" s="296"/>
      <c r="F88" s="296"/>
      <c r="G88" s="296"/>
      <c r="H88" s="296"/>
      <c r="I88" s="296"/>
      <c r="J88" s="296"/>
      <c r="K88" s="296"/>
      <c r="L88" s="297"/>
      <c r="M88" s="214"/>
      <c r="N88" s="213"/>
      <c r="O88" s="205"/>
      <c r="P88" s="208">
        <f>M88-N88-O88</f>
        <v>0</v>
      </c>
    </row>
    <row r="89" spans="1:86" x14ac:dyDescent="0.2">
      <c r="A89" s="295"/>
      <c r="B89" s="296"/>
      <c r="C89" s="296"/>
      <c r="D89" s="296"/>
      <c r="E89" s="296"/>
      <c r="F89" s="296"/>
      <c r="G89" s="296"/>
      <c r="H89" s="296"/>
      <c r="I89" s="296"/>
      <c r="J89" s="296"/>
      <c r="K89" s="296"/>
      <c r="L89" s="297"/>
      <c r="M89" s="214"/>
      <c r="N89" s="213"/>
      <c r="O89" s="205"/>
      <c r="P89" s="208">
        <f>M89-N89-O89</f>
        <v>0</v>
      </c>
    </row>
    <row r="90" spans="1:86" ht="15" x14ac:dyDescent="0.2">
      <c r="A90" s="477" t="s">
        <v>112</v>
      </c>
      <c r="B90" s="478"/>
      <c r="C90" s="478"/>
      <c r="D90" s="478"/>
      <c r="E90" s="478"/>
      <c r="F90" s="478"/>
      <c r="G90" s="478"/>
      <c r="H90" s="478"/>
      <c r="I90" s="478"/>
      <c r="J90" s="478"/>
      <c r="K90" s="478"/>
      <c r="L90" s="479"/>
      <c r="M90" s="234">
        <f>SUM(M85:M89)</f>
        <v>0</v>
      </c>
      <c r="N90" s="234">
        <f>SUM(N85:N89)</f>
        <v>0</v>
      </c>
      <c r="O90" s="234">
        <f>SUM(O85:O89)</f>
        <v>0</v>
      </c>
      <c r="P90" s="258">
        <f>SUM(P85:P89)</f>
        <v>0</v>
      </c>
    </row>
    <row r="91" spans="1:86" s="154" customFormat="1" ht="29.25" customHeight="1" x14ac:dyDescent="0.2">
      <c r="A91" s="329" t="s">
        <v>266</v>
      </c>
      <c r="B91" s="330"/>
      <c r="C91" s="330"/>
      <c r="D91" s="330"/>
      <c r="E91" s="330"/>
      <c r="F91" s="330"/>
      <c r="G91" s="330"/>
      <c r="H91" s="330"/>
      <c r="I91" s="330"/>
      <c r="J91" s="330"/>
      <c r="K91" s="330"/>
      <c r="L91" s="330"/>
      <c r="M91" s="330"/>
      <c r="N91" s="466" t="s">
        <v>236</v>
      </c>
      <c r="O91" s="467"/>
      <c r="P91" s="468"/>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row>
    <row r="92" spans="1:86" s="154" customFormat="1" ht="18" customHeight="1" x14ac:dyDescent="0.2">
      <c r="A92" s="469" t="s">
        <v>143</v>
      </c>
      <c r="B92" s="470"/>
      <c r="C92" s="470"/>
      <c r="D92" s="470"/>
      <c r="E92" s="470"/>
      <c r="F92" s="470"/>
      <c r="G92" s="470"/>
      <c r="H92" s="470"/>
      <c r="I92" s="470"/>
      <c r="J92" s="470"/>
      <c r="K92" s="470"/>
      <c r="L92" s="471"/>
      <c r="M92" s="317" t="s">
        <v>111</v>
      </c>
      <c r="N92" s="319" t="s">
        <v>152</v>
      </c>
      <c r="O92" s="319" t="s">
        <v>169</v>
      </c>
      <c r="P92" s="465" t="s">
        <v>293</v>
      </c>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row>
    <row r="93" spans="1:86" s="154" customFormat="1" ht="33.75" customHeight="1" x14ac:dyDescent="0.2">
      <c r="A93" s="472"/>
      <c r="B93" s="473"/>
      <c r="C93" s="473"/>
      <c r="D93" s="473"/>
      <c r="E93" s="473"/>
      <c r="F93" s="473"/>
      <c r="G93" s="473"/>
      <c r="H93" s="473"/>
      <c r="I93" s="473"/>
      <c r="J93" s="473"/>
      <c r="K93" s="473"/>
      <c r="L93" s="474"/>
      <c r="M93" s="318"/>
      <c r="N93" s="320"/>
      <c r="O93" s="320"/>
      <c r="P93" s="465"/>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row>
    <row r="94" spans="1:86" s="154" customFormat="1" x14ac:dyDescent="0.2">
      <c r="A94" s="295"/>
      <c r="B94" s="296"/>
      <c r="C94" s="296"/>
      <c r="D94" s="296"/>
      <c r="E94" s="296"/>
      <c r="F94" s="296"/>
      <c r="G94" s="296"/>
      <c r="H94" s="296"/>
      <c r="I94" s="296"/>
      <c r="J94" s="296"/>
      <c r="K94" s="296"/>
      <c r="L94" s="297"/>
      <c r="M94" s="214"/>
      <c r="N94" s="213"/>
      <c r="O94" s="205"/>
      <c r="P94" s="208">
        <f>M94-N94-O94</f>
        <v>0</v>
      </c>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row>
    <row r="95" spans="1:86" s="154" customFormat="1" x14ac:dyDescent="0.2">
      <c r="A95" s="295"/>
      <c r="B95" s="296"/>
      <c r="C95" s="296"/>
      <c r="D95" s="296"/>
      <c r="E95" s="296"/>
      <c r="F95" s="296"/>
      <c r="G95" s="296"/>
      <c r="H95" s="296"/>
      <c r="I95" s="296"/>
      <c r="J95" s="296"/>
      <c r="K95" s="296"/>
      <c r="L95" s="297"/>
      <c r="M95" s="214"/>
      <c r="N95" s="213"/>
      <c r="O95" s="205"/>
      <c r="P95" s="208">
        <f>M95-N95-O95</f>
        <v>0</v>
      </c>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row>
    <row r="96" spans="1:86" s="154" customFormat="1" x14ac:dyDescent="0.2">
      <c r="A96" s="295"/>
      <c r="B96" s="296"/>
      <c r="C96" s="296"/>
      <c r="D96" s="296"/>
      <c r="E96" s="296"/>
      <c r="F96" s="296"/>
      <c r="G96" s="296"/>
      <c r="H96" s="296"/>
      <c r="I96" s="296"/>
      <c r="J96" s="296"/>
      <c r="K96" s="296"/>
      <c r="L96" s="297"/>
      <c r="M96" s="214"/>
      <c r="N96" s="213"/>
      <c r="O96" s="205"/>
      <c r="P96" s="208">
        <f>M96-N96-O96</f>
        <v>0</v>
      </c>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86" s="154" customFormat="1" x14ac:dyDescent="0.2">
      <c r="A97" s="295"/>
      <c r="B97" s="296"/>
      <c r="C97" s="296"/>
      <c r="D97" s="296"/>
      <c r="E97" s="296"/>
      <c r="F97" s="296"/>
      <c r="G97" s="296"/>
      <c r="H97" s="296"/>
      <c r="I97" s="296"/>
      <c r="J97" s="296"/>
      <c r="K97" s="296"/>
      <c r="L97" s="297"/>
      <c r="M97" s="214"/>
      <c r="N97" s="213"/>
      <c r="O97" s="205"/>
      <c r="P97" s="208">
        <f>M97-N97-O97</f>
        <v>0</v>
      </c>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row>
    <row r="98" spans="1:86" s="154" customFormat="1" x14ac:dyDescent="0.2">
      <c r="A98" s="295"/>
      <c r="B98" s="296"/>
      <c r="C98" s="296"/>
      <c r="D98" s="296"/>
      <c r="E98" s="296"/>
      <c r="F98" s="296"/>
      <c r="G98" s="296"/>
      <c r="H98" s="296"/>
      <c r="I98" s="296"/>
      <c r="J98" s="296"/>
      <c r="K98" s="296"/>
      <c r="L98" s="297"/>
      <c r="M98" s="214"/>
      <c r="N98" s="213"/>
      <c r="O98" s="205"/>
      <c r="P98" s="208">
        <f>M98-N98-O98</f>
        <v>0</v>
      </c>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row>
    <row r="99" spans="1:86" s="154" customFormat="1" ht="15" x14ac:dyDescent="0.2">
      <c r="A99" s="300" t="s">
        <v>112</v>
      </c>
      <c r="B99" s="301"/>
      <c r="C99" s="301"/>
      <c r="D99" s="301"/>
      <c r="E99" s="301"/>
      <c r="F99" s="301"/>
      <c r="G99" s="301"/>
      <c r="H99" s="301"/>
      <c r="I99" s="301"/>
      <c r="J99" s="301"/>
      <c r="K99" s="301"/>
      <c r="L99" s="302"/>
      <c r="M99" s="234">
        <f>SUM(M94:M98)</f>
        <v>0</v>
      </c>
      <c r="N99" s="234">
        <f>SUM(N94:N98)</f>
        <v>0</v>
      </c>
      <c r="O99" s="234">
        <f>SUM(O94:O98)</f>
        <v>0</v>
      </c>
      <c r="P99" s="258">
        <f>SUM(P94:P98)</f>
        <v>0</v>
      </c>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row>
    <row r="100" spans="1:86" s="154" customFormat="1" ht="25.5" customHeight="1" x14ac:dyDescent="0.2">
      <c r="A100" s="329" t="s">
        <v>272</v>
      </c>
      <c r="B100" s="330"/>
      <c r="C100" s="330"/>
      <c r="D100" s="330"/>
      <c r="E100" s="330"/>
      <c r="F100" s="330"/>
      <c r="G100" s="330"/>
      <c r="H100" s="330"/>
      <c r="I100" s="330"/>
      <c r="J100" s="330"/>
      <c r="K100" s="330"/>
      <c r="L100" s="330"/>
      <c r="M100" s="330"/>
      <c r="N100" s="466" t="s">
        <v>236</v>
      </c>
      <c r="O100" s="467"/>
      <c r="P100" s="468"/>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row>
    <row r="101" spans="1:86" s="154" customFormat="1" ht="18" customHeight="1" x14ac:dyDescent="0.2">
      <c r="A101" s="469" t="s">
        <v>143</v>
      </c>
      <c r="B101" s="470"/>
      <c r="C101" s="470"/>
      <c r="D101" s="470"/>
      <c r="E101" s="470"/>
      <c r="F101" s="470"/>
      <c r="G101" s="470"/>
      <c r="H101" s="470"/>
      <c r="I101" s="470"/>
      <c r="J101" s="470"/>
      <c r="K101" s="470"/>
      <c r="L101" s="471"/>
      <c r="M101" s="317" t="s">
        <v>111</v>
      </c>
      <c r="N101" s="319" t="s">
        <v>152</v>
      </c>
      <c r="O101" s="319" t="s">
        <v>169</v>
      </c>
      <c r="P101" s="465" t="s">
        <v>293</v>
      </c>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row>
    <row r="102" spans="1:86" s="154" customFormat="1" ht="34.9" customHeight="1" x14ac:dyDescent="0.2">
      <c r="A102" s="472"/>
      <c r="B102" s="473"/>
      <c r="C102" s="473"/>
      <c r="D102" s="473"/>
      <c r="E102" s="473"/>
      <c r="F102" s="473"/>
      <c r="G102" s="473"/>
      <c r="H102" s="473"/>
      <c r="I102" s="473"/>
      <c r="J102" s="473"/>
      <c r="K102" s="473"/>
      <c r="L102" s="474"/>
      <c r="M102" s="318"/>
      <c r="N102" s="320"/>
      <c r="O102" s="320"/>
      <c r="P102" s="465"/>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row>
    <row r="103" spans="1:86" s="154" customFormat="1" x14ac:dyDescent="0.2">
      <c r="A103" s="295"/>
      <c r="B103" s="296"/>
      <c r="C103" s="296"/>
      <c r="D103" s="296"/>
      <c r="E103" s="296"/>
      <c r="F103" s="296"/>
      <c r="G103" s="296"/>
      <c r="H103" s="296"/>
      <c r="I103" s="296"/>
      <c r="J103" s="296"/>
      <c r="K103" s="296"/>
      <c r="L103" s="297"/>
      <c r="M103" s="214"/>
      <c r="N103" s="213"/>
      <c r="O103" s="205"/>
      <c r="P103" s="208">
        <f>M103-N103-O103</f>
        <v>0</v>
      </c>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row>
    <row r="104" spans="1:86" s="154" customFormat="1" x14ac:dyDescent="0.2">
      <c r="A104" s="295"/>
      <c r="B104" s="296"/>
      <c r="C104" s="296"/>
      <c r="D104" s="296"/>
      <c r="E104" s="296"/>
      <c r="F104" s="296"/>
      <c r="G104" s="296"/>
      <c r="H104" s="296"/>
      <c r="I104" s="296"/>
      <c r="J104" s="296"/>
      <c r="K104" s="296"/>
      <c r="L104" s="297"/>
      <c r="M104" s="214"/>
      <c r="N104" s="213"/>
      <c r="O104" s="205"/>
      <c r="P104" s="208">
        <f>M104-N104-O104</f>
        <v>0</v>
      </c>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row>
    <row r="105" spans="1:86" s="154" customFormat="1" x14ac:dyDescent="0.2">
      <c r="A105" s="295"/>
      <c r="B105" s="296"/>
      <c r="C105" s="296"/>
      <c r="D105" s="296"/>
      <c r="E105" s="296"/>
      <c r="F105" s="296"/>
      <c r="G105" s="296"/>
      <c r="H105" s="296"/>
      <c r="I105" s="296"/>
      <c r="J105" s="296"/>
      <c r="K105" s="296"/>
      <c r="L105" s="297"/>
      <c r="M105" s="214"/>
      <c r="N105" s="213"/>
      <c r="O105" s="205"/>
      <c r="P105" s="208">
        <f>M105-N105-O105</f>
        <v>0</v>
      </c>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row>
    <row r="106" spans="1:86" s="154" customFormat="1" x14ac:dyDescent="0.2">
      <c r="A106" s="295"/>
      <c r="B106" s="296"/>
      <c r="C106" s="296"/>
      <c r="D106" s="296"/>
      <c r="E106" s="296"/>
      <c r="F106" s="296"/>
      <c r="G106" s="296"/>
      <c r="H106" s="296"/>
      <c r="I106" s="296"/>
      <c r="J106" s="296"/>
      <c r="K106" s="296"/>
      <c r="L106" s="297"/>
      <c r="M106" s="214"/>
      <c r="N106" s="213"/>
      <c r="O106" s="205"/>
      <c r="P106" s="208">
        <f>M106-N106-O106</f>
        <v>0</v>
      </c>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row>
    <row r="107" spans="1:86" s="154" customFormat="1" x14ac:dyDescent="0.2">
      <c r="A107" s="295"/>
      <c r="B107" s="296"/>
      <c r="C107" s="296"/>
      <c r="D107" s="296"/>
      <c r="E107" s="296"/>
      <c r="F107" s="296"/>
      <c r="G107" s="296"/>
      <c r="H107" s="296"/>
      <c r="I107" s="296"/>
      <c r="J107" s="296"/>
      <c r="K107" s="296"/>
      <c r="L107" s="297"/>
      <c r="M107" s="214"/>
      <c r="N107" s="213"/>
      <c r="O107" s="205"/>
      <c r="P107" s="208">
        <f>M107-N107-O107</f>
        <v>0</v>
      </c>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row>
    <row r="108" spans="1:86" s="154" customFormat="1" ht="15" x14ac:dyDescent="0.2">
      <c r="A108" s="458" t="s">
        <v>112</v>
      </c>
      <c r="B108" s="459"/>
      <c r="C108" s="459"/>
      <c r="D108" s="459"/>
      <c r="E108" s="459"/>
      <c r="F108" s="459"/>
      <c r="G108" s="459"/>
      <c r="H108" s="459"/>
      <c r="I108" s="459"/>
      <c r="J108" s="459"/>
      <c r="K108" s="459"/>
      <c r="L108" s="460"/>
      <c r="M108" s="235">
        <f>SUM(M103:M107)</f>
        <v>0</v>
      </c>
      <c r="N108" s="235">
        <f>SUM(N103:N107)</f>
        <v>0</v>
      </c>
      <c r="O108" s="235">
        <f>SUM(O103:O107)</f>
        <v>0</v>
      </c>
      <c r="P108" s="257">
        <f>SUM(P103:P107)</f>
        <v>0</v>
      </c>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row>
    <row r="109" spans="1:86" ht="29.25" customHeight="1" x14ac:dyDescent="0.2">
      <c r="A109" s="329" t="str">
        <f>IF(Source!A75="V3","Frais dont le but est de mener des études ou de recueillir de l'information","Frais relatifs à la modification de l'emballage faite par un consultant externe dans le but d’obtenir une
durée de vie adéquate du produit et frais reliés à la recherche et au développement pour un emballage écoresponsable")</f>
        <v>Frais relatifs à la modification de l'emballage faite par un consultant externe dans le but d’obtenir une
durée de vie adéquate du produit et frais reliés à la recherche et au développement pour un emballage écoresponsable</v>
      </c>
      <c r="B109" s="330"/>
      <c r="C109" s="330"/>
      <c r="D109" s="330"/>
      <c r="E109" s="330"/>
      <c r="F109" s="330"/>
      <c r="G109" s="330"/>
      <c r="H109" s="330"/>
      <c r="I109" s="330"/>
      <c r="J109" s="330"/>
      <c r="K109" s="330"/>
      <c r="L109" s="330"/>
      <c r="M109" s="330"/>
      <c r="N109" s="466" t="s">
        <v>236</v>
      </c>
      <c r="O109" s="467"/>
      <c r="P109" s="468"/>
    </row>
    <row r="110" spans="1:86" ht="18" customHeight="1" x14ac:dyDescent="0.2">
      <c r="A110" s="469" t="s">
        <v>31</v>
      </c>
      <c r="B110" s="470"/>
      <c r="C110" s="470"/>
      <c r="D110" s="470"/>
      <c r="E110" s="470"/>
      <c r="F110" s="470"/>
      <c r="G110" s="470"/>
      <c r="H110" s="470"/>
      <c r="I110" s="470"/>
      <c r="J110" s="470"/>
      <c r="K110" s="470"/>
      <c r="L110" s="471"/>
      <c r="M110" s="317" t="s">
        <v>111</v>
      </c>
      <c r="N110" s="319" t="s">
        <v>152</v>
      </c>
      <c r="O110" s="319" t="s">
        <v>169</v>
      </c>
      <c r="P110" s="465" t="s">
        <v>293</v>
      </c>
    </row>
    <row r="111" spans="1:86" ht="42.6" customHeight="1" x14ac:dyDescent="0.2">
      <c r="A111" s="472"/>
      <c r="B111" s="473"/>
      <c r="C111" s="473"/>
      <c r="D111" s="473"/>
      <c r="E111" s="473"/>
      <c r="F111" s="473"/>
      <c r="G111" s="473"/>
      <c r="H111" s="473"/>
      <c r="I111" s="473"/>
      <c r="J111" s="473"/>
      <c r="K111" s="473"/>
      <c r="L111" s="474"/>
      <c r="M111" s="318"/>
      <c r="N111" s="320"/>
      <c r="O111" s="320"/>
      <c r="P111" s="465"/>
    </row>
    <row r="112" spans="1:86" x14ac:dyDescent="0.2">
      <c r="A112" s="295"/>
      <c r="B112" s="296"/>
      <c r="C112" s="296"/>
      <c r="D112" s="296"/>
      <c r="E112" s="296"/>
      <c r="F112" s="296"/>
      <c r="G112" s="296"/>
      <c r="H112" s="296"/>
      <c r="I112" s="296"/>
      <c r="J112" s="296"/>
      <c r="K112" s="296"/>
      <c r="L112" s="297"/>
      <c r="M112" s="214"/>
      <c r="N112" s="213"/>
      <c r="O112" s="205"/>
      <c r="P112" s="208">
        <f>M112-N112-O112</f>
        <v>0</v>
      </c>
    </row>
    <row r="113" spans="1:16" x14ac:dyDescent="0.2">
      <c r="A113" s="295"/>
      <c r="B113" s="296"/>
      <c r="C113" s="296"/>
      <c r="D113" s="296"/>
      <c r="E113" s="296"/>
      <c r="F113" s="296"/>
      <c r="G113" s="296"/>
      <c r="H113" s="296"/>
      <c r="I113" s="296"/>
      <c r="J113" s="296"/>
      <c r="K113" s="296"/>
      <c r="L113" s="297"/>
      <c r="M113" s="214"/>
      <c r="N113" s="213"/>
      <c r="O113" s="205"/>
      <c r="P113" s="208">
        <f>M113-N113-O113</f>
        <v>0</v>
      </c>
    </row>
    <row r="114" spans="1:16" x14ac:dyDescent="0.2">
      <c r="A114" s="295"/>
      <c r="B114" s="296"/>
      <c r="C114" s="296"/>
      <c r="D114" s="296"/>
      <c r="E114" s="296"/>
      <c r="F114" s="296"/>
      <c r="G114" s="296"/>
      <c r="H114" s="296"/>
      <c r="I114" s="296"/>
      <c r="J114" s="296"/>
      <c r="K114" s="296"/>
      <c r="L114" s="297"/>
      <c r="M114" s="214"/>
      <c r="N114" s="213"/>
      <c r="O114" s="205"/>
      <c r="P114" s="208">
        <f>M114-N114-O114</f>
        <v>0</v>
      </c>
    </row>
    <row r="115" spans="1:16" x14ac:dyDescent="0.2">
      <c r="A115" s="295"/>
      <c r="B115" s="296"/>
      <c r="C115" s="296"/>
      <c r="D115" s="296"/>
      <c r="E115" s="296"/>
      <c r="F115" s="296"/>
      <c r="G115" s="296"/>
      <c r="H115" s="296"/>
      <c r="I115" s="296"/>
      <c r="J115" s="296"/>
      <c r="K115" s="296"/>
      <c r="L115" s="297"/>
      <c r="M115" s="214"/>
      <c r="N115" s="213"/>
      <c r="O115" s="205"/>
      <c r="P115" s="208">
        <f>M115-N115-O115</f>
        <v>0</v>
      </c>
    </row>
    <row r="116" spans="1:16" x14ac:dyDescent="0.2">
      <c r="A116" s="295"/>
      <c r="B116" s="296"/>
      <c r="C116" s="296"/>
      <c r="D116" s="296"/>
      <c r="E116" s="296"/>
      <c r="F116" s="296"/>
      <c r="G116" s="296"/>
      <c r="H116" s="296"/>
      <c r="I116" s="296"/>
      <c r="J116" s="296"/>
      <c r="K116" s="296"/>
      <c r="L116" s="297"/>
      <c r="M116" s="214"/>
      <c r="N116" s="213"/>
      <c r="O116" s="205"/>
      <c r="P116" s="208">
        <f>M116-N116-O116</f>
        <v>0</v>
      </c>
    </row>
    <row r="117" spans="1:16" ht="15" x14ac:dyDescent="0.2">
      <c r="A117" s="458" t="s">
        <v>112</v>
      </c>
      <c r="B117" s="459"/>
      <c r="C117" s="459"/>
      <c r="D117" s="459"/>
      <c r="E117" s="459"/>
      <c r="F117" s="459"/>
      <c r="G117" s="459"/>
      <c r="H117" s="459"/>
      <c r="I117" s="459"/>
      <c r="J117" s="459"/>
      <c r="K117" s="459"/>
      <c r="L117" s="460"/>
      <c r="M117" s="234">
        <f>SUM(M112:M116)</f>
        <v>0</v>
      </c>
      <c r="N117" s="234">
        <f>SUM(N112:N116)</f>
        <v>0</v>
      </c>
      <c r="O117" s="234">
        <f>SUM(O112:O116)</f>
        <v>0</v>
      </c>
      <c r="P117" s="258">
        <f>SUM(P112:P116)</f>
        <v>0</v>
      </c>
    </row>
    <row r="118" spans="1:16" ht="25.5" customHeight="1" x14ac:dyDescent="0.2">
      <c r="A118" s="329" t="str">
        <f>IF(Source!A75="V1","Achat d'informations spécialisées permettant la réalisation du projet",IF(Source!A75="V3","Frais reliés aux activités permetttant l'adoption de pratiques d'affaires responsables","Frais relatifs aux tests de goût du produit et aux bancs d'essai pour le produit réalisés par un consultant externe"))</f>
        <v>Frais relatifs aux tests de goût du produit et aux bancs d'essai pour le produit réalisés par un consultant externe</v>
      </c>
      <c r="B118" s="330"/>
      <c r="C118" s="330"/>
      <c r="D118" s="330"/>
      <c r="E118" s="330"/>
      <c r="F118" s="330"/>
      <c r="G118" s="330"/>
      <c r="H118" s="330"/>
      <c r="I118" s="330"/>
      <c r="J118" s="330"/>
      <c r="K118" s="330"/>
      <c r="L118" s="330"/>
      <c r="M118" s="330"/>
      <c r="N118" s="466" t="s">
        <v>236</v>
      </c>
      <c r="O118" s="467"/>
      <c r="P118" s="468"/>
    </row>
    <row r="119" spans="1:16" ht="18" customHeight="1" x14ac:dyDescent="0.2">
      <c r="A119" s="469" t="s">
        <v>143</v>
      </c>
      <c r="B119" s="470"/>
      <c r="C119" s="470"/>
      <c r="D119" s="470"/>
      <c r="E119" s="470"/>
      <c r="F119" s="470"/>
      <c r="G119" s="470"/>
      <c r="H119" s="470"/>
      <c r="I119" s="470"/>
      <c r="J119" s="470"/>
      <c r="K119" s="470"/>
      <c r="L119" s="471"/>
      <c r="M119" s="317" t="s">
        <v>111</v>
      </c>
      <c r="N119" s="319" t="s">
        <v>152</v>
      </c>
      <c r="O119" s="319" t="s">
        <v>169</v>
      </c>
      <c r="P119" s="465" t="s">
        <v>293</v>
      </c>
    </row>
    <row r="120" spans="1:16" ht="33.75" customHeight="1" x14ac:dyDescent="0.2">
      <c r="A120" s="472"/>
      <c r="B120" s="473"/>
      <c r="C120" s="473"/>
      <c r="D120" s="473"/>
      <c r="E120" s="473"/>
      <c r="F120" s="473"/>
      <c r="G120" s="473"/>
      <c r="H120" s="473"/>
      <c r="I120" s="473"/>
      <c r="J120" s="473"/>
      <c r="K120" s="473"/>
      <c r="L120" s="474"/>
      <c r="M120" s="318"/>
      <c r="N120" s="320"/>
      <c r="O120" s="320"/>
      <c r="P120" s="465"/>
    </row>
    <row r="121" spans="1:16" x14ac:dyDescent="0.2">
      <c r="A121" s="295"/>
      <c r="B121" s="296"/>
      <c r="C121" s="296"/>
      <c r="D121" s="296"/>
      <c r="E121" s="296"/>
      <c r="F121" s="296"/>
      <c r="G121" s="296"/>
      <c r="H121" s="296"/>
      <c r="I121" s="296"/>
      <c r="J121" s="296"/>
      <c r="K121" s="296"/>
      <c r="L121" s="297"/>
      <c r="M121" s="214"/>
      <c r="N121" s="213"/>
      <c r="O121" s="205"/>
      <c r="P121" s="208">
        <f>M121-N121-O121</f>
        <v>0</v>
      </c>
    </row>
    <row r="122" spans="1:16" x14ac:dyDescent="0.2">
      <c r="A122" s="295"/>
      <c r="B122" s="296"/>
      <c r="C122" s="296"/>
      <c r="D122" s="296"/>
      <c r="E122" s="296"/>
      <c r="F122" s="296"/>
      <c r="G122" s="296"/>
      <c r="H122" s="296"/>
      <c r="I122" s="296"/>
      <c r="J122" s="296"/>
      <c r="K122" s="296"/>
      <c r="L122" s="297"/>
      <c r="M122" s="214"/>
      <c r="N122" s="213"/>
      <c r="O122" s="205"/>
      <c r="P122" s="208">
        <f>M122-N122-O122</f>
        <v>0</v>
      </c>
    </row>
    <row r="123" spans="1:16" x14ac:dyDescent="0.2">
      <c r="A123" s="295"/>
      <c r="B123" s="296"/>
      <c r="C123" s="296"/>
      <c r="D123" s="296"/>
      <c r="E123" s="296"/>
      <c r="F123" s="296"/>
      <c r="G123" s="296"/>
      <c r="H123" s="296"/>
      <c r="I123" s="296"/>
      <c r="J123" s="296"/>
      <c r="K123" s="296"/>
      <c r="L123" s="297"/>
      <c r="M123" s="214"/>
      <c r="N123" s="213"/>
      <c r="O123" s="205"/>
      <c r="P123" s="208">
        <f>M123-N123-O123</f>
        <v>0</v>
      </c>
    </row>
    <row r="124" spans="1:16" x14ac:dyDescent="0.2">
      <c r="A124" s="295"/>
      <c r="B124" s="296"/>
      <c r="C124" s="296"/>
      <c r="D124" s="296"/>
      <c r="E124" s="296"/>
      <c r="F124" s="296"/>
      <c r="G124" s="296"/>
      <c r="H124" s="296"/>
      <c r="I124" s="296"/>
      <c r="J124" s="296"/>
      <c r="K124" s="296"/>
      <c r="L124" s="297"/>
      <c r="M124" s="214"/>
      <c r="N124" s="213"/>
      <c r="O124" s="205"/>
      <c r="P124" s="208">
        <f>M124-N124-O124</f>
        <v>0</v>
      </c>
    </row>
    <row r="125" spans="1:16" x14ac:dyDescent="0.2">
      <c r="A125" s="295"/>
      <c r="B125" s="296"/>
      <c r="C125" s="296"/>
      <c r="D125" s="296"/>
      <c r="E125" s="296"/>
      <c r="F125" s="296"/>
      <c r="G125" s="296"/>
      <c r="H125" s="296"/>
      <c r="I125" s="296"/>
      <c r="J125" s="296"/>
      <c r="K125" s="296"/>
      <c r="L125" s="297"/>
      <c r="M125" s="214"/>
      <c r="N125" s="213"/>
      <c r="O125" s="205"/>
      <c r="P125" s="208">
        <f>M125-N125-O125</f>
        <v>0</v>
      </c>
    </row>
    <row r="126" spans="1:16" ht="15" x14ac:dyDescent="0.2">
      <c r="A126" s="458" t="s">
        <v>112</v>
      </c>
      <c r="B126" s="459"/>
      <c r="C126" s="459"/>
      <c r="D126" s="459"/>
      <c r="E126" s="459"/>
      <c r="F126" s="459"/>
      <c r="G126" s="459"/>
      <c r="H126" s="459"/>
      <c r="I126" s="459"/>
      <c r="J126" s="459"/>
      <c r="K126" s="459"/>
      <c r="L126" s="460"/>
      <c r="M126" s="234">
        <f>SUM(M121:M125)</f>
        <v>0</v>
      </c>
      <c r="N126" s="234">
        <f>SUM(N121:N125)</f>
        <v>0</v>
      </c>
      <c r="O126" s="234">
        <f>SUM(O121:O125)</f>
        <v>0</v>
      </c>
      <c r="P126" s="258">
        <f>SUM(P121:P125)</f>
        <v>0</v>
      </c>
    </row>
    <row r="127" spans="1:16" ht="27" customHeight="1" x14ac:dyDescent="0.2">
      <c r="A127" s="329" t="str">
        <f>IF(Source!A75="V1","Frais associés à la recherche et développement d'emballage écoresponsable approprié au produit",IF(Source!A75="V3","Frais reliés à la promotion, la location de salles et à la logistique entourant la tenue d'une activité","Frais relatifs à la modification du matériel d'emballage occasionnée par un changement du tableau de la valeur nutritive et la liste d'ingrédients préparée par un consultant externe"))</f>
        <v>Frais relatifs à la modification du matériel d'emballage occasionnée par un changement du tableau de la valeur nutritive et la liste d'ingrédients préparée par un consultant externe</v>
      </c>
      <c r="B127" s="330"/>
      <c r="C127" s="330"/>
      <c r="D127" s="330"/>
      <c r="E127" s="330"/>
      <c r="F127" s="330"/>
      <c r="G127" s="330"/>
      <c r="H127" s="330"/>
      <c r="I127" s="330"/>
      <c r="J127" s="330"/>
      <c r="K127" s="330"/>
      <c r="L127" s="330"/>
      <c r="M127" s="330"/>
      <c r="N127" s="466" t="s">
        <v>236</v>
      </c>
      <c r="O127" s="467"/>
      <c r="P127" s="468"/>
    </row>
    <row r="128" spans="1:16" ht="18" customHeight="1" x14ac:dyDescent="0.2">
      <c r="A128" s="469" t="s">
        <v>143</v>
      </c>
      <c r="B128" s="470"/>
      <c r="C128" s="470"/>
      <c r="D128" s="470"/>
      <c r="E128" s="470"/>
      <c r="F128" s="470"/>
      <c r="G128" s="470"/>
      <c r="H128" s="470"/>
      <c r="I128" s="470"/>
      <c r="J128" s="470"/>
      <c r="K128" s="470"/>
      <c r="L128" s="471"/>
      <c r="M128" s="317" t="s">
        <v>111</v>
      </c>
      <c r="N128" s="319" t="s">
        <v>152</v>
      </c>
      <c r="O128" s="319" t="s">
        <v>169</v>
      </c>
      <c r="P128" s="465" t="s">
        <v>293</v>
      </c>
    </row>
    <row r="129" spans="1:18" ht="42.6" customHeight="1" x14ac:dyDescent="0.2">
      <c r="A129" s="472"/>
      <c r="B129" s="473"/>
      <c r="C129" s="473"/>
      <c r="D129" s="473"/>
      <c r="E129" s="473"/>
      <c r="F129" s="473"/>
      <c r="G129" s="473"/>
      <c r="H129" s="473"/>
      <c r="I129" s="473"/>
      <c r="J129" s="473"/>
      <c r="K129" s="473"/>
      <c r="L129" s="474"/>
      <c r="M129" s="318"/>
      <c r="N129" s="320"/>
      <c r="O129" s="320"/>
      <c r="P129" s="465"/>
    </row>
    <row r="130" spans="1:18" x14ac:dyDescent="0.2">
      <c r="A130" s="295"/>
      <c r="B130" s="296"/>
      <c r="C130" s="296"/>
      <c r="D130" s="296"/>
      <c r="E130" s="296"/>
      <c r="F130" s="296"/>
      <c r="G130" s="296"/>
      <c r="H130" s="296"/>
      <c r="I130" s="296"/>
      <c r="J130" s="296"/>
      <c r="K130" s="296"/>
      <c r="L130" s="297"/>
      <c r="M130" s="214"/>
      <c r="N130" s="213"/>
      <c r="O130" s="205"/>
      <c r="P130" s="208">
        <f>M130-N130-O130</f>
        <v>0</v>
      </c>
    </row>
    <row r="131" spans="1:18" x14ac:dyDescent="0.2">
      <c r="A131" s="295"/>
      <c r="B131" s="296"/>
      <c r="C131" s="296"/>
      <c r="D131" s="296"/>
      <c r="E131" s="296"/>
      <c r="F131" s="296"/>
      <c r="G131" s="296"/>
      <c r="H131" s="296"/>
      <c r="I131" s="296"/>
      <c r="J131" s="296"/>
      <c r="K131" s="296"/>
      <c r="L131" s="297"/>
      <c r="M131" s="214"/>
      <c r="N131" s="213"/>
      <c r="O131" s="205"/>
      <c r="P131" s="208">
        <f>M131-N131-O131</f>
        <v>0</v>
      </c>
    </row>
    <row r="132" spans="1:18" x14ac:dyDescent="0.2">
      <c r="A132" s="295"/>
      <c r="B132" s="296"/>
      <c r="C132" s="296"/>
      <c r="D132" s="296"/>
      <c r="E132" s="296"/>
      <c r="F132" s="296"/>
      <c r="G132" s="296"/>
      <c r="H132" s="296"/>
      <c r="I132" s="296"/>
      <c r="J132" s="296"/>
      <c r="K132" s="296"/>
      <c r="L132" s="297"/>
      <c r="M132" s="214"/>
      <c r="N132" s="213"/>
      <c r="O132" s="205"/>
      <c r="P132" s="208">
        <f>M132-N132-O132</f>
        <v>0</v>
      </c>
    </row>
    <row r="133" spans="1:18" x14ac:dyDescent="0.2">
      <c r="A133" s="295"/>
      <c r="B133" s="296"/>
      <c r="C133" s="296"/>
      <c r="D133" s="296"/>
      <c r="E133" s="296"/>
      <c r="F133" s="296"/>
      <c r="G133" s="296"/>
      <c r="H133" s="296"/>
      <c r="I133" s="296"/>
      <c r="J133" s="296"/>
      <c r="K133" s="296"/>
      <c r="L133" s="297"/>
      <c r="M133" s="214"/>
      <c r="N133" s="213"/>
      <c r="O133" s="205"/>
      <c r="P133" s="208">
        <f>M133-N133-O133</f>
        <v>0</v>
      </c>
    </row>
    <row r="134" spans="1:18" x14ac:dyDescent="0.2">
      <c r="A134" s="295"/>
      <c r="B134" s="296"/>
      <c r="C134" s="296"/>
      <c r="D134" s="296"/>
      <c r="E134" s="296"/>
      <c r="F134" s="296"/>
      <c r="G134" s="296"/>
      <c r="H134" s="296"/>
      <c r="I134" s="296"/>
      <c r="J134" s="296"/>
      <c r="K134" s="296"/>
      <c r="L134" s="297"/>
      <c r="M134" s="214"/>
      <c r="N134" s="213"/>
      <c r="O134" s="205"/>
      <c r="P134" s="208">
        <f>M134-N134-O134</f>
        <v>0</v>
      </c>
    </row>
    <row r="135" spans="1:18" ht="15" x14ac:dyDescent="0.2">
      <c r="A135" s="458" t="s">
        <v>112</v>
      </c>
      <c r="B135" s="459"/>
      <c r="C135" s="459"/>
      <c r="D135" s="459"/>
      <c r="E135" s="459"/>
      <c r="F135" s="459"/>
      <c r="G135" s="459"/>
      <c r="H135" s="459"/>
      <c r="I135" s="459"/>
      <c r="J135" s="459"/>
      <c r="K135" s="459"/>
      <c r="L135" s="460"/>
      <c r="M135" s="234">
        <f>SUM(M130:M134)</f>
        <v>0</v>
      </c>
      <c r="N135" s="234">
        <f>SUM(N130:N134)</f>
        <v>0</v>
      </c>
      <c r="O135" s="234">
        <f>SUM(O130:O134)</f>
        <v>0</v>
      </c>
      <c r="P135" s="258">
        <f>SUM(P130:P134)</f>
        <v>0</v>
      </c>
    </row>
    <row r="136" spans="1:18" ht="27.75" customHeight="1" x14ac:dyDescent="0.2">
      <c r="A136" s="329" t="str">
        <f>IF(Source!A75="V1","Frais associés aux études de marché ou de commercialisation",IF(Source!A75="V3","Frais d'administration n'excédant pas 15 % de la somme des dépenses admissibles totales","Frais relatifs à la valorisation de l'aspect santé de l'aliment ou de la gamme d'aliments développés ou améliorés par la participation à des événements que reconnait le MAPAQ"))</f>
        <v>Frais relatifs à la valorisation de l'aspect santé de l'aliment ou de la gamme d'aliments développés ou améliorés par la participation à des événements que reconnait le MAPAQ</v>
      </c>
      <c r="B136" s="330"/>
      <c r="C136" s="330"/>
      <c r="D136" s="330"/>
      <c r="E136" s="330"/>
      <c r="F136" s="330"/>
      <c r="G136" s="330"/>
      <c r="H136" s="330"/>
      <c r="I136" s="330"/>
      <c r="J136" s="330"/>
      <c r="K136" s="330"/>
      <c r="L136" s="330"/>
      <c r="M136" s="330"/>
      <c r="N136" s="466" t="s">
        <v>236</v>
      </c>
      <c r="O136" s="467"/>
      <c r="P136" s="468"/>
    </row>
    <row r="137" spans="1:18" ht="37.5" customHeight="1" x14ac:dyDescent="0.2">
      <c r="A137" s="469" t="s">
        <v>143</v>
      </c>
      <c r="B137" s="470"/>
      <c r="C137" s="470"/>
      <c r="D137" s="470"/>
      <c r="E137" s="470"/>
      <c r="F137" s="470"/>
      <c r="G137" s="470"/>
      <c r="H137" s="470"/>
      <c r="I137" s="470"/>
      <c r="J137" s="470"/>
      <c r="K137" s="470"/>
      <c r="L137" s="471"/>
      <c r="M137" s="317" t="str">
        <f>IF(Source!A75="V3","Frais d'administration maximal de "&amp;Source!A161&amp;" $","Coût total")</f>
        <v>Coût total</v>
      </c>
      <c r="N137" s="319" t="s">
        <v>152</v>
      </c>
      <c r="O137" s="319" t="s">
        <v>169</v>
      </c>
      <c r="P137" s="465" t="s">
        <v>293</v>
      </c>
    </row>
    <row r="138" spans="1:18" ht="20.45" customHeight="1" x14ac:dyDescent="0.2">
      <c r="A138" s="472"/>
      <c r="B138" s="473"/>
      <c r="C138" s="473"/>
      <c r="D138" s="473"/>
      <c r="E138" s="473"/>
      <c r="F138" s="473"/>
      <c r="G138" s="473"/>
      <c r="H138" s="473"/>
      <c r="I138" s="473"/>
      <c r="J138" s="473"/>
      <c r="K138" s="473"/>
      <c r="L138" s="474"/>
      <c r="M138" s="318"/>
      <c r="N138" s="320"/>
      <c r="O138" s="320"/>
      <c r="P138" s="465"/>
    </row>
    <row r="139" spans="1:18" x14ac:dyDescent="0.2">
      <c r="A139" s="295"/>
      <c r="B139" s="296"/>
      <c r="C139" s="296"/>
      <c r="D139" s="296"/>
      <c r="E139" s="296"/>
      <c r="F139" s="296"/>
      <c r="G139" s="296"/>
      <c r="H139" s="296"/>
      <c r="I139" s="296"/>
      <c r="J139" s="296"/>
      <c r="K139" s="296"/>
      <c r="L139" s="297"/>
      <c r="M139" s="214"/>
      <c r="N139" s="213"/>
      <c r="O139" s="205"/>
      <c r="P139" s="208">
        <f>M139-N139-O139</f>
        <v>0</v>
      </c>
    </row>
    <row r="140" spans="1:18" x14ac:dyDescent="0.2">
      <c r="A140" s="295"/>
      <c r="B140" s="296"/>
      <c r="C140" s="296"/>
      <c r="D140" s="296"/>
      <c r="E140" s="296"/>
      <c r="F140" s="296"/>
      <c r="G140" s="296"/>
      <c r="H140" s="296"/>
      <c r="I140" s="296"/>
      <c r="J140" s="296"/>
      <c r="K140" s="296"/>
      <c r="L140" s="297"/>
      <c r="M140" s="214"/>
      <c r="N140" s="213"/>
      <c r="O140" s="205"/>
      <c r="P140" s="208">
        <f>M140-N140-O140</f>
        <v>0</v>
      </c>
    </row>
    <row r="141" spans="1:18" x14ac:dyDescent="0.2">
      <c r="A141" s="295"/>
      <c r="B141" s="296"/>
      <c r="C141" s="296"/>
      <c r="D141" s="296"/>
      <c r="E141" s="296"/>
      <c r="F141" s="296"/>
      <c r="G141" s="296"/>
      <c r="H141" s="296"/>
      <c r="I141" s="296"/>
      <c r="J141" s="296"/>
      <c r="K141" s="296"/>
      <c r="L141" s="297"/>
      <c r="M141" s="214"/>
      <c r="N141" s="213"/>
      <c r="O141" s="205"/>
      <c r="P141" s="208">
        <f>M141-N141-O141</f>
        <v>0</v>
      </c>
    </row>
    <row r="142" spans="1:18" x14ac:dyDescent="0.2">
      <c r="A142" s="295"/>
      <c r="B142" s="296"/>
      <c r="C142" s="296"/>
      <c r="D142" s="296"/>
      <c r="E142" s="296"/>
      <c r="F142" s="296"/>
      <c r="G142" s="296"/>
      <c r="H142" s="296"/>
      <c r="I142" s="296"/>
      <c r="J142" s="296"/>
      <c r="K142" s="296"/>
      <c r="L142" s="297"/>
      <c r="M142" s="214"/>
      <c r="N142" s="213"/>
      <c r="O142" s="205"/>
      <c r="P142" s="208">
        <f>M142-N142-O142</f>
        <v>0</v>
      </c>
    </row>
    <row r="143" spans="1:18" x14ac:dyDescent="0.2">
      <c r="A143" s="295"/>
      <c r="B143" s="296"/>
      <c r="C143" s="296"/>
      <c r="D143" s="296"/>
      <c r="E143" s="296"/>
      <c r="F143" s="296"/>
      <c r="G143" s="296"/>
      <c r="H143" s="296"/>
      <c r="I143" s="296"/>
      <c r="J143" s="296"/>
      <c r="K143" s="296"/>
      <c r="L143" s="297"/>
      <c r="M143" s="214"/>
      <c r="N143" s="213"/>
      <c r="O143" s="205"/>
      <c r="P143" s="208">
        <f>M143-N143-O143</f>
        <v>0</v>
      </c>
    </row>
    <row r="144" spans="1:18" ht="13.5" customHeight="1" x14ac:dyDescent="0.25">
      <c r="A144" s="458" t="s">
        <v>112</v>
      </c>
      <c r="B144" s="459"/>
      <c r="C144" s="459"/>
      <c r="D144" s="459"/>
      <c r="E144" s="459"/>
      <c r="F144" s="459"/>
      <c r="G144" s="459"/>
      <c r="H144" s="459"/>
      <c r="I144" s="459"/>
      <c r="J144" s="459"/>
      <c r="K144" s="459"/>
      <c r="L144" s="460"/>
      <c r="M144" s="234">
        <f>SUM(M139:M143)</f>
        <v>0</v>
      </c>
      <c r="N144" s="234">
        <f>SUM(N139:N143)</f>
        <v>0</v>
      </c>
      <c r="O144" s="234">
        <f>SUM(O139:O143)</f>
        <v>0</v>
      </c>
      <c r="P144" s="258">
        <f>SUM(P139:P143)</f>
        <v>0</v>
      </c>
      <c r="Q144" s="236" t="str">
        <f>IF(Source!A75="V3",M144/Source!A155,"")</f>
        <v/>
      </c>
      <c r="R144" s="237" t="str">
        <f>IF(Source!A75="V3",IF(Q144&gt;Source!A159,"Plafond des frais d’administration atteint (max 15 %)",""),"")</f>
        <v/>
      </c>
    </row>
    <row r="145" spans="1:17" x14ac:dyDescent="0.2">
      <c r="A145" s="538"/>
      <c r="B145" s="538"/>
      <c r="C145" s="538"/>
      <c r="D145" s="538"/>
      <c r="E145" s="538"/>
      <c r="F145" s="538"/>
      <c r="G145" s="538"/>
      <c r="H145" s="538"/>
      <c r="I145" s="538"/>
      <c r="J145" s="538"/>
      <c r="K145" s="538"/>
      <c r="L145" s="539"/>
      <c r="M145" s="202"/>
      <c r="N145" s="202"/>
      <c r="O145" s="202"/>
      <c r="P145" s="201"/>
    </row>
    <row r="146" spans="1:17" ht="14.25" customHeight="1" x14ac:dyDescent="0.2">
      <c r="A146" s="535" t="s">
        <v>114</v>
      </c>
      <c r="B146" s="536"/>
      <c r="C146" s="536"/>
      <c r="D146" s="536"/>
      <c r="E146" s="536"/>
      <c r="F146" s="536"/>
      <c r="G146" s="536"/>
      <c r="H146" s="536"/>
      <c r="I146" s="536"/>
      <c r="J146" s="536"/>
      <c r="K146" s="536"/>
      <c r="L146" s="537"/>
      <c r="M146" s="238">
        <f>IF(Source!$A$135="V1",M144+M135+M126+M28,IF(Source!$A$135="V2",M144+M135+M126+M117+M108+M99+M90+M81+M72+M63+M50+M28,M144+M135+M126+M117+M90+M81+M50+M28))</f>
        <v>0</v>
      </c>
      <c r="N146" s="238">
        <f>IF(Source!$A$135="V1",N144+N135+N126+N28,IF(Source!$A$135="V2",N144+N135+N126+N117+N108+N99+N90+N81+N72+N62+N50+N28,N144+N135+N126+N117+N90+N81+N50+N28))</f>
        <v>0</v>
      </c>
      <c r="O146" s="238">
        <f>IF(Source!$A$135="V1",O144+O135+O126+O28,IF(Source!$A$135="V2",O144+O135+O126+O117+O108+O99+O90+O81+O72+O62+O50+O28,O144+O135+O126+O117+O90+O81+O50+O28))</f>
        <v>0</v>
      </c>
      <c r="P146" s="239" t="b">
        <f>IF(Source!$A$135="V1",P144+P135+P126+P28,IF(Source!$A$135="V2",P28+P50+P62+P72+P81+P90+P99+P108+P117+P126+P135+P144,IF(Source!$A$135="V3",P144+P135+P126+P117+P90+P81+P50+P28)))</f>
        <v>0</v>
      </c>
    </row>
    <row r="147" spans="1:17" ht="15" x14ac:dyDescent="0.25">
      <c r="A147" s="288"/>
      <c r="B147" s="289"/>
      <c r="C147" s="289"/>
      <c r="D147" s="289"/>
      <c r="E147" s="289"/>
      <c r="F147" s="289"/>
      <c r="G147" s="289"/>
      <c r="H147" s="289"/>
      <c r="I147" s="289"/>
      <c r="J147" s="289"/>
      <c r="K147" s="289"/>
      <c r="L147" s="290"/>
      <c r="M147" s="240">
        <f>IFERROR(M146/$M$146,0)</f>
        <v>0</v>
      </c>
      <c r="N147" s="241">
        <f>IFERROR(N146/$M$146,0)</f>
        <v>0</v>
      </c>
      <c r="O147" s="242">
        <f>IFERROR(O146/$M$146,0)</f>
        <v>0</v>
      </c>
      <c r="P147" s="243">
        <f>IFERROR(P146/$M$146,0)</f>
        <v>0</v>
      </c>
      <c r="Q147" s="237" t="str">
        <f>IF(P147&gt;$D$13,"Plafond d’aide financière atteint","")</f>
        <v/>
      </c>
    </row>
    <row r="149" spans="1:17" ht="30.75" customHeight="1" x14ac:dyDescent="0.2">
      <c r="A149" s="532" t="s">
        <v>270</v>
      </c>
      <c r="B149" s="533"/>
      <c r="C149" s="533"/>
      <c r="D149" s="533"/>
      <c r="E149" s="533"/>
      <c r="F149" s="533"/>
      <c r="G149" s="533"/>
      <c r="H149" s="533"/>
      <c r="I149" s="533"/>
      <c r="J149" s="534"/>
      <c r="K149" s="40"/>
      <c r="N149" s="95"/>
    </row>
    <row r="150" spans="1:17" ht="105.75" thickBot="1" x14ac:dyDescent="0.25">
      <c r="A150" s="181" t="s">
        <v>52</v>
      </c>
      <c r="B150" s="182" t="s">
        <v>314</v>
      </c>
      <c r="C150" s="495" t="s">
        <v>53</v>
      </c>
      <c r="D150" s="496"/>
      <c r="E150" s="495" t="s">
        <v>50</v>
      </c>
      <c r="F150" s="496"/>
      <c r="G150" s="183" t="s">
        <v>305</v>
      </c>
      <c r="H150" s="183" t="s">
        <v>306</v>
      </c>
      <c r="I150" s="183" t="s">
        <v>51</v>
      </c>
      <c r="J150" s="184" t="str">
        <f>"Pourcentage du financement privé 
(pour un minimum de "&amp;(Source!B103*100)&amp;" % des dépenses admissibles)"</f>
        <v>Pourcentage du financement privé 
(pour un minimum de 0 % des dépenses admissibles)</v>
      </c>
    </row>
    <row r="151" spans="1:17" x14ac:dyDescent="0.2">
      <c r="A151" s="177" t="s">
        <v>315</v>
      </c>
      <c r="B151" s="177" t="s">
        <v>312</v>
      </c>
      <c r="C151" s="501" t="s">
        <v>6</v>
      </c>
      <c r="D151" s="502"/>
      <c r="E151" s="499" t="b">
        <f>P146</f>
        <v>0</v>
      </c>
      <c r="F151" s="500"/>
      <c r="G151" s="177" t="b">
        <f>IF(C151="Subvention",E151,IF(C151="Garantie de prêt gouvernemental",E151,IF(C151="Prêt gouvernemental",E151,IF(C151="(À sélectionner)",0)*0)))</f>
        <v>0</v>
      </c>
      <c r="H151" s="178">
        <f t="shared" ref="H151:H160" si="4">IFERROR(G151/$M$146,0)</f>
        <v>0</v>
      </c>
      <c r="I151" s="179">
        <v>0</v>
      </c>
      <c r="J151" s="180">
        <f>IFERROR(H151/#REF!,0)</f>
        <v>0</v>
      </c>
    </row>
    <row r="152" spans="1:17" x14ac:dyDescent="0.2">
      <c r="A152" s="171" t="s">
        <v>2</v>
      </c>
      <c r="B152" s="172"/>
      <c r="C152" s="503" t="s">
        <v>47</v>
      </c>
      <c r="D152" s="504"/>
      <c r="E152" s="497"/>
      <c r="F152" s="498"/>
      <c r="G152" s="173">
        <f>IF(C152="Subvention",E152,IF(C152="Garantie de prêt gouvernemental",E152,IF(C152="Prêt gouvernemental",E152,IF(C152="(À sélectionner)",0)*0)))</f>
        <v>0</v>
      </c>
      <c r="H152" s="174">
        <f t="shared" si="4"/>
        <v>0</v>
      </c>
      <c r="I152" s="175">
        <f>IF(C152=Source!$A$124,E152,IF(C152=Source!$A$125,E152,IF(C152=Source!$A$126,E152,IF(C152=Source!$A$127,E152,IF(C152=Source!$A$128,E152,IF(C152=Source!$A$129,E152,0))))))</f>
        <v>0</v>
      </c>
      <c r="J152" s="176">
        <f>IFERROR(I152/$M$146,0)</f>
        <v>0</v>
      </c>
    </row>
    <row r="153" spans="1:17" x14ac:dyDescent="0.2">
      <c r="A153" s="171" t="s">
        <v>2</v>
      </c>
      <c r="B153" s="172"/>
      <c r="C153" s="503" t="s">
        <v>2</v>
      </c>
      <c r="D153" s="504"/>
      <c r="E153" s="497"/>
      <c r="F153" s="498"/>
      <c r="G153" s="173">
        <f t="shared" ref="G153:G160" si="5">IF(C153="Subvention",E153,IF(C153="Garantie de prêt gouvernemental",E153,IF(C153="Prêt gouvernemental",E153,IF(C153="(À sélectionner)",0)*0)))</f>
        <v>0</v>
      </c>
      <c r="H153" s="174">
        <f t="shared" si="4"/>
        <v>0</v>
      </c>
      <c r="I153" s="175">
        <f>IF(C153=Source!$A$124,E153,IF(C153=Source!$A$125,E153,IF(C153=Source!$A$126,E153,IF(C153=Source!$A$127,E153,IF(C153=Source!$A$128,E153,IF(C153=Source!$A$129,E153,0))))))</f>
        <v>0</v>
      </c>
      <c r="J153" s="176">
        <f t="shared" ref="J153:J160" si="6">IFERROR(I153/$M$146,0)</f>
        <v>0</v>
      </c>
    </row>
    <row r="154" spans="1:17" x14ac:dyDescent="0.2">
      <c r="A154" s="171" t="s">
        <v>2</v>
      </c>
      <c r="B154" s="172"/>
      <c r="C154" s="503" t="s">
        <v>2</v>
      </c>
      <c r="D154" s="504"/>
      <c r="E154" s="497"/>
      <c r="F154" s="498"/>
      <c r="G154" s="173">
        <f t="shared" si="5"/>
        <v>0</v>
      </c>
      <c r="H154" s="174">
        <f t="shared" si="4"/>
        <v>0</v>
      </c>
      <c r="I154" s="175">
        <f>IF(C154=Source!$A$124,E154,IF(C154=Source!$A$125,E154,IF(C154=Source!$A$126,E154,IF(C154=Source!$A$127,E154,IF(C154=Source!$A$128,E154,IF(C154=Source!$A$129,E154,0))))))</f>
        <v>0</v>
      </c>
      <c r="J154" s="176">
        <f t="shared" si="6"/>
        <v>0</v>
      </c>
    </row>
    <row r="155" spans="1:17" x14ac:dyDescent="0.2">
      <c r="A155" s="171" t="s">
        <v>2</v>
      </c>
      <c r="B155" s="172"/>
      <c r="C155" s="503" t="s">
        <v>2</v>
      </c>
      <c r="D155" s="504"/>
      <c r="E155" s="497"/>
      <c r="F155" s="498"/>
      <c r="G155" s="173">
        <f t="shared" si="5"/>
        <v>0</v>
      </c>
      <c r="H155" s="174">
        <f t="shared" si="4"/>
        <v>0</v>
      </c>
      <c r="I155" s="175">
        <f>IF(C155=Source!$A$124,E155,IF(C155=Source!$A$125,E155,IF(C155=Source!$A$126,E155,IF(C155=Source!$A$127,E155,IF(C155=Source!$A$128,E155,IF(C155=Source!$A$129,E155,0))))))</f>
        <v>0</v>
      </c>
      <c r="J155" s="176">
        <f t="shared" si="6"/>
        <v>0</v>
      </c>
    </row>
    <row r="156" spans="1:17" x14ac:dyDescent="0.2">
      <c r="A156" s="171" t="s">
        <v>2</v>
      </c>
      <c r="B156" s="172"/>
      <c r="C156" s="503" t="s">
        <v>2</v>
      </c>
      <c r="D156" s="504"/>
      <c r="E156" s="497"/>
      <c r="F156" s="498"/>
      <c r="G156" s="173">
        <f t="shared" si="5"/>
        <v>0</v>
      </c>
      <c r="H156" s="174">
        <f t="shared" si="4"/>
        <v>0</v>
      </c>
      <c r="I156" s="175">
        <f>IF(C156=Source!$A$124,E156,IF(C156=Source!$A$125,E156,IF(C156=Source!$A$126,E156,IF(C156=Source!$A$127,E156,IF(C156=Source!$A$128,E156,IF(C156=Source!$A$129,E156,0))))))</f>
        <v>0</v>
      </c>
      <c r="J156" s="176">
        <f t="shared" si="6"/>
        <v>0</v>
      </c>
    </row>
    <row r="157" spans="1:17" x14ac:dyDescent="0.2">
      <c r="A157" s="171" t="s">
        <v>2</v>
      </c>
      <c r="B157" s="172"/>
      <c r="C157" s="503" t="s">
        <v>2</v>
      </c>
      <c r="D157" s="504"/>
      <c r="E157" s="497"/>
      <c r="F157" s="498"/>
      <c r="G157" s="173">
        <f t="shared" si="5"/>
        <v>0</v>
      </c>
      <c r="H157" s="174">
        <f t="shared" si="4"/>
        <v>0</v>
      </c>
      <c r="I157" s="175">
        <f>IF(C157=Source!$A$124,E157,IF(C157=Source!$A$125,E157,IF(C157=Source!$A$126,E157,IF(C157=Source!$A$127,E157,IF(C157=Source!$A$128,E157,IF(C157=Source!$A$129,E157,0))))))</f>
        <v>0</v>
      </c>
      <c r="J157" s="176">
        <f t="shared" si="6"/>
        <v>0</v>
      </c>
    </row>
    <row r="158" spans="1:17" x14ac:dyDescent="0.2">
      <c r="A158" s="171" t="s">
        <v>2</v>
      </c>
      <c r="B158" s="172"/>
      <c r="C158" s="503" t="s">
        <v>2</v>
      </c>
      <c r="D158" s="504"/>
      <c r="E158" s="497"/>
      <c r="F158" s="498"/>
      <c r="G158" s="173">
        <f t="shared" si="5"/>
        <v>0</v>
      </c>
      <c r="H158" s="174">
        <f t="shared" si="4"/>
        <v>0</v>
      </c>
      <c r="I158" s="175">
        <f>IF(C158=Source!$A$124,E158,IF(C158=Source!$A$125,E158,IF(C158=Source!$A$126,E158,IF(C158=Source!$A$127,E158,IF(C158=Source!$A$128,E158,IF(C158=Source!$A$129,E158,0))))))</f>
        <v>0</v>
      </c>
      <c r="J158" s="176">
        <f t="shared" si="6"/>
        <v>0</v>
      </c>
    </row>
    <row r="159" spans="1:17" x14ac:dyDescent="0.2">
      <c r="A159" s="171" t="s">
        <v>2</v>
      </c>
      <c r="B159" s="172"/>
      <c r="C159" s="503" t="s">
        <v>2</v>
      </c>
      <c r="D159" s="504"/>
      <c r="E159" s="497"/>
      <c r="F159" s="498"/>
      <c r="G159" s="173">
        <f t="shared" si="5"/>
        <v>0</v>
      </c>
      <c r="H159" s="174">
        <f t="shared" si="4"/>
        <v>0</v>
      </c>
      <c r="I159" s="175">
        <f>IF(C159=Source!$A$124,E159,IF(C159=Source!$A$125,E159,IF(C159=Source!$A$126,E159,IF(C159=Source!$A$127,E159,IF(C159=Source!$A$128,E159,IF(C159=Source!$A$129,E159,0))))))</f>
        <v>0</v>
      </c>
      <c r="J159" s="176">
        <f t="shared" si="6"/>
        <v>0</v>
      </c>
    </row>
    <row r="160" spans="1:17" ht="15" thickBot="1" x14ac:dyDescent="0.25">
      <c r="A160" s="171" t="s">
        <v>2</v>
      </c>
      <c r="B160" s="172"/>
      <c r="C160" s="503" t="s">
        <v>2</v>
      </c>
      <c r="D160" s="504"/>
      <c r="E160" s="497"/>
      <c r="F160" s="498"/>
      <c r="G160" s="173">
        <f t="shared" si="5"/>
        <v>0</v>
      </c>
      <c r="H160" s="174">
        <f t="shared" si="4"/>
        <v>0</v>
      </c>
      <c r="I160" s="175">
        <f>IF(C160=Source!$A$124,E160,IF(C160=Source!$A$125,E160,IF(C160=Source!$A$126,E160,IF(C160=Source!$A$127,E160,IF(C160=Source!$A$128,E160,IF(C160=Source!$A$129,E160,0))))))</f>
        <v>0</v>
      </c>
      <c r="J160" s="176">
        <f t="shared" si="6"/>
        <v>0</v>
      </c>
    </row>
    <row r="161" spans="1:11" ht="15" x14ac:dyDescent="0.2">
      <c r="A161" s="509" t="s">
        <v>288</v>
      </c>
      <c r="B161" s="510"/>
      <c r="C161" s="510"/>
      <c r="D161" s="511"/>
      <c r="E161" s="507">
        <f>SUM(E151:F160)</f>
        <v>0</v>
      </c>
      <c r="F161" s="508"/>
      <c r="G161" s="185">
        <f>SUM(G151:G160)</f>
        <v>0</v>
      </c>
      <c r="H161" s="186">
        <f>SUM(H151:H160)</f>
        <v>0</v>
      </c>
      <c r="I161" s="185">
        <f>SUM(I151:I160)</f>
        <v>0</v>
      </c>
      <c r="J161" s="187">
        <f>SUM(J151:J160)</f>
        <v>0</v>
      </c>
    </row>
    <row r="162" spans="1:11" ht="15.75" x14ac:dyDescent="0.2">
      <c r="A162" s="486" t="str">
        <f>IF(E161&lt;&gt;M146,E161-M146&amp;" $ de différence avec le coût total du projet à la cellule M147","")</f>
        <v/>
      </c>
      <c r="B162" s="487"/>
      <c r="C162" s="487"/>
      <c r="D162" s="487"/>
      <c r="E162" s="487"/>
      <c r="F162" s="487"/>
      <c r="G162" s="487"/>
      <c r="H162" s="487"/>
      <c r="I162" s="487"/>
      <c r="J162" s="488"/>
    </row>
    <row r="163" spans="1:11" ht="18" x14ac:dyDescent="0.25">
      <c r="A163" s="489" t="str">
        <f>IF(H161-D16&gt;0,"Le cumul des aides publiques dépasse le maximum permis indiqué à la cellule D16","")</f>
        <v/>
      </c>
      <c r="B163" s="490"/>
      <c r="C163" s="490"/>
      <c r="D163" s="490"/>
      <c r="E163" s="490"/>
      <c r="F163" s="490"/>
      <c r="G163" s="490"/>
      <c r="H163" s="490"/>
      <c r="I163" s="490"/>
      <c r="J163" s="491"/>
      <c r="K163" s="35"/>
    </row>
    <row r="164" spans="1:11" ht="18" x14ac:dyDescent="0.25">
      <c r="A164" s="486" t="str">
        <f>IF(AND(E151&lt;=D15,H151&lt;=D13),"",IF(E151&gt;D15,"Montant d'aide demandée au programme dépasse le maximum permis de "&amp;D15&amp;" $",IF(H151&gt;D13,"% d'aide demandée au programme dépasse le maximum permis de "&amp;100*D13&amp;" %",IF(E151&gt;D15,"Montant d'aide demandée au programme dépasse le maximum permis de "&amp;D15&amp;" $"))))</f>
        <v>Montant d'aide demandée au programme dépasse le maximum permis de 0 $</v>
      </c>
      <c r="B164" s="487"/>
      <c r="C164" s="487"/>
      <c r="D164" s="487"/>
      <c r="E164" s="487"/>
      <c r="F164" s="487"/>
      <c r="G164" s="487"/>
      <c r="H164" s="487"/>
      <c r="I164" s="487"/>
      <c r="J164" s="488"/>
      <c r="K164" s="35"/>
    </row>
    <row r="165" spans="1:11" ht="18" x14ac:dyDescent="0.2">
      <c r="A165" s="486" t="str">
        <f>IF(M146=0,"",IF(J161&lt;(1-D13),"La contribution privé du demandeur ou des partenaires est insuffisante",""))</f>
        <v/>
      </c>
      <c r="B165" s="487"/>
      <c r="C165" s="487"/>
      <c r="D165" s="487"/>
      <c r="E165" s="487"/>
      <c r="F165" s="487"/>
      <c r="G165" s="487"/>
      <c r="H165" s="487"/>
      <c r="I165" s="487"/>
      <c r="J165" s="488"/>
      <c r="K165" s="36"/>
    </row>
    <row r="166" spans="1:11" ht="18" x14ac:dyDescent="0.2">
      <c r="A166" s="486" t="str">
        <f>IF(M146=0,"",IF(AND(Source!A75="V1",'Plan de financement'!E151&lt;10000),"Minimum d'aide demandée au programme non atteint",IF(AND(Source!A75="V2",'Plan de financement'!E151&lt;10000),"Minimum d'aide demandée au programme non atteint",IF(AND(Source!A75="V3",'Plan de financement'!E151&lt;40000),"Minimum d'aide demandée au programme non atteint",""))))</f>
        <v/>
      </c>
      <c r="B166" s="487"/>
      <c r="C166" s="487"/>
      <c r="D166" s="487"/>
      <c r="E166" s="487"/>
      <c r="F166" s="487"/>
      <c r="G166" s="487"/>
      <c r="H166" s="487"/>
      <c r="I166" s="487"/>
      <c r="J166" s="488"/>
      <c r="K166" s="36"/>
    </row>
    <row r="167" spans="1:11" ht="18" x14ac:dyDescent="0.25">
      <c r="A167" s="480"/>
      <c r="B167" s="481"/>
      <c r="C167" s="481"/>
      <c r="D167" s="481"/>
      <c r="E167" s="481"/>
      <c r="F167" s="481"/>
      <c r="G167" s="481"/>
      <c r="H167" s="481"/>
      <c r="I167" s="481"/>
      <c r="J167" s="482"/>
      <c r="K167" s="34"/>
    </row>
    <row r="168" spans="1:11" ht="18" x14ac:dyDescent="0.25">
      <c r="A168" s="58"/>
      <c r="B168" s="59"/>
      <c r="C168" s="59"/>
      <c r="D168" s="59"/>
      <c r="E168" s="59"/>
      <c r="F168" s="59"/>
      <c r="G168" s="59"/>
      <c r="H168" s="59"/>
      <c r="I168" s="59"/>
      <c r="J168" s="60"/>
      <c r="K168" s="34"/>
    </row>
    <row r="169" spans="1:11" ht="18" x14ac:dyDescent="0.25">
      <c r="A169" s="61" t="s">
        <v>296</v>
      </c>
      <c r="B169" s="62"/>
      <c r="C169" s="62"/>
      <c r="D169" s="62"/>
      <c r="E169" s="62"/>
      <c r="F169" s="62"/>
      <c r="G169" s="62"/>
      <c r="H169" s="62"/>
      <c r="I169" s="62"/>
      <c r="J169" s="63"/>
      <c r="K169" s="34"/>
    </row>
    <row r="170" spans="1:11" ht="18" x14ac:dyDescent="0.25">
      <c r="A170" s="61" t="s">
        <v>297</v>
      </c>
      <c r="B170" s="62"/>
      <c r="C170" s="62"/>
      <c r="D170" s="62"/>
      <c r="E170" s="62"/>
      <c r="F170" s="62"/>
      <c r="G170" s="62"/>
      <c r="H170" s="62"/>
      <c r="I170" s="62"/>
      <c r="J170" s="63"/>
      <c r="K170" s="34"/>
    </row>
    <row r="171" spans="1:11" ht="18" x14ac:dyDescent="0.25">
      <c r="A171" s="61"/>
      <c r="B171" s="62"/>
      <c r="C171" s="62"/>
      <c r="D171" s="62"/>
      <c r="E171" s="62"/>
      <c r="F171" s="62"/>
      <c r="G171" s="62"/>
      <c r="H171" s="62"/>
      <c r="I171" s="62"/>
      <c r="J171" s="63"/>
      <c r="K171" s="34"/>
    </row>
    <row r="172" spans="1:11" ht="18" x14ac:dyDescent="0.25">
      <c r="A172" s="492"/>
      <c r="B172" s="493"/>
      <c r="C172" s="493"/>
      <c r="D172" s="493"/>
      <c r="E172" s="493"/>
      <c r="F172" s="493"/>
      <c r="G172" s="493"/>
      <c r="H172" s="493"/>
      <c r="I172" s="493"/>
      <c r="J172" s="494"/>
      <c r="K172" s="37"/>
    </row>
    <row r="173" spans="1:11" ht="18" x14ac:dyDescent="0.25">
      <c r="A173" s="483" t="s">
        <v>54</v>
      </c>
      <c r="B173" s="484"/>
      <c r="C173" s="484"/>
      <c r="D173" s="485"/>
      <c r="E173" s="485"/>
      <c r="F173" s="64"/>
      <c r="G173" s="65" t="s">
        <v>55</v>
      </c>
      <c r="H173" s="505"/>
      <c r="I173" s="505"/>
      <c r="J173" s="506"/>
      <c r="K173" s="34"/>
    </row>
    <row r="174" spans="1:11" ht="18" x14ac:dyDescent="0.25">
      <c r="A174" s="66"/>
      <c r="B174" s="34"/>
      <c r="C174" s="34"/>
      <c r="D174" s="34"/>
      <c r="E174" s="34"/>
      <c r="F174" s="34"/>
      <c r="G174" s="34"/>
      <c r="H174" s="34"/>
      <c r="I174" s="34"/>
      <c r="J174" s="67"/>
      <c r="K174" s="33"/>
    </row>
    <row r="175" spans="1:11" ht="16.5" x14ac:dyDescent="0.25">
      <c r="A175" s="68"/>
      <c r="B175" s="69"/>
      <c r="C175" s="70"/>
      <c r="D175" s="70"/>
      <c r="E175" s="71"/>
      <c r="F175" s="71"/>
      <c r="G175" s="71"/>
      <c r="H175" s="71"/>
      <c r="I175" s="71"/>
      <c r="J175" s="72"/>
      <c r="K175" s="33"/>
    </row>
    <row r="176" spans="1:11" ht="16.5" x14ac:dyDescent="0.25">
      <c r="A176" s="33"/>
      <c r="B176" s="33"/>
      <c r="C176" s="33"/>
      <c r="D176" s="33"/>
      <c r="E176" s="33"/>
      <c r="F176" s="33"/>
      <c r="G176" s="33"/>
      <c r="H176" s="33"/>
      <c r="J176" s="640" t="s">
        <v>307</v>
      </c>
    </row>
  </sheetData>
  <sheetProtection algorithmName="SHA-512" hashValue="KtJX+chxayCYksLAIMLFXAyi5mz9u6TwEniwi7a7/yUu4omiK+8NFDMVeJ0awq9zC8OOJddAPlW3y+YB3CJWmQ==" saltValue="NFuP0Nh6o8fZu/mGhvFOcA==" spinCount="100000" sheet="1" formatRows="0"/>
  <protectedRanges>
    <protectedRange sqref="A151:A160 D151:E160" name="Plage1_1"/>
  </protectedRanges>
  <mergeCells count="268">
    <mergeCell ref="A114:L114"/>
    <mergeCell ref="A77:L77"/>
    <mergeCell ref="A78:L78"/>
    <mergeCell ref="A86:L86"/>
    <mergeCell ref="A87:L87"/>
    <mergeCell ref="A95:L95"/>
    <mergeCell ref="A96:L96"/>
    <mergeCell ref="A104:L104"/>
    <mergeCell ref="A105:L105"/>
    <mergeCell ref="A113:L113"/>
    <mergeCell ref="A76:L76"/>
    <mergeCell ref="A51:M51"/>
    <mergeCell ref="M52:M53"/>
    <mergeCell ref="A73:M73"/>
    <mergeCell ref="A63:L63"/>
    <mergeCell ref="N21:N22"/>
    <mergeCell ref="P21:P22"/>
    <mergeCell ref="A49:B49"/>
    <mergeCell ref="A109:M109"/>
    <mergeCell ref="A83:L84"/>
    <mergeCell ref="M83:M84"/>
    <mergeCell ref="A54:L54"/>
    <mergeCell ref="F46:G46"/>
    <mergeCell ref="A59:L59"/>
    <mergeCell ref="A61:L61"/>
    <mergeCell ref="A52:L53"/>
    <mergeCell ref="A62:L62"/>
    <mergeCell ref="A47:B47"/>
    <mergeCell ref="A48:B48"/>
    <mergeCell ref="A57:L57"/>
    <mergeCell ref="A58:L58"/>
    <mergeCell ref="A60:L60"/>
    <mergeCell ref="A37:B37"/>
    <mergeCell ref="A38:B38"/>
    <mergeCell ref="M74:M75"/>
    <mergeCell ref="A56:L56"/>
    <mergeCell ref="A55:L55"/>
    <mergeCell ref="N74:N75"/>
    <mergeCell ref="P74:P75"/>
    <mergeCell ref="A64:M64"/>
    <mergeCell ref="A46:B46"/>
    <mergeCell ref="F47:G47"/>
    <mergeCell ref="F48:G48"/>
    <mergeCell ref="N64:P64"/>
    <mergeCell ref="A67:L67"/>
    <mergeCell ref="A68:L68"/>
    <mergeCell ref="N52:N53"/>
    <mergeCell ref="P52:P53"/>
    <mergeCell ref="N65:N66"/>
    <mergeCell ref="P65:P66"/>
    <mergeCell ref="N63:O63"/>
    <mergeCell ref="O110:O111"/>
    <mergeCell ref="P110:P111"/>
    <mergeCell ref="N110:N111"/>
    <mergeCell ref="N109:P109"/>
    <mergeCell ref="N82:P82"/>
    <mergeCell ref="O65:O66"/>
    <mergeCell ref="O74:O75"/>
    <mergeCell ref="O83:O84"/>
    <mergeCell ref="A110:L111"/>
    <mergeCell ref="M110:M111"/>
    <mergeCell ref="M65:M66"/>
    <mergeCell ref="A65:L66"/>
    <mergeCell ref="A69:L69"/>
    <mergeCell ref="A70:L70"/>
    <mergeCell ref="A71:L71"/>
    <mergeCell ref="A72:L72"/>
    <mergeCell ref="N73:P73"/>
    <mergeCell ref="A82:M82"/>
    <mergeCell ref="A81:L81"/>
    <mergeCell ref="A79:L79"/>
    <mergeCell ref="A80:L80"/>
    <mergeCell ref="A97:L97"/>
    <mergeCell ref="A74:L74"/>
    <mergeCell ref="A75:L75"/>
    <mergeCell ref="C158:D158"/>
    <mergeCell ref="C159:D159"/>
    <mergeCell ref="A118:M118"/>
    <mergeCell ref="A139:L139"/>
    <mergeCell ref="M128:M129"/>
    <mergeCell ref="M119:M120"/>
    <mergeCell ref="N128:N129"/>
    <mergeCell ref="A149:J149"/>
    <mergeCell ref="C157:D157"/>
    <mergeCell ref="C156:D156"/>
    <mergeCell ref="A147:L147"/>
    <mergeCell ref="A142:L142"/>
    <mergeCell ref="A143:L143"/>
    <mergeCell ref="A144:L144"/>
    <mergeCell ref="A146:L146"/>
    <mergeCell ref="E158:F158"/>
    <mergeCell ref="E159:F159"/>
    <mergeCell ref="E156:F156"/>
    <mergeCell ref="E157:F157"/>
    <mergeCell ref="A145:L145"/>
    <mergeCell ref="A122:L122"/>
    <mergeCell ref="A123:L123"/>
    <mergeCell ref="A131:L131"/>
    <mergeCell ref="A132:L132"/>
    <mergeCell ref="P137:P138"/>
    <mergeCell ref="E154:F154"/>
    <mergeCell ref="E155:F155"/>
    <mergeCell ref="N118:P118"/>
    <mergeCell ref="P128:P129"/>
    <mergeCell ref="N136:P136"/>
    <mergeCell ref="O119:O120"/>
    <mergeCell ref="O128:O129"/>
    <mergeCell ref="N127:P127"/>
    <mergeCell ref="A124:L124"/>
    <mergeCell ref="M137:M138"/>
    <mergeCell ref="E153:F153"/>
    <mergeCell ref="A119:L120"/>
    <mergeCell ref="N119:N120"/>
    <mergeCell ref="P119:P120"/>
    <mergeCell ref="N137:N138"/>
    <mergeCell ref="A140:L140"/>
    <mergeCell ref="A141:L141"/>
    <mergeCell ref="A116:L116"/>
    <mergeCell ref="A136:M136"/>
    <mergeCell ref="A127:M127"/>
    <mergeCell ref="O21:O22"/>
    <mergeCell ref="O30:O31"/>
    <mergeCell ref="O52:O53"/>
    <mergeCell ref="F49:G49"/>
    <mergeCell ref="N51:P51"/>
    <mergeCell ref="A19:P19"/>
    <mergeCell ref="N30:N31"/>
    <mergeCell ref="P30:P31"/>
    <mergeCell ref="A28:L28"/>
    <mergeCell ref="F40:G40"/>
    <mergeCell ref="F42:G42"/>
    <mergeCell ref="F43:G43"/>
    <mergeCell ref="F44:G44"/>
    <mergeCell ref="F45:G45"/>
    <mergeCell ref="N20:P20"/>
    <mergeCell ref="N29:P29"/>
    <mergeCell ref="J30:J31"/>
    <mergeCell ref="K30:K31"/>
    <mergeCell ref="A32:B32"/>
    <mergeCell ref="C30:C31"/>
    <mergeCell ref="D30:D31"/>
    <mergeCell ref="G16:L16"/>
    <mergeCell ref="A33:B33"/>
    <mergeCell ref="A34:B34"/>
    <mergeCell ref="E30:E31"/>
    <mergeCell ref="A30:B31"/>
    <mergeCell ref="A29:M29"/>
    <mergeCell ref="A20:M20"/>
    <mergeCell ref="H30:H31"/>
    <mergeCell ref="M21:M22"/>
    <mergeCell ref="A26:L26"/>
    <mergeCell ref="A27:L27"/>
    <mergeCell ref="F32:G32"/>
    <mergeCell ref="F33:G33"/>
    <mergeCell ref="F34:G34"/>
    <mergeCell ref="A21:L21"/>
    <mergeCell ref="A22:L22"/>
    <mergeCell ref="A23:L23"/>
    <mergeCell ref="A24:L24"/>
    <mergeCell ref="A25:L25"/>
    <mergeCell ref="F30:G31"/>
    <mergeCell ref="M30:M31"/>
    <mergeCell ref="L30:L31"/>
    <mergeCell ref="I30:I31"/>
    <mergeCell ref="A16:C16"/>
    <mergeCell ref="A3:B3"/>
    <mergeCell ref="A4:B4"/>
    <mergeCell ref="A5:B5"/>
    <mergeCell ref="A6:B6"/>
    <mergeCell ref="A8:B8"/>
    <mergeCell ref="A7:B7"/>
    <mergeCell ref="C7:E7"/>
    <mergeCell ref="C3:E3"/>
    <mergeCell ref="C4:E4"/>
    <mergeCell ref="A167:J167"/>
    <mergeCell ref="A173:C173"/>
    <mergeCell ref="D173:E173"/>
    <mergeCell ref="A165:J165"/>
    <mergeCell ref="A163:J163"/>
    <mergeCell ref="A172:J172"/>
    <mergeCell ref="A164:J164"/>
    <mergeCell ref="A166:J166"/>
    <mergeCell ref="A121:L121"/>
    <mergeCell ref="E150:F150"/>
    <mergeCell ref="E152:F152"/>
    <mergeCell ref="E151:F151"/>
    <mergeCell ref="C150:D150"/>
    <mergeCell ref="C151:D151"/>
    <mergeCell ref="C152:D152"/>
    <mergeCell ref="H173:J173"/>
    <mergeCell ref="C160:D160"/>
    <mergeCell ref="E161:F161"/>
    <mergeCell ref="C153:D153"/>
    <mergeCell ref="C154:D154"/>
    <mergeCell ref="C155:D155"/>
    <mergeCell ref="E160:F160"/>
    <mergeCell ref="A161:D161"/>
    <mergeCell ref="A162:J162"/>
    <mergeCell ref="F37:G37"/>
    <mergeCell ref="F38:G38"/>
    <mergeCell ref="F39:G39"/>
    <mergeCell ref="F41:G41"/>
    <mergeCell ref="A39:B39"/>
    <mergeCell ref="A40:B40"/>
    <mergeCell ref="A50:L50"/>
    <mergeCell ref="A43:B43"/>
    <mergeCell ref="A41:B41"/>
    <mergeCell ref="A42:B42"/>
    <mergeCell ref="A45:B45"/>
    <mergeCell ref="A35:B35"/>
    <mergeCell ref="A44:B44"/>
    <mergeCell ref="Q50:S50"/>
    <mergeCell ref="O137:O138"/>
    <mergeCell ref="N83:N84"/>
    <mergeCell ref="P83:P84"/>
    <mergeCell ref="A85:L85"/>
    <mergeCell ref="A88:L88"/>
    <mergeCell ref="A89:L89"/>
    <mergeCell ref="A90:L90"/>
    <mergeCell ref="A125:L125"/>
    <mergeCell ref="A126:L126"/>
    <mergeCell ref="A128:L129"/>
    <mergeCell ref="A130:L130"/>
    <mergeCell ref="A133:L133"/>
    <mergeCell ref="A134:L134"/>
    <mergeCell ref="A135:L135"/>
    <mergeCell ref="A137:L138"/>
    <mergeCell ref="A112:L112"/>
    <mergeCell ref="A115:L115"/>
    <mergeCell ref="A36:B36"/>
    <mergeCell ref="N100:P100"/>
    <mergeCell ref="A101:L102"/>
    <mergeCell ref="M101:M102"/>
    <mergeCell ref="N101:N102"/>
    <mergeCell ref="O101:O102"/>
    <mergeCell ref="P101:P102"/>
    <mergeCell ref="A91:M91"/>
    <mergeCell ref="N91:P91"/>
    <mergeCell ref="A92:L93"/>
    <mergeCell ref="M92:M93"/>
    <mergeCell ref="N92:N93"/>
    <mergeCell ref="O92:O93"/>
    <mergeCell ref="P92:P93"/>
    <mergeCell ref="A94:L94"/>
    <mergeCell ref="A117:L117"/>
    <mergeCell ref="A1:K1"/>
    <mergeCell ref="A103:L103"/>
    <mergeCell ref="A106:L106"/>
    <mergeCell ref="A107:L107"/>
    <mergeCell ref="A108:L108"/>
    <mergeCell ref="A98:L98"/>
    <mergeCell ref="A99:L99"/>
    <mergeCell ref="A100:M100"/>
    <mergeCell ref="F35:G35"/>
    <mergeCell ref="F36:G36"/>
    <mergeCell ref="F7:I7"/>
    <mergeCell ref="J3:K3"/>
    <mergeCell ref="J13:K13"/>
    <mergeCell ref="A11:D11"/>
    <mergeCell ref="A9:D9"/>
    <mergeCell ref="C5:E5"/>
    <mergeCell ref="C6:E6"/>
    <mergeCell ref="C8:E8"/>
    <mergeCell ref="A13:C13"/>
    <mergeCell ref="J10:K11"/>
    <mergeCell ref="A10:D10"/>
    <mergeCell ref="A14:C14"/>
    <mergeCell ref="A15:C15"/>
  </mergeCells>
  <phoneticPr fontId="8" type="noConversion"/>
  <conditionalFormatting sqref="E161">
    <cfRule type="expression" dxfId="124" priority="193">
      <formula>$E$161&lt;&gt;$M$146</formula>
    </cfRule>
  </conditionalFormatting>
  <conditionalFormatting sqref="H151">
    <cfRule type="expression" dxfId="123" priority="187">
      <formula>$H$151&gt;D13</formula>
    </cfRule>
  </conditionalFormatting>
  <conditionalFormatting sqref="H161 A162:A163">
    <cfRule type="expression" dxfId="122" priority="201">
      <formula>$H$161&gt;$D$16</formula>
    </cfRule>
  </conditionalFormatting>
  <conditionalFormatting sqref="J161">
    <cfRule type="expression" dxfId="121" priority="197">
      <formula>$J$161&lt;(1-$D$13)</formula>
    </cfRule>
  </conditionalFormatting>
  <conditionalFormatting sqref="M62">
    <cfRule type="expression" dxfId="120" priority="5">
      <formula>$P$62&gt;$M$63</formula>
    </cfRule>
  </conditionalFormatting>
  <conditionalFormatting sqref="M144:P144">
    <cfRule type="expression" dxfId="119" priority="4" stopIfTrue="1">
      <formula>$P$144&gt;$M$145</formula>
    </cfRule>
  </conditionalFormatting>
  <conditionalFormatting sqref="N147">
    <cfRule type="expression" dxfId="118" priority="181">
      <formula>$N$147&lt;0.2</formula>
    </cfRule>
  </conditionalFormatting>
  <conditionalFormatting sqref="O147">
    <cfRule type="expression" dxfId="117" priority="176">
      <formula>($O$147+$P$147)&gt;$D$16</formula>
    </cfRule>
  </conditionalFormatting>
  <conditionalFormatting sqref="P50">
    <cfRule type="expression" dxfId="116" priority="208">
      <formula>$P$50&lt;&gt;#REF!</formula>
    </cfRule>
  </conditionalFormatting>
  <conditionalFormatting sqref="P147">
    <cfRule type="expression" dxfId="114" priority="165" stopIfTrue="1">
      <formula>$P$147&gt;$D$13</formula>
    </cfRule>
    <cfRule type="expression" dxfId="113" priority="177">
      <formula>($O$147+$P$147)&gt;$D$16</formula>
    </cfRule>
  </conditionalFormatting>
  <dataValidations xWindow="739" yWindow="422" count="2">
    <dataValidation type="list" allowBlank="1" showInputMessage="1" showErrorMessage="1" sqref="E9" xr:uid="{8A727398-EEED-4CC4-8FB1-58600A9D9955}">
      <formula1>"(À sélectionner),Oui,Non,"</formula1>
    </dataValidation>
    <dataValidation type="list" allowBlank="1" showInputMessage="1" showErrorMessage="1" sqref="D32:D49" xr:uid="{B7B15545-CAC3-40AC-8562-A31B658D6594}">
      <formula1>"Demandeur, Partenaire"</formula1>
    </dataValidation>
  </dataValidations>
  <hyperlinks>
    <hyperlink ref="A22:L22" r:id="rId1" display="Les frais de déplacement ne doivent pas dépasser les barèmes en vigueur au sein de la fonction publique du Québec. " xr:uid="{8895D47B-55F9-496D-909D-FB0C267CF16F}"/>
    <hyperlink ref="A74:L74" r:id="rId2" display="https://www.tresor.gouv.qc.ca/fileadmin/PDF/secretariat/Directive_frais_remboursables.pdf" xr:uid="{14FC6418-F3D5-40C6-855D-B80C4393F9AE}"/>
  </hyperlinks>
  <pageMargins left="0.23622047244094491" right="0.23622047244094491" top="0.74803149606299213" bottom="0.74803149606299213" header="0.31496062992125984" footer="0.31496062992125984"/>
  <pageSetup paperSize="120" scale="40" fitToHeight="0" orientation="portrait" horizontalDpi="1200" verticalDpi="1200" r:id="rId3"/>
  <ignoredErrors>
    <ignoredError sqref="I152:I160" formula="1"/>
    <ignoredError sqref="N108:O108" unlockedFormula="1"/>
  </ignoredErrors>
  <drawing r:id="rId4"/>
  <extLst>
    <ext xmlns:x14="http://schemas.microsoft.com/office/spreadsheetml/2009/9/main" uri="{78C0D931-6437-407d-A8EE-F0AAD7539E65}">
      <x14:conditionalFormattings>
        <x14:conditionalFormatting xmlns:xm="http://schemas.microsoft.com/office/excel/2006/main">
          <x14:cfRule type="expression" priority="7" id="{DB05BEB8-D925-492B-9132-ED3A6424A2EE}">
            <xm:f>Source!$A$75&lt;&gt;"V3"</xm:f>
            <x14:dxf>
              <font>
                <color theme="0" tint="-4.9989318521683403E-2"/>
              </font>
            </x14:dxf>
          </x14:cfRule>
          <xm:sqref>A74:L74</xm:sqref>
        </x14:conditionalFormatting>
        <x14:conditionalFormatting xmlns:xm="http://schemas.microsoft.com/office/excel/2006/main">
          <x14:cfRule type="expression" priority="190" id="{16BCB025-DC86-4DF3-82B1-0F5A32878FF2}">
            <xm:f>Source!$A$75="V1"</xm:f>
            <x14:dxf>
              <font>
                <color theme="0" tint="-0.34998626667073579"/>
              </font>
              <fill>
                <patternFill>
                  <bgColor theme="0" tint="-0.34998626667073579"/>
                </patternFill>
              </fill>
            </x14:dxf>
          </x14:cfRule>
          <xm:sqref>A62:P64 A29:P31 A32:A49 C32:P49 A50:P53 A54:A61 M54:P61</xm:sqref>
        </x14:conditionalFormatting>
        <x14:conditionalFormatting xmlns:xm="http://schemas.microsoft.com/office/excel/2006/main">
          <x14:cfRule type="expression" priority="189" id="{8DC06E99-5A74-4656-AB98-6287376B771C}">
            <xm:f>Source!$A$75="V3"</xm:f>
            <x14:dxf>
              <font>
                <color theme="0" tint="-0.34998626667073579"/>
              </font>
              <fill>
                <patternFill>
                  <bgColor theme="0" tint="-0.34998626667073579"/>
                </patternFill>
              </fill>
            </x14:dxf>
          </x14:cfRule>
          <xm:sqref>A62:P64 A51:P53 A54:A61 M54:P61 A91:P108</xm:sqref>
        </x14:conditionalFormatting>
        <x14:conditionalFormatting xmlns:xm="http://schemas.microsoft.com/office/excel/2006/main">
          <x14:cfRule type="expression" priority="17" id="{D32FB2B5-CA5B-43A3-8725-D47B5C51A172}">
            <xm:f>Source!$A$75="V3"</xm:f>
            <x14:dxf>
              <font>
                <color theme="0" tint="-0.34998626667073579"/>
              </font>
              <fill>
                <patternFill>
                  <bgColor theme="0" tint="-0.34998626667073579"/>
                </patternFill>
              </fill>
            </x14:dxf>
          </x14:cfRule>
          <xm:sqref>A65:P72</xm:sqref>
        </x14:conditionalFormatting>
        <x14:conditionalFormatting xmlns:xm="http://schemas.microsoft.com/office/excel/2006/main">
          <x14:cfRule type="expression" priority="6" id="{A554C5D8-ABA4-4BA9-A070-F99AE7E5CB95}">
            <xm:f>Source!$A$75="V1"</xm:f>
            <x14:dxf>
              <font>
                <color theme="0" tint="-0.34998626667073579"/>
              </font>
              <fill>
                <patternFill>
                  <bgColor theme="0" tint="-0.34998626667073579"/>
                </patternFill>
              </fill>
            </x14:dxf>
          </x14:cfRule>
          <xm:sqref>A65:P117</xm:sqref>
        </x14:conditionalFormatting>
        <x14:conditionalFormatting xmlns:xm="http://schemas.microsoft.com/office/excel/2006/main">
          <x14:cfRule type="expression" priority="184" id="{912B80AD-B29C-44A7-B574-21513587E4D6}">
            <xm:f>Source!$A$75&lt;&gt;"V2"</xm:f>
            <x14:dxf>
              <font>
                <color auto="1"/>
              </font>
              <fill>
                <patternFill patternType="none">
                  <bgColor auto="1"/>
                </patternFill>
              </fill>
            </x14:dxf>
          </x14:cfRule>
          <xm:sqref>C8:E8</xm:sqref>
        </x14:conditionalFormatting>
        <x14:conditionalFormatting xmlns:xm="http://schemas.microsoft.com/office/excel/2006/main">
          <x14:cfRule type="expression" priority="180" id="{FF4E4F23-75AB-4A01-87D9-7029D089FE1D}">
            <xm:f>Source!$A$75="V3"</xm:f>
            <x14:dxf>
              <font>
                <color theme="0" tint="-0.24994659260841701"/>
              </font>
              <fill>
                <patternFill>
                  <bgColor theme="0" tint="-0.34998626667073579"/>
                </patternFill>
              </fill>
            </x14:dxf>
          </x14:cfRule>
          <xm:sqref>P63</xm:sqref>
        </x14:conditionalFormatting>
      </x14:conditionalFormattings>
    </ext>
    <ext xmlns:x14="http://schemas.microsoft.com/office/spreadsheetml/2009/9/main" uri="{CCE6A557-97BC-4b89-ADB6-D9C93CAAB3DF}">
      <x14:dataValidations xmlns:xm="http://schemas.microsoft.com/office/excel/2006/main" xWindow="739" yWindow="422" count="8">
        <x14:dataValidation type="list" allowBlank="1" showInputMessage="1" showErrorMessage="1" promptTitle="Durée du projet" prompt="Pour les projets de 12 mois et moins, sélectionnez 1 an; pour ceux de 13 à 24 mois, sélectionnez 2 ans; pour ceux de 25 à 36 mois, sélectionnez 3 ans" xr:uid="{34C44D34-88DC-4666-9AFF-78A0C6728AFB}">
          <x14:formula1>
            <xm:f>Source!$A$64:$A$67</xm:f>
          </x14:formula1>
          <xm:sqref>E11</xm:sqref>
        </x14:dataValidation>
        <x14:dataValidation type="list" allowBlank="1" showInputMessage="1" showErrorMessage="1" xr:uid="{53CE1225-E6A4-458E-92DC-0427214E7BCF}">
          <x14:formula1>
            <xm:f>Source!$A$109:$A$119</xm:f>
          </x14:formula1>
          <xm:sqref>A151:A160</xm:sqref>
        </x14:dataValidation>
        <x14:dataValidation type="list" allowBlank="1" showInputMessage="1" showErrorMessage="1" xr:uid="{6755C7B7-E012-436C-B6D3-36168C0D9F03}">
          <x14:formula1>
            <xm:f>IF(Source!$A$75="V2",Source!$A$54:$A$62,IF(Source!$A$75="V1",Source!$A$62,IF(Source!$A$75="V3",Source!$A$62,IF(Source!$A$75="V0",Source!$A$54))))</xm:f>
          </x14:formula1>
          <xm:sqref>C8:E8</xm:sqref>
        </x14:dataValidation>
        <x14:dataValidation type="list" allowBlank="1" showInputMessage="1" showErrorMessage="1" xr:uid="{23D711B0-BF76-4B67-AA1E-0F3511471592}">
          <x14:formula1>
            <xm:f>Source!$A$16:$A$19</xm:f>
          </x14:formula1>
          <xm:sqref>C5:E5</xm:sqref>
        </x14:dataValidation>
        <x14:dataValidation type="list" allowBlank="1" showInputMessage="1" showErrorMessage="1" xr:uid="{3CEBF743-05E6-449B-8F11-B2EBC372D036}">
          <x14:formula1>
            <xm:f>Source!$A$122:$A$131</xm:f>
          </x14:formula1>
          <xm:sqref>C151:C160 D152:D160</xm:sqref>
        </x14:dataValidation>
        <x14:dataValidation type="list" allowBlank="1" showInputMessage="1" showErrorMessage="1" xr:uid="{66800AE9-8416-4DF4-A64E-10A9F0695B60}">
          <x14:formula1>
            <xm:f>Source!$A$2:$A$10</xm:f>
          </x14:formula1>
          <xm:sqref>E32:E49</xm:sqref>
        </x14:dataValidation>
        <x14:dataValidation type="list" allowBlank="1" showInputMessage="1" showErrorMessage="1" xr:uid="{EAE00379-5038-4E5B-9D86-6CED6CF7DE88}">
          <x14:formula1>
            <xm:f>IF(Source!A75="V3",Source!$D$54:$D$60,IF(Source!A75="V1",Source!$B$54:$B$58,IF(Source!A75="V2",Source!$C$54:$C$59,Source!$A$54)))</xm:f>
          </x14:formula1>
          <xm:sqref>C7:E7</xm:sqref>
        </x14:dataValidation>
        <x14:dataValidation type="list" allowBlank="1" showInputMessage="1" showErrorMessage="1" xr:uid="{DF1BF6E3-4FBF-4356-8CE5-2201977D41CB}">
          <x14:formula1>
            <xm:f>IF(Source!A75="V3",Source!$A$31:$A$37,IF(Source!A75="V1",Source!$A$22:$A$26,IF(Source!A75="V2",Source!$A$22:$A$26,Source!$A$16)))</xm:f>
          </x14:formula1>
          <xm:sqref>C6:E6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E460-EFAB-46FE-AF55-DF9815F542A8}">
  <sheetPr>
    <tabColor theme="7" tint="0.79998168889431442"/>
  </sheetPr>
  <dimension ref="C1:G23"/>
  <sheetViews>
    <sheetView showGridLines="0" zoomScaleNormal="100" workbookViewId="0">
      <selection activeCell="F9" sqref="F9"/>
    </sheetView>
  </sheetViews>
  <sheetFormatPr baseColWidth="10" defaultColWidth="11.42578125" defaultRowHeight="12.75" x14ac:dyDescent="0.2"/>
  <cols>
    <col min="1" max="2" width="2.28515625" style="607" customWidth="1"/>
    <col min="3" max="3" width="122.140625" style="607" customWidth="1"/>
    <col min="4" max="16384" width="11.42578125" style="607"/>
  </cols>
  <sheetData>
    <row r="1" spans="3:7" ht="41.25" x14ac:dyDescent="0.3">
      <c r="C1" s="638" t="s">
        <v>328</v>
      </c>
    </row>
    <row r="2" spans="3:7" ht="30" customHeight="1" x14ac:dyDescent="0.2">
      <c r="C2" s="609" t="s">
        <v>271</v>
      </c>
    </row>
    <row r="3" spans="3:7" ht="33.6" customHeight="1" x14ac:dyDescent="0.2">
      <c r="C3" s="606" t="s">
        <v>340</v>
      </c>
    </row>
    <row r="4" spans="3:7" ht="34.5" customHeight="1" x14ac:dyDescent="0.2">
      <c r="C4" s="606" t="s">
        <v>339</v>
      </c>
    </row>
    <row r="5" spans="3:7" ht="53.25" customHeight="1" x14ac:dyDescent="0.2">
      <c r="C5" s="606" t="s">
        <v>329</v>
      </c>
    </row>
    <row r="6" spans="3:7" ht="30" customHeight="1" x14ac:dyDescent="0.2">
      <c r="C6" s="610" t="s">
        <v>344</v>
      </c>
    </row>
    <row r="7" spans="3:7" ht="38.25" customHeight="1" x14ac:dyDescent="0.2">
      <c r="C7" s="606" t="s">
        <v>332</v>
      </c>
      <c r="G7" s="611"/>
    </row>
    <row r="8" spans="3:7" ht="38.25" customHeight="1" x14ac:dyDescent="0.2">
      <c r="C8" s="606" t="s">
        <v>333</v>
      </c>
    </row>
    <row r="9" spans="3:7" ht="42" customHeight="1" x14ac:dyDescent="0.2">
      <c r="C9" s="612" t="s">
        <v>336</v>
      </c>
    </row>
    <row r="10" spans="3:7" ht="45" customHeight="1" x14ac:dyDescent="0.2">
      <c r="C10" s="612" t="s">
        <v>335</v>
      </c>
    </row>
    <row r="11" spans="3:7" ht="60.75" customHeight="1" x14ac:dyDescent="0.2">
      <c r="C11" s="612" t="s">
        <v>334</v>
      </c>
    </row>
    <row r="12" spans="3:7" ht="38.25" customHeight="1" x14ac:dyDescent="0.2">
      <c r="C12" s="606" t="s">
        <v>337</v>
      </c>
    </row>
    <row r="13" spans="3:7" ht="60" customHeight="1" x14ac:dyDescent="0.2">
      <c r="C13" s="612" t="s">
        <v>338</v>
      </c>
    </row>
    <row r="14" spans="3:7" ht="30" customHeight="1" x14ac:dyDescent="0.2">
      <c r="C14" s="609" t="s">
        <v>308</v>
      </c>
    </row>
    <row r="15" spans="3:7" ht="54" customHeight="1" x14ac:dyDescent="0.2">
      <c r="C15" s="606" t="s">
        <v>330</v>
      </c>
    </row>
    <row r="16" spans="3:7" ht="45.75" customHeight="1" x14ac:dyDescent="0.2">
      <c r="C16" s="606" t="s">
        <v>331</v>
      </c>
    </row>
    <row r="17" spans="3:3" ht="30" customHeight="1" x14ac:dyDescent="0.2">
      <c r="C17" s="609" t="s">
        <v>269</v>
      </c>
    </row>
    <row r="18" spans="3:3" ht="63.75" x14ac:dyDescent="0.2">
      <c r="C18" s="613" t="s">
        <v>341</v>
      </c>
    </row>
    <row r="19" spans="3:3" ht="30" customHeight="1" x14ac:dyDescent="0.2">
      <c r="C19" s="609" t="s">
        <v>309</v>
      </c>
    </row>
    <row r="20" spans="3:3" ht="42.75" customHeight="1" x14ac:dyDescent="0.2">
      <c r="C20" s="613" t="s">
        <v>342</v>
      </c>
    </row>
    <row r="21" spans="3:3" ht="30" customHeight="1" x14ac:dyDescent="0.2">
      <c r="C21" s="609" t="s">
        <v>310</v>
      </c>
    </row>
    <row r="22" spans="3:3" ht="45" customHeight="1" x14ac:dyDescent="0.2">
      <c r="C22" s="614" t="s">
        <v>343</v>
      </c>
    </row>
    <row r="23" spans="3:3" x14ac:dyDescent="0.2">
      <c r="C23" s="639" t="s">
        <v>311</v>
      </c>
    </row>
  </sheetData>
  <sheetProtection algorithmName="SHA-512" hashValue="BxFgNVEEzqIELtVSdWBS+i5tjdVCkXouxWJHqOgXk8uhZUkzZ1LqhPU5MuTDlDJFDyblDXeoZUgBmmTvnSa5Rg==" saltValue="xe9XB4a9ckt0tEHp7wjEcA==" spinCount="100000" sheet="1" selectLockedCells="1" selectUnlockedCells="1"/>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A684-A81B-4C1A-B3DF-B2594C98E605}">
  <sheetPr codeName="Feuil4">
    <tabColor theme="7" tint="0.79998168889431442"/>
    <pageSetUpPr fitToPage="1"/>
  </sheetPr>
  <dimension ref="A1:Y177"/>
  <sheetViews>
    <sheetView showGridLines="0" showZeros="0" topLeftCell="A140" zoomScale="90" zoomScaleNormal="90" zoomScaleSheetLayoutView="80" zoomScalePageLayoutView="40" workbookViewId="0">
      <selection activeCell="F9" sqref="F9"/>
    </sheetView>
  </sheetViews>
  <sheetFormatPr baseColWidth="10" defaultColWidth="11.28515625" defaultRowHeight="14.25" x14ac:dyDescent="0.2"/>
  <cols>
    <col min="1" max="1" width="12.28515625" style="1" customWidth="1"/>
    <col min="2" max="2" width="16" style="1" customWidth="1"/>
    <col min="3" max="3" width="26.5703125" style="1" customWidth="1"/>
    <col min="4" max="4" width="16.85546875" style="1" customWidth="1"/>
    <col min="5" max="5" width="29.140625" style="1" customWidth="1"/>
    <col min="6" max="6" width="27" style="1" customWidth="1"/>
    <col min="7" max="7" width="26" style="1" customWidth="1"/>
    <col min="8" max="8" width="12.7109375" style="1" customWidth="1"/>
    <col min="9" max="9" width="14.85546875" style="1" customWidth="1"/>
    <col min="10" max="11" width="12.7109375" style="1" customWidth="1"/>
    <col min="12" max="12" width="16.28515625" style="1" customWidth="1"/>
    <col min="13" max="13" width="20.140625" style="1" customWidth="1"/>
    <col min="14" max="16" width="18.5703125" style="1" customWidth="1"/>
    <col min="17" max="17" width="18" style="136" customWidth="1"/>
    <col min="18" max="18" width="18" style="140" customWidth="1"/>
    <col min="19" max="19" width="6.85546875" style="1" customWidth="1"/>
    <col min="20" max="20" width="17.7109375" style="1" customWidth="1"/>
    <col min="21" max="21" width="13.140625" style="1" customWidth="1"/>
    <col min="22" max="23" width="16.7109375" style="1" customWidth="1"/>
    <col min="24" max="24" width="31.85546875" style="1" customWidth="1"/>
    <col min="25" max="25" width="45.28515625" style="1" customWidth="1"/>
    <col min="26" max="16384" width="11.28515625" style="1"/>
  </cols>
  <sheetData>
    <row r="1" spans="1:24" s="2" customFormat="1" ht="93" customHeight="1" x14ac:dyDescent="0.25">
      <c r="A1" s="456" t="s">
        <v>279</v>
      </c>
      <c r="B1" s="456"/>
      <c r="C1" s="456"/>
      <c r="D1" s="456"/>
      <c r="E1" s="456"/>
      <c r="F1" s="456"/>
      <c r="G1" s="456"/>
      <c r="H1" s="456"/>
      <c r="I1" s="456"/>
      <c r="J1" s="456"/>
      <c r="K1" s="456"/>
      <c r="L1" s="3"/>
      <c r="Q1" s="135"/>
      <c r="R1" s="139"/>
    </row>
    <row r="3" spans="1:24" ht="27" customHeight="1" x14ac:dyDescent="0.2">
      <c r="A3" s="433" t="s">
        <v>0</v>
      </c>
      <c r="B3" s="435"/>
      <c r="C3" s="446">
        <f>'Plan de financement'!C3</f>
        <v>0</v>
      </c>
      <c r="D3" s="447"/>
      <c r="E3" s="448"/>
      <c r="J3" s="457"/>
      <c r="K3" s="457"/>
    </row>
    <row r="4" spans="1:24" ht="25.5" customHeight="1" x14ac:dyDescent="0.2">
      <c r="A4" s="433" t="s">
        <v>3</v>
      </c>
      <c r="B4" s="435"/>
      <c r="C4" s="446">
        <f>'Plan de financement'!C4</f>
        <v>0</v>
      </c>
      <c r="D4" s="447"/>
      <c r="E4" s="448"/>
      <c r="J4" s="50"/>
      <c r="K4" s="51"/>
    </row>
    <row r="5" spans="1:24" ht="29.1" customHeight="1" x14ac:dyDescent="0.2">
      <c r="A5" s="433" t="s">
        <v>5</v>
      </c>
      <c r="B5" s="435"/>
      <c r="C5" s="446" t="str">
        <f>'Plan de financement'!C5</f>
        <v>(À sélectionner)</v>
      </c>
      <c r="D5" s="447"/>
      <c r="E5" s="448"/>
      <c r="F5" s="47"/>
      <c r="J5" s="50"/>
      <c r="K5" s="52"/>
      <c r="U5" s="115"/>
    </row>
    <row r="6" spans="1:24" ht="26.1" customHeight="1" x14ac:dyDescent="0.2">
      <c r="A6" s="433" t="s">
        <v>4</v>
      </c>
      <c r="B6" s="435"/>
      <c r="C6" s="446" t="str">
        <f>'Plan de financement'!C6</f>
        <v>(À sélectionner)</v>
      </c>
      <c r="D6" s="447"/>
      <c r="E6" s="448"/>
      <c r="J6" s="50"/>
      <c r="K6" s="53"/>
      <c r="U6" s="115"/>
      <c r="V6" s="449" t="s">
        <v>209</v>
      </c>
      <c r="W6" s="450"/>
      <c r="X6" s="451"/>
    </row>
    <row r="7" spans="1:24" ht="26.1" customHeight="1" x14ac:dyDescent="0.2">
      <c r="A7" s="433" t="s">
        <v>137</v>
      </c>
      <c r="B7" s="435"/>
      <c r="C7" s="446" t="str">
        <f>'Plan de financement'!C7</f>
        <v>(À sélectionner)</v>
      </c>
      <c r="D7" s="447"/>
      <c r="E7" s="448"/>
      <c r="F7" s="443" t="str">
        <f>'Plan de financement'!F7</f>
        <v/>
      </c>
      <c r="G7" s="444"/>
      <c r="H7" s="444"/>
      <c r="I7" s="444"/>
      <c r="J7" s="50"/>
      <c r="K7" s="53"/>
      <c r="U7" s="115"/>
      <c r="V7" s="452" t="s">
        <v>210</v>
      </c>
      <c r="W7" s="454" t="s">
        <v>211</v>
      </c>
      <c r="X7" s="438" t="s">
        <v>212</v>
      </c>
    </row>
    <row r="8" spans="1:24" ht="42.95" customHeight="1" x14ac:dyDescent="0.2">
      <c r="A8" s="433" t="s">
        <v>106</v>
      </c>
      <c r="B8" s="435"/>
      <c r="C8" s="440" t="s">
        <v>2</v>
      </c>
      <c r="D8" s="441"/>
      <c r="E8" s="442"/>
      <c r="F8" s="443">
        <f>'Plan de financement'!F8</f>
        <v>0</v>
      </c>
      <c r="G8" s="444"/>
      <c r="H8" s="444"/>
      <c r="I8" s="444"/>
      <c r="J8" s="50"/>
      <c r="K8" s="54"/>
      <c r="V8" s="453"/>
      <c r="W8" s="455"/>
      <c r="X8" s="439"/>
    </row>
    <row r="9" spans="1:24" ht="22.5" customHeight="1" x14ac:dyDescent="0.2">
      <c r="A9" s="433" t="s">
        <v>291</v>
      </c>
      <c r="B9" s="434"/>
      <c r="C9" s="434"/>
      <c r="D9" s="435"/>
      <c r="E9" s="159" t="s">
        <v>2</v>
      </c>
      <c r="J9" s="51"/>
      <c r="K9" s="52"/>
      <c r="T9" s="445" t="s">
        <v>219</v>
      </c>
      <c r="U9" s="445"/>
      <c r="V9" s="113" t="s">
        <v>213</v>
      </c>
      <c r="W9" s="152" t="s">
        <v>218</v>
      </c>
      <c r="X9" s="114" t="s">
        <v>214</v>
      </c>
    </row>
    <row r="10" spans="1:24" ht="27" customHeight="1" x14ac:dyDescent="0.2">
      <c r="A10" s="433" t="str">
        <f>IF(E9="Non","","Si oui, veuillez indiquer le nombre de demandes déjà déposées dans le cadre du programme Alimentation santé 2026-2029  ")</f>
        <v xml:space="preserve">Si oui, veuillez indiquer le nombre de demandes déjà déposées dans le cadre du programme Alimentation santé 2026-2029  </v>
      </c>
      <c r="B10" s="434"/>
      <c r="C10" s="434"/>
      <c r="D10" s="435"/>
      <c r="E10" s="167">
        <f>'Plan de financement'!E10</f>
        <v>0</v>
      </c>
      <c r="J10" s="436"/>
      <c r="K10" s="436"/>
    </row>
    <row r="11" spans="1:24" ht="21.95" customHeight="1" x14ac:dyDescent="0.2">
      <c r="A11" s="433" t="s">
        <v>1</v>
      </c>
      <c r="B11" s="434"/>
      <c r="C11" s="434"/>
      <c r="D11" s="435"/>
      <c r="E11" s="168" t="s">
        <v>2</v>
      </c>
      <c r="J11" s="436"/>
      <c r="K11" s="436"/>
      <c r="T11" s="430" t="s">
        <v>189</v>
      </c>
      <c r="U11" s="430"/>
      <c r="V11" s="432" t="s">
        <v>224</v>
      </c>
      <c r="W11" s="432"/>
    </row>
    <row r="12" spans="1:24" ht="33" customHeight="1" x14ac:dyDescent="0.2">
      <c r="J12" s="49"/>
      <c r="K12" s="49"/>
      <c r="T12" s="437" t="s">
        <v>221</v>
      </c>
      <c r="U12" s="437"/>
      <c r="V12" s="431"/>
      <c r="W12" s="431"/>
    </row>
    <row r="13" spans="1:24" ht="25.5" customHeight="1" x14ac:dyDescent="0.2">
      <c r="A13" s="419" t="s">
        <v>65</v>
      </c>
      <c r="B13" s="420"/>
      <c r="C13" s="421"/>
      <c r="D13" s="170">
        <f>Source!A82</f>
        <v>0</v>
      </c>
      <c r="J13" s="429"/>
      <c r="K13" s="429"/>
      <c r="T13" s="430" t="s">
        <v>222</v>
      </c>
      <c r="U13" s="430"/>
      <c r="V13" s="431"/>
      <c r="W13" s="431"/>
    </row>
    <row r="14" spans="1:24" ht="27" customHeight="1" x14ac:dyDescent="0.2">
      <c r="A14" s="419" t="s">
        <v>207</v>
      </c>
      <c r="B14" s="420"/>
      <c r="C14" s="421"/>
      <c r="D14" s="160">
        <f>Source!A79</f>
        <v>0</v>
      </c>
      <c r="T14" s="430" t="s">
        <v>223</v>
      </c>
      <c r="U14" s="430"/>
      <c r="V14" s="432"/>
      <c r="W14" s="432"/>
    </row>
    <row r="15" spans="1:24" ht="25.5" customHeight="1" x14ac:dyDescent="0.2">
      <c r="A15" s="419" t="s">
        <v>208</v>
      </c>
      <c r="B15" s="420"/>
      <c r="C15" s="421"/>
      <c r="D15" s="160">
        <f>Source!A78</f>
        <v>0</v>
      </c>
      <c r="G15" s="422" t="s">
        <v>205</v>
      </c>
      <c r="H15" s="422"/>
      <c r="I15" s="422"/>
      <c r="J15" s="423"/>
      <c r="K15" s="423"/>
      <c r="L15" s="195" t="s">
        <v>206</v>
      </c>
      <c r="M15" s="423"/>
      <c r="N15" s="423"/>
    </row>
    <row r="16" spans="1:24" ht="27" customHeight="1" x14ac:dyDescent="0.2">
      <c r="A16" s="424" t="s">
        <v>292</v>
      </c>
      <c r="B16" s="424"/>
      <c r="C16" s="424"/>
      <c r="D16" s="170">
        <v>0.75</v>
      </c>
    </row>
    <row r="17" spans="1:25" ht="21" customHeight="1" x14ac:dyDescent="0.2"/>
    <row r="18" spans="1:25" ht="23.25" customHeight="1" x14ac:dyDescent="0.2">
      <c r="T18" s="425" t="s">
        <v>215</v>
      </c>
      <c r="U18" s="425"/>
      <c r="V18" s="425"/>
      <c r="W18" s="425"/>
      <c r="X18" s="425"/>
    </row>
    <row r="19" spans="1:25" s="2" customFormat="1" ht="20.25" customHeight="1" x14ac:dyDescent="0.25">
      <c r="A19" s="426" t="str">
        <f>'Plan de financement'!A19</f>
        <v xml:space="preserve">SECTION 1 – DESCRIPTION DES COÛTS  (Obligatoire – le demandeur doit remplir les sections en blanc) </v>
      </c>
      <c r="B19" s="427"/>
      <c r="C19" s="427"/>
      <c r="D19" s="427"/>
      <c r="E19" s="427"/>
      <c r="F19" s="427"/>
      <c r="G19" s="427"/>
      <c r="H19" s="427"/>
      <c r="I19" s="427"/>
      <c r="J19" s="427"/>
      <c r="K19" s="427"/>
      <c r="L19" s="427"/>
      <c r="M19" s="427"/>
      <c r="N19" s="427"/>
      <c r="O19" s="427"/>
      <c r="P19" s="428"/>
      <c r="Q19" s="135"/>
      <c r="R19" s="139"/>
      <c r="T19" s="425"/>
      <c r="U19" s="425"/>
      <c r="V19" s="425"/>
      <c r="W19" s="425"/>
      <c r="X19" s="425"/>
    </row>
    <row r="20" spans="1:25" s="2" customFormat="1" ht="25.5" customHeight="1" x14ac:dyDescent="0.25">
      <c r="A20" s="615" t="str">
        <f>'Plan de financement'!A20</f>
        <v>Honoraires des consultants externes</v>
      </c>
      <c r="B20" s="615"/>
      <c r="C20" s="615"/>
      <c r="D20" s="615"/>
      <c r="E20" s="615"/>
      <c r="F20" s="615"/>
      <c r="G20" s="615"/>
      <c r="H20" s="615"/>
      <c r="I20" s="615"/>
      <c r="J20" s="615"/>
      <c r="K20" s="615"/>
      <c r="L20" s="615"/>
      <c r="M20" s="616"/>
      <c r="N20" s="617" t="s">
        <v>236</v>
      </c>
      <c r="O20" s="618"/>
      <c r="P20" s="619"/>
      <c r="Q20" s="135"/>
      <c r="R20" s="139"/>
      <c r="T20" s="309" t="s">
        <v>107</v>
      </c>
      <c r="U20" s="309"/>
      <c r="V20" s="309"/>
      <c r="W20" s="309"/>
      <c r="X20" s="309"/>
    </row>
    <row r="21" spans="1:25" s="4" customFormat="1" ht="24.75" customHeight="1" x14ac:dyDescent="0.2">
      <c r="A21" s="384" t="str">
        <f>'Plan de financement'!A21</f>
        <v>Description des honoraires professionnels et des frais de déplacement</v>
      </c>
      <c r="B21" s="385"/>
      <c r="C21" s="385"/>
      <c r="D21" s="385"/>
      <c r="E21" s="385"/>
      <c r="F21" s="385"/>
      <c r="G21" s="385"/>
      <c r="H21" s="385"/>
      <c r="I21" s="385"/>
      <c r="J21" s="385"/>
      <c r="K21" s="385"/>
      <c r="L21" s="386"/>
      <c r="M21" s="317" t="str">
        <f>'Plan de financement'!M21</f>
        <v>Coût total</v>
      </c>
      <c r="N21" s="319" t="str">
        <f>'Plan de financement'!N21</f>
        <v>Contribution du demandeur ou du partenaire</v>
      </c>
      <c r="O21" s="321" t="str">
        <f>'Plan de financement'!O21</f>
        <v>Autre source d'aide gouvernementale</v>
      </c>
      <c r="P21" s="620" t="str">
        <f>'Plan de financement'!P21</f>
        <v>Aide financière 
demandée en vertu du programme</v>
      </c>
      <c r="Q21" s="621" t="s">
        <v>170</v>
      </c>
      <c r="R21" s="621"/>
      <c r="T21" s="310" t="s">
        <v>172</v>
      </c>
      <c r="U21" s="310" t="s">
        <v>173</v>
      </c>
      <c r="V21" s="310" t="s">
        <v>174</v>
      </c>
      <c r="W21" s="377" t="s">
        <v>175</v>
      </c>
      <c r="X21" s="378"/>
    </row>
    <row r="22" spans="1:25" s="4" customFormat="1" ht="16.5" customHeight="1" x14ac:dyDescent="0.2">
      <c r="A22" s="414" t="str">
        <f>'Plan de financement'!A22</f>
        <v xml:space="preserve">Les frais de déplacement ne doivent pas dépasser les barèmes en vigueur au sein de la fonction publique du Québec. </v>
      </c>
      <c r="B22" s="415"/>
      <c r="C22" s="415"/>
      <c r="D22" s="415"/>
      <c r="E22" s="415"/>
      <c r="F22" s="415"/>
      <c r="G22" s="415"/>
      <c r="H22" s="415"/>
      <c r="I22" s="415"/>
      <c r="J22" s="415"/>
      <c r="K22" s="415"/>
      <c r="L22" s="416"/>
      <c r="M22" s="318"/>
      <c r="N22" s="320"/>
      <c r="O22" s="322"/>
      <c r="P22" s="620"/>
      <c r="Q22" s="622" t="s">
        <v>239</v>
      </c>
      <c r="R22" s="623" t="s">
        <v>240</v>
      </c>
      <c r="T22" s="310"/>
      <c r="U22" s="310"/>
      <c r="V22" s="310"/>
      <c r="W22" s="379"/>
      <c r="X22" s="380"/>
    </row>
    <row r="23" spans="1:25" s="4" customFormat="1" ht="12.95" customHeight="1" x14ac:dyDescent="0.2">
      <c r="A23" s="295">
        <f>'Plan de financement'!A23</f>
        <v>0</v>
      </c>
      <c r="B23" s="296"/>
      <c r="C23" s="296"/>
      <c r="D23" s="296"/>
      <c r="E23" s="296"/>
      <c r="F23" s="296"/>
      <c r="G23" s="296"/>
      <c r="H23" s="296"/>
      <c r="I23" s="296"/>
      <c r="J23" s="296"/>
      <c r="K23" s="296"/>
      <c r="L23" s="297"/>
      <c r="M23" s="223"/>
      <c r="N23" s="224"/>
      <c r="O23" s="225"/>
      <c r="P23" s="624">
        <f>M23-N23-O23</f>
        <v>0</v>
      </c>
      <c r="Q23" s="161"/>
      <c r="R23" s="188"/>
      <c r="T23" s="228">
        <f>M23</f>
        <v>0</v>
      </c>
      <c r="U23" s="228">
        <f>T23</f>
        <v>0</v>
      </c>
      <c r="V23" s="228"/>
      <c r="W23" s="298"/>
      <c r="X23" s="299"/>
      <c r="Y23" s="96"/>
    </row>
    <row r="24" spans="1:25" s="4" customFormat="1" ht="12.95" customHeight="1" x14ac:dyDescent="0.2">
      <c r="A24" s="295">
        <f>'Plan de financement'!A24</f>
        <v>0</v>
      </c>
      <c r="B24" s="296"/>
      <c r="C24" s="296"/>
      <c r="D24" s="296"/>
      <c r="E24" s="296"/>
      <c r="F24" s="296"/>
      <c r="G24" s="296"/>
      <c r="H24" s="296"/>
      <c r="I24" s="296"/>
      <c r="J24" s="296"/>
      <c r="K24" s="296"/>
      <c r="L24" s="297"/>
      <c r="M24" s="223"/>
      <c r="N24" s="224"/>
      <c r="O24" s="225"/>
      <c r="P24" s="624">
        <f>M24-N24-O24</f>
        <v>0</v>
      </c>
      <c r="Q24" s="161"/>
      <c r="R24" s="188"/>
      <c r="T24" s="228"/>
      <c r="U24" s="228"/>
      <c r="V24" s="228"/>
      <c r="W24" s="298"/>
      <c r="X24" s="299"/>
      <c r="Y24" s="96"/>
    </row>
    <row r="25" spans="1:25" s="4" customFormat="1" ht="12.95" customHeight="1" x14ac:dyDescent="0.2">
      <c r="A25" s="295">
        <f>'Plan de financement'!A25</f>
        <v>0</v>
      </c>
      <c r="B25" s="296"/>
      <c r="C25" s="296"/>
      <c r="D25" s="296"/>
      <c r="E25" s="296"/>
      <c r="F25" s="296"/>
      <c r="G25" s="296"/>
      <c r="H25" s="296"/>
      <c r="I25" s="296"/>
      <c r="J25" s="296"/>
      <c r="K25" s="296"/>
      <c r="L25" s="297"/>
      <c r="M25" s="223"/>
      <c r="N25" s="224"/>
      <c r="O25" s="225"/>
      <c r="P25" s="624">
        <f>M25-N25-O25</f>
        <v>0</v>
      </c>
      <c r="Q25" s="161"/>
      <c r="R25" s="188"/>
      <c r="T25" s="228"/>
      <c r="U25" s="228"/>
      <c r="V25" s="228"/>
      <c r="W25" s="298"/>
      <c r="X25" s="299"/>
      <c r="Y25" s="96"/>
    </row>
    <row r="26" spans="1:25" s="4" customFormat="1" ht="12.95" customHeight="1" x14ac:dyDescent="0.2">
      <c r="A26" s="295">
        <f>'Plan de financement'!A26</f>
        <v>0</v>
      </c>
      <c r="B26" s="296"/>
      <c r="C26" s="296"/>
      <c r="D26" s="296"/>
      <c r="E26" s="296"/>
      <c r="F26" s="296"/>
      <c r="G26" s="296"/>
      <c r="H26" s="296"/>
      <c r="I26" s="296"/>
      <c r="J26" s="296"/>
      <c r="K26" s="296"/>
      <c r="L26" s="297"/>
      <c r="M26" s="223"/>
      <c r="N26" s="224"/>
      <c r="O26" s="225"/>
      <c r="P26" s="624">
        <f>M26-N26-O26</f>
        <v>0</v>
      </c>
      <c r="Q26" s="161"/>
      <c r="R26" s="188"/>
      <c r="T26" s="228"/>
      <c r="U26" s="228"/>
      <c r="V26" s="228"/>
      <c r="W26" s="298"/>
      <c r="X26" s="299"/>
      <c r="Y26" s="96"/>
    </row>
    <row r="27" spans="1:25" s="4" customFormat="1" ht="12.95" customHeight="1" x14ac:dyDescent="0.2">
      <c r="A27" s="295">
        <f>'Plan de financement'!A27</f>
        <v>0</v>
      </c>
      <c r="B27" s="296"/>
      <c r="C27" s="296"/>
      <c r="D27" s="296"/>
      <c r="E27" s="296"/>
      <c r="F27" s="296"/>
      <c r="G27" s="296"/>
      <c r="H27" s="296"/>
      <c r="I27" s="296"/>
      <c r="J27" s="296"/>
      <c r="K27" s="296"/>
      <c r="L27" s="297"/>
      <c r="M27" s="223"/>
      <c r="N27" s="224"/>
      <c r="O27" s="225"/>
      <c r="P27" s="624">
        <f>M27-N27-O27</f>
        <v>0</v>
      </c>
      <c r="Q27" s="161"/>
      <c r="R27" s="188"/>
      <c r="T27" s="228"/>
      <c r="U27" s="228"/>
      <c r="V27" s="228"/>
      <c r="W27" s="298"/>
      <c r="X27" s="299"/>
      <c r="Y27" s="96"/>
    </row>
    <row r="28" spans="1:25" s="4" customFormat="1" ht="24" customHeight="1" x14ac:dyDescent="0.2">
      <c r="A28" s="625" t="s">
        <v>112</v>
      </c>
      <c r="B28" s="626"/>
      <c r="C28" s="626"/>
      <c r="D28" s="626"/>
      <c r="E28" s="626"/>
      <c r="F28" s="626"/>
      <c r="G28" s="626"/>
      <c r="H28" s="626"/>
      <c r="I28" s="626"/>
      <c r="J28" s="626"/>
      <c r="K28" s="626"/>
      <c r="L28" s="627"/>
      <c r="M28" s="628">
        <f>SUM(M23:M27)</f>
        <v>0</v>
      </c>
      <c r="N28" s="629">
        <f>SUM(N23:N27)</f>
        <v>0</v>
      </c>
      <c r="O28" s="630">
        <f>SUM(O23:O27)</f>
        <v>0</v>
      </c>
      <c r="P28" s="630">
        <f>SUM(P23:P27)</f>
        <v>0</v>
      </c>
      <c r="Q28" s="138"/>
      <c r="R28" s="142"/>
      <c r="T28" s="358"/>
      <c r="U28" s="358"/>
      <c r="V28" s="358"/>
      <c r="W28" s="358"/>
      <c r="X28" s="358"/>
      <c r="Y28" s="96"/>
    </row>
    <row r="29" spans="1:25" s="4" customFormat="1" ht="27" customHeight="1" x14ac:dyDescent="0.2">
      <c r="A29" s="631" t="str">
        <f>'Plan de financement'!A29</f>
        <v>Salaires du ou des spécialistes internes et de leurs partenaires pour le temps consacré à la réalisation du projet</v>
      </c>
      <c r="B29" s="632"/>
      <c r="C29" s="632"/>
      <c r="D29" s="632"/>
      <c r="E29" s="632"/>
      <c r="F29" s="632"/>
      <c r="G29" s="632"/>
      <c r="H29" s="632"/>
      <c r="I29" s="632"/>
      <c r="J29" s="632"/>
      <c r="K29" s="632"/>
      <c r="L29" s="632"/>
      <c r="M29" s="632"/>
      <c r="N29" s="617" t="s">
        <v>236</v>
      </c>
      <c r="O29" s="618"/>
      <c r="P29" s="619"/>
      <c r="Q29" s="138"/>
      <c r="R29" s="142"/>
      <c r="T29" s="358" t="s">
        <v>165</v>
      </c>
      <c r="U29" s="358"/>
      <c r="V29" s="358"/>
      <c r="W29" s="358"/>
      <c r="X29" s="358"/>
      <c r="Y29" s="96"/>
    </row>
    <row r="30" spans="1:25" s="4" customFormat="1" ht="28.5" customHeight="1" x14ac:dyDescent="0.2">
      <c r="A30" s="400" t="s">
        <v>108</v>
      </c>
      <c r="B30" s="401"/>
      <c r="C30" s="404" t="s">
        <v>43</v>
      </c>
      <c r="D30" s="398" t="s">
        <v>151</v>
      </c>
      <c r="E30" s="405" t="s">
        <v>109</v>
      </c>
      <c r="F30" s="407" t="s">
        <v>243</v>
      </c>
      <c r="G30" s="408" t="s">
        <v>244</v>
      </c>
      <c r="H30" s="398" t="s">
        <v>110</v>
      </c>
      <c r="I30" s="398" t="s">
        <v>281</v>
      </c>
      <c r="J30" s="398" t="s">
        <v>277</v>
      </c>
      <c r="K30" s="398" t="s">
        <v>290</v>
      </c>
      <c r="L30" s="398" t="s">
        <v>294</v>
      </c>
      <c r="M30" s="317" t="s">
        <v>111</v>
      </c>
      <c r="N30" s="319" t="s">
        <v>152</v>
      </c>
      <c r="O30" s="321" t="s">
        <v>169</v>
      </c>
      <c r="P30" s="323" t="s">
        <v>293</v>
      </c>
      <c r="Q30" s="324" t="s">
        <v>170</v>
      </c>
      <c r="R30" s="324"/>
      <c r="T30" s="310" t="s">
        <v>176</v>
      </c>
      <c r="U30" s="310" t="s">
        <v>177</v>
      </c>
      <c r="V30" s="310" t="s">
        <v>181</v>
      </c>
      <c r="W30" s="377" t="s">
        <v>175</v>
      </c>
      <c r="X30" s="378"/>
      <c r="Y30" s="96"/>
    </row>
    <row r="31" spans="1:25" s="4" customFormat="1" ht="44.45" customHeight="1" x14ac:dyDescent="0.2">
      <c r="A31" s="402"/>
      <c r="B31" s="403"/>
      <c r="C31" s="404"/>
      <c r="D31" s="399"/>
      <c r="E31" s="406"/>
      <c r="F31" s="407"/>
      <c r="G31" s="409"/>
      <c r="H31" s="399"/>
      <c r="I31" s="399"/>
      <c r="J31" s="399"/>
      <c r="K31" s="399"/>
      <c r="L31" s="399"/>
      <c r="M31" s="318"/>
      <c r="N31" s="320"/>
      <c r="O31" s="322"/>
      <c r="P31" s="323"/>
      <c r="Q31" s="137" t="s">
        <v>239</v>
      </c>
      <c r="R31" s="141" t="s">
        <v>240</v>
      </c>
      <c r="T31" s="310"/>
      <c r="U31" s="310"/>
      <c r="V31" s="310"/>
      <c r="W31" s="379"/>
      <c r="X31" s="380"/>
      <c r="Y31" s="96"/>
    </row>
    <row r="32" spans="1:25" s="4" customFormat="1" ht="14.1" customHeight="1" x14ac:dyDescent="0.2">
      <c r="A32" s="392">
        <f>'Plan de financement'!A32</f>
        <v>0</v>
      </c>
      <c r="B32" s="393"/>
      <c r="C32" s="204">
        <f>'Plan de financement'!C32</f>
        <v>0</v>
      </c>
      <c r="D32" s="218">
        <f>'Plan de financement'!D32</f>
        <v>0</v>
      </c>
      <c r="E32" s="259" t="s">
        <v>2</v>
      </c>
      <c r="F32" s="220">
        <f>'Plan de financement'!F32</f>
        <v>0</v>
      </c>
      <c r="G32" s="219"/>
      <c r="H32" s="197">
        <f>'Plan de financement'!H32</f>
        <v>0</v>
      </c>
      <c r="I32" s="164">
        <f>'Plan de financement'!I32</f>
        <v>0</v>
      </c>
      <c r="J32" s="198">
        <f>'Plan de financement'!J32</f>
        <v>0</v>
      </c>
      <c r="K32" s="165">
        <f>'Plan de financement'!K32</f>
        <v>0</v>
      </c>
      <c r="L32" s="166">
        <f>K32/7</f>
        <v>0</v>
      </c>
      <c r="M32" s="209">
        <f>ROUND((H32+J32)*K32,0)</f>
        <v>0</v>
      </c>
      <c r="N32" s="213"/>
      <c r="O32" s="205"/>
      <c r="P32" s="221">
        <f>M32-N32-O32</f>
        <v>0</v>
      </c>
      <c r="Q32" s="161"/>
      <c r="R32" s="188"/>
      <c r="T32" s="228"/>
      <c r="U32" s="228"/>
      <c r="V32" s="228"/>
      <c r="W32" s="298"/>
      <c r="X32" s="299"/>
      <c r="Y32" s="96"/>
    </row>
    <row r="33" spans="1:25" s="4" customFormat="1" ht="14.1" customHeight="1" x14ac:dyDescent="0.2">
      <c r="A33" s="392">
        <f>'Plan de financement'!A33</f>
        <v>0</v>
      </c>
      <c r="B33" s="393"/>
      <c r="C33" s="204">
        <f>'Plan de financement'!C33</f>
        <v>0</v>
      </c>
      <c r="D33" s="218">
        <f>'Plan de financement'!D33</f>
        <v>0</v>
      </c>
      <c r="E33" s="260" t="s">
        <v>2</v>
      </c>
      <c r="F33" s="220">
        <f>'Plan de financement'!F33</f>
        <v>0</v>
      </c>
      <c r="G33" s="196"/>
      <c r="H33" s="197">
        <f>'Plan de financement'!H33</f>
        <v>0</v>
      </c>
      <c r="I33" s="164">
        <f>'Plan de financement'!I33</f>
        <v>0</v>
      </c>
      <c r="J33" s="198">
        <f>'Plan de financement'!J33</f>
        <v>0</v>
      </c>
      <c r="K33" s="165">
        <f>'Plan de financement'!K33</f>
        <v>0</v>
      </c>
      <c r="L33" s="166">
        <f>K33/7</f>
        <v>0</v>
      </c>
      <c r="M33" s="209">
        <f t="shared" ref="M33:M48" si="0">ROUND((H33+J33)*K33,0)</f>
        <v>0</v>
      </c>
      <c r="N33" s="213"/>
      <c r="O33" s="205"/>
      <c r="P33" s="221">
        <f t="shared" ref="P33:P49" si="1">M33-N33-O33</f>
        <v>0</v>
      </c>
      <c r="Q33" s="161"/>
      <c r="R33" s="188"/>
      <c r="T33" s="228"/>
      <c r="U33" s="228"/>
      <c r="V33" s="228"/>
      <c r="W33" s="298"/>
      <c r="X33" s="299"/>
      <c r="Y33" s="96"/>
    </row>
    <row r="34" spans="1:25" s="4" customFormat="1" ht="14.1" customHeight="1" x14ac:dyDescent="0.2">
      <c r="A34" s="392">
        <f>'Plan de financement'!A34</f>
        <v>0</v>
      </c>
      <c r="B34" s="393"/>
      <c r="C34" s="204">
        <f>'Plan de financement'!C34</f>
        <v>0</v>
      </c>
      <c r="D34" s="218">
        <f>'Plan de financement'!D34</f>
        <v>0</v>
      </c>
      <c r="E34" s="260" t="s">
        <v>2</v>
      </c>
      <c r="F34" s="220">
        <f>'Plan de financement'!F34</f>
        <v>0</v>
      </c>
      <c r="G34" s="196"/>
      <c r="H34" s="197">
        <f>'Plan de financement'!H34</f>
        <v>0</v>
      </c>
      <c r="I34" s="164">
        <f>'Plan de financement'!I34</f>
        <v>0</v>
      </c>
      <c r="J34" s="198">
        <f>'Plan de financement'!J34</f>
        <v>0</v>
      </c>
      <c r="K34" s="165">
        <f>'Plan de financement'!K34</f>
        <v>0</v>
      </c>
      <c r="L34" s="166">
        <f t="shared" ref="L34:L49" si="2">K34/7</f>
        <v>0</v>
      </c>
      <c r="M34" s="209">
        <f>ROUND((H34+J34)*K34,0)</f>
        <v>0</v>
      </c>
      <c r="N34" s="213"/>
      <c r="O34" s="205"/>
      <c r="P34" s="221">
        <f t="shared" si="1"/>
        <v>0</v>
      </c>
      <c r="Q34" s="161"/>
      <c r="R34" s="188"/>
      <c r="T34" s="228"/>
      <c r="U34" s="228"/>
      <c r="V34" s="228"/>
      <c r="W34" s="192"/>
      <c r="X34" s="193"/>
      <c r="Y34" s="96"/>
    </row>
    <row r="35" spans="1:25" s="4" customFormat="1" ht="14.1" customHeight="1" x14ac:dyDescent="0.2">
      <c r="A35" s="392">
        <f>'Plan de financement'!A35</f>
        <v>0</v>
      </c>
      <c r="B35" s="393"/>
      <c r="C35" s="204">
        <f>'Plan de financement'!C35</f>
        <v>0</v>
      </c>
      <c r="D35" s="218">
        <f>'Plan de financement'!D35</f>
        <v>0</v>
      </c>
      <c r="E35" s="260" t="s">
        <v>2</v>
      </c>
      <c r="F35" s="220">
        <f>'Plan de financement'!F35</f>
        <v>0</v>
      </c>
      <c r="G35" s="196"/>
      <c r="H35" s="197">
        <f>'Plan de financement'!H35</f>
        <v>0</v>
      </c>
      <c r="I35" s="164">
        <f>'Plan de financement'!I35</f>
        <v>0</v>
      </c>
      <c r="J35" s="198">
        <f>'Plan de financement'!J35</f>
        <v>0</v>
      </c>
      <c r="K35" s="165">
        <f>'Plan de financement'!K35</f>
        <v>0</v>
      </c>
      <c r="L35" s="166">
        <f t="shared" si="2"/>
        <v>0</v>
      </c>
      <c r="M35" s="209">
        <f>ROUND((H35+J35)*K35,0)</f>
        <v>0</v>
      </c>
      <c r="N35" s="213"/>
      <c r="O35" s="205"/>
      <c r="P35" s="221">
        <f t="shared" si="1"/>
        <v>0</v>
      </c>
      <c r="Q35" s="161"/>
      <c r="R35" s="188"/>
      <c r="T35" s="228"/>
      <c r="U35" s="228"/>
      <c r="V35" s="228"/>
      <c r="W35" s="192"/>
      <c r="X35" s="193"/>
      <c r="Y35" s="96"/>
    </row>
    <row r="36" spans="1:25" s="4" customFormat="1" ht="14.1" customHeight="1" x14ac:dyDescent="0.2">
      <c r="A36" s="392">
        <f>'Plan de financement'!A36</f>
        <v>0</v>
      </c>
      <c r="B36" s="393"/>
      <c r="C36" s="204">
        <f>'Plan de financement'!C36</f>
        <v>0</v>
      </c>
      <c r="D36" s="218">
        <f>'Plan de financement'!D36</f>
        <v>0</v>
      </c>
      <c r="E36" s="260" t="s">
        <v>2</v>
      </c>
      <c r="F36" s="220">
        <f>'Plan de financement'!F36</f>
        <v>0</v>
      </c>
      <c r="G36" s="196"/>
      <c r="H36" s="197">
        <f>'Plan de financement'!H36</f>
        <v>0</v>
      </c>
      <c r="I36" s="164">
        <f>'Plan de financement'!I36</f>
        <v>0</v>
      </c>
      <c r="J36" s="198">
        <f>'Plan de financement'!J36</f>
        <v>0</v>
      </c>
      <c r="K36" s="165">
        <f>'Plan de financement'!K36</f>
        <v>0</v>
      </c>
      <c r="L36" s="166">
        <f t="shared" si="2"/>
        <v>0</v>
      </c>
      <c r="M36" s="209">
        <f t="shared" si="0"/>
        <v>0</v>
      </c>
      <c r="N36" s="213"/>
      <c r="O36" s="205"/>
      <c r="P36" s="221">
        <f t="shared" si="1"/>
        <v>0</v>
      </c>
      <c r="Q36" s="161"/>
      <c r="R36" s="188"/>
      <c r="T36" s="228"/>
      <c r="U36" s="228"/>
      <c r="V36" s="228"/>
      <c r="W36" s="192"/>
      <c r="X36" s="193"/>
      <c r="Y36" s="96"/>
    </row>
    <row r="37" spans="1:25" s="4" customFormat="1" ht="14.1" customHeight="1" x14ac:dyDescent="0.2">
      <c r="A37" s="392">
        <f>'Plan de financement'!A37</f>
        <v>0</v>
      </c>
      <c r="B37" s="393"/>
      <c r="C37" s="204">
        <f>'Plan de financement'!C37</f>
        <v>0</v>
      </c>
      <c r="D37" s="218">
        <f>'Plan de financement'!D37</f>
        <v>0</v>
      </c>
      <c r="E37" s="260" t="s">
        <v>2</v>
      </c>
      <c r="F37" s="220">
        <f>'Plan de financement'!F37</f>
        <v>0</v>
      </c>
      <c r="G37" s="196"/>
      <c r="H37" s="197">
        <f>'Plan de financement'!H37</f>
        <v>0</v>
      </c>
      <c r="I37" s="164">
        <f>'Plan de financement'!I37</f>
        <v>0</v>
      </c>
      <c r="J37" s="198">
        <f>'Plan de financement'!J37</f>
        <v>0</v>
      </c>
      <c r="K37" s="165">
        <f>'Plan de financement'!K37</f>
        <v>0</v>
      </c>
      <c r="L37" s="166">
        <f t="shared" si="2"/>
        <v>0</v>
      </c>
      <c r="M37" s="209">
        <f t="shared" si="0"/>
        <v>0</v>
      </c>
      <c r="N37" s="213"/>
      <c r="O37" s="205"/>
      <c r="P37" s="221">
        <f t="shared" si="1"/>
        <v>0</v>
      </c>
      <c r="Q37" s="161"/>
      <c r="R37" s="188"/>
      <c r="T37" s="228"/>
      <c r="U37" s="228"/>
      <c r="V37" s="228"/>
      <c r="W37" s="192"/>
      <c r="X37" s="193"/>
      <c r="Y37" s="96"/>
    </row>
    <row r="38" spans="1:25" s="4" customFormat="1" ht="14.1" customHeight="1" x14ac:dyDescent="0.2">
      <c r="A38" s="392">
        <f>'Plan de financement'!A38</f>
        <v>0</v>
      </c>
      <c r="B38" s="393"/>
      <c r="C38" s="204">
        <f>'Plan de financement'!C38</f>
        <v>0</v>
      </c>
      <c r="D38" s="218">
        <f>'Plan de financement'!D38</f>
        <v>0</v>
      </c>
      <c r="E38" s="260" t="s">
        <v>2</v>
      </c>
      <c r="F38" s="220">
        <f>'Plan de financement'!F38</f>
        <v>0</v>
      </c>
      <c r="G38" s="196"/>
      <c r="H38" s="197">
        <f>'Plan de financement'!H38</f>
        <v>0</v>
      </c>
      <c r="I38" s="164">
        <f>'Plan de financement'!I38</f>
        <v>0</v>
      </c>
      <c r="J38" s="198">
        <f>'Plan de financement'!J38</f>
        <v>0</v>
      </c>
      <c r="K38" s="165">
        <f>'Plan de financement'!K38</f>
        <v>0</v>
      </c>
      <c r="L38" s="166">
        <f t="shared" si="2"/>
        <v>0</v>
      </c>
      <c r="M38" s="209">
        <f t="shared" si="0"/>
        <v>0</v>
      </c>
      <c r="N38" s="213"/>
      <c r="O38" s="205"/>
      <c r="P38" s="221">
        <f t="shared" si="1"/>
        <v>0</v>
      </c>
      <c r="Q38" s="161"/>
      <c r="R38" s="188"/>
      <c r="T38" s="228"/>
      <c r="U38" s="228"/>
      <c r="V38" s="228"/>
      <c r="W38" s="192"/>
      <c r="X38" s="193"/>
      <c r="Y38" s="96"/>
    </row>
    <row r="39" spans="1:25" s="4" customFormat="1" ht="14.1" customHeight="1" x14ac:dyDescent="0.2">
      <c r="A39" s="392">
        <f>'Plan de financement'!A39</f>
        <v>0</v>
      </c>
      <c r="B39" s="393"/>
      <c r="C39" s="204">
        <f>'Plan de financement'!C39</f>
        <v>0</v>
      </c>
      <c r="D39" s="218">
        <f>'Plan de financement'!D39</f>
        <v>0</v>
      </c>
      <c r="E39" s="260" t="s">
        <v>2</v>
      </c>
      <c r="F39" s="220">
        <f>'Plan de financement'!F39</f>
        <v>0</v>
      </c>
      <c r="G39" s="196"/>
      <c r="H39" s="197">
        <f>'Plan de financement'!H39</f>
        <v>0</v>
      </c>
      <c r="I39" s="164">
        <f>'Plan de financement'!I39</f>
        <v>0</v>
      </c>
      <c r="J39" s="198">
        <f>'Plan de financement'!J39</f>
        <v>0</v>
      </c>
      <c r="K39" s="165">
        <f>'Plan de financement'!K39</f>
        <v>0</v>
      </c>
      <c r="L39" s="166">
        <f t="shared" si="2"/>
        <v>0</v>
      </c>
      <c r="M39" s="209">
        <f t="shared" si="0"/>
        <v>0</v>
      </c>
      <c r="N39" s="213"/>
      <c r="O39" s="205"/>
      <c r="P39" s="221">
        <f t="shared" si="1"/>
        <v>0</v>
      </c>
      <c r="Q39" s="161"/>
      <c r="R39" s="188"/>
      <c r="T39" s="228"/>
      <c r="U39" s="228"/>
      <c r="V39" s="228"/>
      <c r="W39" s="192"/>
      <c r="X39" s="193"/>
      <c r="Y39" s="96"/>
    </row>
    <row r="40" spans="1:25" s="4" customFormat="1" ht="14.1" customHeight="1" x14ac:dyDescent="0.2">
      <c r="A40" s="392">
        <f>'Plan de financement'!A40</f>
        <v>0</v>
      </c>
      <c r="B40" s="393"/>
      <c r="C40" s="204">
        <f>'Plan de financement'!C40</f>
        <v>0</v>
      </c>
      <c r="D40" s="218">
        <f>'Plan de financement'!D40</f>
        <v>0</v>
      </c>
      <c r="E40" s="260" t="s">
        <v>2</v>
      </c>
      <c r="F40" s="220">
        <f>'Plan de financement'!F40</f>
        <v>0</v>
      </c>
      <c r="G40" s="196"/>
      <c r="H40" s="197">
        <f>'Plan de financement'!H40</f>
        <v>0</v>
      </c>
      <c r="I40" s="164">
        <f>'Plan de financement'!I40</f>
        <v>0</v>
      </c>
      <c r="J40" s="198">
        <f>'Plan de financement'!J40</f>
        <v>0</v>
      </c>
      <c r="K40" s="165">
        <f>'Plan de financement'!K40</f>
        <v>0</v>
      </c>
      <c r="L40" s="166">
        <f t="shared" si="2"/>
        <v>0</v>
      </c>
      <c r="M40" s="209">
        <f t="shared" si="0"/>
        <v>0</v>
      </c>
      <c r="N40" s="213"/>
      <c r="O40" s="205"/>
      <c r="P40" s="221">
        <f t="shared" si="1"/>
        <v>0</v>
      </c>
      <c r="Q40" s="161"/>
      <c r="R40" s="188"/>
      <c r="T40" s="228"/>
      <c r="U40" s="228"/>
      <c r="V40" s="228"/>
      <c r="W40" s="192"/>
      <c r="X40" s="193"/>
      <c r="Y40" s="96"/>
    </row>
    <row r="41" spans="1:25" s="4" customFormat="1" ht="14.1" customHeight="1" x14ac:dyDescent="0.2">
      <c r="A41" s="392">
        <f>'Plan de financement'!A41</f>
        <v>0</v>
      </c>
      <c r="B41" s="393"/>
      <c r="C41" s="204">
        <f>'Plan de financement'!C41</f>
        <v>0</v>
      </c>
      <c r="D41" s="218">
        <f>'Plan de financement'!D41</f>
        <v>0</v>
      </c>
      <c r="E41" s="260" t="s">
        <v>2</v>
      </c>
      <c r="F41" s="220">
        <f>'Plan de financement'!F41</f>
        <v>0</v>
      </c>
      <c r="G41" s="196"/>
      <c r="H41" s="197">
        <f>'Plan de financement'!H41</f>
        <v>0</v>
      </c>
      <c r="I41" s="164">
        <f>'Plan de financement'!I41</f>
        <v>0</v>
      </c>
      <c r="J41" s="198">
        <f>'Plan de financement'!J41</f>
        <v>0</v>
      </c>
      <c r="K41" s="165">
        <f>'Plan de financement'!K41</f>
        <v>0</v>
      </c>
      <c r="L41" s="166">
        <f t="shared" si="2"/>
        <v>0</v>
      </c>
      <c r="M41" s="209">
        <f t="shared" si="0"/>
        <v>0</v>
      </c>
      <c r="N41" s="213"/>
      <c r="O41" s="205"/>
      <c r="P41" s="221">
        <f t="shared" si="1"/>
        <v>0</v>
      </c>
      <c r="Q41" s="161"/>
      <c r="R41" s="188"/>
      <c r="T41" s="228"/>
      <c r="U41" s="228"/>
      <c r="V41" s="228"/>
      <c r="W41" s="192"/>
      <c r="X41" s="193"/>
      <c r="Y41" s="96"/>
    </row>
    <row r="42" spans="1:25" s="4" customFormat="1" ht="14.1" customHeight="1" x14ac:dyDescent="0.2">
      <c r="A42" s="392">
        <f>'Plan de financement'!A42</f>
        <v>0</v>
      </c>
      <c r="B42" s="393"/>
      <c r="C42" s="204">
        <f>'Plan de financement'!C42</f>
        <v>0</v>
      </c>
      <c r="D42" s="218">
        <f>'Plan de financement'!D42</f>
        <v>0</v>
      </c>
      <c r="E42" s="260" t="s">
        <v>2</v>
      </c>
      <c r="F42" s="220">
        <f>'Plan de financement'!F42</f>
        <v>0</v>
      </c>
      <c r="G42" s="196"/>
      <c r="H42" s="197">
        <f>'Plan de financement'!H42</f>
        <v>0</v>
      </c>
      <c r="I42" s="164">
        <f>'Plan de financement'!I42</f>
        <v>0</v>
      </c>
      <c r="J42" s="198">
        <f>'Plan de financement'!J42</f>
        <v>0</v>
      </c>
      <c r="K42" s="165">
        <f>'Plan de financement'!K42</f>
        <v>0</v>
      </c>
      <c r="L42" s="166">
        <f t="shared" si="2"/>
        <v>0</v>
      </c>
      <c r="M42" s="209">
        <f t="shared" si="0"/>
        <v>0</v>
      </c>
      <c r="N42" s="213"/>
      <c r="O42" s="205"/>
      <c r="P42" s="221">
        <f t="shared" si="1"/>
        <v>0</v>
      </c>
      <c r="Q42" s="161"/>
      <c r="R42" s="188"/>
      <c r="T42" s="228"/>
      <c r="U42" s="228"/>
      <c r="V42" s="228"/>
      <c r="W42" s="192"/>
      <c r="X42" s="193"/>
      <c r="Y42" s="96"/>
    </row>
    <row r="43" spans="1:25" s="4" customFormat="1" ht="14.1" customHeight="1" x14ac:dyDescent="0.2">
      <c r="A43" s="392">
        <f>'Plan de financement'!A43</f>
        <v>0</v>
      </c>
      <c r="B43" s="393"/>
      <c r="C43" s="204">
        <f>'Plan de financement'!C43</f>
        <v>0</v>
      </c>
      <c r="D43" s="218">
        <f>'Plan de financement'!D43</f>
        <v>0</v>
      </c>
      <c r="E43" s="260" t="s">
        <v>2</v>
      </c>
      <c r="F43" s="220">
        <f>'Plan de financement'!F43</f>
        <v>0</v>
      </c>
      <c r="G43" s="196"/>
      <c r="H43" s="197">
        <f>'Plan de financement'!H43</f>
        <v>0</v>
      </c>
      <c r="I43" s="164">
        <f>'Plan de financement'!I43</f>
        <v>0</v>
      </c>
      <c r="J43" s="198">
        <f>'Plan de financement'!J43</f>
        <v>0</v>
      </c>
      <c r="K43" s="165">
        <f>'Plan de financement'!K43</f>
        <v>0</v>
      </c>
      <c r="L43" s="166">
        <f t="shared" si="2"/>
        <v>0</v>
      </c>
      <c r="M43" s="209">
        <f t="shared" si="0"/>
        <v>0</v>
      </c>
      <c r="N43" s="213"/>
      <c r="O43" s="205"/>
      <c r="P43" s="221">
        <f t="shared" si="1"/>
        <v>0</v>
      </c>
      <c r="Q43" s="161"/>
      <c r="R43" s="188"/>
      <c r="T43" s="228"/>
      <c r="U43" s="228"/>
      <c r="V43" s="228"/>
      <c r="W43" s="192"/>
      <c r="X43" s="193"/>
      <c r="Y43" s="96"/>
    </row>
    <row r="44" spans="1:25" s="4" customFormat="1" ht="14.1" customHeight="1" x14ac:dyDescent="0.2">
      <c r="A44" s="392">
        <f>'Plan de financement'!A44</f>
        <v>0</v>
      </c>
      <c r="B44" s="393"/>
      <c r="C44" s="204">
        <f>'Plan de financement'!C44</f>
        <v>0</v>
      </c>
      <c r="D44" s="218">
        <f>'Plan de financement'!D44</f>
        <v>0</v>
      </c>
      <c r="E44" s="260" t="s">
        <v>2</v>
      </c>
      <c r="F44" s="220">
        <f>'Plan de financement'!F44</f>
        <v>0</v>
      </c>
      <c r="G44" s="196"/>
      <c r="H44" s="197">
        <f>'Plan de financement'!H44</f>
        <v>0</v>
      </c>
      <c r="I44" s="164">
        <f>'Plan de financement'!I44</f>
        <v>0</v>
      </c>
      <c r="J44" s="198">
        <f>'Plan de financement'!J44</f>
        <v>0</v>
      </c>
      <c r="K44" s="165">
        <f>'Plan de financement'!K44</f>
        <v>0</v>
      </c>
      <c r="L44" s="166">
        <f t="shared" si="2"/>
        <v>0</v>
      </c>
      <c r="M44" s="209">
        <f t="shared" si="0"/>
        <v>0</v>
      </c>
      <c r="N44" s="213"/>
      <c r="O44" s="205"/>
      <c r="P44" s="221">
        <f t="shared" si="1"/>
        <v>0</v>
      </c>
      <c r="Q44" s="161"/>
      <c r="R44" s="188"/>
      <c r="T44" s="228"/>
      <c r="U44" s="228"/>
      <c r="V44" s="228"/>
      <c r="W44" s="298"/>
      <c r="X44" s="299"/>
      <c r="Y44" s="96"/>
    </row>
    <row r="45" spans="1:25" s="4" customFormat="1" ht="14.1" customHeight="1" x14ac:dyDescent="0.2">
      <c r="A45" s="392">
        <f>'Plan de financement'!A45</f>
        <v>0</v>
      </c>
      <c r="B45" s="393"/>
      <c r="C45" s="204">
        <f>'Plan de financement'!C45</f>
        <v>0</v>
      </c>
      <c r="D45" s="218">
        <f>'Plan de financement'!D45</f>
        <v>0</v>
      </c>
      <c r="E45" s="260" t="s">
        <v>2</v>
      </c>
      <c r="F45" s="220">
        <f>'Plan de financement'!F45</f>
        <v>0</v>
      </c>
      <c r="G45" s="196"/>
      <c r="H45" s="197">
        <f>'Plan de financement'!H45</f>
        <v>0</v>
      </c>
      <c r="I45" s="164">
        <f>'Plan de financement'!I45</f>
        <v>0</v>
      </c>
      <c r="J45" s="198">
        <f>'Plan de financement'!J45</f>
        <v>0</v>
      </c>
      <c r="K45" s="165">
        <f>'Plan de financement'!K45</f>
        <v>0</v>
      </c>
      <c r="L45" s="166">
        <f t="shared" si="2"/>
        <v>0</v>
      </c>
      <c r="M45" s="209">
        <f t="shared" si="0"/>
        <v>0</v>
      </c>
      <c r="N45" s="213"/>
      <c r="O45" s="205"/>
      <c r="P45" s="221">
        <f t="shared" si="1"/>
        <v>0</v>
      </c>
      <c r="Q45" s="161"/>
      <c r="R45" s="188"/>
      <c r="T45" s="228"/>
      <c r="U45" s="228"/>
      <c r="V45" s="228"/>
      <c r="W45" s="298"/>
      <c r="X45" s="299"/>
      <c r="Y45" s="96"/>
    </row>
    <row r="46" spans="1:25" s="4" customFormat="1" ht="14.1" customHeight="1" x14ac:dyDescent="0.2">
      <c r="A46" s="392">
        <f>'Plan de financement'!A46</f>
        <v>0</v>
      </c>
      <c r="B46" s="393"/>
      <c r="C46" s="204">
        <f>'Plan de financement'!C46</f>
        <v>0</v>
      </c>
      <c r="D46" s="218">
        <f>'Plan de financement'!D46</f>
        <v>0</v>
      </c>
      <c r="E46" s="260" t="s">
        <v>2</v>
      </c>
      <c r="F46" s="220">
        <f>'Plan de financement'!F46</f>
        <v>0</v>
      </c>
      <c r="G46" s="196"/>
      <c r="H46" s="197">
        <f>'Plan de financement'!H46</f>
        <v>0</v>
      </c>
      <c r="I46" s="164">
        <f>'Plan de financement'!I46</f>
        <v>0</v>
      </c>
      <c r="J46" s="198">
        <f>'Plan de financement'!J46</f>
        <v>0</v>
      </c>
      <c r="K46" s="165">
        <f>'Plan de financement'!K46</f>
        <v>0</v>
      </c>
      <c r="L46" s="166">
        <f t="shared" si="2"/>
        <v>0</v>
      </c>
      <c r="M46" s="209">
        <f t="shared" si="0"/>
        <v>0</v>
      </c>
      <c r="N46" s="213"/>
      <c r="O46" s="205"/>
      <c r="P46" s="221">
        <f t="shared" si="1"/>
        <v>0</v>
      </c>
      <c r="Q46" s="161"/>
      <c r="R46" s="188"/>
      <c r="T46" s="228"/>
      <c r="U46" s="228"/>
      <c r="V46" s="228"/>
      <c r="W46" s="298"/>
      <c r="X46" s="299"/>
      <c r="Y46" s="96"/>
    </row>
    <row r="47" spans="1:25" s="4" customFormat="1" ht="14.1" customHeight="1" x14ac:dyDescent="0.2">
      <c r="A47" s="392">
        <f>'Plan de financement'!A47</f>
        <v>0</v>
      </c>
      <c r="B47" s="393"/>
      <c r="C47" s="204">
        <f>'Plan de financement'!C47</f>
        <v>0</v>
      </c>
      <c r="D47" s="218">
        <f>'Plan de financement'!D47</f>
        <v>0</v>
      </c>
      <c r="E47" s="260" t="s">
        <v>2</v>
      </c>
      <c r="F47" s="220">
        <f>'Plan de financement'!F47</f>
        <v>0</v>
      </c>
      <c r="G47" s="196"/>
      <c r="H47" s="197">
        <f>'Plan de financement'!H47</f>
        <v>0</v>
      </c>
      <c r="I47" s="164">
        <f>'Plan de financement'!I47</f>
        <v>0</v>
      </c>
      <c r="J47" s="198">
        <f>'Plan de financement'!J47</f>
        <v>0</v>
      </c>
      <c r="K47" s="165">
        <f>'Plan de financement'!K47</f>
        <v>0</v>
      </c>
      <c r="L47" s="166">
        <f t="shared" si="2"/>
        <v>0</v>
      </c>
      <c r="M47" s="209">
        <f t="shared" si="0"/>
        <v>0</v>
      </c>
      <c r="N47" s="213"/>
      <c r="O47" s="205"/>
      <c r="P47" s="221">
        <f t="shared" si="1"/>
        <v>0</v>
      </c>
      <c r="Q47" s="161"/>
      <c r="R47" s="188"/>
      <c r="T47" s="228"/>
      <c r="U47" s="228"/>
      <c r="V47" s="228"/>
      <c r="W47" s="298"/>
      <c r="X47" s="299"/>
      <c r="Y47" s="96"/>
    </row>
    <row r="48" spans="1:25" s="4" customFormat="1" ht="14.1" customHeight="1" x14ac:dyDescent="0.2">
      <c r="A48" s="392">
        <f>'Plan de financement'!A48</f>
        <v>0</v>
      </c>
      <c r="B48" s="393"/>
      <c r="C48" s="204">
        <f>'Plan de financement'!C48</f>
        <v>0</v>
      </c>
      <c r="D48" s="218">
        <f>'Plan de financement'!D48</f>
        <v>0</v>
      </c>
      <c r="E48" s="260" t="s">
        <v>2</v>
      </c>
      <c r="F48" s="220">
        <f>'Plan de financement'!F48</f>
        <v>0</v>
      </c>
      <c r="G48" s="196"/>
      <c r="H48" s="197">
        <f>'Plan de financement'!H48</f>
        <v>0</v>
      </c>
      <c r="I48" s="164">
        <f>'Plan de financement'!I48</f>
        <v>0</v>
      </c>
      <c r="J48" s="198">
        <f>'Plan de financement'!J48</f>
        <v>0</v>
      </c>
      <c r="K48" s="165">
        <f>'Plan de financement'!K48</f>
        <v>0</v>
      </c>
      <c r="L48" s="166">
        <f t="shared" si="2"/>
        <v>0</v>
      </c>
      <c r="M48" s="209">
        <f t="shared" si="0"/>
        <v>0</v>
      </c>
      <c r="N48" s="213"/>
      <c r="O48" s="205"/>
      <c r="P48" s="221">
        <f t="shared" si="1"/>
        <v>0</v>
      </c>
      <c r="Q48" s="161"/>
      <c r="R48" s="188"/>
      <c r="T48" s="228"/>
      <c r="U48" s="228"/>
      <c r="V48" s="228"/>
      <c r="W48" s="298"/>
      <c r="X48" s="299"/>
      <c r="Y48" s="96"/>
    </row>
    <row r="49" spans="1:25" s="4" customFormat="1" ht="14.1" customHeight="1" x14ac:dyDescent="0.2">
      <c r="A49" s="392">
        <f>'Plan de financement'!A49</f>
        <v>0</v>
      </c>
      <c r="B49" s="393"/>
      <c r="C49" s="204">
        <f>'Plan de financement'!C49</f>
        <v>0</v>
      </c>
      <c r="D49" s="218">
        <f>'Plan de financement'!D49</f>
        <v>0</v>
      </c>
      <c r="E49" s="260" t="s">
        <v>2</v>
      </c>
      <c r="F49" s="220">
        <f>'Plan de financement'!F49</f>
        <v>0</v>
      </c>
      <c r="G49" s="196"/>
      <c r="H49" s="197">
        <f>'Plan de financement'!H49</f>
        <v>0</v>
      </c>
      <c r="I49" s="164">
        <f>'Plan de financement'!I49</f>
        <v>0</v>
      </c>
      <c r="J49" s="198">
        <f>'Plan de financement'!J49</f>
        <v>0</v>
      </c>
      <c r="K49" s="165">
        <f>'Plan de financement'!K49</f>
        <v>0</v>
      </c>
      <c r="L49" s="166">
        <f t="shared" si="2"/>
        <v>0</v>
      </c>
      <c r="M49" s="209">
        <f>ROUND((H49+J49)*K49,0)</f>
        <v>0</v>
      </c>
      <c r="N49" s="213"/>
      <c r="O49" s="205"/>
      <c r="P49" s="221">
        <f t="shared" si="1"/>
        <v>0</v>
      </c>
      <c r="Q49" s="161"/>
      <c r="R49" s="188"/>
      <c r="T49" s="228"/>
      <c r="U49" s="228"/>
      <c r="V49" s="228"/>
      <c r="W49" s="298"/>
      <c r="X49" s="299"/>
      <c r="Y49" s="96"/>
    </row>
    <row r="50" spans="1:25" s="4" customFormat="1" ht="23.25" customHeight="1" x14ac:dyDescent="0.2">
      <c r="A50" s="394" t="s">
        <v>112</v>
      </c>
      <c r="B50" s="394"/>
      <c r="C50" s="394"/>
      <c r="D50" s="394"/>
      <c r="E50" s="394"/>
      <c r="F50" s="394"/>
      <c r="G50" s="394"/>
      <c r="H50" s="394"/>
      <c r="I50" s="394"/>
      <c r="J50" s="394"/>
      <c r="K50" s="394"/>
      <c r="L50" s="395"/>
      <c r="M50" s="210">
        <f>SUM(M32:M49)</f>
        <v>0</v>
      </c>
      <c r="N50" s="211">
        <f>SUM(N32:N49)</f>
        <v>0</v>
      </c>
      <c r="O50" s="212">
        <f>SUM(O32:O49)</f>
        <v>0</v>
      </c>
      <c r="P50" s="217">
        <f>SUM(P32:P49)</f>
        <v>0</v>
      </c>
      <c r="Q50" s="396"/>
      <c r="R50" s="397"/>
      <c r="T50" s="367"/>
      <c r="U50" s="367"/>
      <c r="V50" s="367"/>
      <c r="W50" s="367"/>
      <c r="X50" s="367"/>
      <c r="Y50" s="96"/>
    </row>
    <row r="51" spans="1:25" s="4" customFormat="1" ht="47.45" customHeight="1" x14ac:dyDescent="0.2">
      <c r="A51" s="381" t="str">
        <f>'Plan de financement'!A51</f>
        <v>Coût des matières premières utilisées dans les tests autant en laboratoire qu'à l'échelle industrielle jusqu’à concurrence de 30 000 $</v>
      </c>
      <c r="B51" s="382"/>
      <c r="C51" s="382"/>
      <c r="D51" s="382"/>
      <c r="E51" s="382"/>
      <c r="F51" s="382"/>
      <c r="G51" s="382"/>
      <c r="H51" s="382"/>
      <c r="I51" s="382"/>
      <c r="J51" s="382"/>
      <c r="K51" s="382"/>
      <c r="L51" s="382"/>
      <c r="M51" s="383"/>
      <c r="N51" s="331" t="s">
        <v>236</v>
      </c>
      <c r="O51" s="332"/>
      <c r="P51" s="333"/>
      <c r="Q51" s="138"/>
      <c r="R51" s="142"/>
      <c r="T51" s="335" t="s">
        <v>142</v>
      </c>
      <c r="U51" s="336"/>
      <c r="V51" s="336"/>
      <c r="W51" s="336"/>
      <c r="X51" s="337"/>
      <c r="Y51" s="96"/>
    </row>
    <row r="52" spans="1:25" ht="24" customHeight="1" x14ac:dyDescent="0.2">
      <c r="A52" s="384" t="str">
        <f>'Plan de financement'!A52</f>
        <v>Description des matières premières utilisées</v>
      </c>
      <c r="B52" s="385"/>
      <c r="C52" s="385"/>
      <c r="D52" s="385"/>
      <c r="E52" s="385"/>
      <c r="F52" s="385"/>
      <c r="G52" s="385"/>
      <c r="H52" s="385"/>
      <c r="I52" s="385"/>
      <c r="J52" s="385"/>
      <c r="K52" s="385"/>
      <c r="L52" s="386"/>
      <c r="M52" s="317" t="s">
        <v>111</v>
      </c>
      <c r="N52" s="319" t="s">
        <v>152</v>
      </c>
      <c r="O52" s="321" t="s">
        <v>169</v>
      </c>
      <c r="P52" s="390" t="s">
        <v>293</v>
      </c>
      <c r="Q52" s="324" t="s">
        <v>170</v>
      </c>
      <c r="R52" s="324"/>
      <c r="T52" s="310" t="s">
        <v>172</v>
      </c>
      <c r="U52" s="310" t="s">
        <v>173</v>
      </c>
      <c r="V52" s="310" t="s">
        <v>174</v>
      </c>
      <c r="W52" s="377" t="s">
        <v>175</v>
      </c>
      <c r="X52" s="378"/>
      <c r="Y52" s="97"/>
    </row>
    <row r="53" spans="1:25" ht="27" customHeight="1" x14ac:dyDescent="0.2">
      <c r="A53" s="387"/>
      <c r="B53" s="388"/>
      <c r="C53" s="388"/>
      <c r="D53" s="388"/>
      <c r="E53" s="388"/>
      <c r="F53" s="388"/>
      <c r="G53" s="388"/>
      <c r="H53" s="388"/>
      <c r="I53" s="388"/>
      <c r="J53" s="388"/>
      <c r="K53" s="388"/>
      <c r="L53" s="389"/>
      <c r="M53" s="318"/>
      <c r="N53" s="320"/>
      <c r="O53" s="322"/>
      <c r="P53" s="391"/>
      <c r="Q53" s="137" t="s">
        <v>239</v>
      </c>
      <c r="R53" s="141" t="s">
        <v>240</v>
      </c>
      <c r="T53" s="310"/>
      <c r="U53" s="310"/>
      <c r="V53" s="310"/>
      <c r="W53" s="379"/>
      <c r="X53" s="380"/>
      <c r="Y53" s="97"/>
    </row>
    <row r="54" spans="1:25" ht="18" customHeight="1" x14ac:dyDescent="0.2">
      <c r="A54" s="374">
        <f>'Plan de financement'!A54</f>
        <v>0</v>
      </c>
      <c r="B54" s="375"/>
      <c r="C54" s="375"/>
      <c r="D54" s="375"/>
      <c r="E54" s="375"/>
      <c r="F54" s="375"/>
      <c r="G54" s="375"/>
      <c r="H54" s="375"/>
      <c r="I54" s="375"/>
      <c r="J54" s="375"/>
      <c r="K54" s="375"/>
      <c r="L54" s="376"/>
      <c r="M54" s="223"/>
      <c r="N54" s="224"/>
      <c r="O54" s="225"/>
      <c r="P54" s="227">
        <f t="shared" ref="P54:P61" si="3">M54-N54-O54</f>
        <v>0</v>
      </c>
      <c r="Q54" s="161"/>
      <c r="R54" s="188"/>
      <c r="T54" s="228"/>
      <c r="U54" s="228"/>
      <c r="V54" s="228"/>
      <c r="W54" s="298"/>
      <c r="X54" s="299"/>
      <c r="Y54" s="97"/>
    </row>
    <row r="55" spans="1:25" ht="18" customHeight="1" x14ac:dyDescent="0.2">
      <c r="A55" s="374">
        <f>'Plan de financement'!A55</f>
        <v>0</v>
      </c>
      <c r="B55" s="375"/>
      <c r="C55" s="375"/>
      <c r="D55" s="375"/>
      <c r="E55" s="375"/>
      <c r="F55" s="375"/>
      <c r="G55" s="375"/>
      <c r="H55" s="375"/>
      <c r="I55" s="375"/>
      <c r="J55" s="375"/>
      <c r="K55" s="375"/>
      <c r="L55" s="376"/>
      <c r="M55" s="223"/>
      <c r="N55" s="224"/>
      <c r="O55" s="225"/>
      <c r="P55" s="227">
        <f t="shared" si="3"/>
        <v>0</v>
      </c>
      <c r="Q55" s="161"/>
      <c r="R55" s="188"/>
      <c r="T55" s="228"/>
      <c r="U55" s="228"/>
      <c r="V55" s="228"/>
      <c r="W55" s="298"/>
      <c r="X55" s="299"/>
      <c r="Y55" s="97"/>
    </row>
    <row r="56" spans="1:25" ht="18" customHeight="1" x14ac:dyDescent="0.2">
      <c r="A56" s="374">
        <f>'Plan de financement'!A56</f>
        <v>0</v>
      </c>
      <c r="B56" s="375"/>
      <c r="C56" s="375"/>
      <c r="D56" s="375"/>
      <c r="E56" s="375"/>
      <c r="F56" s="375"/>
      <c r="G56" s="375"/>
      <c r="H56" s="375"/>
      <c r="I56" s="375"/>
      <c r="J56" s="375"/>
      <c r="K56" s="375"/>
      <c r="L56" s="376"/>
      <c r="M56" s="223"/>
      <c r="N56" s="224"/>
      <c r="O56" s="225"/>
      <c r="P56" s="227">
        <f t="shared" si="3"/>
        <v>0</v>
      </c>
      <c r="Q56" s="161"/>
      <c r="R56" s="188"/>
      <c r="T56" s="228"/>
      <c r="U56" s="228"/>
      <c r="V56" s="228"/>
      <c r="W56" s="298"/>
      <c r="X56" s="299"/>
      <c r="Y56" s="97"/>
    </row>
    <row r="57" spans="1:25" ht="18" customHeight="1" x14ac:dyDescent="0.2">
      <c r="A57" s="374">
        <f>'Plan de financement'!A57</f>
        <v>0</v>
      </c>
      <c r="B57" s="375"/>
      <c r="C57" s="375"/>
      <c r="D57" s="375"/>
      <c r="E57" s="375"/>
      <c r="F57" s="375"/>
      <c r="G57" s="375"/>
      <c r="H57" s="375"/>
      <c r="I57" s="375"/>
      <c r="J57" s="375"/>
      <c r="K57" s="375"/>
      <c r="L57" s="376"/>
      <c r="M57" s="223"/>
      <c r="N57" s="224"/>
      <c r="O57" s="225"/>
      <c r="P57" s="227">
        <f t="shared" si="3"/>
        <v>0</v>
      </c>
      <c r="Q57" s="161"/>
      <c r="R57" s="188"/>
      <c r="T57" s="228"/>
      <c r="U57" s="228"/>
      <c r="V57" s="228"/>
      <c r="W57" s="298"/>
      <c r="X57" s="299"/>
      <c r="Y57" s="97"/>
    </row>
    <row r="58" spans="1:25" ht="18" customHeight="1" x14ac:dyDescent="0.2">
      <c r="A58" s="374">
        <f>'Plan de financement'!A58</f>
        <v>0</v>
      </c>
      <c r="B58" s="375"/>
      <c r="C58" s="375"/>
      <c r="D58" s="375"/>
      <c r="E58" s="375"/>
      <c r="F58" s="375"/>
      <c r="G58" s="375"/>
      <c r="H58" s="375"/>
      <c r="I58" s="375"/>
      <c r="J58" s="375"/>
      <c r="K58" s="375"/>
      <c r="L58" s="376"/>
      <c r="M58" s="223"/>
      <c r="N58" s="224"/>
      <c r="O58" s="225"/>
      <c r="P58" s="227">
        <f t="shared" si="3"/>
        <v>0</v>
      </c>
      <c r="Q58" s="161"/>
      <c r="R58" s="188"/>
      <c r="T58" s="228"/>
      <c r="U58" s="228"/>
      <c r="V58" s="228"/>
      <c r="W58" s="298"/>
      <c r="X58" s="299"/>
      <c r="Y58" s="97"/>
    </row>
    <row r="59" spans="1:25" ht="18" customHeight="1" x14ac:dyDescent="0.2">
      <c r="A59" s="374">
        <f>'Plan de financement'!A59</f>
        <v>0</v>
      </c>
      <c r="B59" s="375"/>
      <c r="C59" s="375"/>
      <c r="D59" s="375"/>
      <c r="E59" s="375"/>
      <c r="F59" s="375"/>
      <c r="G59" s="375"/>
      <c r="H59" s="375"/>
      <c r="I59" s="375"/>
      <c r="J59" s="375"/>
      <c r="K59" s="375"/>
      <c r="L59" s="376"/>
      <c r="M59" s="223"/>
      <c r="N59" s="224"/>
      <c r="O59" s="225"/>
      <c r="P59" s="227">
        <f t="shared" si="3"/>
        <v>0</v>
      </c>
      <c r="Q59" s="161"/>
      <c r="R59" s="188"/>
      <c r="T59" s="228"/>
      <c r="U59" s="228"/>
      <c r="V59" s="228"/>
      <c r="W59" s="298"/>
      <c r="X59" s="299"/>
      <c r="Y59" s="97"/>
    </row>
    <row r="60" spans="1:25" ht="18" customHeight="1" x14ac:dyDescent="0.2">
      <c r="A60" s="374">
        <f>'Plan de financement'!A60</f>
        <v>0</v>
      </c>
      <c r="B60" s="375"/>
      <c r="C60" s="375"/>
      <c r="D60" s="375"/>
      <c r="E60" s="375"/>
      <c r="F60" s="375"/>
      <c r="G60" s="375"/>
      <c r="H60" s="375"/>
      <c r="I60" s="375"/>
      <c r="J60" s="375"/>
      <c r="K60" s="375"/>
      <c r="L60" s="376"/>
      <c r="M60" s="223"/>
      <c r="N60" s="224"/>
      <c r="O60" s="225"/>
      <c r="P60" s="227">
        <f t="shared" si="3"/>
        <v>0</v>
      </c>
      <c r="Q60" s="161"/>
      <c r="R60" s="188"/>
      <c r="T60" s="228"/>
      <c r="U60" s="228"/>
      <c r="V60" s="228"/>
      <c r="W60" s="298"/>
      <c r="X60" s="299"/>
      <c r="Y60" s="97"/>
    </row>
    <row r="61" spans="1:25" ht="18" customHeight="1" x14ac:dyDescent="0.2">
      <c r="A61" s="374">
        <f>'Plan de financement'!A61</f>
        <v>0</v>
      </c>
      <c r="B61" s="375"/>
      <c r="C61" s="375"/>
      <c r="D61" s="375"/>
      <c r="E61" s="375"/>
      <c r="F61" s="375"/>
      <c r="G61" s="375"/>
      <c r="H61" s="375"/>
      <c r="I61" s="375"/>
      <c r="J61" s="375"/>
      <c r="K61" s="375"/>
      <c r="L61" s="376"/>
      <c r="M61" s="223"/>
      <c r="N61" s="224"/>
      <c r="O61" s="225">
        <f>'Plan de financement'!O61</f>
        <v>0</v>
      </c>
      <c r="P61" s="227">
        <f t="shared" si="3"/>
        <v>0</v>
      </c>
      <c r="Q61" s="161"/>
      <c r="R61" s="188"/>
      <c r="T61" s="228"/>
      <c r="U61" s="228"/>
      <c r="V61" s="228"/>
      <c r="W61" s="298"/>
      <c r="X61" s="299"/>
      <c r="Y61" s="97"/>
    </row>
    <row r="62" spans="1:25" ht="18" customHeight="1" x14ac:dyDescent="0.2">
      <c r="A62" s="363" t="s">
        <v>112</v>
      </c>
      <c r="B62" s="363"/>
      <c r="C62" s="363"/>
      <c r="D62" s="363"/>
      <c r="E62" s="363"/>
      <c r="F62" s="363"/>
      <c r="G62" s="363"/>
      <c r="H62" s="363"/>
      <c r="I62" s="363"/>
      <c r="J62" s="363"/>
      <c r="K62" s="363"/>
      <c r="L62" s="364"/>
      <c r="M62" s="229">
        <f>SUM(M54:M61)</f>
        <v>0</v>
      </c>
      <c r="N62" s="229">
        <f>SUM(N54:N61)</f>
        <v>0</v>
      </c>
      <c r="O62" s="230">
        <f>SUM(O54:O61)</f>
        <v>0</v>
      </c>
      <c r="P62" s="230">
        <f>SUM(P54:P61)</f>
        <v>0</v>
      </c>
      <c r="Q62" s="365">
        <f>'Plan de financement'!Q62</f>
        <v>0</v>
      </c>
      <c r="R62" s="366"/>
      <c r="T62" s="367"/>
      <c r="U62" s="367"/>
      <c r="V62" s="367"/>
      <c r="W62" s="367"/>
      <c r="X62" s="367"/>
      <c r="Y62" s="97"/>
    </row>
    <row r="63" spans="1:25" s="83" customFormat="1" ht="21" customHeight="1" x14ac:dyDescent="0.2">
      <c r="A63" s="368" t="str">
        <f>'Plan de financement'!A63</f>
        <v>Coût des matières premières (max. de 30 000 $)</v>
      </c>
      <c r="B63" s="369"/>
      <c r="C63" s="369"/>
      <c r="D63" s="369"/>
      <c r="E63" s="369"/>
      <c r="F63" s="369"/>
      <c r="G63" s="369"/>
      <c r="H63" s="369"/>
      <c r="I63" s="369"/>
      <c r="J63" s="369"/>
      <c r="K63" s="369"/>
      <c r="L63" s="369"/>
      <c r="M63" s="247">
        <f>IF(AND(M62&gt;30000,M62&gt;0),30000,M62)</f>
        <v>0</v>
      </c>
      <c r="N63" s="370"/>
      <c r="O63" s="371"/>
      <c r="P63" s="248"/>
      <c r="Q63" s="372"/>
      <c r="R63" s="373"/>
      <c r="T63" s="367"/>
      <c r="U63" s="367"/>
      <c r="V63" s="367"/>
      <c r="W63" s="367"/>
      <c r="X63" s="367"/>
      <c r="Y63" s="249"/>
    </row>
    <row r="64" spans="1:25" ht="42.75" customHeight="1" x14ac:dyDescent="0.2">
      <c r="A64" s="329" t="str">
        <f>'Plan de financement'!A64</f>
        <v>Achat d'équipements associés au contrôle de la qualité du produit développé ou modifié</v>
      </c>
      <c r="B64" s="330"/>
      <c r="C64" s="330"/>
      <c r="D64" s="330"/>
      <c r="E64" s="330"/>
      <c r="F64" s="330"/>
      <c r="G64" s="330"/>
      <c r="H64" s="330"/>
      <c r="I64" s="330"/>
      <c r="J64" s="330"/>
      <c r="K64" s="330"/>
      <c r="L64" s="330"/>
      <c r="M64" s="330"/>
      <c r="N64" s="331" t="s">
        <v>236</v>
      </c>
      <c r="O64" s="332"/>
      <c r="P64" s="333"/>
      <c r="Q64" s="138"/>
      <c r="R64" s="142"/>
      <c r="T64" s="358" t="s">
        <v>295</v>
      </c>
      <c r="U64" s="358"/>
      <c r="V64" s="358"/>
      <c r="W64" s="358"/>
      <c r="X64" s="358"/>
      <c r="Y64" s="97"/>
    </row>
    <row r="65" spans="1:25" ht="15" x14ac:dyDescent="0.2">
      <c r="A65" s="359" t="str">
        <f>'Plan de financement'!A65</f>
        <v xml:space="preserve">Description </v>
      </c>
      <c r="B65" s="359"/>
      <c r="C65" s="359"/>
      <c r="D65" s="359"/>
      <c r="E65" s="359"/>
      <c r="F65" s="359"/>
      <c r="G65" s="359"/>
      <c r="H65" s="359"/>
      <c r="I65" s="359"/>
      <c r="J65" s="359"/>
      <c r="K65" s="359"/>
      <c r="L65" s="360"/>
      <c r="M65" s="317" t="s">
        <v>111</v>
      </c>
      <c r="N65" s="319" t="s">
        <v>152</v>
      </c>
      <c r="O65" s="321" t="s">
        <v>169</v>
      </c>
      <c r="P65" s="323" t="s">
        <v>293</v>
      </c>
      <c r="Q65" s="324" t="s">
        <v>170</v>
      </c>
      <c r="R65" s="324"/>
      <c r="T65" s="310" t="s">
        <v>172</v>
      </c>
      <c r="U65" s="310" t="s">
        <v>173</v>
      </c>
      <c r="V65" s="310" t="s">
        <v>174</v>
      </c>
      <c r="W65" s="310" t="s">
        <v>175</v>
      </c>
      <c r="X65" s="310"/>
      <c r="Y65" s="97"/>
    </row>
    <row r="66" spans="1:25" ht="23.25" customHeight="1" x14ac:dyDescent="0.2">
      <c r="A66" s="361"/>
      <c r="B66" s="361"/>
      <c r="C66" s="361"/>
      <c r="D66" s="361"/>
      <c r="E66" s="361"/>
      <c r="F66" s="361"/>
      <c r="G66" s="361"/>
      <c r="H66" s="361"/>
      <c r="I66" s="361"/>
      <c r="J66" s="361"/>
      <c r="K66" s="361"/>
      <c r="L66" s="362"/>
      <c r="M66" s="318"/>
      <c r="N66" s="320"/>
      <c r="O66" s="322"/>
      <c r="P66" s="323"/>
      <c r="Q66" s="137" t="s">
        <v>239</v>
      </c>
      <c r="R66" s="141" t="s">
        <v>240</v>
      </c>
      <c r="T66" s="310"/>
      <c r="U66" s="310"/>
      <c r="V66" s="310"/>
      <c r="W66" s="310"/>
      <c r="X66" s="310"/>
      <c r="Y66" s="97"/>
    </row>
    <row r="67" spans="1:25" ht="18" customHeight="1" x14ac:dyDescent="0.2">
      <c r="A67" s="295">
        <f>'Plan de financement'!A67</f>
        <v>0</v>
      </c>
      <c r="B67" s="296"/>
      <c r="C67" s="296"/>
      <c r="D67" s="296"/>
      <c r="E67" s="296"/>
      <c r="F67" s="296"/>
      <c r="G67" s="296"/>
      <c r="H67" s="296"/>
      <c r="I67" s="296"/>
      <c r="J67" s="296"/>
      <c r="K67" s="296"/>
      <c r="L67" s="297"/>
      <c r="M67" s="223"/>
      <c r="N67" s="224"/>
      <c r="O67" s="225"/>
      <c r="P67" s="227">
        <f>M67-N67-O67</f>
        <v>0</v>
      </c>
      <c r="Q67" s="161"/>
      <c r="R67" s="188"/>
      <c r="T67" s="228"/>
      <c r="U67" s="228"/>
      <c r="V67" s="228"/>
      <c r="W67" s="325"/>
      <c r="X67" s="325"/>
      <c r="Y67" s="97"/>
    </row>
    <row r="68" spans="1:25" ht="18" customHeight="1" x14ac:dyDescent="0.2">
      <c r="A68" s="295">
        <f>'Plan de financement'!A68</f>
        <v>0</v>
      </c>
      <c r="B68" s="296"/>
      <c r="C68" s="296"/>
      <c r="D68" s="296"/>
      <c r="E68" s="296"/>
      <c r="F68" s="296"/>
      <c r="G68" s="296"/>
      <c r="H68" s="296"/>
      <c r="I68" s="296"/>
      <c r="J68" s="296"/>
      <c r="K68" s="296"/>
      <c r="L68" s="297"/>
      <c r="M68" s="223"/>
      <c r="N68" s="224"/>
      <c r="O68" s="225"/>
      <c r="P68" s="227">
        <f>M68-N68-O68</f>
        <v>0</v>
      </c>
      <c r="Q68" s="161"/>
      <c r="R68" s="188"/>
      <c r="T68" s="228"/>
      <c r="U68" s="228"/>
      <c r="V68" s="228"/>
      <c r="W68" s="325"/>
      <c r="X68" s="325"/>
      <c r="Y68" s="97"/>
    </row>
    <row r="69" spans="1:25" ht="18" customHeight="1" x14ac:dyDescent="0.2">
      <c r="A69" s="295">
        <f>'Plan de financement'!A69</f>
        <v>0</v>
      </c>
      <c r="B69" s="296"/>
      <c r="C69" s="296"/>
      <c r="D69" s="296"/>
      <c r="E69" s="296"/>
      <c r="F69" s="296"/>
      <c r="G69" s="296"/>
      <c r="H69" s="296"/>
      <c r="I69" s="296"/>
      <c r="J69" s="296"/>
      <c r="K69" s="296"/>
      <c r="L69" s="297"/>
      <c r="M69" s="223"/>
      <c r="N69" s="224"/>
      <c r="O69" s="225"/>
      <c r="P69" s="227">
        <f>M69-N69-O69</f>
        <v>0</v>
      </c>
      <c r="Q69" s="161"/>
      <c r="R69" s="188"/>
      <c r="T69" s="228"/>
      <c r="U69" s="228"/>
      <c r="V69" s="228"/>
      <c r="W69" s="325"/>
      <c r="X69" s="325"/>
      <c r="Y69" s="97"/>
    </row>
    <row r="70" spans="1:25" ht="18" customHeight="1" x14ac:dyDescent="0.2">
      <c r="A70" s="295">
        <f>'Plan de financement'!A70</f>
        <v>0</v>
      </c>
      <c r="B70" s="296"/>
      <c r="C70" s="296"/>
      <c r="D70" s="296"/>
      <c r="E70" s="296"/>
      <c r="F70" s="296"/>
      <c r="G70" s="296"/>
      <c r="H70" s="296"/>
      <c r="I70" s="296"/>
      <c r="J70" s="296"/>
      <c r="K70" s="296"/>
      <c r="L70" s="297"/>
      <c r="M70" s="223"/>
      <c r="N70" s="224"/>
      <c r="O70" s="225"/>
      <c r="P70" s="227">
        <f>M70-N70-O70</f>
        <v>0</v>
      </c>
      <c r="Q70" s="161"/>
      <c r="R70" s="188"/>
      <c r="T70" s="228"/>
      <c r="U70" s="228"/>
      <c r="V70" s="228"/>
      <c r="W70" s="325"/>
      <c r="X70" s="325"/>
      <c r="Y70" s="97"/>
    </row>
    <row r="71" spans="1:25" ht="18" customHeight="1" x14ac:dyDescent="0.2">
      <c r="A71" s="295">
        <f>'Plan de financement'!A71</f>
        <v>0</v>
      </c>
      <c r="B71" s="296"/>
      <c r="C71" s="296"/>
      <c r="D71" s="296"/>
      <c r="E71" s="296"/>
      <c r="F71" s="296"/>
      <c r="G71" s="296"/>
      <c r="H71" s="296"/>
      <c r="I71" s="296"/>
      <c r="J71" s="296"/>
      <c r="K71" s="296"/>
      <c r="L71" s="297"/>
      <c r="M71" s="223"/>
      <c r="N71" s="224"/>
      <c r="O71" s="225"/>
      <c r="P71" s="227">
        <f>M71-N71-O71</f>
        <v>0</v>
      </c>
      <c r="Q71" s="161"/>
      <c r="R71" s="188"/>
      <c r="T71" s="228"/>
      <c r="U71" s="228"/>
      <c r="V71" s="228"/>
      <c r="W71" s="325"/>
      <c r="X71" s="325"/>
      <c r="Y71" s="97"/>
    </row>
    <row r="72" spans="1:25" ht="20.100000000000001" customHeight="1" x14ac:dyDescent="0.2">
      <c r="A72" s="300" t="s">
        <v>112</v>
      </c>
      <c r="B72" s="301"/>
      <c r="C72" s="301"/>
      <c r="D72" s="301"/>
      <c r="E72" s="301"/>
      <c r="F72" s="301"/>
      <c r="G72" s="301"/>
      <c r="H72" s="301"/>
      <c r="I72" s="301"/>
      <c r="J72" s="301"/>
      <c r="K72" s="301"/>
      <c r="L72" s="302"/>
      <c r="M72" s="250">
        <f>SUM(M67:M71)</f>
        <v>0</v>
      </c>
      <c r="N72" s="229">
        <f>SUM(N67:N71)</f>
        <v>0</v>
      </c>
      <c r="O72" s="230">
        <f>SUM(O67:O71)</f>
        <v>0</v>
      </c>
      <c r="P72" s="228">
        <f>SUM(P67:P71)</f>
        <v>0</v>
      </c>
      <c r="Q72" s="138"/>
      <c r="R72" s="142"/>
      <c r="T72" s="335"/>
      <c r="U72" s="336"/>
      <c r="V72" s="336"/>
      <c r="W72" s="336"/>
      <c r="X72" s="337"/>
      <c r="Y72" s="97"/>
    </row>
    <row r="73" spans="1:25" ht="37.5" customHeight="1" x14ac:dyDescent="0.2">
      <c r="A73" s="352" t="str">
        <f>'Plan de financement'!A73</f>
        <v>Frais relatifs aux analyses nutritionnelles ainsi qu'à l’établissement du tableau de la valeur nutritive et de la liste d’ingrédients (analyses faites par un laboratoire externe ou un consultant externe)</v>
      </c>
      <c r="B73" s="352"/>
      <c r="C73" s="352"/>
      <c r="D73" s="352"/>
      <c r="E73" s="352"/>
      <c r="F73" s="352"/>
      <c r="G73" s="352"/>
      <c r="H73" s="352"/>
      <c r="I73" s="352"/>
      <c r="J73" s="352"/>
      <c r="K73" s="352"/>
      <c r="L73" s="352"/>
      <c r="M73" s="353"/>
      <c r="N73" s="331" t="s">
        <v>236</v>
      </c>
      <c r="O73" s="332"/>
      <c r="P73" s="333"/>
      <c r="Q73" s="138"/>
      <c r="R73" s="142"/>
      <c r="T73" s="338" t="str">
        <f>A73</f>
        <v>Frais relatifs aux analyses nutritionnelles ainsi qu'à l’établissement du tableau de la valeur nutritive et de la liste d’ingrédients (analyses faites par un laboratoire externe ou un consultant externe)</v>
      </c>
      <c r="U73" s="339"/>
      <c r="V73" s="339"/>
      <c r="W73" s="339"/>
      <c r="X73" s="340"/>
      <c r="Y73" s="97"/>
    </row>
    <row r="74" spans="1:25" ht="15" x14ac:dyDescent="0.2">
      <c r="A74" s="354" t="str">
        <f>IF(Source!A75="V3",Source!A84,"")</f>
        <v/>
      </c>
      <c r="B74" s="355"/>
      <c r="C74" s="355"/>
      <c r="D74" s="355"/>
      <c r="E74" s="355"/>
      <c r="F74" s="355"/>
      <c r="G74" s="355"/>
      <c r="H74" s="355"/>
      <c r="I74" s="355"/>
      <c r="J74" s="355"/>
      <c r="K74" s="355"/>
      <c r="L74" s="356"/>
      <c r="M74" s="357" t="s">
        <v>111</v>
      </c>
      <c r="N74" s="319" t="s">
        <v>152</v>
      </c>
      <c r="O74" s="321" t="s">
        <v>169</v>
      </c>
      <c r="P74" s="323" t="s">
        <v>293</v>
      </c>
      <c r="Q74" s="324" t="s">
        <v>170</v>
      </c>
      <c r="R74" s="324"/>
      <c r="T74" s="310" t="s">
        <v>172</v>
      </c>
      <c r="U74" s="310" t="s">
        <v>173</v>
      </c>
      <c r="V74" s="310" t="s">
        <v>174</v>
      </c>
      <c r="W74" s="310" t="s">
        <v>175</v>
      </c>
      <c r="X74" s="310"/>
      <c r="Y74" s="97"/>
    </row>
    <row r="75" spans="1:25" ht="24" customHeight="1" x14ac:dyDescent="0.2">
      <c r="A75" s="350" t="s">
        <v>143</v>
      </c>
      <c r="B75" s="350"/>
      <c r="C75" s="350"/>
      <c r="D75" s="350"/>
      <c r="E75" s="350"/>
      <c r="F75" s="350"/>
      <c r="G75" s="350"/>
      <c r="H75" s="350"/>
      <c r="I75" s="350"/>
      <c r="J75" s="350"/>
      <c r="K75" s="350"/>
      <c r="L75" s="351"/>
      <c r="M75" s="318"/>
      <c r="N75" s="320"/>
      <c r="O75" s="322"/>
      <c r="P75" s="323"/>
      <c r="Q75" s="137" t="s">
        <v>239</v>
      </c>
      <c r="R75" s="141" t="s">
        <v>240</v>
      </c>
      <c r="T75" s="310"/>
      <c r="U75" s="310"/>
      <c r="V75" s="310"/>
      <c r="W75" s="310"/>
      <c r="X75" s="310"/>
      <c r="Y75" s="97"/>
    </row>
    <row r="76" spans="1:25" ht="13.5" customHeight="1" x14ac:dyDescent="0.2">
      <c r="A76" s="295">
        <f>'Plan de financement'!A76</f>
        <v>0</v>
      </c>
      <c r="B76" s="296"/>
      <c r="C76" s="296"/>
      <c r="D76" s="296"/>
      <c r="E76" s="296"/>
      <c r="F76" s="296"/>
      <c r="G76" s="296"/>
      <c r="H76" s="296"/>
      <c r="I76" s="296"/>
      <c r="J76" s="296"/>
      <c r="K76" s="296"/>
      <c r="L76" s="297"/>
      <c r="M76" s="214"/>
      <c r="N76" s="213"/>
      <c r="O76" s="205"/>
      <c r="P76" s="221">
        <f>M76-N76-O76</f>
        <v>0</v>
      </c>
      <c r="Q76" s="161"/>
      <c r="R76" s="188"/>
      <c r="T76" s="228"/>
      <c r="U76" s="228"/>
      <c r="V76" s="228"/>
      <c r="W76" s="325"/>
      <c r="X76" s="325"/>
      <c r="Y76" s="97"/>
    </row>
    <row r="77" spans="1:25" ht="13.5" customHeight="1" x14ac:dyDescent="0.2">
      <c r="A77" s="295">
        <f>'Plan de financement'!A77</f>
        <v>0</v>
      </c>
      <c r="B77" s="296"/>
      <c r="C77" s="296"/>
      <c r="D77" s="296"/>
      <c r="E77" s="296"/>
      <c r="F77" s="296"/>
      <c r="G77" s="296"/>
      <c r="H77" s="296"/>
      <c r="I77" s="296"/>
      <c r="J77" s="296"/>
      <c r="K77" s="296"/>
      <c r="L77" s="297"/>
      <c r="M77" s="214"/>
      <c r="N77" s="213"/>
      <c r="O77" s="205"/>
      <c r="P77" s="221">
        <f>M77-N77-O77</f>
        <v>0</v>
      </c>
      <c r="Q77" s="161"/>
      <c r="R77" s="188"/>
      <c r="T77" s="228"/>
      <c r="U77" s="228"/>
      <c r="V77" s="228"/>
      <c r="W77" s="325"/>
      <c r="X77" s="325"/>
      <c r="Y77" s="97"/>
    </row>
    <row r="78" spans="1:25" ht="13.5" customHeight="1" x14ac:dyDescent="0.2">
      <c r="A78" s="295">
        <f>'Plan de financement'!A78</f>
        <v>0</v>
      </c>
      <c r="B78" s="296"/>
      <c r="C78" s="296"/>
      <c r="D78" s="296"/>
      <c r="E78" s="296"/>
      <c r="F78" s="296"/>
      <c r="G78" s="296"/>
      <c r="H78" s="296"/>
      <c r="I78" s="296"/>
      <c r="J78" s="296"/>
      <c r="K78" s="296"/>
      <c r="L78" s="297"/>
      <c r="M78" s="214"/>
      <c r="N78" s="213"/>
      <c r="O78" s="205"/>
      <c r="P78" s="221">
        <f>M78-N78-O78</f>
        <v>0</v>
      </c>
      <c r="Q78" s="161"/>
      <c r="R78" s="188"/>
      <c r="T78" s="228"/>
      <c r="U78" s="228"/>
      <c r="V78" s="228"/>
      <c r="W78" s="325"/>
      <c r="X78" s="325"/>
      <c r="Y78" s="97"/>
    </row>
    <row r="79" spans="1:25" ht="13.5" customHeight="1" x14ac:dyDescent="0.2">
      <c r="A79" s="295">
        <f>'Plan de financement'!A79</f>
        <v>0</v>
      </c>
      <c r="B79" s="296"/>
      <c r="C79" s="296"/>
      <c r="D79" s="296"/>
      <c r="E79" s="296"/>
      <c r="F79" s="296"/>
      <c r="G79" s="296"/>
      <c r="H79" s="296"/>
      <c r="I79" s="296"/>
      <c r="J79" s="296"/>
      <c r="K79" s="296"/>
      <c r="L79" s="297"/>
      <c r="M79" s="214"/>
      <c r="N79" s="213"/>
      <c r="O79" s="205"/>
      <c r="P79" s="221">
        <f>M79-N79-O79</f>
        <v>0</v>
      </c>
      <c r="Q79" s="161"/>
      <c r="R79" s="188"/>
      <c r="T79" s="228"/>
      <c r="U79" s="228"/>
      <c r="V79" s="228"/>
      <c r="W79" s="325"/>
      <c r="X79" s="325"/>
      <c r="Y79" s="97"/>
    </row>
    <row r="80" spans="1:25" ht="13.5" customHeight="1" x14ac:dyDescent="0.2">
      <c r="A80" s="295">
        <f>'Plan de financement'!A80</f>
        <v>0</v>
      </c>
      <c r="B80" s="296"/>
      <c r="C80" s="296"/>
      <c r="D80" s="296"/>
      <c r="E80" s="296"/>
      <c r="F80" s="296"/>
      <c r="G80" s="296"/>
      <c r="H80" s="296"/>
      <c r="I80" s="296"/>
      <c r="J80" s="296"/>
      <c r="K80" s="296"/>
      <c r="L80" s="297"/>
      <c r="M80" s="214"/>
      <c r="N80" s="213"/>
      <c r="O80" s="205"/>
      <c r="P80" s="221">
        <f>M80-N80-O80</f>
        <v>0</v>
      </c>
      <c r="Q80" s="161"/>
      <c r="R80" s="188"/>
      <c r="T80" s="228"/>
      <c r="U80" s="228"/>
      <c r="V80" s="228"/>
      <c r="W80" s="325"/>
      <c r="X80" s="325"/>
      <c r="Y80" s="97"/>
    </row>
    <row r="81" spans="1:25" ht="18.75" customHeight="1" x14ac:dyDescent="0.2">
      <c r="A81" s="300" t="s">
        <v>112</v>
      </c>
      <c r="B81" s="301"/>
      <c r="C81" s="301"/>
      <c r="D81" s="301"/>
      <c r="E81" s="301"/>
      <c r="F81" s="301"/>
      <c r="G81" s="301"/>
      <c r="H81" s="301"/>
      <c r="I81" s="301"/>
      <c r="J81" s="301"/>
      <c r="K81" s="301"/>
      <c r="L81" s="302"/>
      <c r="M81" s="234">
        <f>SUM(M76:M80)</f>
        <v>0</v>
      </c>
      <c r="N81" s="216">
        <f>SUM(N76:N80)</f>
        <v>0</v>
      </c>
      <c r="O81" s="217">
        <f>SUM(O76:O80)</f>
        <v>0</v>
      </c>
      <c r="P81" s="217">
        <f>SUM(P76:P80)</f>
        <v>0</v>
      </c>
      <c r="R81" s="138"/>
      <c r="T81" s="335"/>
      <c r="U81" s="336"/>
      <c r="V81" s="336"/>
      <c r="W81" s="336"/>
      <c r="X81" s="337"/>
      <c r="Y81" s="97"/>
    </row>
    <row r="82" spans="1:25" ht="33.75" customHeight="1" x14ac:dyDescent="0.2">
      <c r="A82" s="329" t="str">
        <f>'Plan de financement'!A82</f>
        <v>Frais relatifs aux analyses faites par un laboratoire externe pour évaluer la durée de vie du nouveau produit</v>
      </c>
      <c r="B82" s="330"/>
      <c r="C82" s="330"/>
      <c r="D82" s="330"/>
      <c r="E82" s="330"/>
      <c r="F82" s="330"/>
      <c r="G82" s="330"/>
      <c r="H82" s="330"/>
      <c r="I82" s="330"/>
      <c r="J82" s="330"/>
      <c r="K82" s="330"/>
      <c r="L82" s="330"/>
      <c r="M82" s="330"/>
      <c r="N82" s="331" t="s">
        <v>236</v>
      </c>
      <c r="O82" s="332"/>
      <c r="P82" s="333"/>
      <c r="Q82" s="138"/>
      <c r="R82" s="142"/>
      <c r="T82" s="338" t="str">
        <f>A82</f>
        <v>Frais relatifs aux analyses faites par un laboratoire externe pour évaluer la durée de vie du nouveau produit</v>
      </c>
      <c r="U82" s="339"/>
      <c r="V82" s="339"/>
      <c r="W82" s="339"/>
      <c r="X82" s="340"/>
      <c r="Y82" s="97"/>
    </row>
    <row r="83" spans="1:25" ht="28.5" customHeight="1" x14ac:dyDescent="0.2">
      <c r="A83" s="341" t="s">
        <v>143</v>
      </c>
      <c r="B83" s="346"/>
      <c r="C83" s="346"/>
      <c r="D83" s="346"/>
      <c r="E83" s="346"/>
      <c r="F83" s="346"/>
      <c r="G83" s="346"/>
      <c r="H83" s="346"/>
      <c r="I83" s="346"/>
      <c r="J83" s="346"/>
      <c r="K83" s="346"/>
      <c r="L83" s="347"/>
      <c r="M83" s="317" t="s">
        <v>111</v>
      </c>
      <c r="N83" s="319" t="s">
        <v>152</v>
      </c>
      <c r="O83" s="321" t="s">
        <v>169</v>
      </c>
      <c r="P83" s="323" t="s">
        <v>293</v>
      </c>
      <c r="Q83" s="324" t="s">
        <v>170</v>
      </c>
      <c r="R83" s="324"/>
      <c r="T83" s="310" t="s">
        <v>172</v>
      </c>
      <c r="U83" s="310" t="s">
        <v>173</v>
      </c>
      <c r="V83" s="310" t="s">
        <v>174</v>
      </c>
      <c r="W83" s="310" t="s">
        <v>175</v>
      </c>
      <c r="X83" s="310"/>
      <c r="Y83" s="97"/>
    </row>
    <row r="84" spans="1:25" ht="24" customHeight="1" x14ac:dyDescent="0.2">
      <c r="A84" s="342"/>
      <c r="B84" s="348"/>
      <c r="C84" s="348"/>
      <c r="D84" s="348"/>
      <c r="E84" s="348"/>
      <c r="F84" s="348"/>
      <c r="G84" s="348"/>
      <c r="H84" s="348"/>
      <c r="I84" s="348"/>
      <c r="J84" s="348"/>
      <c r="K84" s="348"/>
      <c r="L84" s="349"/>
      <c r="M84" s="318"/>
      <c r="N84" s="320"/>
      <c r="O84" s="322"/>
      <c r="P84" s="323"/>
      <c r="Q84" s="137" t="s">
        <v>239</v>
      </c>
      <c r="R84" s="141" t="s">
        <v>240</v>
      </c>
      <c r="T84" s="310"/>
      <c r="U84" s="310"/>
      <c r="V84" s="310"/>
      <c r="W84" s="310"/>
      <c r="X84" s="310"/>
      <c r="Y84" s="97"/>
    </row>
    <row r="85" spans="1:25" ht="13.5" customHeight="1" x14ac:dyDescent="0.2">
      <c r="A85" s="295">
        <f>'Plan de financement'!A85</f>
        <v>0</v>
      </c>
      <c r="B85" s="296"/>
      <c r="C85" s="296"/>
      <c r="D85" s="296"/>
      <c r="E85" s="296"/>
      <c r="F85" s="296"/>
      <c r="G85" s="296"/>
      <c r="H85" s="296"/>
      <c r="I85" s="296"/>
      <c r="J85" s="296"/>
      <c r="K85" s="296"/>
      <c r="L85" s="297"/>
      <c r="M85" s="223"/>
      <c r="N85" s="224"/>
      <c r="O85" s="225"/>
      <c r="P85" s="227">
        <f>M85-N85-O85</f>
        <v>0</v>
      </c>
      <c r="Q85" s="161"/>
      <c r="R85" s="188"/>
      <c r="T85" s="228"/>
      <c r="U85" s="228"/>
      <c r="V85" s="228"/>
      <c r="W85" s="325"/>
      <c r="X85" s="325"/>
      <c r="Y85" s="97"/>
    </row>
    <row r="86" spans="1:25" ht="13.5" customHeight="1" x14ac:dyDescent="0.2">
      <c r="A86" s="295">
        <f>'Plan de financement'!A86</f>
        <v>0</v>
      </c>
      <c r="B86" s="296"/>
      <c r="C86" s="296"/>
      <c r="D86" s="296"/>
      <c r="E86" s="296"/>
      <c r="F86" s="296"/>
      <c r="G86" s="296"/>
      <c r="H86" s="296"/>
      <c r="I86" s="296"/>
      <c r="J86" s="296"/>
      <c r="K86" s="296"/>
      <c r="L86" s="297"/>
      <c r="M86" s="223"/>
      <c r="N86" s="224"/>
      <c r="O86" s="225"/>
      <c r="P86" s="227">
        <f>M86-N86-O86</f>
        <v>0</v>
      </c>
      <c r="Q86" s="161"/>
      <c r="R86" s="188"/>
      <c r="T86" s="228"/>
      <c r="U86" s="228"/>
      <c r="V86" s="228"/>
      <c r="W86" s="325"/>
      <c r="X86" s="325"/>
      <c r="Y86" s="97"/>
    </row>
    <row r="87" spans="1:25" ht="13.5" customHeight="1" x14ac:dyDescent="0.2">
      <c r="A87" s="295">
        <f>'Plan de financement'!A87</f>
        <v>0</v>
      </c>
      <c r="B87" s="296"/>
      <c r="C87" s="296"/>
      <c r="D87" s="296"/>
      <c r="E87" s="296"/>
      <c r="F87" s="296"/>
      <c r="G87" s="296"/>
      <c r="H87" s="296"/>
      <c r="I87" s="296"/>
      <c r="J87" s="296"/>
      <c r="K87" s="296"/>
      <c r="L87" s="297"/>
      <c r="M87" s="223"/>
      <c r="N87" s="224"/>
      <c r="O87" s="225"/>
      <c r="P87" s="227">
        <f>M87-N87-O87</f>
        <v>0</v>
      </c>
      <c r="Q87" s="161"/>
      <c r="R87" s="188"/>
      <c r="T87" s="228"/>
      <c r="U87" s="228"/>
      <c r="V87" s="228"/>
      <c r="W87" s="325"/>
      <c r="X87" s="325"/>
      <c r="Y87" s="97"/>
    </row>
    <row r="88" spans="1:25" ht="13.5" customHeight="1" x14ac:dyDescent="0.2">
      <c r="A88" s="295">
        <f>'Plan de financement'!A88</f>
        <v>0</v>
      </c>
      <c r="B88" s="296"/>
      <c r="C88" s="296"/>
      <c r="D88" s="296"/>
      <c r="E88" s="296"/>
      <c r="F88" s="296"/>
      <c r="G88" s="296"/>
      <c r="H88" s="296"/>
      <c r="I88" s="296"/>
      <c r="J88" s="296"/>
      <c r="K88" s="296"/>
      <c r="L88" s="297"/>
      <c r="M88" s="223"/>
      <c r="N88" s="224"/>
      <c r="O88" s="225"/>
      <c r="P88" s="227">
        <f>M88-N88-O88</f>
        <v>0</v>
      </c>
      <c r="Q88" s="161"/>
      <c r="R88" s="188"/>
      <c r="T88" s="228"/>
      <c r="U88" s="228"/>
      <c r="V88" s="228"/>
      <c r="W88" s="325"/>
      <c r="X88" s="325"/>
      <c r="Y88" s="97"/>
    </row>
    <row r="89" spans="1:25" ht="13.5" customHeight="1" x14ac:dyDescent="0.2">
      <c r="A89" s="295">
        <f>'Plan de financement'!A89</f>
        <v>0</v>
      </c>
      <c r="B89" s="296"/>
      <c r="C89" s="296"/>
      <c r="D89" s="296"/>
      <c r="E89" s="296"/>
      <c r="F89" s="296"/>
      <c r="G89" s="296"/>
      <c r="H89" s="296"/>
      <c r="I89" s="296"/>
      <c r="J89" s="296"/>
      <c r="K89" s="296"/>
      <c r="L89" s="297"/>
      <c r="M89" s="223"/>
      <c r="N89" s="224"/>
      <c r="O89" s="225"/>
      <c r="P89" s="227">
        <f>M89-N89-O89</f>
        <v>0</v>
      </c>
      <c r="Q89" s="161"/>
      <c r="R89" s="188"/>
      <c r="T89" s="228"/>
      <c r="U89" s="228"/>
      <c r="V89" s="228"/>
      <c r="W89" s="325"/>
      <c r="X89" s="325"/>
      <c r="Y89" s="97"/>
    </row>
    <row r="90" spans="1:25" ht="18.75" customHeight="1" x14ac:dyDescent="0.2">
      <c r="A90" s="300" t="s">
        <v>112</v>
      </c>
      <c r="B90" s="301"/>
      <c r="C90" s="301"/>
      <c r="D90" s="301"/>
      <c r="E90" s="301"/>
      <c r="F90" s="301"/>
      <c r="G90" s="301"/>
      <c r="H90" s="301"/>
      <c r="I90" s="301"/>
      <c r="J90" s="301"/>
      <c r="K90" s="301"/>
      <c r="L90" s="302"/>
      <c r="M90" s="250">
        <f>SUM(M85:M89)</f>
        <v>0</v>
      </c>
      <c r="N90" s="250">
        <f>SUM(N85:N89)</f>
        <v>0</v>
      </c>
      <c r="O90" s="250">
        <f>SUM(O85:O89)</f>
        <v>0</v>
      </c>
      <c r="P90" s="228">
        <f>SUM(P85:P89)</f>
        <v>0</v>
      </c>
      <c r="R90" s="138"/>
      <c r="T90" s="335"/>
      <c r="U90" s="336"/>
      <c r="V90" s="336"/>
      <c r="W90" s="336"/>
      <c r="X90" s="337"/>
      <c r="Y90" s="97"/>
    </row>
    <row r="91" spans="1:25" ht="39.6" customHeight="1" x14ac:dyDescent="0.2">
      <c r="A91" s="329" t="str">
        <f>'Plan de financement'!A91</f>
        <v>Frais de location d’équipements, de laboratoire ou de locaux, notamment, pour la recherche et le développement ou pour des essais pilotes, lorsqu’ils sont nécessaires à la réalisation du projet</v>
      </c>
      <c r="B91" s="330"/>
      <c r="C91" s="330"/>
      <c r="D91" s="330"/>
      <c r="E91" s="330"/>
      <c r="F91" s="330"/>
      <c r="G91" s="330"/>
      <c r="H91" s="330"/>
      <c r="I91" s="330"/>
      <c r="J91" s="330"/>
      <c r="K91" s="330"/>
      <c r="L91" s="330"/>
      <c r="M91" s="330"/>
      <c r="N91" s="331" t="s">
        <v>236</v>
      </c>
      <c r="O91" s="332"/>
      <c r="P91" s="333"/>
      <c r="R91" s="138"/>
      <c r="T91" s="338" t="str">
        <f>A91</f>
        <v>Frais de location d’équipements, de laboratoire ou de locaux, notamment, pour la recherche et le développement ou pour des essais pilotes, lorsqu’ils sont nécessaires à la réalisation du projet</v>
      </c>
      <c r="U91" s="339"/>
      <c r="V91" s="339"/>
      <c r="W91" s="339"/>
      <c r="X91" s="340"/>
      <c r="Y91" s="97"/>
    </row>
    <row r="92" spans="1:25" ht="27" customHeight="1" x14ac:dyDescent="0.2">
      <c r="A92" s="311" t="str">
        <f>'Plan de financement'!A92</f>
        <v xml:space="preserve">Description </v>
      </c>
      <c r="B92" s="312"/>
      <c r="C92" s="312"/>
      <c r="D92" s="312"/>
      <c r="E92" s="312"/>
      <c r="F92" s="312"/>
      <c r="G92" s="312"/>
      <c r="H92" s="312"/>
      <c r="I92" s="312"/>
      <c r="J92" s="312"/>
      <c r="K92" s="312"/>
      <c r="L92" s="313"/>
      <c r="M92" s="341" t="s">
        <v>111</v>
      </c>
      <c r="N92" s="341" t="s">
        <v>152</v>
      </c>
      <c r="O92" s="341" t="s">
        <v>169</v>
      </c>
      <c r="P92" s="343" t="s">
        <v>293</v>
      </c>
      <c r="Q92" s="324" t="s">
        <v>170</v>
      </c>
      <c r="R92" s="324"/>
      <c r="T92" s="310" t="s">
        <v>172</v>
      </c>
      <c r="U92" s="310" t="s">
        <v>173</v>
      </c>
      <c r="V92" s="310" t="s">
        <v>174</v>
      </c>
      <c r="W92" s="310" t="s">
        <v>175</v>
      </c>
      <c r="X92" s="310"/>
      <c r="Y92" s="97"/>
    </row>
    <row r="93" spans="1:25" ht="22.5" customHeight="1" x14ac:dyDescent="0.2">
      <c r="A93" s="314"/>
      <c r="B93" s="315"/>
      <c r="C93" s="315"/>
      <c r="D93" s="315"/>
      <c r="E93" s="315"/>
      <c r="F93" s="315"/>
      <c r="G93" s="315"/>
      <c r="H93" s="315"/>
      <c r="I93" s="315"/>
      <c r="J93" s="315"/>
      <c r="K93" s="315"/>
      <c r="L93" s="316"/>
      <c r="M93" s="342"/>
      <c r="N93" s="342"/>
      <c r="O93" s="342"/>
      <c r="P93" s="344"/>
      <c r="Q93" s="137" t="s">
        <v>239</v>
      </c>
      <c r="R93" s="141" t="s">
        <v>240</v>
      </c>
      <c r="T93" s="310"/>
      <c r="U93" s="310"/>
      <c r="V93" s="310"/>
      <c r="W93" s="310"/>
      <c r="X93" s="310"/>
      <c r="Y93" s="97"/>
    </row>
    <row r="94" spans="1:25" ht="18.600000000000001" customHeight="1" x14ac:dyDescent="0.2">
      <c r="A94" s="295">
        <f>'Plan de financement'!A94</f>
        <v>0</v>
      </c>
      <c r="B94" s="296"/>
      <c r="C94" s="296"/>
      <c r="D94" s="296"/>
      <c r="E94" s="296"/>
      <c r="F94" s="296"/>
      <c r="G94" s="296"/>
      <c r="H94" s="296"/>
      <c r="I94" s="296"/>
      <c r="J94" s="296"/>
      <c r="K94" s="296"/>
      <c r="L94" s="297"/>
      <c r="M94" s="223"/>
      <c r="N94" s="224"/>
      <c r="O94" s="225"/>
      <c r="P94" s="227">
        <f>M94-N94-O94</f>
        <v>0</v>
      </c>
      <c r="Q94" s="161"/>
      <c r="R94" s="188"/>
      <c r="T94" s="228"/>
      <c r="U94" s="228"/>
      <c r="V94" s="228"/>
      <c r="W94" s="325"/>
      <c r="X94" s="325"/>
      <c r="Y94" s="97"/>
    </row>
    <row r="95" spans="1:25" ht="18.600000000000001" customHeight="1" x14ac:dyDescent="0.2">
      <c r="A95" s="295">
        <f>'Plan de financement'!A95</f>
        <v>0</v>
      </c>
      <c r="B95" s="296"/>
      <c r="C95" s="296"/>
      <c r="D95" s="296"/>
      <c r="E95" s="296"/>
      <c r="F95" s="296"/>
      <c r="G95" s="296"/>
      <c r="H95" s="296"/>
      <c r="I95" s="296"/>
      <c r="J95" s="296"/>
      <c r="K95" s="296"/>
      <c r="L95" s="297"/>
      <c r="M95" s="223"/>
      <c r="N95" s="224"/>
      <c r="O95" s="225"/>
      <c r="P95" s="227">
        <f>M95-N95-O95</f>
        <v>0</v>
      </c>
      <c r="Q95" s="161"/>
      <c r="R95" s="188"/>
      <c r="T95" s="228"/>
      <c r="U95" s="228"/>
      <c r="V95" s="228"/>
      <c r="W95" s="325"/>
      <c r="X95" s="325"/>
      <c r="Y95" s="97"/>
    </row>
    <row r="96" spans="1:25" ht="18.600000000000001" customHeight="1" x14ac:dyDescent="0.2">
      <c r="A96" s="295">
        <f>'Plan de financement'!A96</f>
        <v>0</v>
      </c>
      <c r="B96" s="296"/>
      <c r="C96" s="296"/>
      <c r="D96" s="296"/>
      <c r="E96" s="296"/>
      <c r="F96" s="296"/>
      <c r="G96" s="296"/>
      <c r="H96" s="296"/>
      <c r="I96" s="296"/>
      <c r="J96" s="296"/>
      <c r="K96" s="296"/>
      <c r="L96" s="297"/>
      <c r="M96" s="223"/>
      <c r="N96" s="224"/>
      <c r="O96" s="225"/>
      <c r="P96" s="227">
        <f>M96-N96-O96</f>
        <v>0</v>
      </c>
      <c r="Q96" s="161"/>
      <c r="R96" s="188"/>
      <c r="T96" s="228"/>
      <c r="U96" s="228"/>
      <c r="V96" s="228"/>
      <c r="W96" s="325"/>
      <c r="X96" s="325"/>
      <c r="Y96" s="97"/>
    </row>
    <row r="97" spans="1:25" ht="18" customHeight="1" x14ac:dyDescent="0.2">
      <c r="A97" s="295">
        <f>'Plan de financement'!A97</f>
        <v>0</v>
      </c>
      <c r="B97" s="296"/>
      <c r="C97" s="296"/>
      <c r="D97" s="296"/>
      <c r="E97" s="296"/>
      <c r="F97" s="296"/>
      <c r="G97" s="296"/>
      <c r="H97" s="296"/>
      <c r="I97" s="296"/>
      <c r="J97" s="296"/>
      <c r="K97" s="296"/>
      <c r="L97" s="297"/>
      <c r="M97" s="223"/>
      <c r="N97" s="224"/>
      <c r="O97" s="225"/>
      <c r="P97" s="227">
        <f>M97-N97-O97</f>
        <v>0</v>
      </c>
      <c r="Q97" s="161"/>
      <c r="R97" s="188"/>
      <c r="T97" s="228"/>
      <c r="U97" s="228"/>
      <c r="V97" s="228"/>
      <c r="W97" s="325"/>
      <c r="X97" s="325"/>
      <c r="Y97" s="97"/>
    </row>
    <row r="98" spans="1:25" ht="18" customHeight="1" x14ac:dyDescent="0.2">
      <c r="A98" s="295">
        <f>'Plan de financement'!A98</f>
        <v>0</v>
      </c>
      <c r="B98" s="296"/>
      <c r="C98" s="296"/>
      <c r="D98" s="296"/>
      <c r="E98" s="296"/>
      <c r="F98" s="296"/>
      <c r="G98" s="296"/>
      <c r="H98" s="296"/>
      <c r="I98" s="296"/>
      <c r="J98" s="296"/>
      <c r="K98" s="296"/>
      <c r="L98" s="297"/>
      <c r="M98" s="223"/>
      <c r="N98" s="224"/>
      <c r="O98" s="225"/>
      <c r="P98" s="227">
        <f>M98-N98-O98</f>
        <v>0</v>
      </c>
      <c r="Q98" s="161"/>
      <c r="R98" s="188"/>
      <c r="T98" s="228"/>
      <c r="U98" s="228"/>
      <c r="V98" s="228"/>
      <c r="W98" s="325"/>
      <c r="X98" s="325"/>
      <c r="Y98" s="97"/>
    </row>
    <row r="99" spans="1:25" ht="23.25" customHeight="1" x14ac:dyDescent="0.2">
      <c r="A99" s="300" t="s">
        <v>112</v>
      </c>
      <c r="B99" s="301"/>
      <c r="C99" s="301"/>
      <c r="D99" s="301"/>
      <c r="E99" s="301"/>
      <c r="F99" s="301"/>
      <c r="G99" s="301"/>
      <c r="H99" s="301"/>
      <c r="I99" s="301"/>
      <c r="J99" s="301"/>
      <c r="K99" s="301"/>
      <c r="L99" s="302"/>
      <c r="M99" s="250">
        <f>SUM(M94:M98)</f>
        <v>0</v>
      </c>
      <c r="N99" s="229">
        <f>SUM(N94:N98)</f>
        <v>0</v>
      </c>
      <c r="O99" s="230">
        <f>SUM(O94:O98)</f>
        <v>0</v>
      </c>
      <c r="P99" s="228">
        <f>SUM(P94:P98)</f>
        <v>0</v>
      </c>
      <c r="R99" s="138"/>
      <c r="T99" s="335"/>
      <c r="U99" s="336"/>
      <c r="V99" s="336"/>
      <c r="W99" s="336"/>
      <c r="X99" s="337"/>
      <c r="Y99" s="97"/>
    </row>
    <row r="100" spans="1:25" ht="26.1" customHeight="1" x14ac:dyDescent="0.2">
      <c r="A100" s="329" t="str">
        <f>'Plan de financement'!A100</f>
        <v>Frais de formation du personnel de l’entreprise liés à la réalisation du projet</v>
      </c>
      <c r="B100" s="330"/>
      <c r="C100" s="330"/>
      <c r="D100" s="330"/>
      <c r="E100" s="330"/>
      <c r="F100" s="330"/>
      <c r="G100" s="330"/>
      <c r="H100" s="330"/>
      <c r="I100" s="330"/>
      <c r="J100" s="330"/>
      <c r="K100" s="330"/>
      <c r="L100" s="330"/>
      <c r="M100" s="345"/>
      <c r="N100" s="331" t="s">
        <v>236</v>
      </c>
      <c r="O100" s="332"/>
      <c r="P100" s="333"/>
      <c r="R100" s="138"/>
      <c r="T100" s="338" t="str">
        <f>A100</f>
        <v>Frais de formation du personnel de l’entreprise liés à la réalisation du projet</v>
      </c>
      <c r="U100" s="339"/>
      <c r="V100" s="339"/>
      <c r="W100" s="339"/>
      <c r="X100" s="340"/>
      <c r="Y100" s="97"/>
    </row>
    <row r="101" spans="1:25" ht="26.1" customHeight="1" x14ac:dyDescent="0.2">
      <c r="A101" s="311" t="str">
        <f>'Plan de financement'!A101</f>
        <v xml:space="preserve">Description </v>
      </c>
      <c r="B101" s="312"/>
      <c r="C101" s="312"/>
      <c r="D101" s="312"/>
      <c r="E101" s="312"/>
      <c r="F101" s="312"/>
      <c r="G101" s="312"/>
      <c r="H101" s="312"/>
      <c r="I101" s="312"/>
      <c r="J101" s="312"/>
      <c r="K101" s="312"/>
      <c r="L101" s="313"/>
      <c r="M101" s="341" t="s">
        <v>111</v>
      </c>
      <c r="N101" s="341" t="s">
        <v>152</v>
      </c>
      <c r="O101" s="341" t="s">
        <v>169</v>
      </c>
      <c r="P101" s="343" t="s">
        <v>293</v>
      </c>
      <c r="Q101" s="324" t="s">
        <v>170</v>
      </c>
      <c r="R101" s="324"/>
      <c r="T101" s="310" t="s">
        <v>172</v>
      </c>
      <c r="U101" s="310" t="s">
        <v>173</v>
      </c>
      <c r="V101" s="310" t="s">
        <v>174</v>
      </c>
      <c r="W101" s="310" t="s">
        <v>175</v>
      </c>
      <c r="X101" s="310"/>
      <c r="Y101" s="97"/>
    </row>
    <row r="102" spans="1:25" ht="27" customHeight="1" x14ac:dyDescent="0.2">
      <c r="A102" s="314"/>
      <c r="B102" s="315"/>
      <c r="C102" s="315"/>
      <c r="D102" s="315"/>
      <c r="E102" s="315"/>
      <c r="F102" s="315"/>
      <c r="G102" s="315"/>
      <c r="H102" s="315"/>
      <c r="I102" s="315"/>
      <c r="J102" s="315"/>
      <c r="K102" s="315"/>
      <c r="L102" s="316"/>
      <c r="M102" s="342"/>
      <c r="N102" s="342"/>
      <c r="O102" s="342"/>
      <c r="P102" s="344"/>
      <c r="Q102" s="137" t="s">
        <v>239</v>
      </c>
      <c r="R102" s="141" t="s">
        <v>240</v>
      </c>
      <c r="T102" s="310"/>
      <c r="U102" s="310"/>
      <c r="V102" s="310"/>
      <c r="W102" s="310"/>
      <c r="X102" s="310"/>
      <c r="Y102" s="97"/>
    </row>
    <row r="103" spans="1:25" ht="18" customHeight="1" x14ac:dyDescent="0.2">
      <c r="A103" s="295">
        <f>'Plan de financement'!A103</f>
        <v>0</v>
      </c>
      <c r="B103" s="296"/>
      <c r="C103" s="296"/>
      <c r="D103" s="296"/>
      <c r="E103" s="296"/>
      <c r="F103" s="296"/>
      <c r="G103" s="296"/>
      <c r="H103" s="296"/>
      <c r="I103" s="296"/>
      <c r="J103" s="296"/>
      <c r="K103" s="296"/>
      <c r="L103" s="297"/>
      <c r="M103" s="223"/>
      <c r="N103" s="224"/>
      <c r="O103" s="225"/>
      <c r="P103" s="227">
        <f>M103-N103-O103</f>
        <v>0</v>
      </c>
      <c r="Q103" s="161"/>
      <c r="R103" s="188"/>
      <c r="T103" s="228"/>
      <c r="U103" s="228"/>
      <c r="V103" s="228"/>
      <c r="W103" s="325"/>
      <c r="X103" s="325"/>
      <c r="Y103" s="97"/>
    </row>
    <row r="104" spans="1:25" ht="18" customHeight="1" x14ac:dyDescent="0.2">
      <c r="A104" s="295">
        <f>'Plan de financement'!A104</f>
        <v>0</v>
      </c>
      <c r="B104" s="296"/>
      <c r="C104" s="296"/>
      <c r="D104" s="296"/>
      <c r="E104" s="296"/>
      <c r="F104" s="296"/>
      <c r="G104" s="296"/>
      <c r="H104" s="296"/>
      <c r="I104" s="296"/>
      <c r="J104" s="296"/>
      <c r="K104" s="296"/>
      <c r="L104" s="297"/>
      <c r="M104" s="223"/>
      <c r="N104" s="224"/>
      <c r="O104" s="225"/>
      <c r="P104" s="227">
        <f>M104-N104-O104</f>
        <v>0</v>
      </c>
      <c r="Q104" s="161"/>
      <c r="R104" s="188"/>
      <c r="T104" s="228"/>
      <c r="U104" s="228"/>
      <c r="V104" s="228"/>
      <c r="W104" s="325"/>
      <c r="X104" s="325"/>
      <c r="Y104" s="97"/>
    </row>
    <row r="105" spans="1:25" ht="18" customHeight="1" x14ac:dyDescent="0.2">
      <c r="A105" s="295">
        <f>'Plan de financement'!A105</f>
        <v>0</v>
      </c>
      <c r="B105" s="296"/>
      <c r="C105" s="296"/>
      <c r="D105" s="296"/>
      <c r="E105" s="296"/>
      <c r="F105" s="296"/>
      <c r="G105" s="296"/>
      <c r="H105" s="296"/>
      <c r="I105" s="296"/>
      <c r="J105" s="296"/>
      <c r="K105" s="296"/>
      <c r="L105" s="297"/>
      <c r="M105" s="223"/>
      <c r="N105" s="224"/>
      <c r="O105" s="225"/>
      <c r="P105" s="227">
        <f>M105-N105-O105</f>
        <v>0</v>
      </c>
      <c r="Q105" s="161"/>
      <c r="R105" s="188"/>
      <c r="T105" s="228"/>
      <c r="U105" s="228"/>
      <c r="V105" s="228"/>
      <c r="W105" s="325"/>
      <c r="X105" s="325"/>
      <c r="Y105" s="97"/>
    </row>
    <row r="106" spans="1:25" ht="18" customHeight="1" x14ac:dyDescent="0.2">
      <c r="A106" s="295">
        <f>'Plan de financement'!A106</f>
        <v>0</v>
      </c>
      <c r="B106" s="296"/>
      <c r="C106" s="296"/>
      <c r="D106" s="296"/>
      <c r="E106" s="296"/>
      <c r="F106" s="296"/>
      <c r="G106" s="296"/>
      <c r="H106" s="296"/>
      <c r="I106" s="296"/>
      <c r="J106" s="296"/>
      <c r="K106" s="296"/>
      <c r="L106" s="297"/>
      <c r="M106" s="223"/>
      <c r="N106" s="224"/>
      <c r="O106" s="225"/>
      <c r="P106" s="227">
        <f>M106-N106-O106</f>
        <v>0</v>
      </c>
      <c r="Q106" s="161"/>
      <c r="R106" s="188"/>
      <c r="T106" s="228"/>
      <c r="U106" s="228"/>
      <c r="V106" s="228"/>
      <c r="W106" s="325"/>
      <c r="X106" s="325"/>
      <c r="Y106" s="97"/>
    </row>
    <row r="107" spans="1:25" ht="18" customHeight="1" x14ac:dyDescent="0.2">
      <c r="A107" s="295">
        <f>'Plan de financement'!A107</f>
        <v>0</v>
      </c>
      <c r="B107" s="296"/>
      <c r="C107" s="296"/>
      <c r="D107" s="296"/>
      <c r="E107" s="296"/>
      <c r="F107" s="296"/>
      <c r="G107" s="296"/>
      <c r="H107" s="296"/>
      <c r="I107" s="296"/>
      <c r="J107" s="296"/>
      <c r="K107" s="296"/>
      <c r="L107" s="297"/>
      <c r="M107" s="223"/>
      <c r="N107" s="224"/>
      <c r="O107" s="225"/>
      <c r="P107" s="227">
        <f>M107-N107-O107</f>
        <v>0</v>
      </c>
      <c r="Q107" s="161"/>
      <c r="R107" s="188"/>
      <c r="T107" s="228"/>
      <c r="U107" s="228"/>
      <c r="V107" s="228"/>
      <c r="W107" s="325"/>
      <c r="X107" s="325"/>
      <c r="Y107" s="97"/>
    </row>
    <row r="108" spans="1:25" ht="20.100000000000001" customHeight="1" x14ac:dyDescent="0.2">
      <c r="A108" s="300" t="s">
        <v>112</v>
      </c>
      <c r="B108" s="301"/>
      <c r="C108" s="301"/>
      <c r="D108" s="301"/>
      <c r="E108" s="301"/>
      <c r="F108" s="301"/>
      <c r="G108" s="301"/>
      <c r="H108" s="301"/>
      <c r="I108" s="301"/>
      <c r="J108" s="301"/>
      <c r="K108" s="301"/>
      <c r="L108" s="302"/>
      <c r="M108" s="250">
        <f>SUM(M103:M107)</f>
        <v>0</v>
      </c>
      <c r="N108" s="250">
        <f>SUM(N103:N107)</f>
        <v>0</v>
      </c>
      <c r="O108" s="250">
        <f>SUM(O103:O107)</f>
        <v>0</v>
      </c>
      <c r="P108" s="228">
        <f>SUM(P103:P107)</f>
        <v>0</v>
      </c>
      <c r="Q108" s="138"/>
      <c r="R108" s="142"/>
      <c r="T108" s="335"/>
      <c r="U108" s="336"/>
      <c r="V108" s="336"/>
      <c r="W108" s="336"/>
      <c r="X108" s="337"/>
      <c r="Y108" s="97"/>
    </row>
    <row r="109" spans="1:25" ht="53.25" customHeight="1" x14ac:dyDescent="0.2">
      <c r="A109" s="329" t="str">
        <f>'Plan de financement'!A109</f>
        <v>Frais relatifs à la modification de l'emballage faite par un consultant externe dans le but d’obtenir une
durée de vie adéquate du produit et frais reliés à la recherche et au développement pour un emballage écoresponsable</v>
      </c>
      <c r="B109" s="330"/>
      <c r="C109" s="330"/>
      <c r="D109" s="330"/>
      <c r="E109" s="330"/>
      <c r="F109" s="330"/>
      <c r="G109" s="330"/>
      <c r="H109" s="330"/>
      <c r="I109" s="330"/>
      <c r="J109" s="330"/>
      <c r="K109" s="330"/>
      <c r="L109" s="330"/>
      <c r="M109" s="330"/>
      <c r="N109" s="331" t="s">
        <v>236</v>
      </c>
      <c r="O109" s="332"/>
      <c r="P109" s="333"/>
      <c r="Q109" s="138"/>
      <c r="R109" s="142"/>
      <c r="T109" s="338" t="str">
        <f>A109</f>
        <v>Frais relatifs à la modification de l'emballage faite par un consultant externe dans le but d’obtenir une
durée de vie adéquate du produit et frais reliés à la recherche et au développement pour un emballage écoresponsable</v>
      </c>
      <c r="U109" s="339"/>
      <c r="V109" s="339"/>
      <c r="W109" s="339"/>
      <c r="X109" s="340"/>
      <c r="Y109" s="97"/>
    </row>
    <row r="110" spans="1:25" ht="24.95" customHeight="1" x14ac:dyDescent="0.2">
      <c r="A110" s="311" t="str">
        <f>'Plan de financement'!A110</f>
        <v>Description</v>
      </c>
      <c r="B110" s="312"/>
      <c r="C110" s="312"/>
      <c r="D110" s="312"/>
      <c r="E110" s="312"/>
      <c r="F110" s="312"/>
      <c r="G110" s="312"/>
      <c r="H110" s="312"/>
      <c r="I110" s="312"/>
      <c r="J110" s="312"/>
      <c r="K110" s="312"/>
      <c r="L110" s="313"/>
      <c r="M110" s="317" t="s">
        <v>111</v>
      </c>
      <c r="N110" s="319" t="s">
        <v>152</v>
      </c>
      <c r="O110" s="321" t="s">
        <v>169</v>
      </c>
      <c r="P110" s="323" t="s">
        <v>293</v>
      </c>
      <c r="Q110" s="324" t="s">
        <v>170</v>
      </c>
      <c r="R110" s="324"/>
      <c r="T110" s="310" t="s">
        <v>172</v>
      </c>
      <c r="U110" s="310" t="s">
        <v>173</v>
      </c>
      <c r="V110" s="310" t="s">
        <v>174</v>
      </c>
      <c r="W110" s="310" t="s">
        <v>175</v>
      </c>
      <c r="X110" s="310"/>
      <c r="Y110" s="97"/>
    </row>
    <row r="111" spans="1:25" ht="20.25" customHeight="1" x14ac:dyDescent="0.2">
      <c r="A111" s="314"/>
      <c r="B111" s="315"/>
      <c r="C111" s="315"/>
      <c r="D111" s="315"/>
      <c r="E111" s="315"/>
      <c r="F111" s="315"/>
      <c r="G111" s="315"/>
      <c r="H111" s="315"/>
      <c r="I111" s="315"/>
      <c r="J111" s="315"/>
      <c r="K111" s="315"/>
      <c r="L111" s="316"/>
      <c r="M111" s="318"/>
      <c r="N111" s="320"/>
      <c r="O111" s="322"/>
      <c r="P111" s="323"/>
      <c r="Q111" s="137" t="s">
        <v>239</v>
      </c>
      <c r="R111" s="141" t="s">
        <v>240</v>
      </c>
      <c r="T111" s="310"/>
      <c r="U111" s="310"/>
      <c r="V111" s="310"/>
      <c r="W111" s="310"/>
      <c r="X111" s="310"/>
      <c r="Y111" s="97"/>
    </row>
    <row r="112" spans="1:25" ht="13.5" customHeight="1" x14ac:dyDescent="0.2">
      <c r="A112" s="295">
        <f>'Plan de financement'!A112</f>
        <v>0</v>
      </c>
      <c r="B112" s="296"/>
      <c r="C112" s="296"/>
      <c r="D112" s="296"/>
      <c r="E112" s="296"/>
      <c r="F112" s="296"/>
      <c r="G112" s="296"/>
      <c r="H112" s="296"/>
      <c r="I112" s="296"/>
      <c r="J112" s="296"/>
      <c r="K112" s="296"/>
      <c r="L112" s="297"/>
      <c r="M112" s="223"/>
      <c r="N112" s="224"/>
      <c r="O112" s="225"/>
      <c r="P112" s="227">
        <f>M112-N112-O112</f>
        <v>0</v>
      </c>
      <c r="Q112" s="161"/>
      <c r="R112" s="188"/>
      <c r="T112" s="228"/>
      <c r="U112" s="228"/>
      <c r="V112" s="228"/>
      <c r="W112" s="325"/>
      <c r="X112" s="325"/>
      <c r="Y112" s="97"/>
    </row>
    <row r="113" spans="1:25" ht="13.5" customHeight="1" x14ac:dyDescent="0.2">
      <c r="A113" s="295">
        <f>'Plan de financement'!A113</f>
        <v>0</v>
      </c>
      <c r="B113" s="296"/>
      <c r="C113" s="296"/>
      <c r="D113" s="296"/>
      <c r="E113" s="296"/>
      <c r="F113" s="296"/>
      <c r="G113" s="296"/>
      <c r="H113" s="296"/>
      <c r="I113" s="296"/>
      <c r="J113" s="296"/>
      <c r="K113" s="296"/>
      <c r="L113" s="297"/>
      <c r="M113" s="223"/>
      <c r="N113" s="224"/>
      <c r="O113" s="225"/>
      <c r="P113" s="227">
        <f>M113-N113-O113</f>
        <v>0</v>
      </c>
      <c r="Q113" s="161"/>
      <c r="R113" s="188"/>
      <c r="T113" s="228"/>
      <c r="U113" s="228"/>
      <c r="V113" s="228"/>
      <c r="W113" s="325"/>
      <c r="X113" s="325"/>
      <c r="Y113" s="97"/>
    </row>
    <row r="114" spans="1:25" ht="13.5" customHeight="1" x14ac:dyDescent="0.2">
      <c r="A114" s="295">
        <f>'Plan de financement'!A114</f>
        <v>0</v>
      </c>
      <c r="B114" s="296"/>
      <c r="C114" s="296"/>
      <c r="D114" s="296"/>
      <c r="E114" s="296"/>
      <c r="F114" s="296"/>
      <c r="G114" s="296"/>
      <c r="H114" s="296"/>
      <c r="I114" s="296"/>
      <c r="J114" s="296"/>
      <c r="K114" s="296"/>
      <c r="L114" s="297"/>
      <c r="M114" s="223"/>
      <c r="N114" s="224"/>
      <c r="O114" s="225"/>
      <c r="P114" s="227">
        <f>M114-N114-O114</f>
        <v>0</v>
      </c>
      <c r="Q114" s="161"/>
      <c r="R114" s="188"/>
      <c r="T114" s="228"/>
      <c r="U114" s="228"/>
      <c r="V114" s="228"/>
      <c r="W114" s="325"/>
      <c r="X114" s="325"/>
      <c r="Y114" s="97"/>
    </row>
    <row r="115" spans="1:25" ht="13.5" customHeight="1" x14ac:dyDescent="0.2">
      <c r="A115" s="295">
        <f>'Plan de financement'!A115</f>
        <v>0</v>
      </c>
      <c r="B115" s="296"/>
      <c r="C115" s="296"/>
      <c r="D115" s="296"/>
      <c r="E115" s="296"/>
      <c r="F115" s="296"/>
      <c r="G115" s="296"/>
      <c r="H115" s="296"/>
      <c r="I115" s="296"/>
      <c r="J115" s="296"/>
      <c r="K115" s="296"/>
      <c r="L115" s="297"/>
      <c r="M115" s="223"/>
      <c r="N115" s="224"/>
      <c r="O115" s="225"/>
      <c r="P115" s="227">
        <f>M115-N115-O115</f>
        <v>0</v>
      </c>
      <c r="Q115" s="161"/>
      <c r="R115" s="188"/>
      <c r="T115" s="228"/>
      <c r="U115" s="228"/>
      <c r="V115" s="228"/>
      <c r="W115" s="325"/>
      <c r="X115" s="325"/>
      <c r="Y115" s="97"/>
    </row>
    <row r="116" spans="1:25" ht="12.75" customHeight="1" x14ac:dyDescent="0.2">
      <c r="A116" s="295">
        <f>'Plan de financement'!A116</f>
        <v>0</v>
      </c>
      <c r="B116" s="296"/>
      <c r="C116" s="296"/>
      <c r="D116" s="296"/>
      <c r="E116" s="296"/>
      <c r="F116" s="296"/>
      <c r="G116" s="296"/>
      <c r="H116" s="296"/>
      <c r="I116" s="296"/>
      <c r="J116" s="296"/>
      <c r="K116" s="296"/>
      <c r="L116" s="297"/>
      <c r="M116" s="223"/>
      <c r="N116" s="224"/>
      <c r="O116" s="225"/>
      <c r="P116" s="227">
        <f>M116-N116-O116</f>
        <v>0</v>
      </c>
      <c r="Q116" s="161"/>
      <c r="R116" s="188"/>
      <c r="T116" s="228"/>
      <c r="U116" s="228"/>
      <c r="V116" s="228"/>
      <c r="W116" s="325"/>
      <c r="X116" s="325"/>
      <c r="Y116" s="97"/>
    </row>
    <row r="117" spans="1:25" ht="23.45" customHeight="1" x14ac:dyDescent="0.2">
      <c r="A117" s="300" t="s">
        <v>112</v>
      </c>
      <c r="B117" s="301"/>
      <c r="C117" s="301"/>
      <c r="D117" s="301"/>
      <c r="E117" s="301"/>
      <c r="F117" s="301"/>
      <c r="G117" s="301"/>
      <c r="H117" s="301"/>
      <c r="I117" s="301"/>
      <c r="J117" s="301"/>
      <c r="K117" s="301"/>
      <c r="L117" s="302"/>
      <c r="M117" s="250">
        <f>SUM(M112:M116)</f>
        <v>0</v>
      </c>
      <c r="N117" s="229">
        <f>SUM(N112:N116)</f>
        <v>0</v>
      </c>
      <c r="O117" s="230">
        <f>SUM(O112:O116)</f>
        <v>0</v>
      </c>
      <c r="P117" s="230">
        <f>SUM(P112:P116)</f>
        <v>0</v>
      </c>
      <c r="Q117" s="138"/>
      <c r="R117" s="142"/>
      <c r="T117" s="335"/>
      <c r="U117" s="336"/>
      <c r="V117" s="336"/>
      <c r="W117" s="336"/>
      <c r="X117" s="337"/>
      <c r="Y117" s="97"/>
    </row>
    <row r="118" spans="1:25" ht="25.5" customHeight="1" x14ac:dyDescent="0.2">
      <c r="A118" s="329" t="str">
        <f>'Plan de financement'!A118</f>
        <v>Frais relatifs aux tests de goût du produit et aux bancs d'essai pour le produit réalisés par un consultant externe</v>
      </c>
      <c r="B118" s="330"/>
      <c r="C118" s="330"/>
      <c r="D118" s="330"/>
      <c r="E118" s="330"/>
      <c r="F118" s="330"/>
      <c r="G118" s="330"/>
      <c r="H118" s="330"/>
      <c r="I118" s="330"/>
      <c r="J118" s="330"/>
      <c r="K118" s="330"/>
      <c r="L118" s="330"/>
      <c r="M118" s="330"/>
      <c r="N118" s="331" t="s">
        <v>236</v>
      </c>
      <c r="O118" s="332"/>
      <c r="P118" s="333"/>
      <c r="Q118" s="138"/>
      <c r="R118" s="142"/>
      <c r="T118" s="338" t="str">
        <f>A118</f>
        <v>Frais relatifs aux tests de goût du produit et aux bancs d'essai pour le produit réalisés par un consultant externe</v>
      </c>
      <c r="U118" s="339"/>
      <c r="V118" s="339"/>
      <c r="W118" s="339"/>
      <c r="X118" s="340"/>
      <c r="Y118" s="97"/>
    </row>
    <row r="119" spans="1:25" ht="24" customHeight="1" x14ac:dyDescent="0.2">
      <c r="A119" s="311" t="str">
        <f>'Plan de financement'!A119</f>
        <v xml:space="preserve">Description </v>
      </c>
      <c r="B119" s="312"/>
      <c r="C119" s="312"/>
      <c r="D119" s="312"/>
      <c r="E119" s="312"/>
      <c r="F119" s="312"/>
      <c r="G119" s="312"/>
      <c r="H119" s="312"/>
      <c r="I119" s="312"/>
      <c r="J119" s="312"/>
      <c r="K119" s="312"/>
      <c r="L119" s="313"/>
      <c r="M119" s="317" t="s">
        <v>111</v>
      </c>
      <c r="N119" s="319" t="s">
        <v>152</v>
      </c>
      <c r="O119" s="321" t="s">
        <v>169</v>
      </c>
      <c r="P119" s="323" t="s">
        <v>293</v>
      </c>
      <c r="Q119" s="324" t="s">
        <v>170</v>
      </c>
      <c r="R119" s="324"/>
      <c r="T119" s="310" t="s">
        <v>172</v>
      </c>
      <c r="U119" s="310" t="s">
        <v>173</v>
      </c>
      <c r="V119" s="310" t="s">
        <v>174</v>
      </c>
      <c r="W119" s="310" t="s">
        <v>175</v>
      </c>
      <c r="X119" s="310"/>
      <c r="Y119" s="97"/>
    </row>
    <row r="120" spans="1:25" ht="22.5" customHeight="1" x14ac:dyDescent="0.2">
      <c r="A120" s="314"/>
      <c r="B120" s="315"/>
      <c r="C120" s="315"/>
      <c r="D120" s="315"/>
      <c r="E120" s="315"/>
      <c r="F120" s="315"/>
      <c r="G120" s="315"/>
      <c r="H120" s="315"/>
      <c r="I120" s="315"/>
      <c r="J120" s="315"/>
      <c r="K120" s="315"/>
      <c r="L120" s="316"/>
      <c r="M120" s="318"/>
      <c r="N120" s="320"/>
      <c r="O120" s="322"/>
      <c r="P120" s="323"/>
      <c r="Q120" s="137" t="s">
        <v>239</v>
      </c>
      <c r="R120" s="141" t="s">
        <v>240</v>
      </c>
      <c r="T120" s="310"/>
      <c r="U120" s="310"/>
      <c r="V120" s="310"/>
      <c r="W120" s="310"/>
      <c r="X120" s="310"/>
      <c r="Y120" s="97"/>
    </row>
    <row r="121" spans="1:25" ht="13.5" customHeight="1" x14ac:dyDescent="0.2">
      <c r="A121" s="295">
        <f>'Plan de financement'!A121</f>
        <v>0</v>
      </c>
      <c r="B121" s="296"/>
      <c r="C121" s="296"/>
      <c r="D121" s="296"/>
      <c r="E121" s="296"/>
      <c r="F121" s="296"/>
      <c r="G121" s="296"/>
      <c r="H121" s="296"/>
      <c r="I121" s="296"/>
      <c r="J121" s="296"/>
      <c r="K121" s="296"/>
      <c r="L121" s="297"/>
      <c r="M121" s="214"/>
      <c r="N121" s="213"/>
      <c r="O121" s="205"/>
      <c r="P121" s="221">
        <f>M121-N121-O121</f>
        <v>0</v>
      </c>
      <c r="Q121" s="161"/>
      <c r="R121" s="188"/>
      <c r="T121" s="228"/>
      <c r="U121" s="228"/>
      <c r="V121" s="228"/>
      <c r="W121" s="325"/>
      <c r="X121" s="325"/>
      <c r="Y121" s="97"/>
    </row>
    <row r="122" spans="1:25" ht="13.5" customHeight="1" x14ac:dyDescent="0.2">
      <c r="A122" s="295">
        <f>'Plan de financement'!A122</f>
        <v>0</v>
      </c>
      <c r="B122" s="296"/>
      <c r="C122" s="296"/>
      <c r="D122" s="296"/>
      <c r="E122" s="296"/>
      <c r="F122" s="296"/>
      <c r="G122" s="296"/>
      <c r="H122" s="296"/>
      <c r="I122" s="296"/>
      <c r="J122" s="296"/>
      <c r="K122" s="296"/>
      <c r="L122" s="297"/>
      <c r="M122" s="214"/>
      <c r="N122" s="213"/>
      <c r="O122" s="205"/>
      <c r="P122" s="221">
        <f>M122-N122-O122</f>
        <v>0</v>
      </c>
      <c r="Q122" s="161"/>
      <c r="R122" s="188"/>
      <c r="T122" s="228"/>
      <c r="U122" s="228"/>
      <c r="V122" s="228"/>
      <c r="W122" s="325"/>
      <c r="X122" s="325"/>
      <c r="Y122" s="97"/>
    </row>
    <row r="123" spans="1:25" ht="13.5" customHeight="1" x14ac:dyDescent="0.2">
      <c r="A123" s="295">
        <f>'Plan de financement'!A123</f>
        <v>0</v>
      </c>
      <c r="B123" s="296"/>
      <c r="C123" s="296"/>
      <c r="D123" s="296"/>
      <c r="E123" s="296"/>
      <c r="F123" s="296"/>
      <c r="G123" s="296"/>
      <c r="H123" s="296"/>
      <c r="I123" s="296"/>
      <c r="J123" s="296"/>
      <c r="K123" s="296"/>
      <c r="L123" s="297"/>
      <c r="M123" s="214"/>
      <c r="N123" s="213"/>
      <c r="O123" s="205"/>
      <c r="P123" s="221">
        <f>M123-N123-O123</f>
        <v>0</v>
      </c>
      <c r="Q123" s="161"/>
      <c r="R123" s="188"/>
      <c r="T123" s="228"/>
      <c r="U123" s="228"/>
      <c r="V123" s="228"/>
      <c r="W123" s="325"/>
      <c r="X123" s="325"/>
      <c r="Y123" s="97"/>
    </row>
    <row r="124" spans="1:25" ht="13.5" customHeight="1" x14ac:dyDescent="0.2">
      <c r="A124" s="295">
        <f>'Plan de financement'!A124</f>
        <v>0</v>
      </c>
      <c r="B124" s="296"/>
      <c r="C124" s="296"/>
      <c r="D124" s="296"/>
      <c r="E124" s="296"/>
      <c r="F124" s="296"/>
      <c r="G124" s="296"/>
      <c r="H124" s="296"/>
      <c r="I124" s="296"/>
      <c r="J124" s="296"/>
      <c r="K124" s="296"/>
      <c r="L124" s="297"/>
      <c r="M124" s="214"/>
      <c r="N124" s="213"/>
      <c r="O124" s="205"/>
      <c r="P124" s="221">
        <f>M124-N124-O124</f>
        <v>0</v>
      </c>
      <c r="Q124" s="161"/>
      <c r="R124" s="188"/>
      <c r="T124" s="228"/>
      <c r="U124" s="228"/>
      <c r="V124" s="228"/>
      <c r="W124" s="325"/>
      <c r="X124" s="325"/>
      <c r="Y124" s="97"/>
    </row>
    <row r="125" spans="1:25" ht="13.5" customHeight="1" x14ac:dyDescent="0.2">
      <c r="A125" s="295">
        <f>'Plan de financement'!A125</f>
        <v>0</v>
      </c>
      <c r="B125" s="296"/>
      <c r="C125" s="296"/>
      <c r="D125" s="296"/>
      <c r="E125" s="296"/>
      <c r="F125" s="296"/>
      <c r="G125" s="296"/>
      <c r="H125" s="296"/>
      <c r="I125" s="296"/>
      <c r="J125" s="296"/>
      <c r="K125" s="296"/>
      <c r="L125" s="297"/>
      <c r="M125" s="214"/>
      <c r="N125" s="213"/>
      <c r="O125" s="205"/>
      <c r="P125" s="221">
        <f>M125-N125-O125</f>
        <v>0</v>
      </c>
      <c r="Q125" s="161"/>
      <c r="R125" s="188"/>
      <c r="T125" s="228"/>
      <c r="U125" s="228"/>
      <c r="V125" s="228"/>
      <c r="W125" s="325"/>
      <c r="X125" s="325"/>
      <c r="Y125" s="97"/>
    </row>
    <row r="126" spans="1:25" ht="24.6" customHeight="1" x14ac:dyDescent="0.2">
      <c r="A126" s="300" t="s">
        <v>112</v>
      </c>
      <c r="B126" s="301"/>
      <c r="C126" s="301"/>
      <c r="D126" s="301"/>
      <c r="E126" s="301"/>
      <c r="F126" s="301"/>
      <c r="G126" s="301"/>
      <c r="H126" s="301"/>
      <c r="I126" s="301"/>
      <c r="J126" s="301"/>
      <c r="K126" s="301"/>
      <c r="L126" s="302"/>
      <c r="M126" s="234">
        <f>SUM(M121:M125)</f>
        <v>0</v>
      </c>
      <c r="N126" s="216">
        <f>SUM(N121:N125)</f>
        <v>0</v>
      </c>
      <c r="O126" s="217">
        <f>SUM(O121:O125)</f>
        <v>0</v>
      </c>
      <c r="P126" s="217">
        <f>SUM(P121:P125)</f>
        <v>0</v>
      </c>
      <c r="Q126" s="138"/>
      <c r="R126" s="142"/>
      <c r="T126" s="326"/>
      <c r="U126" s="327"/>
      <c r="V126" s="327"/>
      <c r="W126" s="327"/>
      <c r="X126" s="328"/>
      <c r="Y126" s="97"/>
    </row>
    <row r="127" spans="1:25" ht="31.5" customHeight="1" x14ac:dyDescent="0.2">
      <c r="A127" s="329" t="str">
        <f>'Plan de financement'!A127</f>
        <v>Frais relatifs à la modification du matériel d'emballage occasionnée par un changement du tableau de la valeur nutritive et la liste d'ingrédients préparée par un consultant externe</v>
      </c>
      <c r="B127" s="330"/>
      <c r="C127" s="330"/>
      <c r="D127" s="330"/>
      <c r="E127" s="330"/>
      <c r="F127" s="330"/>
      <c r="G127" s="330"/>
      <c r="H127" s="330"/>
      <c r="I127" s="330"/>
      <c r="J127" s="330"/>
      <c r="K127" s="330"/>
      <c r="L127" s="330"/>
      <c r="M127" s="330"/>
      <c r="N127" s="331" t="s">
        <v>236</v>
      </c>
      <c r="O127" s="332"/>
      <c r="P127" s="333"/>
      <c r="Q127" s="138"/>
      <c r="R127" s="142"/>
      <c r="T127" s="334" t="str">
        <f>A127</f>
        <v>Frais relatifs à la modification du matériel d'emballage occasionnée par un changement du tableau de la valeur nutritive et la liste d'ingrédients préparée par un consultant externe</v>
      </c>
      <c r="U127" s="334"/>
      <c r="V127" s="334"/>
      <c r="W127" s="334"/>
      <c r="X127" s="334"/>
      <c r="Y127" s="97"/>
    </row>
    <row r="128" spans="1:25" ht="21" customHeight="1" x14ac:dyDescent="0.2">
      <c r="A128" s="311" t="str">
        <f>'Plan de financement'!A128</f>
        <v xml:space="preserve">Description </v>
      </c>
      <c r="B128" s="312"/>
      <c r="C128" s="312"/>
      <c r="D128" s="312"/>
      <c r="E128" s="312"/>
      <c r="F128" s="312"/>
      <c r="G128" s="312"/>
      <c r="H128" s="312"/>
      <c r="I128" s="312"/>
      <c r="J128" s="312"/>
      <c r="K128" s="312"/>
      <c r="L128" s="313"/>
      <c r="M128" s="317" t="s">
        <v>111</v>
      </c>
      <c r="N128" s="319" t="s">
        <v>152</v>
      </c>
      <c r="O128" s="321" t="s">
        <v>169</v>
      </c>
      <c r="P128" s="323" t="s">
        <v>293</v>
      </c>
      <c r="Q128" s="324" t="s">
        <v>170</v>
      </c>
      <c r="R128" s="324"/>
      <c r="T128" s="310" t="s">
        <v>172</v>
      </c>
      <c r="U128" s="310" t="s">
        <v>173</v>
      </c>
      <c r="V128" s="310" t="s">
        <v>174</v>
      </c>
      <c r="W128" s="310" t="s">
        <v>175</v>
      </c>
      <c r="X128" s="310"/>
      <c r="Y128" s="97"/>
    </row>
    <row r="129" spans="1:25" ht="22.5" customHeight="1" x14ac:dyDescent="0.2">
      <c r="A129" s="314"/>
      <c r="B129" s="315"/>
      <c r="C129" s="315"/>
      <c r="D129" s="315"/>
      <c r="E129" s="315"/>
      <c r="F129" s="315"/>
      <c r="G129" s="315"/>
      <c r="H129" s="315"/>
      <c r="I129" s="315"/>
      <c r="J129" s="315"/>
      <c r="K129" s="315"/>
      <c r="L129" s="316"/>
      <c r="M129" s="318"/>
      <c r="N129" s="320"/>
      <c r="O129" s="322"/>
      <c r="P129" s="323"/>
      <c r="Q129" s="137" t="s">
        <v>239</v>
      </c>
      <c r="R129" s="141" t="s">
        <v>240</v>
      </c>
      <c r="T129" s="310"/>
      <c r="U129" s="310"/>
      <c r="V129" s="310"/>
      <c r="W129" s="310"/>
      <c r="X129" s="310"/>
      <c r="Y129" s="97"/>
    </row>
    <row r="130" spans="1:25" ht="14.1" customHeight="1" x14ac:dyDescent="0.2">
      <c r="A130" s="295">
        <f>'Plan de financement'!A130</f>
        <v>0</v>
      </c>
      <c r="B130" s="296"/>
      <c r="C130" s="296"/>
      <c r="D130" s="296"/>
      <c r="E130" s="296"/>
      <c r="F130" s="296"/>
      <c r="G130" s="296"/>
      <c r="H130" s="296"/>
      <c r="I130" s="296"/>
      <c r="J130" s="296"/>
      <c r="K130" s="296"/>
      <c r="L130" s="297"/>
      <c r="M130" s="214"/>
      <c r="N130" s="213"/>
      <c r="O130" s="205"/>
      <c r="P130" s="221">
        <f>M130-N130-O130</f>
        <v>0</v>
      </c>
      <c r="Q130" s="161"/>
      <c r="R130" s="188"/>
      <c r="T130" s="231"/>
      <c r="U130" s="231"/>
      <c r="V130" s="231"/>
      <c r="W130" s="325"/>
      <c r="X130" s="325"/>
      <c r="Y130" s="97"/>
    </row>
    <row r="131" spans="1:25" ht="14.1" customHeight="1" x14ac:dyDescent="0.2">
      <c r="A131" s="295">
        <f>'Plan de financement'!A131</f>
        <v>0</v>
      </c>
      <c r="B131" s="296"/>
      <c r="C131" s="296"/>
      <c r="D131" s="296"/>
      <c r="E131" s="296"/>
      <c r="F131" s="296"/>
      <c r="G131" s="296"/>
      <c r="H131" s="296"/>
      <c r="I131" s="296"/>
      <c r="J131" s="296"/>
      <c r="K131" s="296"/>
      <c r="L131" s="297"/>
      <c r="M131" s="214"/>
      <c r="N131" s="213"/>
      <c r="O131" s="205"/>
      <c r="P131" s="221">
        <f>M131-N131-O131</f>
        <v>0</v>
      </c>
      <c r="Q131" s="161"/>
      <c r="R131" s="188"/>
      <c r="T131" s="231"/>
      <c r="U131" s="231"/>
      <c r="V131" s="231"/>
      <c r="W131" s="325"/>
      <c r="X131" s="325"/>
    </row>
    <row r="132" spans="1:25" ht="14.1" customHeight="1" x14ac:dyDescent="0.2">
      <c r="A132" s="295">
        <f>'Plan de financement'!A132</f>
        <v>0</v>
      </c>
      <c r="B132" s="296"/>
      <c r="C132" s="296"/>
      <c r="D132" s="296"/>
      <c r="E132" s="296"/>
      <c r="F132" s="296"/>
      <c r="G132" s="296"/>
      <c r="H132" s="296"/>
      <c r="I132" s="296"/>
      <c r="J132" s="296"/>
      <c r="K132" s="296"/>
      <c r="L132" s="297"/>
      <c r="M132" s="214"/>
      <c r="N132" s="213"/>
      <c r="O132" s="205"/>
      <c r="P132" s="221">
        <f>M132-N132-O132</f>
        <v>0</v>
      </c>
      <c r="Q132" s="161"/>
      <c r="R132" s="188"/>
      <c r="T132" s="231"/>
      <c r="U132" s="231"/>
      <c r="V132" s="231"/>
      <c r="W132" s="325"/>
      <c r="X132" s="325"/>
    </row>
    <row r="133" spans="1:25" ht="14.1" customHeight="1" x14ac:dyDescent="0.2">
      <c r="A133" s="295">
        <f>'Plan de financement'!A133</f>
        <v>0</v>
      </c>
      <c r="B133" s="296"/>
      <c r="C133" s="296"/>
      <c r="D133" s="296"/>
      <c r="E133" s="296"/>
      <c r="F133" s="296"/>
      <c r="G133" s="296"/>
      <c r="H133" s="296"/>
      <c r="I133" s="296"/>
      <c r="J133" s="296"/>
      <c r="K133" s="296"/>
      <c r="L133" s="297"/>
      <c r="M133" s="214"/>
      <c r="N133" s="213"/>
      <c r="O133" s="205"/>
      <c r="P133" s="221">
        <f>M133-N133-O133</f>
        <v>0</v>
      </c>
      <c r="Q133" s="161"/>
      <c r="R133" s="188"/>
      <c r="T133" s="231"/>
      <c r="U133" s="231"/>
      <c r="V133" s="231"/>
      <c r="W133" s="325"/>
      <c r="X133" s="325"/>
    </row>
    <row r="134" spans="1:25" ht="14.1" customHeight="1" x14ac:dyDescent="0.2">
      <c r="A134" s="295">
        <f>'Plan de financement'!A134</f>
        <v>0</v>
      </c>
      <c r="B134" s="296"/>
      <c r="C134" s="296"/>
      <c r="D134" s="296"/>
      <c r="E134" s="296"/>
      <c r="F134" s="296"/>
      <c r="G134" s="296"/>
      <c r="H134" s="296"/>
      <c r="I134" s="296"/>
      <c r="J134" s="296"/>
      <c r="K134" s="296"/>
      <c r="L134" s="297"/>
      <c r="M134" s="214"/>
      <c r="N134" s="213"/>
      <c r="O134" s="205"/>
      <c r="P134" s="221">
        <f>M134-N134-O134</f>
        <v>0</v>
      </c>
      <c r="Q134" s="161"/>
      <c r="R134" s="188"/>
      <c r="T134" s="231"/>
      <c r="U134" s="231"/>
      <c r="V134" s="231"/>
      <c r="W134" s="325"/>
      <c r="X134" s="325"/>
    </row>
    <row r="135" spans="1:25" ht="24" customHeight="1" x14ac:dyDescent="0.2">
      <c r="A135" s="300" t="s">
        <v>112</v>
      </c>
      <c r="B135" s="301"/>
      <c r="C135" s="301"/>
      <c r="D135" s="301"/>
      <c r="E135" s="301"/>
      <c r="F135" s="301"/>
      <c r="G135" s="301"/>
      <c r="H135" s="301"/>
      <c r="I135" s="301"/>
      <c r="J135" s="301"/>
      <c r="K135" s="301"/>
      <c r="L135" s="302"/>
      <c r="M135" s="234">
        <f>SUM(M130:M134)</f>
        <v>0</v>
      </c>
      <c r="N135" s="216">
        <f>SUM(N130:N134)</f>
        <v>0</v>
      </c>
      <c r="O135" s="217">
        <f>SUM(O130:O134)</f>
        <v>0</v>
      </c>
      <c r="P135" s="217">
        <f>SUM(P130:P134)</f>
        <v>0</v>
      </c>
      <c r="Q135" s="138"/>
      <c r="R135" s="142"/>
      <c r="T135" s="326"/>
      <c r="U135" s="327"/>
      <c r="V135" s="327"/>
      <c r="W135" s="327"/>
      <c r="X135" s="328"/>
    </row>
    <row r="136" spans="1:25" ht="30" customHeight="1" x14ac:dyDescent="0.2">
      <c r="A136" s="329" t="str">
        <f>'Plan de financement'!A136</f>
        <v>Frais relatifs à la valorisation de l'aspect santé de l'aliment ou de la gamme d'aliments développés ou améliorés par la participation à des événements que reconnait le MAPAQ</v>
      </c>
      <c r="B136" s="330"/>
      <c r="C136" s="330"/>
      <c r="D136" s="330"/>
      <c r="E136" s="330"/>
      <c r="F136" s="330"/>
      <c r="G136" s="330"/>
      <c r="H136" s="330"/>
      <c r="I136" s="330"/>
      <c r="J136" s="330"/>
      <c r="K136" s="330"/>
      <c r="L136" s="330"/>
      <c r="M136" s="330"/>
      <c r="N136" s="331" t="s">
        <v>236</v>
      </c>
      <c r="O136" s="332"/>
      <c r="P136" s="333"/>
      <c r="Q136" s="138"/>
      <c r="R136" s="142"/>
      <c r="T136" s="334" t="str">
        <f>A136</f>
        <v>Frais relatifs à la valorisation de l'aspect santé de l'aliment ou de la gamme d'aliments développés ou améliorés par la participation à des événements que reconnait le MAPAQ</v>
      </c>
      <c r="U136" s="334"/>
      <c r="V136" s="334"/>
      <c r="W136" s="334"/>
      <c r="X136" s="334"/>
    </row>
    <row r="137" spans="1:25" ht="31.9" customHeight="1" x14ac:dyDescent="0.2">
      <c r="A137" s="311" t="str">
        <f>'Plan de financement'!A137</f>
        <v xml:space="preserve">Description </v>
      </c>
      <c r="B137" s="312"/>
      <c r="C137" s="312"/>
      <c r="D137" s="312"/>
      <c r="E137" s="312"/>
      <c r="F137" s="312"/>
      <c r="G137" s="312"/>
      <c r="H137" s="312"/>
      <c r="I137" s="312"/>
      <c r="J137" s="312"/>
      <c r="K137" s="312"/>
      <c r="L137" s="313"/>
      <c r="M137" s="317" t="str">
        <f>IF(Source!A75="V3","Frais d'administration maximal de "&amp;Source!A168&amp;" $","Coût total")</f>
        <v>Coût total</v>
      </c>
      <c r="N137" s="319" t="s">
        <v>152</v>
      </c>
      <c r="O137" s="321" t="s">
        <v>169</v>
      </c>
      <c r="P137" s="323" t="s">
        <v>293</v>
      </c>
      <c r="Q137" s="324" t="s">
        <v>170</v>
      </c>
      <c r="R137" s="324"/>
      <c r="T137" s="310" t="s">
        <v>172</v>
      </c>
      <c r="U137" s="310" t="s">
        <v>173</v>
      </c>
      <c r="V137" s="310" t="s">
        <v>174</v>
      </c>
      <c r="W137" s="310" t="s">
        <v>175</v>
      </c>
      <c r="X137" s="310"/>
    </row>
    <row r="138" spans="1:25" ht="21" customHeight="1" x14ac:dyDescent="0.2">
      <c r="A138" s="314"/>
      <c r="B138" s="315"/>
      <c r="C138" s="315"/>
      <c r="D138" s="315"/>
      <c r="E138" s="315"/>
      <c r="F138" s="315"/>
      <c r="G138" s="315"/>
      <c r="H138" s="315"/>
      <c r="I138" s="315"/>
      <c r="J138" s="315"/>
      <c r="K138" s="315"/>
      <c r="L138" s="316"/>
      <c r="M138" s="318"/>
      <c r="N138" s="320"/>
      <c r="O138" s="322"/>
      <c r="P138" s="323"/>
      <c r="Q138" s="137" t="s">
        <v>239</v>
      </c>
      <c r="R138" s="141" t="s">
        <v>240</v>
      </c>
      <c r="T138" s="310"/>
      <c r="U138" s="310"/>
      <c r="V138" s="310"/>
      <c r="W138" s="310"/>
      <c r="X138" s="310"/>
    </row>
    <row r="139" spans="1:25" ht="14.1" customHeight="1" x14ac:dyDescent="0.2">
      <c r="A139" s="295">
        <f>'Plan de financement'!A139</f>
        <v>0</v>
      </c>
      <c r="B139" s="296"/>
      <c r="C139" s="296"/>
      <c r="D139" s="296"/>
      <c r="E139" s="296"/>
      <c r="F139" s="296"/>
      <c r="G139" s="296"/>
      <c r="H139" s="296"/>
      <c r="I139" s="296"/>
      <c r="J139" s="296"/>
      <c r="K139" s="296"/>
      <c r="L139" s="297"/>
      <c r="M139" s="214"/>
      <c r="N139" s="213"/>
      <c r="O139" s="205"/>
      <c r="P139" s="221">
        <f>M139-N139-O139</f>
        <v>0</v>
      </c>
      <c r="Q139" s="161"/>
      <c r="R139" s="188"/>
      <c r="T139" s="228"/>
      <c r="U139" s="228"/>
      <c r="V139" s="228"/>
      <c r="W139" s="298"/>
      <c r="X139" s="299"/>
    </row>
    <row r="140" spans="1:25" ht="14.1" customHeight="1" x14ac:dyDescent="0.2">
      <c r="A140" s="295">
        <f>'Plan de financement'!A140</f>
        <v>0</v>
      </c>
      <c r="B140" s="296"/>
      <c r="C140" s="296"/>
      <c r="D140" s="296"/>
      <c r="E140" s="296"/>
      <c r="F140" s="296"/>
      <c r="G140" s="296"/>
      <c r="H140" s="296"/>
      <c r="I140" s="296"/>
      <c r="J140" s="296"/>
      <c r="K140" s="296"/>
      <c r="L140" s="297"/>
      <c r="M140" s="214"/>
      <c r="N140" s="213"/>
      <c r="O140" s="205"/>
      <c r="P140" s="221">
        <f>M140-N140-O140</f>
        <v>0</v>
      </c>
      <c r="Q140" s="161"/>
      <c r="R140" s="188"/>
      <c r="T140" s="228"/>
      <c r="U140" s="228"/>
      <c r="V140" s="228"/>
      <c r="W140" s="298"/>
      <c r="X140" s="299"/>
    </row>
    <row r="141" spans="1:25" ht="14.1" customHeight="1" x14ac:dyDescent="0.2">
      <c r="A141" s="295">
        <f>'Plan de financement'!A141</f>
        <v>0</v>
      </c>
      <c r="B141" s="296"/>
      <c r="C141" s="296"/>
      <c r="D141" s="296"/>
      <c r="E141" s="296"/>
      <c r="F141" s="296"/>
      <c r="G141" s="296"/>
      <c r="H141" s="296"/>
      <c r="I141" s="296"/>
      <c r="J141" s="296"/>
      <c r="K141" s="296"/>
      <c r="L141" s="297"/>
      <c r="M141" s="214"/>
      <c r="N141" s="213"/>
      <c r="O141" s="205"/>
      <c r="P141" s="221">
        <f>M141-N141-O141</f>
        <v>0</v>
      </c>
      <c r="Q141" s="161"/>
      <c r="R141" s="188"/>
      <c r="T141" s="228"/>
      <c r="U141" s="228"/>
      <c r="V141" s="228"/>
      <c r="W141" s="298"/>
      <c r="X141" s="299"/>
    </row>
    <row r="142" spans="1:25" ht="14.1" customHeight="1" x14ac:dyDescent="0.2">
      <c r="A142" s="295">
        <f>'Plan de financement'!A142</f>
        <v>0</v>
      </c>
      <c r="B142" s="296"/>
      <c r="C142" s="296"/>
      <c r="D142" s="296"/>
      <c r="E142" s="296"/>
      <c r="F142" s="296"/>
      <c r="G142" s="296"/>
      <c r="H142" s="296"/>
      <c r="I142" s="296"/>
      <c r="J142" s="296"/>
      <c r="K142" s="296"/>
      <c r="L142" s="297"/>
      <c r="M142" s="214"/>
      <c r="N142" s="213"/>
      <c r="O142" s="205"/>
      <c r="P142" s="221">
        <f>M142-N142-O142</f>
        <v>0</v>
      </c>
      <c r="Q142" s="161"/>
      <c r="R142" s="188"/>
      <c r="T142" s="228"/>
      <c r="U142" s="228"/>
      <c r="V142" s="228"/>
      <c r="W142" s="298"/>
      <c r="X142" s="299"/>
    </row>
    <row r="143" spans="1:25" ht="14.1" customHeight="1" x14ac:dyDescent="0.2">
      <c r="A143" s="295">
        <f>'Plan de financement'!A143</f>
        <v>0</v>
      </c>
      <c r="B143" s="296"/>
      <c r="C143" s="296"/>
      <c r="D143" s="296"/>
      <c r="E143" s="296"/>
      <c r="F143" s="296"/>
      <c r="G143" s="296"/>
      <c r="H143" s="296"/>
      <c r="I143" s="296"/>
      <c r="J143" s="296"/>
      <c r="K143" s="296"/>
      <c r="L143" s="297"/>
      <c r="M143" s="214"/>
      <c r="N143" s="213"/>
      <c r="O143" s="205"/>
      <c r="P143" s="221">
        <f>M143-N143-O143</f>
        <v>0</v>
      </c>
      <c r="Q143" s="161"/>
      <c r="R143" s="188"/>
      <c r="T143" s="228"/>
      <c r="U143" s="228"/>
      <c r="V143" s="228"/>
      <c r="W143" s="298"/>
      <c r="X143" s="299"/>
    </row>
    <row r="144" spans="1:25" ht="24" customHeight="1" x14ac:dyDescent="0.25">
      <c r="A144" s="300" t="s">
        <v>112</v>
      </c>
      <c r="B144" s="301"/>
      <c r="C144" s="301"/>
      <c r="D144" s="301"/>
      <c r="E144" s="301"/>
      <c r="F144" s="301"/>
      <c r="G144" s="301"/>
      <c r="H144" s="301"/>
      <c r="I144" s="301"/>
      <c r="J144" s="301"/>
      <c r="K144" s="301"/>
      <c r="L144" s="302"/>
      <c r="M144" s="251">
        <f>SUM(M139:M143)</f>
        <v>0</v>
      </c>
      <c r="N144" s="251">
        <f>SUM(N139:N143)</f>
        <v>0</v>
      </c>
      <c r="O144" s="251">
        <f>SUM(O139:O143)</f>
        <v>0</v>
      </c>
      <c r="P144" s="217">
        <f>SUM(P139:P143)</f>
        <v>0</v>
      </c>
      <c r="Q144" s="236"/>
      <c r="R144" s="237"/>
      <c r="T144" s="303" t="s">
        <v>178</v>
      </c>
      <c r="U144" s="304" t="s">
        <v>179</v>
      </c>
      <c r="V144" s="304" t="s">
        <v>180</v>
      </c>
      <c r="W144" s="306" t="s">
        <v>183</v>
      </c>
      <c r="X144" s="306"/>
    </row>
    <row r="145" spans="1:24" ht="21.6" customHeight="1" x14ac:dyDescent="0.2">
      <c r="A145" s="307"/>
      <c r="B145" s="307"/>
      <c r="C145" s="307"/>
      <c r="D145" s="307"/>
      <c r="E145" s="307"/>
      <c r="F145" s="307"/>
      <c r="G145" s="307"/>
      <c r="H145" s="307"/>
      <c r="I145" s="307"/>
      <c r="J145" s="307"/>
      <c r="K145" s="307"/>
      <c r="L145" s="308"/>
      <c r="M145" s="203"/>
      <c r="N145" s="202"/>
      <c r="O145" s="202"/>
      <c r="P145" s="202"/>
      <c r="T145" s="303"/>
      <c r="U145" s="305"/>
      <c r="V145" s="305"/>
      <c r="W145" s="309"/>
      <c r="X145" s="309"/>
    </row>
    <row r="146" spans="1:24" ht="20.100000000000001" customHeight="1" x14ac:dyDescent="0.2">
      <c r="A146" s="281" t="s">
        <v>235</v>
      </c>
      <c r="B146" s="282"/>
      <c r="C146" s="282"/>
      <c r="D146" s="282"/>
      <c r="E146" s="282"/>
      <c r="F146" s="282"/>
      <c r="G146" s="282"/>
      <c r="H146" s="282"/>
      <c r="I146" s="282"/>
      <c r="J146" s="282"/>
      <c r="K146" s="282"/>
      <c r="L146" s="283"/>
      <c r="M146" s="252">
        <f>IF(Source!$A$135="V1",M144+M135+M126+M28,IF(Source!$A$135="V2",M144+M135+M126+M117+M108+M90+M99+M81+M72+M63+M50+M28,M144+M135+M126+M117+M108+M81+M50+M28))</f>
        <v>0</v>
      </c>
      <c r="N146" s="252">
        <f>IF(Source!$A$135="V1",N144+N135+N126+N28,IF(Source!$A$135="V2",N144+N135+N126+N117+N108+N90+N99+N81+N72+N62+N50+N28,N144+N135+N126+N117+N108+N81+N50+N28))</f>
        <v>0</v>
      </c>
      <c r="O146" s="252">
        <f>IF(Source!$A$135="V1",O144+O135+O126+O28,IF(Source!$A$135="V2",O144+O135+O126+O117+O108+O90+O99+O81+O72+O62+O50+O28,O144+O135+O126+O117+O108+O81+O50+O28))</f>
        <v>0</v>
      </c>
      <c r="P146" s="253">
        <f>IF(Source!$A$135="V1",P144+P135+P126+P28,IF(Source!$A$135="V2",P144+P135+P126+P117+P108+P90+P99+P81+P72+P63+P50+P28,P144+P135+P126+P117+P108+P81+P50+P28))</f>
        <v>0</v>
      </c>
      <c r="Q146" s="284"/>
      <c r="R146" s="285"/>
      <c r="T146" s="189">
        <f>SUM(T23:T143)</f>
        <v>0</v>
      </c>
      <c r="U146" s="189">
        <f>SUM(U23:U143)</f>
        <v>0</v>
      </c>
      <c r="V146" s="189">
        <f>SUM(V23:V143)</f>
        <v>0</v>
      </c>
      <c r="W146" s="286" t="s">
        <v>182</v>
      </c>
      <c r="X146" s="287"/>
    </row>
    <row r="147" spans="1:24" ht="20.100000000000001" customHeight="1" x14ac:dyDescent="0.25">
      <c r="A147" s="288">
        <f>IFERROR(I146/$M$146,0)</f>
        <v>0</v>
      </c>
      <c r="B147" s="289"/>
      <c r="C147" s="289"/>
      <c r="D147" s="289"/>
      <c r="E147" s="289"/>
      <c r="F147" s="289"/>
      <c r="G147" s="289"/>
      <c r="H147" s="289"/>
      <c r="I147" s="289"/>
      <c r="J147" s="289"/>
      <c r="K147" s="289"/>
      <c r="L147" s="290"/>
      <c r="M147" s="240">
        <f>IFERROR(M146/$M$146,0)</f>
        <v>0</v>
      </c>
      <c r="N147" s="241">
        <f>IFERROR(N146/$M$146,0)</f>
        <v>0</v>
      </c>
      <c r="O147" s="242">
        <f>IFERROR(O146/$M$146,0)</f>
        <v>0</v>
      </c>
      <c r="P147" s="242">
        <f>IFERROR(P146/$M$146,0)</f>
        <v>0</v>
      </c>
      <c r="Q147" s="237" t="str">
        <f>IF(P147&gt;$D$13,"Plafond d’aide financière atteint","")</f>
        <v/>
      </c>
      <c r="T147" s="190">
        <f>IFERROR(T146/T146,0)</f>
        <v>0</v>
      </c>
      <c r="U147" s="191">
        <f>IFERROR(U146/T146,0)</f>
        <v>0</v>
      </c>
      <c r="V147" s="191">
        <f>IFERROR(V146/U146,0)</f>
        <v>0</v>
      </c>
      <c r="W147" s="291"/>
      <c r="X147" s="292"/>
    </row>
    <row r="148" spans="1:24" ht="20.100000000000001" customHeight="1" x14ac:dyDescent="0.2">
      <c r="T148" s="293" t="s">
        <v>216</v>
      </c>
      <c r="U148" s="293"/>
      <c r="V148" s="293"/>
      <c r="W148" s="294" t="s">
        <v>217</v>
      </c>
      <c r="X148" s="294"/>
    </row>
    <row r="149" spans="1:24" ht="20.100000000000001" customHeight="1" x14ac:dyDescent="0.2">
      <c r="A149" s="275" t="s">
        <v>267</v>
      </c>
      <c r="B149" s="276"/>
      <c r="C149" s="276"/>
      <c r="D149" s="276"/>
      <c r="E149" s="276"/>
      <c r="F149" s="276"/>
      <c r="G149" s="276"/>
      <c r="H149" s="276"/>
      <c r="I149" s="276"/>
      <c r="J149" s="277"/>
      <c r="K149" s="40"/>
      <c r="N149" s="95"/>
      <c r="T149" s="278"/>
      <c r="U149" s="278"/>
      <c r="V149" s="278"/>
      <c r="W149" s="279"/>
      <c r="X149" s="279"/>
    </row>
    <row r="150" spans="1:24" ht="20.100000000000001" customHeight="1" x14ac:dyDescent="0.2">
      <c r="A150" s="270" t="s">
        <v>245</v>
      </c>
      <c r="B150" s="271"/>
      <c r="C150" s="271"/>
      <c r="D150" s="271"/>
      <c r="E150" s="271"/>
      <c r="F150" s="271"/>
      <c r="G150" s="271"/>
      <c r="H150" s="271"/>
      <c r="I150" s="271"/>
      <c r="J150" s="272"/>
      <c r="K150" s="40"/>
      <c r="N150" s="95"/>
      <c r="T150" s="278"/>
      <c r="U150" s="278"/>
      <c r="V150" s="278"/>
      <c r="W150" s="279"/>
      <c r="X150" s="279"/>
    </row>
    <row r="151" spans="1:24" ht="15.75" x14ac:dyDescent="0.2">
      <c r="A151" s="270" t="s">
        <v>296</v>
      </c>
      <c r="B151" s="271"/>
      <c r="C151" s="271"/>
      <c r="D151" s="271"/>
      <c r="E151" s="271"/>
      <c r="F151" s="271"/>
      <c r="G151" s="271"/>
      <c r="H151" s="271"/>
      <c r="I151" s="271"/>
      <c r="J151" s="272"/>
      <c r="K151" s="40"/>
      <c r="N151" s="95"/>
      <c r="T151" s="280"/>
      <c r="U151" s="280"/>
      <c r="V151" s="97"/>
      <c r="W151" s="97"/>
      <c r="X151" s="97"/>
    </row>
    <row r="152" spans="1:24" ht="15.75" x14ac:dyDescent="0.2">
      <c r="A152" s="270" t="s">
        <v>297</v>
      </c>
      <c r="B152" s="271"/>
      <c r="C152" s="271"/>
      <c r="D152" s="271"/>
      <c r="E152" s="271"/>
      <c r="F152" s="271"/>
      <c r="G152" s="271"/>
      <c r="H152" s="271"/>
      <c r="I152" s="271"/>
      <c r="J152" s="272"/>
      <c r="T152" s="263" t="s">
        <v>171</v>
      </c>
      <c r="U152" s="263"/>
      <c r="V152" s="263"/>
      <c r="W152" s="200" t="b">
        <f>'Plan de financement'!P146</f>
        <v>0</v>
      </c>
    </row>
    <row r="153" spans="1:24" ht="15.75" x14ac:dyDescent="0.2">
      <c r="A153" s="270" t="s">
        <v>246</v>
      </c>
      <c r="B153" s="271"/>
      <c r="C153" s="194"/>
      <c r="D153" s="147" t="s">
        <v>204</v>
      </c>
      <c r="E153" s="147"/>
      <c r="F153" s="147"/>
      <c r="G153" s="147"/>
      <c r="H153" s="147"/>
      <c r="I153" s="147"/>
      <c r="J153" s="148"/>
      <c r="N153" s="2"/>
      <c r="T153" s="263" t="str">
        <f>IF(Source!$A$75="V3","Avance à la signature de la convention ","")</f>
        <v/>
      </c>
      <c r="U153" s="263"/>
      <c r="V153" s="263"/>
      <c r="W153" s="261"/>
    </row>
    <row r="154" spans="1:24" ht="18" customHeight="1" x14ac:dyDescent="0.25">
      <c r="A154" s="157"/>
      <c r="B154" s="158"/>
      <c r="C154" s="158"/>
      <c r="D154" s="34"/>
      <c r="E154" s="34"/>
      <c r="F154" s="34"/>
      <c r="G154" s="34"/>
      <c r="H154" s="34"/>
      <c r="I154" s="34"/>
      <c r="J154" s="67"/>
      <c r="N154" s="2"/>
      <c r="T154" s="264" t="str">
        <f>IF(Source!$A$75="V3","Solde après avance  ","")</f>
        <v/>
      </c>
      <c r="U154" s="264"/>
      <c r="V154" s="264"/>
      <c r="W154" s="200">
        <f>W152-W153</f>
        <v>0</v>
      </c>
    </row>
    <row r="155" spans="1:24" ht="18" customHeight="1" x14ac:dyDescent="0.25">
      <c r="A155" s="273" t="s">
        <v>268</v>
      </c>
      <c r="B155" s="274"/>
      <c r="C155" s="274"/>
      <c r="D155" s="143"/>
      <c r="F155" s="144" t="s">
        <v>55</v>
      </c>
      <c r="G155" s="143"/>
      <c r="H155" s="143"/>
      <c r="I155" s="34"/>
      <c r="J155" s="145"/>
      <c r="K155" s="146"/>
      <c r="N155" s="2"/>
      <c r="T155" s="263" t="s">
        <v>242</v>
      </c>
      <c r="U155" s="263"/>
      <c r="V155" s="263"/>
      <c r="W155" s="200">
        <f>MIN('Plan de financement'!D13*'Réclamation 1'!U146,'Réclamation 1'!W152)</f>
        <v>0</v>
      </c>
      <c r="X155" s="262" t="str">
        <f>IF(AND(Source!A75="V3",'Réclamation 1'!W155&lt;'Réclamation 1'!W153),"Réclamation 1 est inférieure à l'avance, aucun versement recommandé","")</f>
        <v/>
      </c>
    </row>
    <row r="156" spans="1:24" ht="18" x14ac:dyDescent="0.25">
      <c r="A156" s="66"/>
      <c r="B156" s="34"/>
      <c r="C156" s="144"/>
      <c r="D156" s="144"/>
      <c r="E156" s="144"/>
      <c r="F156" s="144"/>
      <c r="G156" s="144"/>
      <c r="H156" s="144"/>
      <c r="I156" s="34"/>
      <c r="J156" s="67"/>
      <c r="N156" s="2"/>
      <c r="T156" s="263" t="s">
        <v>317</v>
      </c>
      <c r="U156" s="263"/>
      <c r="V156" s="263"/>
      <c r="W156" s="200">
        <f>W152-W153-W155</f>
        <v>0</v>
      </c>
      <c r="X156" s="262"/>
    </row>
    <row r="157" spans="1:24" ht="30" customHeight="1" x14ac:dyDescent="0.25">
      <c r="A157" s="68"/>
      <c r="B157" s="69"/>
      <c r="C157" s="70"/>
      <c r="D157" s="70"/>
      <c r="E157" s="71"/>
      <c r="F157" s="71"/>
      <c r="G157" s="71"/>
      <c r="H157" s="71"/>
      <c r="I157" s="71"/>
      <c r="J157" s="72"/>
      <c r="N157" s="2"/>
      <c r="T157" s="264" t="s">
        <v>237</v>
      </c>
      <c r="U157" s="264"/>
      <c r="V157" s="265"/>
      <c r="W157" s="265"/>
    </row>
    <row r="158" spans="1:24" ht="16.5" x14ac:dyDescent="0.25">
      <c r="A158" s="156" t="s">
        <v>311</v>
      </c>
      <c r="B158" s="156"/>
      <c r="C158" s="33"/>
      <c r="D158" s="33"/>
      <c r="E158" s="33"/>
      <c r="F158" s="33"/>
      <c r="G158" s="33"/>
      <c r="H158" s="33"/>
      <c r="I158" s="33"/>
      <c r="J158" s="33"/>
      <c r="N158" s="2"/>
      <c r="T158" s="263" t="s">
        <v>238</v>
      </c>
      <c r="U158" s="263"/>
      <c r="V158" s="266"/>
      <c r="W158" s="266"/>
    </row>
    <row r="159" spans="1:24" x14ac:dyDescent="0.2">
      <c r="M159" s="2"/>
      <c r="N159" s="2"/>
    </row>
    <row r="160" spans="1:24" x14ac:dyDescent="0.2">
      <c r="M160" s="2"/>
      <c r="N160" s="2"/>
      <c r="O160" s="2"/>
      <c r="P160" s="2"/>
    </row>
    <row r="161" spans="11:17" x14ac:dyDescent="0.2">
      <c r="M161" s="2"/>
      <c r="N161" s="2"/>
      <c r="O161" s="2"/>
      <c r="P161" s="2"/>
    </row>
    <row r="162" spans="11:17" x14ac:dyDescent="0.2">
      <c r="M162" s="2"/>
      <c r="N162" s="2"/>
      <c r="O162" s="2"/>
      <c r="P162" s="2"/>
    </row>
    <row r="163" spans="11:17" x14ac:dyDescent="0.2">
      <c r="M163" s="2"/>
      <c r="N163" s="2"/>
      <c r="O163" s="2"/>
      <c r="P163" s="2"/>
      <c r="Q163" s="140"/>
    </row>
    <row r="164" spans="11:17" x14ac:dyDescent="0.2">
      <c r="M164" s="2"/>
      <c r="N164" s="2"/>
      <c r="O164" s="2"/>
      <c r="P164" s="2"/>
    </row>
    <row r="165" spans="11:17" ht="18" x14ac:dyDescent="0.25">
      <c r="K165" s="35"/>
    </row>
    <row r="166" spans="11:17" ht="18" x14ac:dyDescent="0.25">
      <c r="K166" s="35"/>
    </row>
    <row r="167" spans="11:17" ht="18" x14ac:dyDescent="0.2">
      <c r="K167" s="36"/>
    </row>
    <row r="168" spans="11:17" ht="18" x14ac:dyDescent="0.2">
      <c r="K168" s="36"/>
    </row>
    <row r="169" spans="11:17" ht="18" x14ac:dyDescent="0.25">
      <c r="K169" s="34"/>
    </row>
    <row r="170" spans="11:17" ht="18" x14ac:dyDescent="0.25">
      <c r="K170" s="34"/>
    </row>
    <row r="171" spans="11:17" ht="18" x14ac:dyDescent="0.25">
      <c r="K171" s="34"/>
    </row>
    <row r="172" spans="11:17" ht="18" x14ac:dyDescent="0.25">
      <c r="K172" s="34"/>
    </row>
    <row r="173" spans="11:17" ht="18" x14ac:dyDescent="0.25">
      <c r="K173" s="34"/>
    </row>
    <row r="174" spans="11:17" ht="18" x14ac:dyDescent="0.25">
      <c r="K174" s="37"/>
    </row>
    <row r="175" spans="11:17" ht="18" x14ac:dyDescent="0.25">
      <c r="K175" s="34"/>
    </row>
    <row r="176" spans="11:17" ht="16.5" x14ac:dyDescent="0.25">
      <c r="K176" s="33"/>
    </row>
    <row r="177" spans="11:11" ht="16.5" x14ac:dyDescent="0.25">
      <c r="K177" s="33"/>
    </row>
  </sheetData>
  <sheetProtection algorithmName="SHA-512" hashValue="nS5xW87la8C96aaLnZtf2sbzRSjTdAkJQsdgmu+XnFXpZ08swpLmooLwldsoQhQKqPv4pNc1Wj5/e+swyF1wLw==" saltValue="HYp1AXJHlPcd4IZoXwoJOQ==" spinCount="100000" sheet="1" formatRows="0"/>
  <mergeCells count="413">
    <mergeCell ref="V7:V8"/>
    <mergeCell ref="W7:W8"/>
    <mergeCell ref="X7:X8"/>
    <mergeCell ref="W119:X120"/>
    <mergeCell ref="W103:X103"/>
    <mergeCell ref="W107:X107"/>
    <mergeCell ref="T118:X118"/>
    <mergeCell ref="N109:P109"/>
    <mergeCell ref="N118:P118"/>
    <mergeCell ref="W101:X102"/>
    <mergeCell ref="W85:X85"/>
    <mergeCell ref="W88:X88"/>
    <mergeCell ref="V92:V93"/>
    <mergeCell ref="N110:N111"/>
    <mergeCell ref="O110:O111"/>
    <mergeCell ref="P110:P111"/>
    <mergeCell ref="O83:O84"/>
    <mergeCell ref="P83:P84"/>
    <mergeCell ref="N83:N84"/>
    <mergeCell ref="N74:N75"/>
    <mergeCell ref="O74:O75"/>
    <mergeCell ref="P74:P75"/>
    <mergeCell ref="T11:U11"/>
    <mergeCell ref="T12:U12"/>
    <mergeCell ref="N29:P29"/>
    <mergeCell ref="N51:P51"/>
    <mergeCell ref="N64:P64"/>
    <mergeCell ref="N73:P73"/>
    <mergeCell ref="N82:P82"/>
    <mergeCell ref="O52:O53"/>
    <mergeCell ref="W56:X56"/>
    <mergeCell ref="W57:X57"/>
    <mergeCell ref="W58:X58"/>
    <mergeCell ref="W59:X59"/>
    <mergeCell ref="U74:U75"/>
    <mergeCell ref="W49:X49"/>
    <mergeCell ref="W80:X80"/>
    <mergeCell ref="Q62:R62"/>
    <mergeCell ref="Q63:R63"/>
    <mergeCell ref="P65:P66"/>
    <mergeCell ref="Q30:R30"/>
    <mergeCell ref="Q52:R52"/>
    <mergeCell ref="Q65:R65"/>
    <mergeCell ref="Q74:R74"/>
    <mergeCell ref="P30:P31"/>
    <mergeCell ref="N30:N31"/>
    <mergeCell ref="O30:O31"/>
    <mergeCell ref="N65:N66"/>
    <mergeCell ref="T127:X127"/>
    <mergeCell ref="T136:X136"/>
    <mergeCell ref="T73:X73"/>
    <mergeCell ref="T82:X82"/>
    <mergeCell ref="T91:X91"/>
    <mergeCell ref="T100:X100"/>
    <mergeCell ref="T109:X109"/>
    <mergeCell ref="W104:X104"/>
    <mergeCell ref="T119:T120"/>
    <mergeCell ref="U119:U120"/>
    <mergeCell ref="V119:V120"/>
    <mergeCell ref="W112:X112"/>
    <mergeCell ref="W115:X115"/>
    <mergeCell ref="W116:X116"/>
    <mergeCell ref="W121:X121"/>
    <mergeCell ref="W125:X125"/>
    <mergeCell ref="U110:U111"/>
    <mergeCell ref="V110:V111"/>
    <mergeCell ref="T108:X108"/>
    <mergeCell ref="T92:T93"/>
    <mergeCell ref="U92:U93"/>
    <mergeCell ref="V83:V84"/>
    <mergeCell ref="W96:X96"/>
    <mergeCell ref="W97:X97"/>
    <mergeCell ref="X155:X156"/>
    <mergeCell ref="P52:P53"/>
    <mergeCell ref="N52:N53"/>
    <mergeCell ref="O128:O129"/>
    <mergeCell ref="N119:N120"/>
    <mergeCell ref="O119:O120"/>
    <mergeCell ref="T148:V148"/>
    <mergeCell ref="T137:T138"/>
    <mergeCell ref="U137:U138"/>
    <mergeCell ref="V137:V138"/>
    <mergeCell ref="T144:T145"/>
    <mergeCell ref="T52:T53"/>
    <mergeCell ref="U52:U53"/>
    <mergeCell ref="V52:V53"/>
    <mergeCell ref="T65:T66"/>
    <mergeCell ref="U65:U66"/>
    <mergeCell ref="V65:V66"/>
    <mergeCell ref="T74:T75"/>
    <mergeCell ref="T117:X117"/>
    <mergeCell ref="P101:P102"/>
    <mergeCell ref="Q101:R101"/>
    <mergeCell ref="T101:T102"/>
    <mergeCell ref="Q137:R137"/>
    <mergeCell ref="W79:X79"/>
    <mergeCell ref="T158:U158"/>
    <mergeCell ref="V158:W158"/>
    <mergeCell ref="T155:V155"/>
    <mergeCell ref="T156:V156"/>
    <mergeCell ref="W124:X124"/>
    <mergeCell ref="W110:X111"/>
    <mergeCell ref="W105:X105"/>
    <mergeCell ref="W106:X106"/>
    <mergeCell ref="T110:T111"/>
    <mergeCell ref="T154:V154"/>
    <mergeCell ref="T152:V152"/>
    <mergeCell ref="T151:U151"/>
    <mergeCell ref="T153:V153"/>
    <mergeCell ref="V144:V145"/>
    <mergeCell ref="U144:U145"/>
    <mergeCell ref="U128:U129"/>
    <mergeCell ref="V128:V129"/>
    <mergeCell ref="W148:X148"/>
    <mergeCell ref="T126:X126"/>
    <mergeCell ref="T149:V150"/>
    <mergeCell ref="W149:X150"/>
    <mergeCell ref="W133:X133"/>
    <mergeCell ref="W134:X134"/>
    <mergeCell ref="W139:X139"/>
    <mergeCell ref="T13:U13"/>
    <mergeCell ref="T14:U14"/>
    <mergeCell ref="V11:W11"/>
    <mergeCell ref="V12:W12"/>
    <mergeCell ref="V13:W13"/>
    <mergeCell ref="V14:W14"/>
    <mergeCell ref="T50:X50"/>
    <mergeCell ref="U21:U22"/>
    <mergeCell ref="V21:V22"/>
    <mergeCell ref="W46:X46"/>
    <mergeCell ref="W47:X47"/>
    <mergeCell ref="W48:X48"/>
    <mergeCell ref="T21:T22"/>
    <mergeCell ref="W21:X22"/>
    <mergeCell ref="W30:X31"/>
    <mergeCell ref="W23:X23"/>
    <mergeCell ref="W27:X27"/>
    <mergeCell ref="W32:X32"/>
    <mergeCell ref="W33:X33"/>
    <mergeCell ref="W44:X44"/>
    <mergeCell ref="W45:X45"/>
    <mergeCell ref="T29:X29"/>
    <mergeCell ref="W24:X24"/>
    <mergeCell ref="W26:X26"/>
    <mergeCell ref="V101:V102"/>
    <mergeCell ref="T51:X51"/>
    <mergeCell ref="W54:X54"/>
    <mergeCell ref="W52:X53"/>
    <mergeCell ref="V74:V75"/>
    <mergeCell ref="U101:U102"/>
    <mergeCell ref="W92:X93"/>
    <mergeCell ref="T72:X72"/>
    <mergeCell ref="T81:X81"/>
    <mergeCell ref="T90:X90"/>
    <mergeCell ref="T99:X99"/>
    <mergeCell ref="W69:X69"/>
    <mergeCell ref="W77:X77"/>
    <mergeCell ref="V6:X6"/>
    <mergeCell ref="T20:X20"/>
    <mergeCell ref="T18:X19"/>
    <mergeCell ref="T9:U9"/>
    <mergeCell ref="W89:X89"/>
    <mergeCell ref="W83:X84"/>
    <mergeCell ref="W60:X60"/>
    <mergeCell ref="W61:X61"/>
    <mergeCell ref="W67:X67"/>
    <mergeCell ref="W70:X70"/>
    <mergeCell ref="W71:X71"/>
    <mergeCell ref="W76:X76"/>
    <mergeCell ref="W74:X75"/>
    <mergeCell ref="W65:X66"/>
    <mergeCell ref="T62:X63"/>
    <mergeCell ref="T64:X64"/>
    <mergeCell ref="W55:X55"/>
    <mergeCell ref="T28:X28"/>
    <mergeCell ref="U83:U84"/>
    <mergeCell ref="T83:T84"/>
    <mergeCell ref="T30:T31"/>
    <mergeCell ref="U30:U31"/>
    <mergeCell ref="V30:V31"/>
    <mergeCell ref="W78:X78"/>
    <mergeCell ref="W142:X142"/>
    <mergeCell ref="W143:X143"/>
    <mergeCell ref="W137:X138"/>
    <mergeCell ref="W130:X130"/>
    <mergeCell ref="W132:X132"/>
    <mergeCell ref="T135:X135"/>
    <mergeCell ref="W128:X129"/>
    <mergeCell ref="W144:X144"/>
    <mergeCell ref="W145:X145"/>
    <mergeCell ref="W131:X131"/>
    <mergeCell ref="W146:X146"/>
    <mergeCell ref="W147:X147"/>
    <mergeCell ref="T128:T129"/>
    <mergeCell ref="W141:X141"/>
    <mergeCell ref="W140:X140"/>
    <mergeCell ref="W94:X94"/>
    <mergeCell ref="W95:X95"/>
    <mergeCell ref="A153:B153"/>
    <mergeCell ref="A137:L138"/>
    <mergeCell ref="M137:M138"/>
    <mergeCell ref="N137:N138"/>
    <mergeCell ref="O137:O138"/>
    <mergeCell ref="P137:P138"/>
    <mergeCell ref="A139:L139"/>
    <mergeCell ref="P128:P129"/>
    <mergeCell ref="A130:L130"/>
    <mergeCell ref="A149:J149"/>
    <mergeCell ref="A142:L142"/>
    <mergeCell ref="A143:L143"/>
    <mergeCell ref="A144:L144"/>
    <mergeCell ref="A146:L146"/>
    <mergeCell ref="A147:L147"/>
    <mergeCell ref="A151:J151"/>
    <mergeCell ref="A152:J152"/>
    <mergeCell ref="A150:J150"/>
    <mergeCell ref="A133:L133"/>
    <mergeCell ref="A134:L134"/>
    <mergeCell ref="A135:L135"/>
    <mergeCell ref="A136:M136"/>
    <mergeCell ref="A128:L129"/>
    <mergeCell ref="N136:P136"/>
    <mergeCell ref="A116:L116"/>
    <mergeCell ref="A104:L104"/>
    <mergeCell ref="A114:L114"/>
    <mergeCell ref="A121:L121"/>
    <mergeCell ref="A124:L124"/>
    <mergeCell ref="A126:L126"/>
    <mergeCell ref="A127:M127"/>
    <mergeCell ref="N128:N129"/>
    <mergeCell ref="M128:M129"/>
    <mergeCell ref="N127:P127"/>
    <mergeCell ref="M119:M120"/>
    <mergeCell ref="A145:L145"/>
    <mergeCell ref="A125:L125"/>
    <mergeCell ref="A112:L112"/>
    <mergeCell ref="A115:L115"/>
    <mergeCell ref="A119:L120"/>
    <mergeCell ref="P119:P120"/>
    <mergeCell ref="A85:L85"/>
    <mergeCell ref="A88:L88"/>
    <mergeCell ref="A89:L89"/>
    <mergeCell ref="A108:L108"/>
    <mergeCell ref="A105:L105"/>
    <mergeCell ref="A106:L106"/>
    <mergeCell ref="A86:L86"/>
    <mergeCell ref="A87:L87"/>
    <mergeCell ref="A113:L113"/>
    <mergeCell ref="A90:L90"/>
    <mergeCell ref="A91:M91"/>
    <mergeCell ref="A94:L94"/>
    <mergeCell ref="A95:L95"/>
    <mergeCell ref="A96:L96"/>
    <mergeCell ref="A97:L97"/>
    <mergeCell ref="A101:L102"/>
    <mergeCell ref="M101:M102"/>
    <mergeCell ref="A100:M100"/>
    <mergeCell ref="A103:L103"/>
    <mergeCell ref="A92:L93"/>
    <mergeCell ref="M92:M93"/>
    <mergeCell ref="A109:M109"/>
    <mergeCell ref="A110:L111"/>
    <mergeCell ref="M110:M111"/>
    <mergeCell ref="A45:B45"/>
    <mergeCell ref="A77:L77"/>
    <mergeCell ref="A78:L78"/>
    <mergeCell ref="A82:M82"/>
    <mergeCell ref="A83:L84"/>
    <mergeCell ref="M83:M84"/>
    <mergeCell ref="A75:L75"/>
    <mergeCell ref="A76:L76"/>
    <mergeCell ref="A79:L79"/>
    <mergeCell ref="A57:L57"/>
    <mergeCell ref="A48:B48"/>
    <mergeCell ref="A49:B49"/>
    <mergeCell ref="A46:B46"/>
    <mergeCell ref="A47:B47"/>
    <mergeCell ref="A54:L54"/>
    <mergeCell ref="A55:L55"/>
    <mergeCell ref="A56:L56"/>
    <mergeCell ref="A50:L50"/>
    <mergeCell ref="A51:M51"/>
    <mergeCell ref="A52:L53"/>
    <mergeCell ref="M52:M53"/>
    <mergeCell ref="A32:B32"/>
    <mergeCell ref="A62:L62"/>
    <mergeCell ref="A63:L63"/>
    <mergeCell ref="N63:O63"/>
    <mergeCell ref="A58:L58"/>
    <mergeCell ref="A59:L59"/>
    <mergeCell ref="C7:E7"/>
    <mergeCell ref="A19:P19"/>
    <mergeCell ref="M21:M22"/>
    <mergeCell ref="N21:N22"/>
    <mergeCell ref="O21:O22"/>
    <mergeCell ref="P21:P22"/>
    <mergeCell ref="A13:C13"/>
    <mergeCell ref="J13:K13"/>
    <mergeCell ref="A14:C14"/>
    <mergeCell ref="A15:C15"/>
    <mergeCell ref="A16:C16"/>
    <mergeCell ref="N20:P20"/>
    <mergeCell ref="A20:M20"/>
    <mergeCell ref="A21:L21"/>
    <mergeCell ref="A22:L22"/>
    <mergeCell ref="F8:I8"/>
    <mergeCell ref="A36:B36"/>
    <mergeCell ref="A37:B37"/>
    <mergeCell ref="T157:U157"/>
    <mergeCell ref="V157:W157"/>
    <mergeCell ref="A1:K1"/>
    <mergeCell ref="A3:B3"/>
    <mergeCell ref="C3:E3"/>
    <mergeCell ref="J3:K3"/>
    <mergeCell ref="A4:B4"/>
    <mergeCell ref="C4:E4"/>
    <mergeCell ref="G15:I15"/>
    <mergeCell ref="J15:K15"/>
    <mergeCell ref="M15:N15"/>
    <mergeCell ref="F7:I7"/>
    <mergeCell ref="A8:B8"/>
    <mergeCell ref="C8:E8"/>
    <mergeCell ref="A9:D9"/>
    <mergeCell ref="A10:D10"/>
    <mergeCell ref="J10:K11"/>
    <mergeCell ref="A11:D11"/>
    <mergeCell ref="A5:B5"/>
    <mergeCell ref="C5:E5"/>
    <mergeCell ref="A6:B6"/>
    <mergeCell ref="C6:E6"/>
    <mergeCell ref="A7:B7"/>
    <mergeCell ref="Q21:R21"/>
    <mergeCell ref="Q92:R92"/>
    <mergeCell ref="A118:M118"/>
    <mergeCell ref="A117:L117"/>
    <mergeCell ref="A107:L107"/>
    <mergeCell ref="A99:L99"/>
    <mergeCell ref="A24:L24"/>
    <mergeCell ref="A28:L28"/>
    <mergeCell ref="A29:M29"/>
    <mergeCell ref="A30:B31"/>
    <mergeCell ref="E30:E31"/>
    <mergeCell ref="H30:H31"/>
    <mergeCell ref="I30:I31"/>
    <mergeCell ref="C30:C31"/>
    <mergeCell ref="D30:D31"/>
    <mergeCell ref="F30:F31"/>
    <mergeCell ref="G30:G31"/>
    <mergeCell ref="A25:L25"/>
    <mergeCell ref="A27:L27"/>
    <mergeCell ref="A26:L26"/>
    <mergeCell ref="A33:B33"/>
    <mergeCell ref="J30:J31"/>
    <mergeCell ref="K30:K31"/>
    <mergeCell ref="L30:L31"/>
    <mergeCell ref="M30:M31"/>
    <mergeCell ref="A39:B39"/>
    <mergeCell ref="A40:B40"/>
    <mergeCell ref="A41:B41"/>
    <mergeCell ref="A42:B42"/>
    <mergeCell ref="N91:P91"/>
    <mergeCell ref="N92:N93"/>
    <mergeCell ref="P92:P93"/>
    <mergeCell ref="A61:L61"/>
    <mergeCell ref="A67:L67"/>
    <mergeCell ref="A70:L70"/>
    <mergeCell ref="A60:L60"/>
    <mergeCell ref="A68:L68"/>
    <mergeCell ref="A69:L69"/>
    <mergeCell ref="A64:M64"/>
    <mergeCell ref="A65:L66"/>
    <mergeCell ref="M65:M66"/>
    <mergeCell ref="A71:L71"/>
    <mergeCell ref="A72:L72"/>
    <mergeCell ref="A73:M73"/>
    <mergeCell ref="A74:L74"/>
    <mergeCell ref="M74:M75"/>
    <mergeCell ref="O92:O93"/>
    <mergeCell ref="O65:O66"/>
    <mergeCell ref="A43:B43"/>
    <mergeCell ref="W25:X25"/>
    <mergeCell ref="W86:X86"/>
    <mergeCell ref="W87:X87"/>
    <mergeCell ref="W113:X113"/>
    <mergeCell ref="W114:X114"/>
    <mergeCell ref="W122:X122"/>
    <mergeCell ref="W123:X123"/>
    <mergeCell ref="W68:X68"/>
    <mergeCell ref="W98:X98"/>
    <mergeCell ref="N100:P100"/>
    <mergeCell ref="N101:N102"/>
    <mergeCell ref="O101:O102"/>
    <mergeCell ref="Q128:R128"/>
    <mergeCell ref="A98:L98"/>
    <mergeCell ref="Q146:R146"/>
    <mergeCell ref="A23:L23"/>
    <mergeCell ref="A155:C155"/>
    <mergeCell ref="A122:L122"/>
    <mergeCell ref="A123:L123"/>
    <mergeCell ref="A131:L131"/>
    <mergeCell ref="A132:L132"/>
    <mergeCell ref="A140:L140"/>
    <mergeCell ref="A141:L141"/>
    <mergeCell ref="Q83:R83"/>
    <mergeCell ref="Q110:R110"/>
    <mergeCell ref="Q119:R119"/>
    <mergeCell ref="Q50:R50"/>
    <mergeCell ref="A44:B44"/>
    <mergeCell ref="A80:L80"/>
    <mergeCell ref="A81:L81"/>
    <mergeCell ref="A34:B34"/>
    <mergeCell ref="A35:B35"/>
    <mergeCell ref="A38:B38"/>
  </mergeCells>
  <phoneticPr fontId="8" type="noConversion"/>
  <conditionalFormatting sqref="M62">
    <cfRule type="expression" dxfId="102" priority="148">
      <formula>$P$62&gt;$P$63</formula>
    </cfRule>
  </conditionalFormatting>
  <conditionalFormatting sqref="M144:O144">
    <cfRule type="expression" dxfId="100" priority="246">
      <formula>$P$144&gt;$B$145</formula>
    </cfRule>
  </conditionalFormatting>
  <conditionalFormatting sqref="N147">
    <cfRule type="expression" dxfId="99" priority="150">
      <formula>IF($N$147&lt;0.2,TRUE)</formula>
    </cfRule>
  </conditionalFormatting>
  <conditionalFormatting sqref="O147:P147">
    <cfRule type="expression" dxfId="97" priority="114">
      <formula>$O$147+$P$147&gt;$D$16</formula>
    </cfRule>
  </conditionalFormatting>
  <conditionalFormatting sqref="P72">
    <cfRule type="expression" dxfId="93" priority="15">
      <formula>P72&lt;&gt;O72</formula>
    </cfRule>
  </conditionalFormatting>
  <conditionalFormatting sqref="P90">
    <cfRule type="expression" dxfId="92" priority="9">
      <formula>P90&lt;&gt;O90</formula>
    </cfRule>
  </conditionalFormatting>
  <conditionalFormatting sqref="P99">
    <cfRule type="expression" dxfId="91" priority="6">
      <formula>P99&lt;&gt;O99</formula>
    </cfRule>
  </conditionalFormatting>
  <conditionalFormatting sqref="P108">
    <cfRule type="expression" dxfId="90" priority="3">
      <formula>P108&lt;&gt;O108</formula>
    </cfRule>
  </conditionalFormatting>
  <conditionalFormatting sqref="P147">
    <cfRule type="expression" dxfId="87" priority="113" stopIfTrue="1">
      <formula>$P$147&gt;$D$13</formula>
    </cfRule>
  </conditionalFormatting>
  <conditionalFormatting sqref="U23:U27">
    <cfRule type="expression" dxfId="73" priority="143">
      <formula>U23&lt;&gt;T23</formula>
    </cfRule>
  </conditionalFormatting>
  <conditionalFormatting sqref="U32:U49">
    <cfRule type="expression" dxfId="72" priority="142">
      <formula>U32&lt;&gt;T32</formula>
    </cfRule>
  </conditionalFormatting>
  <conditionalFormatting sqref="U54:U61">
    <cfRule type="expression" dxfId="71" priority="141">
      <formula>U54&lt;&gt;T54</formula>
    </cfRule>
  </conditionalFormatting>
  <conditionalFormatting sqref="U67:U71">
    <cfRule type="expression" dxfId="70" priority="31">
      <formula>U67&lt;&gt;T67</formula>
    </cfRule>
    <cfRule type="expression" dxfId="69" priority="140">
      <formula>U67&lt;&gt;T67</formula>
    </cfRule>
  </conditionalFormatting>
  <conditionalFormatting sqref="U76:U80">
    <cfRule type="expression" dxfId="67" priority="17">
      <formula>U76&lt;&gt;T76</formula>
    </cfRule>
  </conditionalFormatting>
  <conditionalFormatting sqref="U94:U98">
    <cfRule type="expression" dxfId="66" priority="64">
      <formula>U94&lt;&gt;T94</formula>
    </cfRule>
  </conditionalFormatting>
  <conditionalFormatting sqref="U103:U107">
    <cfRule type="expression" dxfId="65" priority="63">
      <formula>U103&lt;&gt;T103</formula>
    </cfRule>
  </conditionalFormatting>
  <conditionalFormatting sqref="U112:U116 U85:U89">
    <cfRule type="expression" dxfId="64" priority="139">
      <formula>U85&lt;&gt;T85</formula>
    </cfRule>
  </conditionalFormatting>
  <conditionalFormatting sqref="U121:U125 U130:U134 U139:U143">
    <cfRule type="expression" dxfId="63" priority="138">
      <formula>U121&lt;&gt;T121</formula>
    </cfRule>
  </conditionalFormatting>
  <conditionalFormatting sqref="V23:V27 V32:V49 V54:V61 V67:V71 V76:V80 V85:V89 V94:V98 V103:V107 V112:V116 V121:V125 V130:V134 V139:V143">
    <cfRule type="expression" dxfId="62" priority="1" stopIfTrue="1">
      <formula>V23&gt;15000</formula>
    </cfRule>
    <cfRule type="expression" dxfId="61" priority="36" stopIfTrue="1">
      <formula>AND(V23&lt;2500,V23&gt;0)</formula>
    </cfRule>
  </conditionalFormatting>
  <conditionalFormatting sqref="V23:V27 V54:V61 V67:V71 V76:V80 V85:V89 V94:V98 V112:V116 V121:V125 V130:V134 V139:V143">
    <cfRule type="expression" dxfId="60" priority="96" stopIfTrue="1">
      <formula>AND(V23&gt;2499,V23&lt;15001)</formula>
    </cfRule>
  </conditionalFormatting>
  <conditionalFormatting sqref="V32:V49">
    <cfRule type="expression" dxfId="59" priority="66" stopIfTrue="1">
      <formula>AND(V32&gt;2499,V32&lt;15001)</formula>
    </cfRule>
  </conditionalFormatting>
  <conditionalFormatting sqref="V103:V107">
    <cfRule type="expression" dxfId="58" priority="56" stopIfTrue="1">
      <formula>AND(V103&gt;2499,V103&lt;15001)</formula>
    </cfRule>
  </conditionalFormatting>
  <dataValidations disablePrompts="1" count="1">
    <dataValidation type="list" allowBlank="1" showInputMessage="1" showErrorMessage="1" sqref="E9" xr:uid="{B01A2FE5-5567-4748-A06F-4088058C40A1}">
      <formula1>"(À sélectionner),Oui,Non,"</formula1>
    </dataValidation>
  </dataValidations>
  <hyperlinks>
    <hyperlink ref="A22:L22" r:id="rId1" display="Les frais de déplacement ne doivent pas dépasser les barèmes en vigueur au sein de la fonction publique du Québec." xr:uid="{F6DF1285-F607-41E9-86A0-802AA6FF02B5}"/>
    <hyperlink ref="A74:L74" r:id="rId2" display="https://www.tresor.gouv.qc.ca/fileadmin/PDF/secretariat/Directive_frais_remboursables.pdf" xr:uid="{C5912AFC-5287-45F1-A517-8810337E2068}"/>
  </hyperlinks>
  <pageMargins left="0.23622047244094491" right="0.23622047244094491" top="0.74803149606299213" bottom="0.74803149606299213" header="0.31496062992125984" footer="0.31496062992125984"/>
  <pageSetup paperSize="120" scale="40" fitToHeight="0" orientation="portrait" horizontalDpi="1200" verticalDpi="1200" r:id="rId3"/>
  <ignoredErrors>
    <ignoredError sqref="M137" evalError="1"/>
    <ignoredError sqref="A32:B49 C32:D32 F32:F49 H32:H49 I32:I49 K32:K49 A54:L61 P71 A81:P82 A99:P100 A112:L116 P116 A125:L125 A130:L134 P134 A139:L143 P143 C33:C49 P139 P130 D33 D34:D49 O61 A76:L76 P76 A77:L80 P80 A84:P84 A83:O83 A102:P102 A101:O101 P24 P25 P26 P27 A121:L121 P121 A122:L122 P122 A123:L123 P123 A124:L124 P124 P125 P131 P132 P133 P140 P142 A67:L70 A71 P67 P68 P69 P70 P77 P78 P79 A89:L89 A85:L85 P85 A86:L86 P86 A87:L87 P87 A88:L88 P88 P89 A94:L94 P94 A95:L95 P95 A96:L96 P96 A97:L97 P97 A98:L98 P98 A107:L107 A103:L103 P103 A104:L104 P104 A105:L105 P105 A106:L106 P106 P107 P112 P113 P114 P115" unlocked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151" id="{818996AD-FD70-42E5-991B-E03E4439A827}">
            <xm:f>Source!$A$75&lt;&gt;"V3"</xm:f>
            <x14:dxf>
              <font>
                <color theme="0" tint="-4.9989318521683403E-2"/>
              </font>
            </x14:dxf>
          </x14:cfRule>
          <xm:sqref>A74:L74</xm:sqref>
        </x14:conditionalFormatting>
        <x14:conditionalFormatting xmlns:xm="http://schemas.microsoft.com/office/excel/2006/main">
          <x14:cfRule type="expression" priority="2" id="{6BBF4FF6-A1A5-4F89-B1D4-5E8CBC850C7B}">
            <xm:f>Source!$A$75="V1"</xm:f>
            <x14:dxf>
              <font>
                <color theme="0" tint="-0.34998626667073579"/>
              </font>
              <fill>
                <patternFill>
                  <bgColor theme="0" tint="-0.34998626667073579"/>
                </patternFill>
              </fill>
            </x14:dxf>
          </x14:cfRule>
          <xm:sqref>A108:P108</xm:sqref>
        </x14:conditionalFormatting>
        <x14:conditionalFormatting xmlns:xm="http://schemas.microsoft.com/office/excel/2006/main">
          <x14:cfRule type="expression" priority="155" id="{B20AE042-F58A-4019-A5F4-3F5A306DD2A7}">
            <xm:f>Source!$A$75="V1"</xm:f>
            <x14:dxf>
              <font>
                <color theme="0" tint="-0.34998626667073579"/>
              </font>
              <fill>
                <patternFill>
                  <bgColor theme="0" tint="-0.34998626667073579"/>
                </patternFill>
              </fill>
            </x14:dxf>
          </x14:cfRule>
          <xm:sqref>A29:R63</xm:sqref>
        </x14:conditionalFormatting>
        <x14:conditionalFormatting xmlns:xm="http://schemas.microsoft.com/office/excel/2006/main">
          <x14:cfRule type="expression" priority="154" id="{4C83E870-F4CE-4432-AC00-12973516BE55}">
            <xm:f>Source!$A$75="V3"</xm:f>
            <x14:dxf>
              <font>
                <color theme="0" tint="-0.34998626667073579"/>
              </font>
              <fill>
                <patternFill>
                  <bgColor theme="0" tint="-0.34998626667073579"/>
                </patternFill>
              </fill>
            </x14:dxf>
          </x14:cfRule>
          <xm:sqref>A52:R63 T52:X71 A65:P72 A51 N51 T51 A64 Q65 T72</xm:sqref>
        </x14:conditionalFormatting>
        <x14:conditionalFormatting xmlns:xm="http://schemas.microsoft.com/office/excel/2006/main">
          <x14:cfRule type="expression" priority="52" id="{43D7DA72-8934-44FC-A845-E7CBF447830D}">
            <xm:f>Source!$A$75="V1"</xm:f>
            <x14:dxf>
              <font>
                <color theme="0" tint="-0.34998626667073579"/>
              </font>
              <fill>
                <patternFill>
                  <bgColor theme="0" tint="-0.34998626667073579"/>
                </patternFill>
              </fill>
            </x14:dxf>
          </x14:cfRule>
          <xm:sqref>A64:R89 Q108:R109 A109:R117</xm:sqref>
        </x14:conditionalFormatting>
        <x14:conditionalFormatting xmlns:xm="http://schemas.microsoft.com/office/excel/2006/main">
          <x14:cfRule type="expression" priority="5" id="{D47748EF-6912-428F-8E40-71C6E094D9C2}">
            <xm:f>Source!$A$75="V1"</xm:f>
            <x14:dxf>
              <font>
                <color theme="0" tint="-0.34998626667073579"/>
              </font>
              <fill>
                <patternFill>
                  <bgColor theme="0" tint="-0.34998626667073579"/>
                </patternFill>
              </fill>
            </x14:dxf>
          </x14:cfRule>
          <xm:sqref>A90:R107</xm:sqref>
        </x14:conditionalFormatting>
        <x14:conditionalFormatting xmlns:xm="http://schemas.microsoft.com/office/excel/2006/main">
          <x14:cfRule type="expression" priority="7" id="{D7FEDFBB-6EE0-42FC-8E49-3314E45CA0C3}">
            <xm:f>Source!$A$75="V3"</xm:f>
            <x14:dxf>
              <font>
                <color theme="0" tint="-0.34998626667073579"/>
              </font>
              <fill>
                <patternFill>
                  <bgColor theme="0" tint="-0.34998626667073579"/>
                </patternFill>
              </fill>
            </x14:dxf>
          </x14:cfRule>
          <xm:sqref>A91:R107</xm:sqref>
        </x14:conditionalFormatting>
        <x14:conditionalFormatting xmlns:xm="http://schemas.microsoft.com/office/excel/2006/main">
          <x14:cfRule type="expression" priority="4" id="{6906812E-E199-41D6-A46F-3AE3F58932A6}">
            <xm:f>Source!$A$75="V3"</xm:f>
            <x14:dxf>
              <font>
                <color theme="0" tint="-0.34998626667073579"/>
              </font>
              <fill>
                <patternFill>
                  <bgColor theme="0" tint="-0.34998626667073579"/>
                </patternFill>
              </fill>
            </x14:dxf>
          </x14:cfRule>
          <xm:sqref>A108:R108</xm:sqref>
        </x14:conditionalFormatting>
        <x14:conditionalFormatting xmlns:xm="http://schemas.microsoft.com/office/excel/2006/main">
          <x14:cfRule type="expression" priority="48" id="{DD8C0D7A-EF4C-47F3-AC33-F6CECDA2D664}">
            <xm:f>Source!$A$75&lt;&gt;"V2"</xm:f>
            <x14:dxf>
              <font>
                <color auto="1"/>
              </font>
              <fill>
                <patternFill patternType="none">
                  <bgColor auto="1"/>
                </patternFill>
              </fill>
            </x14:dxf>
          </x14:cfRule>
          <xm:sqref>C8:E8</xm:sqref>
        </x14:conditionalFormatting>
        <x14:conditionalFormatting xmlns:xm="http://schemas.microsoft.com/office/excel/2006/main">
          <x14:cfRule type="expression" priority="116" id="{B75FF69C-ECBB-4B42-B632-C19E2903984C}">
            <xm:f>Source!$A$75="V1"</xm:f>
            <x14:dxf>
              <font>
                <color theme="0" tint="-0.34998626667073579"/>
              </font>
              <fill>
                <patternFill>
                  <bgColor theme="0" tint="-0.34998626667073579"/>
                </patternFill>
              </fill>
            </x14:dxf>
          </x14:cfRule>
          <xm:sqref>H30:P49</xm:sqref>
        </x14:conditionalFormatting>
        <x14:conditionalFormatting xmlns:xm="http://schemas.microsoft.com/office/excel/2006/main">
          <x14:cfRule type="expression" priority="126" id="{24D2F571-F4CF-445C-B0A7-280F5F2E40C4}">
            <xm:f>IF(AND($M$144&gt;Source!$A$168,Source!$A$75="V3"),TRUE)</xm:f>
            <x14:dxf>
              <font>
                <color rgb="FFFF0000"/>
              </font>
            </x14:dxf>
          </x14:cfRule>
          <xm:sqref>M137 M144:O144</xm:sqref>
        </x14:conditionalFormatting>
        <x14:conditionalFormatting xmlns:xm="http://schemas.microsoft.com/office/excel/2006/main">
          <x14:cfRule type="expression" priority="110" id="{87D7C16C-9622-45B5-B348-7C40A85E8619}">
            <xm:f>Source!$A$75="V3"</xm:f>
            <x14:dxf>
              <font>
                <color theme="0" tint="-0.34998626667073579"/>
              </font>
              <fill>
                <patternFill>
                  <bgColor theme="0" tint="-0.34998626667073579"/>
                </patternFill>
              </fill>
            </x14:dxf>
          </x14:cfRule>
          <xm:sqref>N63:P63</xm:sqref>
        </x14:conditionalFormatting>
        <x14:conditionalFormatting xmlns:xm="http://schemas.microsoft.com/office/excel/2006/main">
          <x14:cfRule type="expression" priority="109" id="{14C217F3-3B7E-4D23-981E-940F23B58EDF}">
            <xm:f>Source!$A$75="V3"</xm:f>
            <x14:dxf>
              <font>
                <color theme="0" tint="-0.24994659260841701"/>
              </font>
              <fill>
                <patternFill>
                  <bgColor theme="0" tint="-0.34998626667073579"/>
                </patternFill>
              </fill>
            </x14:dxf>
          </x14:cfRule>
          <x14:cfRule type="expression" priority="111" id="{8EF4F1A4-85A2-4E4B-BFBC-CE3B71EC3200}">
            <xm:f>Source!$A$75="V1"</xm:f>
            <x14:dxf>
              <font>
                <color theme="0" tint="-0.34998626667073579"/>
              </font>
              <fill>
                <patternFill>
                  <bgColor theme="0" tint="-0.34998626667073579"/>
                </patternFill>
              </fill>
            </x14:dxf>
          </x14:cfRule>
          <xm:sqref>P63</xm:sqref>
        </x14:conditionalFormatting>
        <x14:conditionalFormatting xmlns:xm="http://schemas.microsoft.com/office/excel/2006/main">
          <x14:cfRule type="expression" priority="14" id="{E009E5F3-37DB-4ECC-8389-1C06AAB7A46C}">
            <xm:f>Source!$A$75="V1"</xm:f>
            <x14:dxf>
              <font>
                <color theme="0" tint="-0.34998626667073579"/>
              </font>
              <fill>
                <patternFill>
                  <bgColor theme="0" tint="-0.34998626667073579"/>
                </patternFill>
              </fill>
            </x14:dxf>
          </x14:cfRule>
          <xm:sqref>P72</xm:sqref>
        </x14:conditionalFormatting>
        <x14:conditionalFormatting xmlns:xm="http://schemas.microsoft.com/office/excel/2006/main">
          <x14:cfRule type="expression" priority="112" id="{F250C7BA-5C96-4DEE-86CE-B2EBE3A44AB0}">
            <xm:f>$P$146&gt;Source!$A$181</xm:f>
            <x14:dxf>
              <font>
                <b/>
                <i val="0"/>
                <strike val="0"/>
                <color rgb="FFFF0000"/>
              </font>
            </x14:dxf>
          </x14:cfRule>
          <x14:cfRule type="expression" priority="125" stopIfTrue="1" id="{DB9044A3-0E15-451E-8319-A511EA7B6927}">
            <xm:f>IF(AND(Source!$C$163&lt;0,Source!A75="V3"),TRUE)</xm:f>
            <x14:dxf>
              <font>
                <color rgb="FFFF0000"/>
              </font>
            </x14:dxf>
          </x14:cfRule>
          <xm:sqref>P146</xm:sqref>
        </x14:conditionalFormatting>
        <x14:conditionalFormatting xmlns:xm="http://schemas.microsoft.com/office/excel/2006/main">
          <x14:cfRule type="expression" priority="119" id="{E3F57753-B709-47F3-9535-88B68F84256F}">
            <xm:f>Source!$A$75="V1"</xm:f>
            <x14:dxf>
              <font>
                <color theme="0" tint="-0.34998626667073579"/>
              </font>
              <fill>
                <patternFill>
                  <bgColor theme="0" tint="-0.34998626667073579"/>
                </patternFill>
              </fill>
            </x14:dxf>
          </x14:cfRule>
          <xm:sqref>Q47:Q50</xm:sqref>
        </x14:conditionalFormatting>
        <x14:conditionalFormatting xmlns:xm="http://schemas.microsoft.com/office/excel/2006/main">
          <x14:cfRule type="expression" priority="118" id="{0355827A-0D41-4392-848A-0F89795A695F}">
            <xm:f>Source!$A$75="V1"</xm:f>
            <x14:dxf>
              <font>
                <color theme="0" tint="-0.34998626667073579"/>
              </font>
              <fill>
                <patternFill>
                  <bgColor theme="0" tint="-0.34998626667073579"/>
                </patternFill>
              </fill>
            </x14:dxf>
          </x14:cfRule>
          <xm:sqref>Q62</xm:sqref>
        </x14:conditionalFormatting>
        <x14:conditionalFormatting xmlns:xm="http://schemas.microsoft.com/office/excel/2006/main">
          <x14:cfRule type="expression" priority="122" id="{D3293D58-D218-41E7-A487-731B2CAEE2EA}">
            <xm:f>Source!$A$75="V1"</xm:f>
            <x14:dxf>
              <font>
                <color theme="0" tint="-0.34998626667073579"/>
              </font>
              <fill>
                <patternFill>
                  <bgColor theme="0" tint="-0.34998626667073579"/>
                </patternFill>
              </fill>
            </x14:dxf>
          </x14:cfRule>
          <xm:sqref>Q29:R29 Q51:R51 Q64:R64 Q72:R73 Q117:R117</xm:sqref>
        </x14:conditionalFormatting>
        <x14:conditionalFormatting xmlns:xm="http://schemas.microsoft.com/office/excel/2006/main">
          <x14:cfRule type="expression" priority="121" id="{52E206D2-3256-4F1B-B695-7C8736263BDB}">
            <xm:f>Source!$A$75="V3"</xm:f>
            <x14:dxf>
              <font>
                <color theme="0" tint="-0.34998626667073579"/>
              </font>
              <fill>
                <patternFill>
                  <bgColor theme="0" tint="-0.34998626667073579"/>
                </patternFill>
              </fill>
            </x14:dxf>
          </x14:cfRule>
          <xm:sqref>Q51:R51 N64:R64 Q66:R72</xm:sqref>
        </x14:conditionalFormatting>
        <x14:conditionalFormatting xmlns:xm="http://schemas.microsoft.com/office/excel/2006/main">
          <x14:cfRule type="expression" priority="51" id="{1E19F796-268B-46E0-AE91-7A220DA312CD}">
            <xm:f>Source!$A$75="V1"</xm:f>
            <x14:dxf>
              <font>
                <color theme="0" tint="-0.34998626667073579"/>
              </font>
              <fill>
                <patternFill>
                  <bgColor theme="0" tint="-0.34998626667073579"/>
                </patternFill>
              </fill>
            </x14:dxf>
          </x14:cfRule>
          <xm:sqref>Q101:R101</xm:sqref>
        </x14:conditionalFormatting>
        <x14:conditionalFormatting xmlns:xm="http://schemas.microsoft.com/office/excel/2006/main">
          <x14:cfRule type="expression" priority="62" id="{35BAD5B5-D464-4D3A-9F13-01E5A9E3BF7E}">
            <xm:f>Source!$A$75="V1"</xm:f>
            <x14:dxf>
              <font>
                <color theme="0" tint="-0.34998626667073579"/>
              </font>
              <fill>
                <patternFill>
                  <bgColor theme="0" tint="-0.34998626667073579"/>
                </patternFill>
              </fill>
            </x14:dxf>
          </x14:cfRule>
          <xm:sqref>R90:R91 R99:R100</xm:sqref>
        </x14:conditionalFormatting>
        <x14:conditionalFormatting xmlns:xm="http://schemas.microsoft.com/office/excel/2006/main">
          <x14:cfRule type="expression" priority="46" id="{86952CF0-94C6-47B2-8E76-B2B023B273AB}">
            <xm:f>Source!$A$75="V1"</xm:f>
            <x14:dxf>
              <font>
                <color theme="0" tint="-0.34998626667073579"/>
              </font>
              <fill>
                <patternFill>
                  <bgColor theme="0" tint="-0.34998626667073579"/>
                </patternFill>
              </fill>
            </x14:dxf>
          </x14:cfRule>
          <xm:sqref>T76:T82</xm:sqref>
        </x14:conditionalFormatting>
        <x14:conditionalFormatting xmlns:xm="http://schemas.microsoft.com/office/excel/2006/main">
          <x14:cfRule type="expression" priority="44" id="{E57E278A-3415-4098-9A3B-EC920737A12B}">
            <xm:f>Source!$A$75="V1"</xm:f>
            <x14:dxf>
              <font>
                <color theme="0" tint="-0.34998626667073579"/>
              </font>
              <fill>
                <patternFill>
                  <bgColor theme="0" tint="-0.34998626667073579"/>
                </patternFill>
              </fill>
            </x14:dxf>
          </x14:cfRule>
          <xm:sqref>T90:T91</xm:sqref>
        </x14:conditionalFormatting>
        <x14:conditionalFormatting xmlns:xm="http://schemas.microsoft.com/office/excel/2006/main">
          <x14:cfRule type="expression" priority="42" id="{0ED637B9-183A-4CAF-BD25-C16E20470D62}">
            <xm:f>Source!$A$75="V1"</xm:f>
            <x14:dxf>
              <font>
                <color theme="0" tint="-0.34998626667073579"/>
              </font>
              <fill>
                <patternFill>
                  <bgColor theme="0" tint="-0.34998626667073579"/>
                </patternFill>
              </fill>
            </x14:dxf>
          </x14:cfRule>
          <xm:sqref>T99:T100</xm:sqref>
        </x14:conditionalFormatting>
        <x14:conditionalFormatting xmlns:xm="http://schemas.microsoft.com/office/excel/2006/main">
          <x14:cfRule type="expression" priority="40" id="{820C317D-FDAF-4938-88E7-1536001A03C5}">
            <xm:f>Source!$A$75="V1"</xm:f>
            <x14:dxf>
              <font>
                <color theme="0" tint="-0.34998626667073579"/>
              </font>
              <fill>
                <patternFill>
                  <bgColor theme="0" tint="-0.34998626667073579"/>
                </patternFill>
              </fill>
            </x14:dxf>
          </x14:cfRule>
          <xm:sqref>T108:T109</xm:sqref>
        </x14:conditionalFormatting>
        <x14:conditionalFormatting xmlns:xm="http://schemas.microsoft.com/office/excel/2006/main">
          <x14:cfRule type="expression" priority="38" id="{52B2036E-66B7-4CEC-A9C3-19FEC0AD99ED}">
            <xm:f>Source!$A$75="V1"</xm:f>
            <x14:dxf>
              <font>
                <color theme="0" tint="-0.34998626667073579"/>
              </font>
              <fill>
                <patternFill>
                  <bgColor theme="0" tint="-0.34998626667073579"/>
                </patternFill>
              </fill>
            </x14:dxf>
          </x14:cfRule>
          <xm:sqref>T117:T118</xm:sqref>
        </x14:conditionalFormatting>
        <x14:conditionalFormatting xmlns:xm="http://schemas.microsoft.com/office/excel/2006/main">
          <x14:cfRule type="expression" priority="115" id="{4FE1C34F-4FE6-4E05-AD96-421F93996AD2}">
            <xm:f>Source!$A$75="V1"</xm:f>
            <x14:dxf>
              <font>
                <color theme="0" tint="-0.34998626667073579"/>
              </font>
              <fill>
                <patternFill>
                  <bgColor theme="0" tint="-0.34998626667073579"/>
                </patternFill>
              </fill>
            </x14:dxf>
          </x14:cfRule>
          <xm:sqref>T52:X71 T110:X116 T29:X50 A30:C30 E30:F30 D30:D31 A31:B31 E32 D33:E49 G33:R49 T51 T72:T73</xm:sqref>
        </x14:conditionalFormatting>
        <x14:conditionalFormatting xmlns:xm="http://schemas.microsoft.com/office/excel/2006/main">
          <x14:cfRule type="expression" priority="107" id="{4ED805DC-A1BF-4FE5-A563-1D612CDF4BDB}">
            <xm:f>Source!$A$75="V3"</xm:f>
            <x14:dxf>
              <font>
                <color theme="0" tint="-0.34998626667073579"/>
              </font>
              <fill>
                <patternFill>
                  <bgColor theme="0" tint="-0.34998626667073579"/>
                </patternFill>
              </fill>
            </x14:dxf>
          </x14:cfRule>
          <xm:sqref>T91:X98 T100:X107 A63:M63 T99 T104:T108</xm:sqref>
        </x14:conditionalFormatting>
        <x14:conditionalFormatting xmlns:xm="http://schemas.microsoft.com/office/excel/2006/main">
          <x14:cfRule type="expression" priority="16" id="{3B347B17-C207-444C-981B-170456271D26}">
            <xm:f>Source!$A$75="V1"</xm:f>
            <x14:dxf>
              <font>
                <color theme="0" tint="-0.34998626667073579"/>
              </font>
              <fill>
                <patternFill>
                  <bgColor theme="0" tint="-0.34998626667073579"/>
                </patternFill>
              </fill>
            </x14:dxf>
          </x14:cfRule>
          <xm:sqref>U76:U80</xm:sqref>
        </x14:conditionalFormatting>
        <x14:conditionalFormatting xmlns:xm="http://schemas.microsoft.com/office/excel/2006/main">
          <x14:cfRule type="expression" priority="108" id="{8C091C29-2482-44ED-B0C5-8F34C2304872}">
            <xm:f>Source!$A$75="V1"</xm:f>
            <x14:dxf>
              <font>
                <color theme="0" tint="-0.34998626667073579"/>
              </font>
              <fill>
                <patternFill>
                  <bgColor theme="0" tint="-0.34998626667073579"/>
                </patternFill>
              </fill>
            </x14:dxf>
          </x14:cfRule>
          <xm:sqref>V76:X80 T83:X89 T92:X98 T101:X107 A63:N63 T74:X75</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3D1C507E-8808-43B0-B4BD-AB7ED2A117F8}">
          <x14:formula1>
            <xm:f>Source!$A$2:$A$10</xm:f>
          </x14:formula1>
          <xm:sqref>E32:E49</xm:sqref>
        </x14:dataValidation>
        <x14:dataValidation type="list" allowBlank="1" showInputMessage="1" showErrorMessage="1" xr:uid="{85D356D3-D68B-41D1-9A38-E9E0ABEE755F}">
          <x14:formula1>
            <xm:f>IF(Source!$A$75="V2",Source!$A$54:$A$62,IF(Source!$A$75="V1",Source!$A$62,IF(Source!$A$75="V3",Source!$A$62,IF(Source!$A$75="V0",Source!$A$54))))</xm:f>
          </x14:formula1>
          <xm:sqref>C8:E8</xm:sqref>
        </x14:dataValidation>
        <x14:dataValidation type="list" allowBlank="1" showInputMessage="1" showErrorMessage="1" promptTitle="Durée du projet" prompt="Pour les projets de 12 mois et moins, sélectionnez 1 an; pour ceux de 13 à 24 mois, sélectionnez 2 ans; pour ceux de 25 à 36 mois, sélectionnez 3 ans" xr:uid="{646ECBC7-92BE-44EC-9567-84B995A7CD3D}">
          <x14:formula1>
            <xm:f>Source!$A$64:$A$67</xm:f>
          </x14:formula1>
          <xm:sqref>E11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11C6-7539-4526-99AF-4F926ADE7CC4}">
  <sheetPr>
    <tabColor theme="7" tint="0.79998168889431442"/>
    <pageSetUpPr fitToPage="1"/>
  </sheetPr>
  <dimension ref="A1:Y177"/>
  <sheetViews>
    <sheetView showGridLines="0" showZeros="0" topLeftCell="A12" zoomScale="90" zoomScaleNormal="90" zoomScaleSheetLayoutView="80" zoomScalePageLayoutView="40" workbookViewId="0">
      <selection activeCell="F9" sqref="F9"/>
    </sheetView>
  </sheetViews>
  <sheetFormatPr baseColWidth="10" defaultColWidth="11.28515625" defaultRowHeight="14.25" x14ac:dyDescent="0.2"/>
  <cols>
    <col min="1" max="1" width="12.28515625" style="1" customWidth="1"/>
    <col min="2" max="2" width="16" style="1" customWidth="1"/>
    <col min="3" max="3" width="26.5703125" style="1" customWidth="1"/>
    <col min="4" max="4" width="16.85546875" style="1" customWidth="1"/>
    <col min="5" max="5" width="29.140625" style="1" customWidth="1"/>
    <col min="6" max="6" width="27" style="1" customWidth="1"/>
    <col min="7" max="7" width="26" style="1" customWidth="1"/>
    <col min="8" max="8" width="12.7109375" style="1" customWidth="1"/>
    <col min="9" max="9" width="14.85546875" style="1" customWidth="1"/>
    <col min="10" max="11" width="12.7109375" style="1" customWidth="1"/>
    <col min="12" max="12" width="16.28515625" style="1" customWidth="1"/>
    <col min="13" max="13" width="20.140625" style="1" customWidth="1"/>
    <col min="14" max="16" width="18.5703125" style="1" customWidth="1"/>
    <col min="17" max="17" width="18" style="136" customWidth="1"/>
    <col min="18" max="18" width="18" style="140" customWidth="1"/>
    <col min="19" max="19" width="6.85546875" style="1" customWidth="1"/>
    <col min="20" max="20" width="17.7109375" style="1" customWidth="1"/>
    <col min="21" max="21" width="13.140625" style="1" customWidth="1"/>
    <col min="22" max="23" width="16.7109375" style="1" customWidth="1"/>
    <col min="24" max="24" width="31.85546875" style="1" customWidth="1"/>
    <col min="25" max="25" width="45.28515625" style="1" customWidth="1"/>
    <col min="26" max="16384" width="11.28515625" style="1"/>
  </cols>
  <sheetData>
    <row r="1" spans="1:24" s="2" customFormat="1" ht="93" customHeight="1" x14ac:dyDescent="0.25">
      <c r="A1" s="456" t="s">
        <v>279</v>
      </c>
      <c r="B1" s="456"/>
      <c r="C1" s="456"/>
      <c r="D1" s="456"/>
      <c r="E1" s="456"/>
      <c r="F1" s="456"/>
      <c r="G1" s="456"/>
      <c r="H1" s="456"/>
      <c r="I1" s="456"/>
      <c r="J1" s="456"/>
      <c r="K1" s="456"/>
      <c r="L1" s="3"/>
      <c r="Q1" s="135"/>
      <c r="R1" s="139"/>
    </row>
    <row r="3" spans="1:24" ht="27" customHeight="1" x14ac:dyDescent="0.2">
      <c r="A3" s="433" t="s">
        <v>0</v>
      </c>
      <c r="B3" s="435"/>
      <c r="C3" s="446">
        <f>'Plan de financement'!C3</f>
        <v>0</v>
      </c>
      <c r="D3" s="447"/>
      <c r="E3" s="448"/>
      <c r="J3" s="457"/>
      <c r="K3" s="457"/>
    </row>
    <row r="4" spans="1:24" ht="25.5" customHeight="1" x14ac:dyDescent="0.2">
      <c r="A4" s="433" t="s">
        <v>3</v>
      </c>
      <c r="B4" s="435"/>
      <c r="C4" s="446">
        <f>'Plan de financement'!C4</f>
        <v>0</v>
      </c>
      <c r="D4" s="447"/>
      <c r="E4" s="448"/>
      <c r="J4" s="50"/>
      <c r="K4" s="51"/>
    </row>
    <row r="5" spans="1:24" ht="29.1" customHeight="1" x14ac:dyDescent="0.2">
      <c r="A5" s="433" t="s">
        <v>5</v>
      </c>
      <c r="B5" s="435"/>
      <c r="C5" s="446" t="str">
        <f>'Plan de financement'!C5</f>
        <v>(À sélectionner)</v>
      </c>
      <c r="D5" s="447"/>
      <c r="E5" s="448"/>
      <c r="F5" s="47"/>
      <c r="J5" s="50"/>
      <c r="K5" s="52"/>
      <c r="U5" s="115"/>
    </row>
    <row r="6" spans="1:24" ht="26.1" customHeight="1" x14ac:dyDescent="0.2">
      <c r="A6" s="433" t="s">
        <v>4</v>
      </c>
      <c r="B6" s="435"/>
      <c r="C6" s="446" t="str">
        <f>'Plan de financement'!C6</f>
        <v>(À sélectionner)</v>
      </c>
      <c r="D6" s="447"/>
      <c r="E6" s="448"/>
      <c r="J6" s="50"/>
      <c r="K6" s="53"/>
      <c r="U6" s="115"/>
      <c r="V6" s="449" t="s">
        <v>209</v>
      </c>
      <c r="W6" s="450"/>
      <c r="X6" s="451"/>
    </row>
    <row r="7" spans="1:24" ht="26.1" customHeight="1" x14ac:dyDescent="0.2">
      <c r="A7" s="433" t="s">
        <v>137</v>
      </c>
      <c r="B7" s="435"/>
      <c r="C7" s="446" t="str">
        <f>'Plan de financement'!C7</f>
        <v>(À sélectionner)</v>
      </c>
      <c r="D7" s="447"/>
      <c r="E7" s="448"/>
      <c r="F7" s="443" t="str">
        <f>'Plan de financement'!F7</f>
        <v/>
      </c>
      <c r="G7" s="444"/>
      <c r="H7" s="444"/>
      <c r="I7" s="444"/>
      <c r="J7" s="50"/>
      <c r="K7" s="53"/>
      <c r="U7" s="115"/>
      <c r="V7" s="452" t="s">
        <v>210</v>
      </c>
      <c r="W7" s="454" t="s">
        <v>211</v>
      </c>
      <c r="X7" s="438" t="s">
        <v>212</v>
      </c>
    </row>
    <row r="8" spans="1:24" ht="42.95" customHeight="1" x14ac:dyDescent="0.2">
      <c r="A8" s="433" t="s">
        <v>106</v>
      </c>
      <c r="B8" s="435"/>
      <c r="C8" s="440" t="s">
        <v>2</v>
      </c>
      <c r="D8" s="441"/>
      <c r="E8" s="442"/>
      <c r="F8" s="443">
        <f>'Plan de financement'!F8</f>
        <v>0</v>
      </c>
      <c r="G8" s="444"/>
      <c r="H8" s="444"/>
      <c r="I8" s="444"/>
      <c r="J8" s="50"/>
      <c r="K8" s="54"/>
      <c r="V8" s="453"/>
      <c r="W8" s="455"/>
      <c r="X8" s="439"/>
    </row>
    <row r="9" spans="1:24" ht="22.5" customHeight="1" x14ac:dyDescent="0.2">
      <c r="A9" s="433" t="s">
        <v>291</v>
      </c>
      <c r="B9" s="434"/>
      <c r="C9" s="434"/>
      <c r="D9" s="435"/>
      <c r="E9" s="159" t="s">
        <v>2</v>
      </c>
      <c r="J9" s="51"/>
      <c r="K9" s="52"/>
      <c r="T9" s="445" t="s">
        <v>219</v>
      </c>
      <c r="U9" s="445"/>
      <c r="V9" s="113" t="s">
        <v>213</v>
      </c>
      <c r="W9" s="152" t="s">
        <v>218</v>
      </c>
      <c r="X9" s="114" t="s">
        <v>214</v>
      </c>
    </row>
    <row r="10" spans="1:24" ht="27" customHeight="1" x14ac:dyDescent="0.2">
      <c r="A10" s="433" t="str">
        <f>IF(E9="Non","","Si oui, veuillez indiquer le nombre de demandes déjà déposées dans le cadre du programme Alimentation santé 2026-2029  ")</f>
        <v xml:space="preserve">Si oui, veuillez indiquer le nombre de demandes déjà déposées dans le cadre du programme Alimentation santé 2026-2029  </v>
      </c>
      <c r="B10" s="434"/>
      <c r="C10" s="434"/>
      <c r="D10" s="435"/>
      <c r="E10" s="167">
        <f>'Plan de financement'!E10</f>
        <v>0</v>
      </c>
      <c r="J10" s="436"/>
      <c r="K10" s="436"/>
    </row>
    <row r="11" spans="1:24" ht="21.95" customHeight="1" x14ac:dyDescent="0.2">
      <c r="A11" s="433" t="s">
        <v>1</v>
      </c>
      <c r="B11" s="434"/>
      <c r="C11" s="434"/>
      <c r="D11" s="435"/>
      <c r="E11" s="168" t="s">
        <v>2</v>
      </c>
      <c r="J11" s="436"/>
      <c r="K11" s="436"/>
      <c r="T11" s="430" t="s">
        <v>189</v>
      </c>
      <c r="U11" s="430"/>
      <c r="V11" s="432" t="s">
        <v>224</v>
      </c>
      <c r="W11" s="432"/>
    </row>
    <row r="12" spans="1:24" ht="33" customHeight="1" x14ac:dyDescent="0.2">
      <c r="J12" s="49"/>
      <c r="K12" s="49"/>
      <c r="T12" s="437" t="s">
        <v>221</v>
      </c>
      <c r="U12" s="437"/>
      <c r="V12" s="431"/>
      <c r="W12" s="431"/>
    </row>
    <row r="13" spans="1:24" ht="25.5" customHeight="1" x14ac:dyDescent="0.2">
      <c r="A13" s="419" t="s">
        <v>65</v>
      </c>
      <c r="B13" s="420"/>
      <c r="C13" s="421"/>
      <c r="D13" s="170">
        <f>Source!A82</f>
        <v>0</v>
      </c>
      <c r="J13" s="429"/>
      <c r="K13" s="429"/>
      <c r="T13" s="430" t="s">
        <v>222</v>
      </c>
      <c r="U13" s="430"/>
      <c r="V13" s="431"/>
      <c r="W13" s="431"/>
    </row>
    <row r="14" spans="1:24" ht="27" customHeight="1" x14ac:dyDescent="0.2">
      <c r="A14" s="419" t="s">
        <v>207</v>
      </c>
      <c r="B14" s="420"/>
      <c r="C14" s="421"/>
      <c r="D14" s="160">
        <f>Source!A79</f>
        <v>0</v>
      </c>
      <c r="T14" s="430" t="s">
        <v>223</v>
      </c>
      <c r="U14" s="430"/>
      <c r="V14" s="432"/>
      <c r="W14" s="432"/>
    </row>
    <row r="15" spans="1:24" ht="25.5" customHeight="1" x14ac:dyDescent="0.2">
      <c r="A15" s="419" t="s">
        <v>208</v>
      </c>
      <c r="B15" s="420"/>
      <c r="C15" s="421"/>
      <c r="D15" s="160">
        <f>Source!A78</f>
        <v>0</v>
      </c>
      <c r="G15" s="422" t="s">
        <v>205</v>
      </c>
      <c r="H15" s="422"/>
      <c r="I15" s="422"/>
      <c r="J15" s="423"/>
      <c r="K15" s="423"/>
      <c r="L15" s="195" t="s">
        <v>206</v>
      </c>
      <c r="M15" s="423"/>
      <c r="N15" s="423"/>
    </row>
    <row r="16" spans="1:24" ht="27" customHeight="1" x14ac:dyDescent="0.2">
      <c r="A16" s="424" t="s">
        <v>292</v>
      </c>
      <c r="B16" s="424"/>
      <c r="C16" s="424"/>
      <c r="D16" s="170">
        <v>0.75</v>
      </c>
    </row>
    <row r="17" spans="1:25" ht="21" customHeight="1" x14ac:dyDescent="0.2"/>
    <row r="18" spans="1:25" ht="23.25" customHeight="1" x14ac:dyDescent="0.2">
      <c r="T18" s="425" t="s">
        <v>215</v>
      </c>
      <c r="U18" s="425"/>
      <c r="V18" s="425"/>
      <c r="W18" s="425"/>
      <c r="X18" s="425"/>
    </row>
    <row r="19" spans="1:25" s="2" customFormat="1" ht="20.25" customHeight="1" x14ac:dyDescent="0.25">
      <c r="A19" s="426" t="str">
        <f>'Plan de financement'!A19</f>
        <v xml:space="preserve">SECTION 1 – DESCRIPTION DES COÛTS  (Obligatoire – le demandeur doit remplir les sections en blanc) </v>
      </c>
      <c r="B19" s="427"/>
      <c r="C19" s="427"/>
      <c r="D19" s="427"/>
      <c r="E19" s="427"/>
      <c r="F19" s="427"/>
      <c r="G19" s="427"/>
      <c r="H19" s="427"/>
      <c r="I19" s="427"/>
      <c r="J19" s="427"/>
      <c r="K19" s="427"/>
      <c r="L19" s="427"/>
      <c r="M19" s="427"/>
      <c r="N19" s="427"/>
      <c r="O19" s="427"/>
      <c r="P19" s="428"/>
      <c r="Q19" s="135"/>
      <c r="R19" s="139"/>
      <c r="T19" s="425"/>
      <c r="U19" s="425"/>
      <c r="V19" s="425"/>
      <c r="W19" s="425"/>
      <c r="X19" s="425"/>
    </row>
    <row r="20" spans="1:25" s="2" customFormat="1" ht="25.5" customHeight="1" x14ac:dyDescent="0.25">
      <c r="A20" s="417" t="str">
        <f>'Plan de financement'!A20</f>
        <v>Honoraires des consultants externes</v>
      </c>
      <c r="B20" s="417"/>
      <c r="C20" s="417"/>
      <c r="D20" s="417"/>
      <c r="E20" s="417"/>
      <c r="F20" s="417"/>
      <c r="G20" s="417"/>
      <c r="H20" s="417"/>
      <c r="I20" s="417"/>
      <c r="J20" s="417"/>
      <c r="K20" s="417"/>
      <c r="L20" s="417"/>
      <c r="M20" s="418"/>
      <c r="N20" s="331" t="s">
        <v>236</v>
      </c>
      <c r="O20" s="332"/>
      <c r="P20" s="333"/>
      <c r="Q20" s="135"/>
      <c r="R20" s="139"/>
      <c r="T20" s="309" t="s">
        <v>107</v>
      </c>
      <c r="U20" s="309"/>
      <c r="V20" s="309"/>
      <c r="W20" s="309"/>
      <c r="X20" s="309"/>
    </row>
    <row r="21" spans="1:25" s="4" customFormat="1" ht="24.75" customHeight="1" x14ac:dyDescent="0.2">
      <c r="A21" s="384" t="str">
        <f>'Plan de financement'!A21</f>
        <v>Description des honoraires professionnels et des frais de déplacement</v>
      </c>
      <c r="B21" s="385"/>
      <c r="C21" s="385"/>
      <c r="D21" s="385"/>
      <c r="E21" s="385"/>
      <c r="F21" s="385"/>
      <c r="G21" s="385"/>
      <c r="H21" s="385"/>
      <c r="I21" s="385"/>
      <c r="J21" s="385"/>
      <c r="K21" s="385"/>
      <c r="L21" s="386"/>
      <c r="M21" s="317" t="str">
        <f>'Plan de financement'!M21</f>
        <v>Coût total</v>
      </c>
      <c r="N21" s="319" t="str">
        <f>'Plan de financement'!N21</f>
        <v>Contribution du demandeur ou du partenaire</v>
      </c>
      <c r="O21" s="321" t="str">
        <f>'Plan de financement'!O21</f>
        <v>Autre source d'aide gouvernementale</v>
      </c>
      <c r="P21" s="323" t="str">
        <f>'Plan de financement'!P21</f>
        <v>Aide financière 
demandée en vertu du programme</v>
      </c>
      <c r="Q21" s="324" t="s">
        <v>170</v>
      </c>
      <c r="R21" s="324"/>
      <c r="T21" s="310" t="s">
        <v>172</v>
      </c>
      <c r="U21" s="310" t="s">
        <v>173</v>
      </c>
      <c r="V21" s="310" t="s">
        <v>174</v>
      </c>
      <c r="W21" s="377" t="s">
        <v>175</v>
      </c>
      <c r="X21" s="378"/>
    </row>
    <row r="22" spans="1:25" s="4" customFormat="1" ht="16.5" customHeight="1" x14ac:dyDescent="0.2">
      <c r="A22" s="414" t="str">
        <f>'Plan de financement'!A22</f>
        <v xml:space="preserve">Les frais de déplacement ne doivent pas dépasser les barèmes en vigueur au sein de la fonction publique du Québec. </v>
      </c>
      <c r="B22" s="415"/>
      <c r="C22" s="415"/>
      <c r="D22" s="415"/>
      <c r="E22" s="415"/>
      <c r="F22" s="415"/>
      <c r="G22" s="415"/>
      <c r="H22" s="415"/>
      <c r="I22" s="415"/>
      <c r="J22" s="415"/>
      <c r="K22" s="415"/>
      <c r="L22" s="416"/>
      <c r="M22" s="318"/>
      <c r="N22" s="320"/>
      <c r="O22" s="322"/>
      <c r="P22" s="323"/>
      <c r="Q22" s="137" t="s">
        <v>239</v>
      </c>
      <c r="R22" s="141" t="s">
        <v>240</v>
      </c>
      <c r="T22" s="310"/>
      <c r="U22" s="310"/>
      <c r="V22" s="310"/>
      <c r="W22" s="379"/>
      <c r="X22" s="380"/>
    </row>
    <row r="23" spans="1:25" s="4" customFormat="1" ht="12.95" customHeight="1" x14ac:dyDescent="0.2">
      <c r="A23" s="295">
        <f>'Plan de financement'!A23</f>
        <v>0</v>
      </c>
      <c r="B23" s="296"/>
      <c r="C23" s="296"/>
      <c r="D23" s="296"/>
      <c r="E23" s="296"/>
      <c r="F23" s="296"/>
      <c r="G23" s="296"/>
      <c r="H23" s="296"/>
      <c r="I23" s="296"/>
      <c r="J23" s="296"/>
      <c r="K23" s="296"/>
      <c r="L23" s="297"/>
      <c r="M23" s="223"/>
      <c r="N23" s="224"/>
      <c r="O23" s="225"/>
      <c r="P23" s="227">
        <f>M23-N23-O23</f>
        <v>0</v>
      </c>
      <c r="Q23" s="161"/>
      <c r="R23" s="188"/>
      <c r="T23" s="228">
        <f>M23</f>
        <v>0</v>
      </c>
      <c r="U23" s="228">
        <f>T23</f>
        <v>0</v>
      </c>
      <c r="V23" s="228"/>
      <c r="W23" s="298"/>
      <c r="X23" s="299"/>
      <c r="Y23" s="96"/>
    </row>
    <row r="24" spans="1:25" s="4" customFormat="1" ht="12.95" customHeight="1" x14ac:dyDescent="0.2">
      <c r="A24" s="295">
        <f>'Plan de financement'!A24</f>
        <v>0</v>
      </c>
      <c r="B24" s="296"/>
      <c r="C24" s="296"/>
      <c r="D24" s="296"/>
      <c r="E24" s="296"/>
      <c r="F24" s="296"/>
      <c r="G24" s="296"/>
      <c r="H24" s="296"/>
      <c r="I24" s="296"/>
      <c r="J24" s="296"/>
      <c r="K24" s="296"/>
      <c r="L24" s="297"/>
      <c r="M24" s="223"/>
      <c r="N24" s="224"/>
      <c r="O24" s="225"/>
      <c r="P24" s="227">
        <f>M24-N24-O24</f>
        <v>0</v>
      </c>
      <c r="Q24" s="161"/>
      <c r="R24" s="188"/>
      <c r="T24" s="228"/>
      <c r="U24" s="228"/>
      <c r="V24" s="228"/>
      <c r="W24" s="298"/>
      <c r="X24" s="299"/>
      <c r="Y24" s="96"/>
    </row>
    <row r="25" spans="1:25" s="4" customFormat="1" ht="12.95" customHeight="1" x14ac:dyDescent="0.2">
      <c r="A25" s="295">
        <f>'Plan de financement'!A25</f>
        <v>0</v>
      </c>
      <c r="B25" s="296"/>
      <c r="C25" s="296"/>
      <c r="D25" s="296"/>
      <c r="E25" s="296"/>
      <c r="F25" s="296"/>
      <c r="G25" s="296"/>
      <c r="H25" s="296"/>
      <c r="I25" s="296"/>
      <c r="J25" s="296"/>
      <c r="K25" s="296"/>
      <c r="L25" s="297"/>
      <c r="M25" s="223"/>
      <c r="N25" s="224"/>
      <c r="O25" s="225"/>
      <c r="P25" s="227">
        <f>M25-N25-O25</f>
        <v>0</v>
      </c>
      <c r="Q25" s="161"/>
      <c r="R25" s="188"/>
      <c r="T25" s="228"/>
      <c r="U25" s="228"/>
      <c r="V25" s="228"/>
      <c r="W25" s="298"/>
      <c r="X25" s="299"/>
      <c r="Y25" s="96"/>
    </row>
    <row r="26" spans="1:25" s="4" customFormat="1" ht="12.95" customHeight="1" x14ac:dyDescent="0.2">
      <c r="A26" s="295">
        <f>'Plan de financement'!A26</f>
        <v>0</v>
      </c>
      <c r="B26" s="296"/>
      <c r="C26" s="296"/>
      <c r="D26" s="296"/>
      <c r="E26" s="296"/>
      <c r="F26" s="296"/>
      <c r="G26" s="296"/>
      <c r="H26" s="296"/>
      <c r="I26" s="296"/>
      <c r="J26" s="296"/>
      <c r="K26" s="296"/>
      <c r="L26" s="297"/>
      <c r="M26" s="223"/>
      <c r="N26" s="224"/>
      <c r="O26" s="225"/>
      <c r="P26" s="227">
        <f>M26-N26-O26</f>
        <v>0</v>
      </c>
      <c r="Q26" s="161"/>
      <c r="R26" s="188"/>
      <c r="T26" s="228"/>
      <c r="U26" s="228"/>
      <c r="V26" s="228"/>
      <c r="W26" s="298"/>
      <c r="X26" s="299"/>
      <c r="Y26" s="96"/>
    </row>
    <row r="27" spans="1:25" s="4" customFormat="1" ht="12.95" customHeight="1" x14ac:dyDescent="0.2">
      <c r="A27" s="295">
        <f>'Plan de financement'!A27</f>
        <v>0</v>
      </c>
      <c r="B27" s="296"/>
      <c r="C27" s="296"/>
      <c r="D27" s="296"/>
      <c r="E27" s="296"/>
      <c r="F27" s="296"/>
      <c r="G27" s="296"/>
      <c r="H27" s="296"/>
      <c r="I27" s="296"/>
      <c r="J27" s="296"/>
      <c r="K27" s="296"/>
      <c r="L27" s="297"/>
      <c r="M27" s="223">
        <f>'Plan de financement'!M27</f>
        <v>0</v>
      </c>
      <c r="N27" s="224"/>
      <c r="O27" s="225"/>
      <c r="P27" s="227">
        <f>M27-N27-O27</f>
        <v>0</v>
      </c>
      <c r="Q27" s="161"/>
      <c r="R27" s="188"/>
      <c r="T27" s="228"/>
      <c r="U27" s="228"/>
      <c r="V27" s="228"/>
      <c r="W27" s="298"/>
      <c r="X27" s="299"/>
      <c r="Y27" s="96"/>
    </row>
    <row r="28" spans="1:25" s="4" customFormat="1" ht="24" customHeight="1" x14ac:dyDescent="0.2">
      <c r="A28" s="410" t="s">
        <v>112</v>
      </c>
      <c r="B28" s="411"/>
      <c r="C28" s="411"/>
      <c r="D28" s="411"/>
      <c r="E28" s="411"/>
      <c r="F28" s="411"/>
      <c r="G28" s="411"/>
      <c r="H28" s="411"/>
      <c r="I28" s="411"/>
      <c r="J28" s="411"/>
      <c r="K28" s="411"/>
      <c r="L28" s="412"/>
      <c r="M28" s="244">
        <f>SUM(M23:M27)</f>
        <v>0</v>
      </c>
      <c r="N28" s="245">
        <f>SUM(N23:N27)</f>
        <v>0</v>
      </c>
      <c r="O28" s="246">
        <f>SUM(O23:O27)</f>
        <v>0</v>
      </c>
      <c r="P28" s="246">
        <f>SUM(P23:P27)</f>
        <v>0</v>
      </c>
      <c r="Q28" s="138"/>
      <c r="R28" s="142"/>
      <c r="T28" s="358"/>
      <c r="U28" s="358"/>
      <c r="V28" s="358"/>
      <c r="W28" s="358"/>
      <c r="X28" s="358"/>
      <c r="Y28" s="96"/>
    </row>
    <row r="29" spans="1:25" s="4" customFormat="1" ht="27" customHeight="1" x14ac:dyDescent="0.2">
      <c r="A29" s="383" t="str">
        <f>'Plan de financement'!A29</f>
        <v>Salaires du ou des spécialistes internes et de leurs partenaires pour le temps consacré à la réalisation du projet</v>
      </c>
      <c r="B29" s="413"/>
      <c r="C29" s="413"/>
      <c r="D29" s="413"/>
      <c r="E29" s="413"/>
      <c r="F29" s="413"/>
      <c r="G29" s="413"/>
      <c r="H29" s="413"/>
      <c r="I29" s="413"/>
      <c r="J29" s="413"/>
      <c r="K29" s="413"/>
      <c r="L29" s="413"/>
      <c r="M29" s="413"/>
      <c r="N29" s="331" t="s">
        <v>236</v>
      </c>
      <c r="O29" s="332"/>
      <c r="P29" s="333"/>
      <c r="Q29" s="138"/>
      <c r="R29" s="142"/>
      <c r="T29" s="358" t="s">
        <v>165</v>
      </c>
      <c r="U29" s="358"/>
      <c r="V29" s="358"/>
      <c r="W29" s="358"/>
      <c r="X29" s="358"/>
      <c r="Y29" s="96"/>
    </row>
    <row r="30" spans="1:25" s="4" customFormat="1" ht="28.5" customHeight="1" x14ac:dyDescent="0.2">
      <c r="A30" s="400" t="s">
        <v>108</v>
      </c>
      <c r="B30" s="401"/>
      <c r="C30" s="404" t="s">
        <v>43</v>
      </c>
      <c r="D30" s="398" t="s">
        <v>151</v>
      </c>
      <c r="E30" s="405" t="s">
        <v>109</v>
      </c>
      <c r="F30" s="407" t="s">
        <v>243</v>
      </c>
      <c r="G30" s="408" t="s">
        <v>244</v>
      </c>
      <c r="H30" s="398" t="s">
        <v>110</v>
      </c>
      <c r="I30" s="398" t="s">
        <v>281</v>
      </c>
      <c r="J30" s="398" t="s">
        <v>277</v>
      </c>
      <c r="K30" s="398" t="s">
        <v>290</v>
      </c>
      <c r="L30" s="398" t="s">
        <v>294</v>
      </c>
      <c r="M30" s="317" t="s">
        <v>111</v>
      </c>
      <c r="N30" s="319" t="s">
        <v>152</v>
      </c>
      <c r="O30" s="321" t="s">
        <v>169</v>
      </c>
      <c r="P30" s="323" t="s">
        <v>293</v>
      </c>
      <c r="Q30" s="324" t="s">
        <v>170</v>
      </c>
      <c r="R30" s="324"/>
      <c r="T30" s="310" t="s">
        <v>176</v>
      </c>
      <c r="U30" s="310" t="s">
        <v>177</v>
      </c>
      <c r="V30" s="310" t="s">
        <v>181</v>
      </c>
      <c r="W30" s="377" t="s">
        <v>175</v>
      </c>
      <c r="X30" s="378"/>
      <c r="Y30" s="96"/>
    </row>
    <row r="31" spans="1:25" s="4" customFormat="1" ht="44.45" customHeight="1" x14ac:dyDescent="0.2">
      <c r="A31" s="402"/>
      <c r="B31" s="403"/>
      <c r="C31" s="404"/>
      <c r="D31" s="399"/>
      <c r="E31" s="406"/>
      <c r="F31" s="407"/>
      <c r="G31" s="409"/>
      <c r="H31" s="399"/>
      <c r="I31" s="399"/>
      <c r="J31" s="399"/>
      <c r="K31" s="399"/>
      <c r="L31" s="399"/>
      <c r="M31" s="318"/>
      <c r="N31" s="320"/>
      <c r="O31" s="322"/>
      <c r="P31" s="323"/>
      <c r="Q31" s="137" t="s">
        <v>239</v>
      </c>
      <c r="R31" s="141" t="s">
        <v>240</v>
      </c>
      <c r="T31" s="310"/>
      <c r="U31" s="310"/>
      <c r="V31" s="310"/>
      <c r="W31" s="379"/>
      <c r="X31" s="380"/>
      <c r="Y31" s="96"/>
    </row>
    <row r="32" spans="1:25" s="4" customFormat="1" ht="14.1" customHeight="1" x14ac:dyDescent="0.2">
      <c r="A32" s="392">
        <f>'Plan de financement'!A32</f>
        <v>0</v>
      </c>
      <c r="B32" s="393"/>
      <c r="C32" s="204">
        <f>'Plan de financement'!C32</f>
        <v>0</v>
      </c>
      <c r="D32" s="218">
        <f>'Plan de financement'!D32</f>
        <v>0</v>
      </c>
      <c r="E32" s="259" t="s">
        <v>2</v>
      </c>
      <c r="F32" s="220">
        <f>'Plan de financement'!F32</f>
        <v>0</v>
      </c>
      <c r="G32" s="219"/>
      <c r="H32" s="197">
        <f>'Plan de financement'!H32</f>
        <v>0</v>
      </c>
      <c r="I32" s="164">
        <f>'Plan de financement'!I32</f>
        <v>0</v>
      </c>
      <c r="J32" s="198">
        <f>'Plan de financement'!J32</f>
        <v>0</v>
      </c>
      <c r="K32" s="165">
        <f>'Plan de financement'!K32</f>
        <v>0</v>
      </c>
      <c r="L32" s="166">
        <f>K32/7</f>
        <v>0</v>
      </c>
      <c r="M32" s="209">
        <f>ROUND((H32+J32)*K32,0)</f>
        <v>0</v>
      </c>
      <c r="N32" s="213"/>
      <c r="O32" s="205"/>
      <c r="P32" s="221">
        <f t="shared" ref="P32:P49" si="0">M32-N32-O32</f>
        <v>0</v>
      </c>
      <c r="Q32" s="161"/>
      <c r="R32" s="188"/>
      <c r="T32" s="228"/>
      <c r="U32" s="228"/>
      <c r="V32" s="228"/>
      <c r="W32" s="298"/>
      <c r="X32" s="299"/>
      <c r="Y32" s="96"/>
    </row>
    <row r="33" spans="1:25" s="4" customFormat="1" ht="14.1" customHeight="1" x14ac:dyDescent="0.2">
      <c r="A33" s="392">
        <f>'Plan de financement'!A33</f>
        <v>0</v>
      </c>
      <c r="B33" s="393"/>
      <c r="C33" s="204">
        <f>'Plan de financement'!C33</f>
        <v>0</v>
      </c>
      <c r="D33" s="218">
        <f>'Plan de financement'!D33</f>
        <v>0</v>
      </c>
      <c r="E33" s="260" t="s">
        <v>2</v>
      </c>
      <c r="F33" s="220">
        <f>'Plan de financement'!F33</f>
        <v>0</v>
      </c>
      <c r="G33" s="196"/>
      <c r="H33" s="197">
        <f>'Plan de financement'!H33</f>
        <v>0</v>
      </c>
      <c r="I33" s="164">
        <f>'Plan de financement'!I33</f>
        <v>0</v>
      </c>
      <c r="J33" s="198">
        <f>'Plan de financement'!J33</f>
        <v>0</v>
      </c>
      <c r="K33" s="165">
        <f>'Plan de financement'!K33</f>
        <v>0</v>
      </c>
      <c r="L33" s="166">
        <f>K33/7</f>
        <v>0</v>
      </c>
      <c r="M33" s="209">
        <f t="shared" ref="M33:M48" si="1">ROUND((H33+J33)*K33,0)</f>
        <v>0</v>
      </c>
      <c r="N33" s="213"/>
      <c r="O33" s="205"/>
      <c r="P33" s="221">
        <f t="shared" si="0"/>
        <v>0</v>
      </c>
      <c r="Q33" s="161"/>
      <c r="R33" s="188"/>
      <c r="T33" s="228"/>
      <c r="U33" s="228"/>
      <c r="V33" s="228"/>
      <c r="W33" s="298"/>
      <c r="X33" s="299"/>
      <c r="Y33" s="96"/>
    </row>
    <row r="34" spans="1:25" s="4" customFormat="1" ht="14.1" customHeight="1" x14ac:dyDescent="0.2">
      <c r="A34" s="392">
        <f>'Plan de financement'!A34</f>
        <v>0</v>
      </c>
      <c r="B34" s="393"/>
      <c r="C34" s="204">
        <f>'Plan de financement'!C34</f>
        <v>0</v>
      </c>
      <c r="D34" s="218">
        <f>'Plan de financement'!D34</f>
        <v>0</v>
      </c>
      <c r="E34" s="260" t="s">
        <v>2</v>
      </c>
      <c r="F34" s="220">
        <f>'Plan de financement'!F34</f>
        <v>0</v>
      </c>
      <c r="G34" s="196"/>
      <c r="H34" s="197">
        <f>'Plan de financement'!H34</f>
        <v>0</v>
      </c>
      <c r="I34" s="164">
        <f>'Plan de financement'!I34</f>
        <v>0</v>
      </c>
      <c r="J34" s="198">
        <f>'Plan de financement'!J34</f>
        <v>0</v>
      </c>
      <c r="K34" s="165">
        <f>'Plan de financement'!K34</f>
        <v>0</v>
      </c>
      <c r="L34" s="166">
        <f t="shared" ref="L34:L49" si="2">K34/7</f>
        <v>0</v>
      </c>
      <c r="M34" s="209">
        <f>ROUND((H34+J34)*K34,0)</f>
        <v>0</v>
      </c>
      <c r="N34" s="213"/>
      <c r="O34" s="205"/>
      <c r="P34" s="221">
        <f t="shared" si="0"/>
        <v>0</v>
      </c>
      <c r="Q34" s="161"/>
      <c r="R34" s="188"/>
      <c r="T34" s="228"/>
      <c r="U34" s="228"/>
      <c r="V34" s="228"/>
      <c r="W34" s="192"/>
      <c r="X34" s="193"/>
      <c r="Y34" s="96"/>
    </row>
    <row r="35" spans="1:25" s="4" customFormat="1" ht="14.1" customHeight="1" x14ac:dyDescent="0.2">
      <c r="A35" s="392">
        <f>'Plan de financement'!A35</f>
        <v>0</v>
      </c>
      <c r="B35" s="393"/>
      <c r="C35" s="204">
        <f>'Plan de financement'!C35</f>
        <v>0</v>
      </c>
      <c r="D35" s="218">
        <f>'Plan de financement'!D35</f>
        <v>0</v>
      </c>
      <c r="E35" s="260" t="s">
        <v>2</v>
      </c>
      <c r="F35" s="220">
        <f>'Plan de financement'!F35</f>
        <v>0</v>
      </c>
      <c r="G35" s="196"/>
      <c r="H35" s="197">
        <f>'Plan de financement'!H35</f>
        <v>0</v>
      </c>
      <c r="I35" s="164">
        <f>'Plan de financement'!I35</f>
        <v>0</v>
      </c>
      <c r="J35" s="198">
        <f>'Plan de financement'!J35</f>
        <v>0</v>
      </c>
      <c r="K35" s="165">
        <f>'Plan de financement'!K35</f>
        <v>0</v>
      </c>
      <c r="L35" s="166">
        <f t="shared" si="2"/>
        <v>0</v>
      </c>
      <c r="M35" s="209">
        <f>ROUND((H35+J35)*K35,0)</f>
        <v>0</v>
      </c>
      <c r="N35" s="213"/>
      <c r="O35" s="205"/>
      <c r="P35" s="221">
        <f t="shared" si="0"/>
        <v>0</v>
      </c>
      <c r="Q35" s="161"/>
      <c r="R35" s="188"/>
      <c r="T35" s="228"/>
      <c r="U35" s="228"/>
      <c r="V35" s="228"/>
      <c r="W35" s="192"/>
      <c r="X35" s="193"/>
      <c r="Y35" s="96"/>
    </row>
    <row r="36" spans="1:25" s="4" customFormat="1" ht="14.1" customHeight="1" x14ac:dyDescent="0.2">
      <c r="A36" s="392">
        <f>'Plan de financement'!A36</f>
        <v>0</v>
      </c>
      <c r="B36" s="393"/>
      <c r="C36" s="204">
        <f>'Plan de financement'!C36</f>
        <v>0</v>
      </c>
      <c r="D36" s="218">
        <f>'Plan de financement'!D36</f>
        <v>0</v>
      </c>
      <c r="E36" s="260" t="s">
        <v>2</v>
      </c>
      <c r="F36" s="220">
        <f>'Plan de financement'!F36</f>
        <v>0</v>
      </c>
      <c r="G36" s="196"/>
      <c r="H36" s="197">
        <f>'Plan de financement'!H36</f>
        <v>0</v>
      </c>
      <c r="I36" s="164">
        <f>'Plan de financement'!I36</f>
        <v>0</v>
      </c>
      <c r="J36" s="198">
        <f>'Plan de financement'!J36</f>
        <v>0</v>
      </c>
      <c r="K36" s="165">
        <f>'Plan de financement'!K36</f>
        <v>0</v>
      </c>
      <c r="L36" s="166">
        <f t="shared" si="2"/>
        <v>0</v>
      </c>
      <c r="M36" s="209">
        <f t="shared" si="1"/>
        <v>0</v>
      </c>
      <c r="N36" s="213"/>
      <c r="O36" s="205"/>
      <c r="P36" s="221">
        <f t="shared" si="0"/>
        <v>0</v>
      </c>
      <c r="Q36" s="161"/>
      <c r="R36" s="188"/>
      <c r="T36" s="228"/>
      <c r="U36" s="228"/>
      <c r="V36" s="228"/>
      <c r="W36" s="192"/>
      <c r="X36" s="193"/>
      <c r="Y36" s="96"/>
    </row>
    <row r="37" spans="1:25" s="4" customFormat="1" ht="14.1" customHeight="1" x14ac:dyDescent="0.2">
      <c r="A37" s="392">
        <f>'Plan de financement'!A37</f>
        <v>0</v>
      </c>
      <c r="B37" s="393"/>
      <c r="C37" s="204">
        <f>'Plan de financement'!C37</f>
        <v>0</v>
      </c>
      <c r="D37" s="218">
        <f>'Plan de financement'!D37</f>
        <v>0</v>
      </c>
      <c r="E37" s="260" t="s">
        <v>2</v>
      </c>
      <c r="F37" s="220">
        <f>'Plan de financement'!F37</f>
        <v>0</v>
      </c>
      <c r="G37" s="196"/>
      <c r="H37" s="197">
        <f>'Plan de financement'!H37</f>
        <v>0</v>
      </c>
      <c r="I37" s="164">
        <f>'Plan de financement'!I37</f>
        <v>0</v>
      </c>
      <c r="J37" s="198">
        <f>'Plan de financement'!J37</f>
        <v>0</v>
      </c>
      <c r="K37" s="165">
        <f>'Plan de financement'!K37</f>
        <v>0</v>
      </c>
      <c r="L37" s="166">
        <f t="shared" si="2"/>
        <v>0</v>
      </c>
      <c r="M37" s="209">
        <f t="shared" si="1"/>
        <v>0</v>
      </c>
      <c r="N37" s="213"/>
      <c r="O37" s="205"/>
      <c r="P37" s="221">
        <f t="shared" si="0"/>
        <v>0</v>
      </c>
      <c r="Q37" s="161"/>
      <c r="R37" s="188"/>
      <c r="T37" s="228"/>
      <c r="U37" s="228"/>
      <c r="V37" s="228"/>
      <c r="W37" s="192"/>
      <c r="X37" s="193"/>
      <c r="Y37" s="96"/>
    </row>
    <row r="38" spans="1:25" s="4" customFormat="1" ht="14.1" customHeight="1" x14ac:dyDescent="0.2">
      <c r="A38" s="392">
        <f>'Plan de financement'!A38</f>
        <v>0</v>
      </c>
      <c r="B38" s="393"/>
      <c r="C38" s="204">
        <f>'Plan de financement'!C38</f>
        <v>0</v>
      </c>
      <c r="D38" s="218">
        <f>'Plan de financement'!D38</f>
        <v>0</v>
      </c>
      <c r="E38" s="260" t="s">
        <v>2</v>
      </c>
      <c r="F38" s="220">
        <f>'Plan de financement'!F38</f>
        <v>0</v>
      </c>
      <c r="G38" s="196"/>
      <c r="H38" s="197">
        <f>'Plan de financement'!H38</f>
        <v>0</v>
      </c>
      <c r="I38" s="164">
        <f>'Plan de financement'!I38</f>
        <v>0</v>
      </c>
      <c r="J38" s="198">
        <f>'Plan de financement'!J38</f>
        <v>0</v>
      </c>
      <c r="K38" s="165">
        <f>'Plan de financement'!K38</f>
        <v>0</v>
      </c>
      <c r="L38" s="166">
        <f t="shared" si="2"/>
        <v>0</v>
      </c>
      <c r="M38" s="209">
        <f t="shared" si="1"/>
        <v>0</v>
      </c>
      <c r="N38" s="213"/>
      <c r="O38" s="205"/>
      <c r="P38" s="221">
        <f t="shared" si="0"/>
        <v>0</v>
      </c>
      <c r="Q38" s="161"/>
      <c r="R38" s="188"/>
      <c r="T38" s="228"/>
      <c r="U38" s="228"/>
      <c r="V38" s="228"/>
      <c r="W38" s="192"/>
      <c r="X38" s="193"/>
      <c r="Y38" s="96"/>
    </row>
    <row r="39" spans="1:25" s="4" customFormat="1" ht="14.1" customHeight="1" x14ac:dyDescent="0.2">
      <c r="A39" s="392">
        <f>'Plan de financement'!A39</f>
        <v>0</v>
      </c>
      <c r="B39" s="393"/>
      <c r="C39" s="204">
        <f>'Plan de financement'!C39</f>
        <v>0</v>
      </c>
      <c r="D39" s="218">
        <f>'Plan de financement'!D39</f>
        <v>0</v>
      </c>
      <c r="E39" s="260" t="s">
        <v>2</v>
      </c>
      <c r="F39" s="220">
        <f>'Plan de financement'!F39</f>
        <v>0</v>
      </c>
      <c r="G39" s="196"/>
      <c r="H39" s="197">
        <f>'Plan de financement'!H39</f>
        <v>0</v>
      </c>
      <c r="I39" s="164">
        <f>'Plan de financement'!I39</f>
        <v>0</v>
      </c>
      <c r="J39" s="198">
        <f>'Plan de financement'!J39</f>
        <v>0</v>
      </c>
      <c r="K39" s="165">
        <f>'Plan de financement'!K39</f>
        <v>0</v>
      </c>
      <c r="L39" s="166">
        <f t="shared" si="2"/>
        <v>0</v>
      </c>
      <c r="M39" s="209">
        <f t="shared" si="1"/>
        <v>0</v>
      </c>
      <c r="N39" s="213"/>
      <c r="O39" s="205"/>
      <c r="P39" s="221">
        <f t="shared" si="0"/>
        <v>0</v>
      </c>
      <c r="Q39" s="161"/>
      <c r="R39" s="188"/>
      <c r="T39" s="228"/>
      <c r="U39" s="228"/>
      <c r="V39" s="228"/>
      <c r="W39" s="192"/>
      <c r="X39" s="193"/>
      <c r="Y39" s="96"/>
    </row>
    <row r="40" spans="1:25" s="4" customFormat="1" ht="14.1" customHeight="1" x14ac:dyDescent="0.2">
      <c r="A40" s="392">
        <f>'Plan de financement'!A40</f>
        <v>0</v>
      </c>
      <c r="B40" s="393"/>
      <c r="C40" s="204">
        <f>'Plan de financement'!C40</f>
        <v>0</v>
      </c>
      <c r="D40" s="218">
        <f>'Plan de financement'!D40</f>
        <v>0</v>
      </c>
      <c r="E40" s="260" t="s">
        <v>2</v>
      </c>
      <c r="F40" s="220">
        <f>'Plan de financement'!F40</f>
        <v>0</v>
      </c>
      <c r="G40" s="196"/>
      <c r="H40" s="197">
        <f>'Plan de financement'!H40</f>
        <v>0</v>
      </c>
      <c r="I40" s="164">
        <f>'Plan de financement'!I40</f>
        <v>0</v>
      </c>
      <c r="J40" s="198">
        <f>'Plan de financement'!J40</f>
        <v>0</v>
      </c>
      <c r="K40" s="165">
        <f>'Plan de financement'!K40</f>
        <v>0</v>
      </c>
      <c r="L40" s="166">
        <f t="shared" si="2"/>
        <v>0</v>
      </c>
      <c r="M40" s="209">
        <f t="shared" si="1"/>
        <v>0</v>
      </c>
      <c r="N40" s="213"/>
      <c r="O40" s="205"/>
      <c r="P40" s="221">
        <f t="shared" si="0"/>
        <v>0</v>
      </c>
      <c r="Q40" s="161"/>
      <c r="R40" s="188"/>
      <c r="T40" s="228"/>
      <c r="U40" s="228"/>
      <c r="V40" s="228"/>
      <c r="W40" s="192"/>
      <c r="X40" s="193"/>
      <c r="Y40" s="96"/>
    </row>
    <row r="41" spans="1:25" s="4" customFormat="1" ht="14.1" customHeight="1" x14ac:dyDescent="0.2">
      <c r="A41" s="392">
        <f>'Plan de financement'!A41</f>
        <v>0</v>
      </c>
      <c r="B41" s="393"/>
      <c r="C41" s="204">
        <f>'Plan de financement'!C41</f>
        <v>0</v>
      </c>
      <c r="D41" s="218">
        <f>'Plan de financement'!D41</f>
        <v>0</v>
      </c>
      <c r="E41" s="260" t="s">
        <v>2</v>
      </c>
      <c r="F41" s="220">
        <f>'Plan de financement'!F41</f>
        <v>0</v>
      </c>
      <c r="G41" s="196"/>
      <c r="H41" s="197">
        <f>'Plan de financement'!H41</f>
        <v>0</v>
      </c>
      <c r="I41" s="164">
        <f>'Plan de financement'!I41</f>
        <v>0</v>
      </c>
      <c r="J41" s="198">
        <f>'Plan de financement'!J41</f>
        <v>0</v>
      </c>
      <c r="K41" s="165">
        <f>'Plan de financement'!K41</f>
        <v>0</v>
      </c>
      <c r="L41" s="166">
        <f t="shared" si="2"/>
        <v>0</v>
      </c>
      <c r="M41" s="209">
        <f t="shared" si="1"/>
        <v>0</v>
      </c>
      <c r="N41" s="213"/>
      <c r="O41" s="205"/>
      <c r="P41" s="221">
        <f t="shared" si="0"/>
        <v>0</v>
      </c>
      <c r="Q41" s="161"/>
      <c r="R41" s="188"/>
      <c r="T41" s="228"/>
      <c r="U41" s="228"/>
      <c r="V41" s="228"/>
      <c r="W41" s="192"/>
      <c r="X41" s="193"/>
      <c r="Y41" s="96"/>
    </row>
    <row r="42" spans="1:25" s="4" customFormat="1" ht="14.1" customHeight="1" x14ac:dyDescent="0.2">
      <c r="A42" s="392">
        <f>'Plan de financement'!A42</f>
        <v>0</v>
      </c>
      <c r="B42" s="393"/>
      <c r="C42" s="204">
        <f>'Plan de financement'!C42</f>
        <v>0</v>
      </c>
      <c r="D42" s="218">
        <f>'Plan de financement'!D42</f>
        <v>0</v>
      </c>
      <c r="E42" s="260" t="s">
        <v>2</v>
      </c>
      <c r="F42" s="220">
        <f>'Plan de financement'!F42</f>
        <v>0</v>
      </c>
      <c r="G42" s="196"/>
      <c r="H42" s="197">
        <f>'Plan de financement'!H42</f>
        <v>0</v>
      </c>
      <c r="I42" s="164">
        <f>'Plan de financement'!I42</f>
        <v>0</v>
      </c>
      <c r="J42" s="198">
        <f>'Plan de financement'!J42</f>
        <v>0</v>
      </c>
      <c r="K42" s="165">
        <f>'Plan de financement'!K42</f>
        <v>0</v>
      </c>
      <c r="L42" s="166">
        <f t="shared" si="2"/>
        <v>0</v>
      </c>
      <c r="M42" s="209">
        <f t="shared" si="1"/>
        <v>0</v>
      </c>
      <c r="N42" s="213"/>
      <c r="O42" s="205"/>
      <c r="P42" s="221">
        <f t="shared" si="0"/>
        <v>0</v>
      </c>
      <c r="Q42" s="161"/>
      <c r="R42" s="188"/>
      <c r="T42" s="228"/>
      <c r="U42" s="228"/>
      <c r="V42" s="228"/>
      <c r="W42" s="192"/>
      <c r="X42" s="193"/>
      <c r="Y42" s="96"/>
    </row>
    <row r="43" spans="1:25" s="4" customFormat="1" ht="14.1" customHeight="1" x14ac:dyDescent="0.2">
      <c r="A43" s="392">
        <f>'Plan de financement'!A43</f>
        <v>0</v>
      </c>
      <c r="B43" s="393"/>
      <c r="C43" s="204">
        <f>'Plan de financement'!C43</f>
        <v>0</v>
      </c>
      <c r="D43" s="218">
        <f>'Plan de financement'!D43</f>
        <v>0</v>
      </c>
      <c r="E43" s="260" t="s">
        <v>2</v>
      </c>
      <c r="F43" s="220">
        <f>'Plan de financement'!F43</f>
        <v>0</v>
      </c>
      <c r="G43" s="196"/>
      <c r="H43" s="197">
        <f>'Plan de financement'!H43</f>
        <v>0</v>
      </c>
      <c r="I43" s="164">
        <f>'Plan de financement'!I43</f>
        <v>0</v>
      </c>
      <c r="J43" s="198">
        <f>'Plan de financement'!J43</f>
        <v>0</v>
      </c>
      <c r="K43" s="165">
        <f>'Plan de financement'!K43</f>
        <v>0</v>
      </c>
      <c r="L43" s="166">
        <f t="shared" si="2"/>
        <v>0</v>
      </c>
      <c r="M43" s="209">
        <f t="shared" si="1"/>
        <v>0</v>
      </c>
      <c r="N43" s="213"/>
      <c r="O43" s="205"/>
      <c r="P43" s="221">
        <f t="shared" si="0"/>
        <v>0</v>
      </c>
      <c r="Q43" s="161"/>
      <c r="R43" s="188"/>
      <c r="T43" s="228"/>
      <c r="U43" s="228"/>
      <c r="V43" s="228"/>
      <c r="W43" s="192"/>
      <c r="X43" s="193"/>
      <c r="Y43" s="96"/>
    </row>
    <row r="44" spans="1:25" s="4" customFormat="1" ht="14.1" customHeight="1" x14ac:dyDescent="0.2">
      <c r="A44" s="392">
        <f>'Plan de financement'!A44</f>
        <v>0</v>
      </c>
      <c r="B44" s="393"/>
      <c r="C44" s="204">
        <f>'Plan de financement'!C44</f>
        <v>0</v>
      </c>
      <c r="D44" s="218">
        <f>'Plan de financement'!D44</f>
        <v>0</v>
      </c>
      <c r="E44" s="260" t="s">
        <v>2</v>
      </c>
      <c r="F44" s="220">
        <f>'Plan de financement'!F44</f>
        <v>0</v>
      </c>
      <c r="G44" s="196"/>
      <c r="H44" s="197">
        <f>'Plan de financement'!H44</f>
        <v>0</v>
      </c>
      <c r="I44" s="164">
        <f>'Plan de financement'!I44</f>
        <v>0</v>
      </c>
      <c r="J44" s="198">
        <f>'Plan de financement'!J44</f>
        <v>0</v>
      </c>
      <c r="K44" s="165">
        <f>'Plan de financement'!K44</f>
        <v>0</v>
      </c>
      <c r="L44" s="166">
        <f t="shared" si="2"/>
        <v>0</v>
      </c>
      <c r="M44" s="209">
        <f t="shared" si="1"/>
        <v>0</v>
      </c>
      <c r="N44" s="213"/>
      <c r="O44" s="205"/>
      <c r="P44" s="221">
        <f t="shared" si="0"/>
        <v>0</v>
      </c>
      <c r="Q44" s="161"/>
      <c r="R44" s="188"/>
      <c r="T44" s="228"/>
      <c r="U44" s="228"/>
      <c r="V44" s="228"/>
      <c r="W44" s="298"/>
      <c r="X44" s="299"/>
      <c r="Y44" s="96"/>
    </row>
    <row r="45" spans="1:25" s="4" customFormat="1" ht="14.1" customHeight="1" x14ac:dyDescent="0.2">
      <c r="A45" s="392">
        <f>'Plan de financement'!A45</f>
        <v>0</v>
      </c>
      <c r="B45" s="393"/>
      <c r="C45" s="204">
        <f>'Plan de financement'!C45</f>
        <v>0</v>
      </c>
      <c r="D45" s="218">
        <f>'Plan de financement'!D45</f>
        <v>0</v>
      </c>
      <c r="E45" s="260" t="s">
        <v>2</v>
      </c>
      <c r="F45" s="220">
        <f>'Plan de financement'!F45</f>
        <v>0</v>
      </c>
      <c r="G45" s="196"/>
      <c r="H45" s="197">
        <f>'Plan de financement'!H45</f>
        <v>0</v>
      </c>
      <c r="I45" s="164">
        <f>'Plan de financement'!I45</f>
        <v>0</v>
      </c>
      <c r="J45" s="198">
        <f>'Plan de financement'!J45</f>
        <v>0</v>
      </c>
      <c r="K45" s="165">
        <f>'Plan de financement'!K45</f>
        <v>0</v>
      </c>
      <c r="L45" s="166">
        <f t="shared" si="2"/>
        <v>0</v>
      </c>
      <c r="M45" s="209">
        <f t="shared" si="1"/>
        <v>0</v>
      </c>
      <c r="N45" s="213"/>
      <c r="O45" s="205"/>
      <c r="P45" s="221">
        <f t="shared" si="0"/>
        <v>0</v>
      </c>
      <c r="Q45" s="161"/>
      <c r="R45" s="188"/>
      <c r="T45" s="228"/>
      <c r="U45" s="228"/>
      <c r="V45" s="228"/>
      <c r="W45" s="298"/>
      <c r="X45" s="299"/>
      <c r="Y45" s="96"/>
    </row>
    <row r="46" spans="1:25" s="4" customFormat="1" ht="14.1" customHeight="1" x14ac:dyDescent="0.2">
      <c r="A46" s="392">
        <f>'Plan de financement'!A46</f>
        <v>0</v>
      </c>
      <c r="B46" s="393"/>
      <c r="C46" s="204">
        <f>'Plan de financement'!C46</f>
        <v>0</v>
      </c>
      <c r="D46" s="218">
        <f>'Plan de financement'!D46</f>
        <v>0</v>
      </c>
      <c r="E46" s="260" t="s">
        <v>2</v>
      </c>
      <c r="F46" s="220">
        <f>'Plan de financement'!F46</f>
        <v>0</v>
      </c>
      <c r="G46" s="196"/>
      <c r="H46" s="197">
        <f>'Plan de financement'!H46</f>
        <v>0</v>
      </c>
      <c r="I46" s="164">
        <f>'Plan de financement'!I46</f>
        <v>0</v>
      </c>
      <c r="J46" s="198">
        <f>'Plan de financement'!J46</f>
        <v>0</v>
      </c>
      <c r="K46" s="165">
        <f>'Plan de financement'!K46</f>
        <v>0</v>
      </c>
      <c r="L46" s="166">
        <f t="shared" si="2"/>
        <v>0</v>
      </c>
      <c r="M46" s="209">
        <f t="shared" si="1"/>
        <v>0</v>
      </c>
      <c r="N46" s="213"/>
      <c r="O46" s="205"/>
      <c r="P46" s="221">
        <f t="shared" si="0"/>
        <v>0</v>
      </c>
      <c r="Q46" s="161"/>
      <c r="R46" s="188"/>
      <c r="T46" s="228"/>
      <c r="U46" s="228"/>
      <c r="V46" s="228"/>
      <c r="W46" s="298"/>
      <c r="X46" s="299"/>
      <c r="Y46" s="96"/>
    </row>
    <row r="47" spans="1:25" s="4" customFormat="1" ht="14.1" customHeight="1" x14ac:dyDescent="0.2">
      <c r="A47" s="392">
        <f>'Plan de financement'!A47</f>
        <v>0</v>
      </c>
      <c r="B47" s="393"/>
      <c r="C47" s="204">
        <f>'Plan de financement'!C47</f>
        <v>0</v>
      </c>
      <c r="D47" s="218">
        <f>'Plan de financement'!D47</f>
        <v>0</v>
      </c>
      <c r="E47" s="260" t="s">
        <v>2</v>
      </c>
      <c r="F47" s="220">
        <f>'Plan de financement'!F47</f>
        <v>0</v>
      </c>
      <c r="G47" s="196"/>
      <c r="H47" s="197">
        <f>'Plan de financement'!H47</f>
        <v>0</v>
      </c>
      <c r="I47" s="164">
        <f>'Plan de financement'!I47</f>
        <v>0</v>
      </c>
      <c r="J47" s="198">
        <f>'Plan de financement'!J47</f>
        <v>0</v>
      </c>
      <c r="K47" s="165">
        <f>'Plan de financement'!K47</f>
        <v>0</v>
      </c>
      <c r="L47" s="166">
        <f t="shared" si="2"/>
        <v>0</v>
      </c>
      <c r="M47" s="209">
        <f t="shared" si="1"/>
        <v>0</v>
      </c>
      <c r="N47" s="213"/>
      <c r="O47" s="205"/>
      <c r="P47" s="221">
        <f t="shared" si="0"/>
        <v>0</v>
      </c>
      <c r="Q47" s="161"/>
      <c r="R47" s="188"/>
      <c r="T47" s="228"/>
      <c r="U47" s="228"/>
      <c r="V47" s="228"/>
      <c r="W47" s="298"/>
      <c r="X47" s="299"/>
      <c r="Y47" s="96"/>
    </row>
    <row r="48" spans="1:25" s="4" customFormat="1" ht="14.1" customHeight="1" x14ac:dyDescent="0.2">
      <c r="A48" s="392">
        <f>'Plan de financement'!A48</f>
        <v>0</v>
      </c>
      <c r="B48" s="393"/>
      <c r="C48" s="204">
        <f>'Plan de financement'!C48</f>
        <v>0</v>
      </c>
      <c r="D48" s="218">
        <f>'Plan de financement'!D48</f>
        <v>0</v>
      </c>
      <c r="E48" s="260" t="s">
        <v>2</v>
      </c>
      <c r="F48" s="220">
        <f>'Plan de financement'!F48</f>
        <v>0</v>
      </c>
      <c r="G48" s="196"/>
      <c r="H48" s="197">
        <f>'Plan de financement'!H48</f>
        <v>0</v>
      </c>
      <c r="I48" s="164">
        <f>'Plan de financement'!I48</f>
        <v>0</v>
      </c>
      <c r="J48" s="198">
        <f>'Plan de financement'!J48</f>
        <v>0</v>
      </c>
      <c r="K48" s="165">
        <f>'Plan de financement'!K48</f>
        <v>0</v>
      </c>
      <c r="L48" s="166">
        <f t="shared" si="2"/>
        <v>0</v>
      </c>
      <c r="M48" s="209">
        <f t="shared" si="1"/>
        <v>0</v>
      </c>
      <c r="N48" s="213"/>
      <c r="O48" s="205"/>
      <c r="P48" s="221">
        <f t="shared" si="0"/>
        <v>0</v>
      </c>
      <c r="Q48" s="161"/>
      <c r="R48" s="188"/>
      <c r="T48" s="228"/>
      <c r="U48" s="228"/>
      <c r="V48" s="228"/>
      <c r="W48" s="298"/>
      <c r="X48" s="299"/>
      <c r="Y48" s="96"/>
    </row>
    <row r="49" spans="1:25" s="4" customFormat="1" ht="14.1" customHeight="1" x14ac:dyDescent="0.2">
      <c r="A49" s="392">
        <f>'Plan de financement'!A49</f>
        <v>0</v>
      </c>
      <c r="B49" s="393"/>
      <c r="C49" s="204">
        <f>'Plan de financement'!C49</f>
        <v>0</v>
      </c>
      <c r="D49" s="218">
        <f>'Plan de financement'!D49</f>
        <v>0</v>
      </c>
      <c r="E49" s="260" t="s">
        <v>2</v>
      </c>
      <c r="F49" s="220">
        <f>'Plan de financement'!F49</f>
        <v>0</v>
      </c>
      <c r="G49" s="196"/>
      <c r="H49" s="197">
        <f>'Plan de financement'!H49</f>
        <v>0</v>
      </c>
      <c r="I49" s="164">
        <f>'Plan de financement'!I49</f>
        <v>0</v>
      </c>
      <c r="J49" s="198">
        <f>'Plan de financement'!J49</f>
        <v>0</v>
      </c>
      <c r="K49" s="165">
        <f>'Plan de financement'!K49</f>
        <v>0</v>
      </c>
      <c r="L49" s="166">
        <f t="shared" si="2"/>
        <v>0</v>
      </c>
      <c r="M49" s="209">
        <f>ROUND((H49+J49)*K49,0)</f>
        <v>0</v>
      </c>
      <c r="N49" s="213"/>
      <c r="O49" s="205"/>
      <c r="P49" s="221">
        <f t="shared" si="0"/>
        <v>0</v>
      </c>
      <c r="Q49" s="161"/>
      <c r="R49" s="188"/>
      <c r="T49" s="228"/>
      <c r="U49" s="228"/>
      <c r="V49" s="228"/>
      <c r="W49" s="298"/>
      <c r="X49" s="299"/>
      <c r="Y49" s="96"/>
    </row>
    <row r="50" spans="1:25" s="4" customFormat="1" ht="23.25" customHeight="1" x14ac:dyDescent="0.2">
      <c r="A50" s="394" t="s">
        <v>112</v>
      </c>
      <c r="B50" s="394"/>
      <c r="C50" s="394"/>
      <c r="D50" s="394"/>
      <c r="E50" s="394"/>
      <c r="F50" s="394"/>
      <c r="G50" s="394"/>
      <c r="H50" s="394"/>
      <c r="I50" s="394"/>
      <c r="J50" s="394"/>
      <c r="K50" s="394"/>
      <c r="L50" s="395"/>
      <c r="M50" s="210">
        <f>SUM(M32:M49)</f>
        <v>0</v>
      </c>
      <c r="N50" s="211">
        <f>SUM(N32:N49)</f>
        <v>0</v>
      </c>
      <c r="O50" s="212">
        <f>SUM(O32:O49)</f>
        <v>0</v>
      </c>
      <c r="P50" s="217">
        <f>SUM(P32:P49)</f>
        <v>0</v>
      </c>
      <c r="Q50" s="396"/>
      <c r="R50" s="397"/>
      <c r="T50" s="367"/>
      <c r="U50" s="367"/>
      <c r="V50" s="367"/>
      <c r="W50" s="367"/>
      <c r="X50" s="367"/>
      <c r="Y50" s="96"/>
    </row>
    <row r="51" spans="1:25" s="4" customFormat="1" ht="47.45" customHeight="1" x14ac:dyDescent="0.2">
      <c r="A51" s="381" t="str">
        <f>'Plan de financement'!A51</f>
        <v>Coût des matières premières utilisées dans les tests autant en laboratoire qu'à l'échelle industrielle jusqu’à concurrence de 30 000 $</v>
      </c>
      <c r="B51" s="382"/>
      <c r="C51" s="382"/>
      <c r="D51" s="382"/>
      <c r="E51" s="382"/>
      <c r="F51" s="382"/>
      <c r="G51" s="382"/>
      <c r="H51" s="382"/>
      <c r="I51" s="382"/>
      <c r="J51" s="382"/>
      <c r="K51" s="382"/>
      <c r="L51" s="382"/>
      <c r="M51" s="383"/>
      <c r="N51" s="331" t="s">
        <v>236</v>
      </c>
      <c r="O51" s="332"/>
      <c r="P51" s="333"/>
      <c r="Q51" s="138"/>
      <c r="R51" s="142"/>
      <c r="T51" s="335" t="s">
        <v>142</v>
      </c>
      <c r="U51" s="336"/>
      <c r="V51" s="336"/>
      <c r="W51" s="336"/>
      <c r="X51" s="337"/>
      <c r="Y51" s="96"/>
    </row>
    <row r="52" spans="1:25" ht="24" customHeight="1" x14ac:dyDescent="0.2">
      <c r="A52" s="384" t="str">
        <f>'Plan de financement'!A52</f>
        <v>Description des matières premières utilisées</v>
      </c>
      <c r="B52" s="385"/>
      <c r="C52" s="385"/>
      <c r="D52" s="385"/>
      <c r="E52" s="385"/>
      <c r="F52" s="385"/>
      <c r="G52" s="385"/>
      <c r="H52" s="385"/>
      <c r="I52" s="385"/>
      <c r="J52" s="385"/>
      <c r="K52" s="385"/>
      <c r="L52" s="386"/>
      <c r="M52" s="317" t="s">
        <v>111</v>
      </c>
      <c r="N52" s="319" t="s">
        <v>152</v>
      </c>
      <c r="O52" s="321" t="s">
        <v>169</v>
      </c>
      <c r="P52" s="390" t="s">
        <v>293</v>
      </c>
      <c r="Q52" s="324" t="s">
        <v>170</v>
      </c>
      <c r="R52" s="324"/>
      <c r="T52" s="310" t="s">
        <v>172</v>
      </c>
      <c r="U52" s="310" t="s">
        <v>173</v>
      </c>
      <c r="V52" s="310" t="s">
        <v>174</v>
      </c>
      <c r="W52" s="377" t="s">
        <v>175</v>
      </c>
      <c r="X52" s="378"/>
      <c r="Y52" s="97"/>
    </row>
    <row r="53" spans="1:25" ht="27" customHeight="1" x14ac:dyDescent="0.2">
      <c r="A53" s="387"/>
      <c r="B53" s="388"/>
      <c r="C53" s="388"/>
      <c r="D53" s="388"/>
      <c r="E53" s="388"/>
      <c r="F53" s="388"/>
      <c r="G53" s="388"/>
      <c r="H53" s="388"/>
      <c r="I53" s="388"/>
      <c r="J53" s="388"/>
      <c r="K53" s="388"/>
      <c r="L53" s="389"/>
      <c r="M53" s="318"/>
      <c r="N53" s="320"/>
      <c r="O53" s="322"/>
      <c r="P53" s="391"/>
      <c r="Q53" s="137" t="s">
        <v>239</v>
      </c>
      <c r="R53" s="141" t="s">
        <v>240</v>
      </c>
      <c r="T53" s="310"/>
      <c r="U53" s="310"/>
      <c r="V53" s="310"/>
      <c r="W53" s="379"/>
      <c r="X53" s="380"/>
      <c r="Y53" s="97"/>
    </row>
    <row r="54" spans="1:25" ht="18" customHeight="1" x14ac:dyDescent="0.2">
      <c r="A54" s="374">
        <f>'Plan de financement'!A54</f>
        <v>0</v>
      </c>
      <c r="B54" s="375"/>
      <c r="C54" s="375"/>
      <c r="D54" s="375"/>
      <c r="E54" s="375"/>
      <c r="F54" s="375"/>
      <c r="G54" s="375"/>
      <c r="H54" s="375"/>
      <c r="I54" s="375"/>
      <c r="J54" s="375"/>
      <c r="K54" s="375"/>
      <c r="L54" s="376"/>
      <c r="M54" s="223"/>
      <c r="N54" s="224"/>
      <c r="O54" s="225"/>
      <c r="P54" s="227">
        <f t="shared" ref="P54:P61" si="3">M54-N54-O54</f>
        <v>0</v>
      </c>
      <c r="Q54" s="161"/>
      <c r="R54" s="188"/>
      <c r="T54" s="228"/>
      <c r="U54" s="228"/>
      <c r="V54" s="228"/>
      <c r="W54" s="298"/>
      <c r="X54" s="299"/>
      <c r="Y54" s="97"/>
    </row>
    <row r="55" spans="1:25" ht="18" customHeight="1" x14ac:dyDescent="0.2">
      <c r="A55" s="374">
        <f>'Plan de financement'!A55</f>
        <v>0</v>
      </c>
      <c r="B55" s="375"/>
      <c r="C55" s="375"/>
      <c r="D55" s="375"/>
      <c r="E55" s="375"/>
      <c r="F55" s="375"/>
      <c r="G55" s="375"/>
      <c r="H55" s="375"/>
      <c r="I55" s="375"/>
      <c r="J55" s="375"/>
      <c r="K55" s="375"/>
      <c r="L55" s="376"/>
      <c r="M55" s="223"/>
      <c r="N55" s="224"/>
      <c r="O55" s="225"/>
      <c r="P55" s="227">
        <f t="shared" si="3"/>
        <v>0</v>
      </c>
      <c r="Q55" s="161"/>
      <c r="R55" s="188"/>
      <c r="T55" s="228"/>
      <c r="U55" s="228"/>
      <c r="V55" s="228"/>
      <c r="W55" s="298"/>
      <c r="X55" s="299"/>
      <c r="Y55" s="97"/>
    </row>
    <row r="56" spans="1:25" ht="18" customHeight="1" x14ac:dyDescent="0.2">
      <c r="A56" s="374">
        <f>'Plan de financement'!A56</f>
        <v>0</v>
      </c>
      <c r="B56" s="375"/>
      <c r="C56" s="375"/>
      <c r="D56" s="375"/>
      <c r="E56" s="375"/>
      <c r="F56" s="375"/>
      <c r="G56" s="375"/>
      <c r="H56" s="375"/>
      <c r="I56" s="375"/>
      <c r="J56" s="375"/>
      <c r="K56" s="375"/>
      <c r="L56" s="376"/>
      <c r="M56" s="223"/>
      <c r="N56" s="224"/>
      <c r="O56" s="225"/>
      <c r="P56" s="227">
        <f t="shared" si="3"/>
        <v>0</v>
      </c>
      <c r="Q56" s="161"/>
      <c r="R56" s="188"/>
      <c r="T56" s="228"/>
      <c r="U56" s="228"/>
      <c r="V56" s="228"/>
      <c r="W56" s="298"/>
      <c r="X56" s="299"/>
      <c r="Y56" s="97"/>
    </row>
    <row r="57" spans="1:25" ht="18" customHeight="1" x14ac:dyDescent="0.2">
      <c r="A57" s="374">
        <f>'Plan de financement'!A57</f>
        <v>0</v>
      </c>
      <c r="B57" s="375"/>
      <c r="C57" s="375"/>
      <c r="D57" s="375"/>
      <c r="E57" s="375"/>
      <c r="F57" s="375"/>
      <c r="G57" s="375"/>
      <c r="H57" s="375"/>
      <c r="I57" s="375"/>
      <c r="J57" s="375"/>
      <c r="K57" s="375"/>
      <c r="L57" s="376"/>
      <c r="M57" s="223"/>
      <c r="N57" s="224"/>
      <c r="O57" s="225"/>
      <c r="P57" s="227">
        <f t="shared" si="3"/>
        <v>0</v>
      </c>
      <c r="Q57" s="161"/>
      <c r="R57" s="188"/>
      <c r="T57" s="228"/>
      <c r="U57" s="228"/>
      <c r="V57" s="228"/>
      <c r="W57" s="298"/>
      <c r="X57" s="299"/>
      <c r="Y57" s="97"/>
    </row>
    <row r="58" spans="1:25" ht="18" customHeight="1" x14ac:dyDescent="0.2">
      <c r="A58" s="374">
        <f>'Plan de financement'!A58</f>
        <v>0</v>
      </c>
      <c r="B58" s="375"/>
      <c r="C58" s="375"/>
      <c r="D58" s="375"/>
      <c r="E58" s="375"/>
      <c r="F58" s="375"/>
      <c r="G58" s="375"/>
      <c r="H58" s="375"/>
      <c r="I58" s="375"/>
      <c r="J58" s="375"/>
      <c r="K58" s="375"/>
      <c r="L58" s="376"/>
      <c r="M58" s="223"/>
      <c r="N58" s="224"/>
      <c r="O58" s="225"/>
      <c r="P58" s="227">
        <f t="shared" si="3"/>
        <v>0</v>
      </c>
      <c r="Q58" s="161"/>
      <c r="R58" s="188"/>
      <c r="T58" s="228"/>
      <c r="U58" s="228"/>
      <c r="V58" s="228"/>
      <c r="W58" s="298"/>
      <c r="X58" s="299"/>
      <c r="Y58" s="97"/>
    </row>
    <row r="59" spans="1:25" ht="18" customHeight="1" x14ac:dyDescent="0.2">
      <c r="A59" s="374">
        <f>'Plan de financement'!A59</f>
        <v>0</v>
      </c>
      <c r="B59" s="375"/>
      <c r="C59" s="375"/>
      <c r="D59" s="375"/>
      <c r="E59" s="375"/>
      <c r="F59" s="375"/>
      <c r="G59" s="375"/>
      <c r="H59" s="375"/>
      <c r="I59" s="375"/>
      <c r="J59" s="375"/>
      <c r="K59" s="375"/>
      <c r="L59" s="376"/>
      <c r="M59" s="223"/>
      <c r="N59" s="224"/>
      <c r="O59" s="225"/>
      <c r="P59" s="227">
        <f t="shared" si="3"/>
        <v>0</v>
      </c>
      <c r="Q59" s="161"/>
      <c r="R59" s="188"/>
      <c r="T59" s="228"/>
      <c r="U59" s="228"/>
      <c r="V59" s="228"/>
      <c r="W59" s="298"/>
      <c r="X59" s="299"/>
      <c r="Y59" s="97"/>
    </row>
    <row r="60" spans="1:25" ht="18" customHeight="1" x14ac:dyDescent="0.2">
      <c r="A60" s="374">
        <f>'Plan de financement'!A60</f>
        <v>0</v>
      </c>
      <c r="B60" s="375"/>
      <c r="C60" s="375"/>
      <c r="D60" s="375"/>
      <c r="E60" s="375"/>
      <c r="F60" s="375"/>
      <c r="G60" s="375"/>
      <c r="H60" s="375"/>
      <c r="I60" s="375"/>
      <c r="J60" s="375"/>
      <c r="K60" s="375"/>
      <c r="L60" s="376"/>
      <c r="M60" s="223"/>
      <c r="N60" s="224"/>
      <c r="O60" s="225"/>
      <c r="P60" s="227">
        <f t="shared" si="3"/>
        <v>0</v>
      </c>
      <c r="Q60" s="161"/>
      <c r="R60" s="188"/>
      <c r="T60" s="228"/>
      <c r="U60" s="228"/>
      <c r="V60" s="228"/>
      <c r="W60" s="298"/>
      <c r="X60" s="299"/>
      <c r="Y60" s="97"/>
    </row>
    <row r="61" spans="1:25" ht="18" customHeight="1" x14ac:dyDescent="0.2">
      <c r="A61" s="374">
        <f>'Plan de financement'!A61</f>
        <v>0</v>
      </c>
      <c r="B61" s="375"/>
      <c r="C61" s="375"/>
      <c r="D61" s="375"/>
      <c r="E61" s="375"/>
      <c r="F61" s="375"/>
      <c r="G61" s="375"/>
      <c r="H61" s="375"/>
      <c r="I61" s="375"/>
      <c r="J61" s="375"/>
      <c r="K61" s="375"/>
      <c r="L61" s="376"/>
      <c r="M61" s="223"/>
      <c r="N61" s="224"/>
      <c r="O61" s="225"/>
      <c r="P61" s="227">
        <f t="shared" si="3"/>
        <v>0</v>
      </c>
      <c r="Q61" s="161"/>
      <c r="R61" s="188"/>
      <c r="T61" s="228"/>
      <c r="U61" s="228"/>
      <c r="V61" s="228"/>
      <c r="W61" s="298"/>
      <c r="X61" s="299"/>
      <c r="Y61" s="97"/>
    </row>
    <row r="62" spans="1:25" ht="18" customHeight="1" x14ac:dyDescent="0.2">
      <c r="A62" s="363" t="s">
        <v>112</v>
      </c>
      <c r="B62" s="363"/>
      <c r="C62" s="363"/>
      <c r="D62" s="363"/>
      <c r="E62" s="363"/>
      <c r="F62" s="363"/>
      <c r="G62" s="363"/>
      <c r="H62" s="363"/>
      <c r="I62" s="363"/>
      <c r="J62" s="363"/>
      <c r="K62" s="363"/>
      <c r="L62" s="364"/>
      <c r="M62" s="229">
        <f>SUM(M54:M61)</f>
        <v>0</v>
      </c>
      <c r="N62" s="229">
        <f>SUM(N54:N61)</f>
        <v>0</v>
      </c>
      <c r="O62" s="230">
        <f>SUM(O54:O61)</f>
        <v>0</v>
      </c>
      <c r="P62" s="230">
        <f>SUM(P54:P61)</f>
        <v>0</v>
      </c>
      <c r="Q62" s="365">
        <f>'Plan de financement'!Q62</f>
        <v>0</v>
      </c>
      <c r="R62" s="366"/>
      <c r="T62" s="367"/>
      <c r="U62" s="367"/>
      <c r="V62" s="367"/>
      <c r="W62" s="367"/>
      <c r="X62" s="367"/>
      <c r="Y62" s="97"/>
    </row>
    <row r="63" spans="1:25" s="83" customFormat="1" ht="21" customHeight="1" x14ac:dyDescent="0.2">
      <c r="A63" s="368" t="str">
        <f>'Plan de financement'!A63</f>
        <v>Coût des matières premières (max. de 30 000 $)</v>
      </c>
      <c r="B63" s="369"/>
      <c r="C63" s="369"/>
      <c r="D63" s="369"/>
      <c r="E63" s="369"/>
      <c r="F63" s="369"/>
      <c r="G63" s="369"/>
      <c r="H63" s="369"/>
      <c r="I63" s="369"/>
      <c r="J63" s="369"/>
      <c r="K63" s="369"/>
      <c r="L63" s="369"/>
      <c r="M63" s="247">
        <f>IF(AND(M62&gt;30000,M62&gt;0),30000,M62)</f>
        <v>0</v>
      </c>
      <c r="N63" s="370"/>
      <c r="O63" s="371"/>
      <c r="P63" s="248"/>
      <c r="Q63" s="372"/>
      <c r="R63" s="373"/>
      <c r="T63" s="367"/>
      <c r="U63" s="367"/>
      <c r="V63" s="367"/>
      <c r="W63" s="367"/>
      <c r="X63" s="367"/>
      <c r="Y63" s="249"/>
    </row>
    <row r="64" spans="1:25" ht="42.75" customHeight="1" x14ac:dyDescent="0.2">
      <c r="A64" s="329" t="str">
        <f>'Plan de financement'!A64</f>
        <v>Achat d'équipements associés au contrôle de la qualité du produit développé ou modifié</v>
      </c>
      <c r="B64" s="330"/>
      <c r="C64" s="330"/>
      <c r="D64" s="330"/>
      <c r="E64" s="330"/>
      <c r="F64" s="330"/>
      <c r="G64" s="330"/>
      <c r="H64" s="330"/>
      <c r="I64" s="330"/>
      <c r="J64" s="330"/>
      <c r="K64" s="330"/>
      <c r="L64" s="330"/>
      <c r="M64" s="330"/>
      <c r="N64" s="331" t="s">
        <v>236</v>
      </c>
      <c r="O64" s="332"/>
      <c r="P64" s="333"/>
      <c r="Q64" s="138"/>
      <c r="R64" s="142"/>
      <c r="T64" s="358" t="s">
        <v>295</v>
      </c>
      <c r="U64" s="358"/>
      <c r="V64" s="358"/>
      <c r="W64" s="358"/>
      <c r="X64" s="358"/>
      <c r="Y64" s="97"/>
    </row>
    <row r="65" spans="1:25" ht="15" x14ac:dyDescent="0.2">
      <c r="A65" s="359" t="str">
        <f>'Plan de financement'!A65</f>
        <v xml:space="preserve">Description </v>
      </c>
      <c r="B65" s="359"/>
      <c r="C65" s="359"/>
      <c r="D65" s="359"/>
      <c r="E65" s="359"/>
      <c r="F65" s="359"/>
      <c r="G65" s="359"/>
      <c r="H65" s="359"/>
      <c r="I65" s="359"/>
      <c r="J65" s="359"/>
      <c r="K65" s="359"/>
      <c r="L65" s="360"/>
      <c r="M65" s="317" t="s">
        <v>111</v>
      </c>
      <c r="N65" s="319" t="s">
        <v>152</v>
      </c>
      <c r="O65" s="321" t="s">
        <v>169</v>
      </c>
      <c r="P65" s="323" t="s">
        <v>293</v>
      </c>
      <c r="Q65" s="324" t="s">
        <v>170</v>
      </c>
      <c r="R65" s="324"/>
      <c r="T65" s="310" t="s">
        <v>172</v>
      </c>
      <c r="U65" s="310" t="s">
        <v>173</v>
      </c>
      <c r="V65" s="310" t="s">
        <v>174</v>
      </c>
      <c r="W65" s="310" t="s">
        <v>175</v>
      </c>
      <c r="X65" s="310"/>
      <c r="Y65" s="97"/>
    </row>
    <row r="66" spans="1:25" ht="23.25" customHeight="1" x14ac:dyDescent="0.2">
      <c r="A66" s="361"/>
      <c r="B66" s="361"/>
      <c r="C66" s="361"/>
      <c r="D66" s="361"/>
      <c r="E66" s="361"/>
      <c r="F66" s="361"/>
      <c r="G66" s="361"/>
      <c r="H66" s="361"/>
      <c r="I66" s="361"/>
      <c r="J66" s="361"/>
      <c r="K66" s="361"/>
      <c r="L66" s="362"/>
      <c r="M66" s="318"/>
      <c r="N66" s="320"/>
      <c r="O66" s="322"/>
      <c r="P66" s="323"/>
      <c r="Q66" s="137" t="s">
        <v>239</v>
      </c>
      <c r="R66" s="141" t="s">
        <v>240</v>
      </c>
      <c r="T66" s="310"/>
      <c r="U66" s="310"/>
      <c r="V66" s="310"/>
      <c r="W66" s="310"/>
      <c r="X66" s="310"/>
      <c r="Y66" s="97"/>
    </row>
    <row r="67" spans="1:25" ht="18" customHeight="1" x14ac:dyDescent="0.2">
      <c r="A67" s="295">
        <f>'Plan de financement'!A67</f>
        <v>0</v>
      </c>
      <c r="B67" s="296"/>
      <c r="C67" s="296"/>
      <c r="D67" s="296"/>
      <c r="E67" s="296"/>
      <c r="F67" s="296"/>
      <c r="G67" s="296"/>
      <c r="H67" s="296"/>
      <c r="I67" s="296"/>
      <c r="J67" s="296"/>
      <c r="K67" s="296"/>
      <c r="L67" s="297"/>
      <c r="M67" s="223"/>
      <c r="N67" s="224"/>
      <c r="O67" s="225"/>
      <c r="P67" s="227">
        <f>M67-N67-O67</f>
        <v>0</v>
      </c>
      <c r="Q67" s="161"/>
      <c r="R67" s="188"/>
      <c r="T67" s="228"/>
      <c r="U67" s="228"/>
      <c r="V67" s="228"/>
      <c r="W67" s="325"/>
      <c r="X67" s="325"/>
      <c r="Y67" s="97"/>
    </row>
    <row r="68" spans="1:25" ht="18" customHeight="1" x14ac:dyDescent="0.2">
      <c r="A68" s="295">
        <f>'Plan de financement'!A68</f>
        <v>0</v>
      </c>
      <c r="B68" s="296"/>
      <c r="C68" s="296"/>
      <c r="D68" s="296"/>
      <c r="E68" s="296"/>
      <c r="F68" s="296"/>
      <c r="G68" s="296"/>
      <c r="H68" s="296"/>
      <c r="I68" s="296"/>
      <c r="J68" s="296"/>
      <c r="K68" s="296"/>
      <c r="L68" s="297"/>
      <c r="M68" s="223"/>
      <c r="N68" s="224"/>
      <c r="O68" s="225"/>
      <c r="P68" s="227">
        <f>M68-N68-O68</f>
        <v>0</v>
      </c>
      <c r="Q68" s="161"/>
      <c r="R68" s="188"/>
      <c r="T68" s="228"/>
      <c r="U68" s="228"/>
      <c r="V68" s="228"/>
      <c r="W68" s="325"/>
      <c r="X68" s="325"/>
      <c r="Y68" s="97"/>
    </row>
    <row r="69" spans="1:25" ht="18" customHeight="1" x14ac:dyDescent="0.2">
      <c r="A69" s="295">
        <f>'Plan de financement'!A69</f>
        <v>0</v>
      </c>
      <c r="B69" s="296"/>
      <c r="C69" s="296"/>
      <c r="D69" s="296"/>
      <c r="E69" s="296"/>
      <c r="F69" s="296"/>
      <c r="G69" s="296"/>
      <c r="H69" s="296"/>
      <c r="I69" s="296"/>
      <c r="J69" s="296"/>
      <c r="K69" s="296"/>
      <c r="L69" s="297"/>
      <c r="M69" s="223"/>
      <c r="N69" s="224"/>
      <c r="O69" s="225"/>
      <c r="P69" s="227">
        <f>M69-N69-O69</f>
        <v>0</v>
      </c>
      <c r="Q69" s="161"/>
      <c r="R69" s="188"/>
      <c r="T69" s="228"/>
      <c r="U69" s="228"/>
      <c r="V69" s="228"/>
      <c r="W69" s="325"/>
      <c r="X69" s="325"/>
      <c r="Y69" s="97"/>
    </row>
    <row r="70" spans="1:25" ht="18" customHeight="1" x14ac:dyDescent="0.2">
      <c r="A70" s="295">
        <f>'Plan de financement'!A70</f>
        <v>0</v>
      </c>
      <c r="B70" s="296"/>
      <c r="C70" s="296"/>
      <c r="D70" s="296"/>
      <c r="E70" s="296"/>
      <c r="F70" s="296"/>
      <c r="G70" s="296"/>
      <c r="H70" s="296"/>
      <c r="I70" s="296"/>
      <c r="J70" s="296"/>
      <c r="K70" s="296"/>
      <c r="L70" s="297"/>
      <c r="M70" s="223"/>
      <c r="N70" s="224"/>
      <c r="O70" s="225"/>
      <c r="P70" s="227">
        <f>M70-N70-O70</f>
        <v>0</v>
      </c>
      <c r="Q70" s="161"/>
      <c r="R70" s="188"/>
      <c r="T70" s="228"/>
      <c r="U70" s="228"/>
      <c r="V70" s="228"/>
      <c r="W70" s="325"/>
      <c r="X70" s="325"/>
      <c r="Y70" s="97"/>
    </row>
    <row r="71" spans="1:25" ht="18" customHeight="1" x14ac:dyDescent="0.2">
      <c r="A71" s="295">
        <f>'Plan de financement'!A71</f>
        <v>0</v>
      </c>
      <c r="B71" s="296"/>
      <c r="C71" s="296"/>
      <c r="D71" s="296"/>
      <c r="E71" s="296"/>
      <c r="F71" s="296"/>
      <c r="G71" s="296"/>
      <c r="H71" s="296"/>
      <c r="I71" s="296"/>
      <c r="J71" s="296"/>
      <c r="K71" s="296"/>
      <c r="L71" s="297"/>
      <c r="M71" s="223"/>
      <c r="N71" s="224"/>
      <c r="O71" s="225"/>
      <c r="P71" s="227">
        <f>M71-N71-O71</f>
        <v>0</v>
      </c>
      <c r="Q71" s="161"/>
      <c r="R71" s="188"/>
      <c r="T71" s="228"/>
      <c r="U71" s="228"/>
      <c r="V71" s="228"/>
      <c r="W71" s="325"/>
      <c r="X71" s="325"/>
      <c r="Y71" s="97"/>
    </row>
    <row r="72" spans="1:25" ht="20.100000000000001" customHeight="1" x14ac:dyDescent="0.2">
      <c r="A72" s="300" t="s">
        <v>112</v>
      </c>
      <c r="B72" s="301"/>
      <c r="C72" s="301"/>
      <c r="D72" s="301"/>
      <c r="E72" s="301"/>
      <c r="F72" s="301"/>
      <c r="G72" s="301"/>
      <c r="H72" s="301"/>
      <c r="I72" s="301"/>
      <c r="J72" s="301"/>
      <c r="K72" s="301"/>
      <c r="L72" s="302"/>
      <c r="M72" s="250">
        <f>SUM(M67:M71)</f>
        <v>0</v>
      </c>
      <c r="N72" s="229">
        <f>SUM(N67:N71)</f>
        <v>0</v>
      </c>
      <c r="O72" s="230">
        <f>SUM(O67:O71)</f>
        <v>0</v>
      </c>
      <c r="P72" s="228">
        <f>SUM(P67:P71)</f>
        <v>0</v>
      </c>
      <c r="Q72" s="138"/>
      <c r="R72" s="142"/>
      <c r="T72" s="335"/>
      <c r="U72" s="336"/>
      <c r="V72" s="336"/>
      <c r="W72" s="336"/>
      <c r="X72" s="337"/>
      <c r="Y72" s="97"/>
    </row>
    <row r="73" spans="1:25" ht="37.5" customHeight="1" x14ac:dyDescent="0.2">
      <c r="A73" s="352" t="str">
        <f>'Plan de financement'!A73</f>
        <v>Frais relatifs aux analyses nutritionnelles ainsi qu'à l’établissement du tableau de la valeur nutritive et de la liste d’ingrédients (analyses faites par un laboratoire externe ou un consultant externe)</v>
      </c>
      <c r="B73" s="352"/>
      <c r="C73" s="352"/>
      <c r="D73" s="352"/>
      <c r="E73" s="352"/>
      <c r="F73" s="352"/>
      <c r="G73" s="352"/>
      <c r="H73" s="352"/>
      <c r="I73" s="352"/>
      <c r="J73" s="352"/>
      <c r="K73" s="352"/>
      <c r="L73" s="352"/>
      <c r="M73" s="353"/>
      <c r="N73" s="331" t="s">
        <v>236</v>
      </c>
      <c r="O73" s="332"/>
      <c r="P73" s="333"/>
      <c r="Q73" s="138"/>
      <c r="R73" s="142"/>
      <c r="T73" s="338" t="str">
        <f>A73</f>
        <v>Frais relatifs aux analyses nutritionnelles ainsi qu'à l’établissement du tableau de la valeur nutritive et de la liste d’ingrédients (analyses faites par un laboratoire externe ou un consultant externe)</v>
      </c>
      <c r="U73" s="339"/>
      <c r="V73" s="339"/>
      <c r="W73" s="339"/>
      <c r="X73" s="340"/>
      <c r="Y73" s="97"/>
    </row>
    <row r="74" spans="1:25" ht="15" x14ac:dyDescent="0.2">
      <c r="A74" s="354" t="str">
        <f>IF(Source!A75="V3",Source!A84,"")</f>
        <v/>
      </c>
      <c r="B74" s="355"/>
      <c r="C74" s="355"/>
      <c r="D74" s="355"/>
      <c r="E74" s="355"/>
      <c r="F74" s="355"/>
      <c r="G74" s="355"/>
      <c r="H74" s="355"/>
      <c r="I74" s="355"/>
      <c r="J74" s="355"/>
      <c r="K74" s="355"/>
      <c r="L74" s="356"/>
      <c r="M74" s="357" t="s">
        <v>111</v>
      </c>
      <c r="N74" s="319" t="s">
        <v>152</v>
      </c>
      <c r="O74" s="321" t="s">
        <v>169</v>
      </c>
      <c r="P74" s="323" t="s">
        <v>293</v>
      </c>
      <c r="Q74" s="324" t="s">
        <v>170</v>
      </c>
      <c r="R74" s="324"/>
      <c r="T74" s="310" t="s">
        <v>172</v>
      </c>
      <c r="U74" s="310" t="s">
        <v>173</v>
      </c>
      <c r="V74" s="310" t="s">
        <v>174</v>
      </c>
      <c r="W74" s="310" t="s">
        <v>175</v>
      </c>
      <c r="X74" s="310"/>
      <c r="Y74" s="97"/>
    </row>
    <row r="75" spans="1:25" ht="24" customHeight="1" x14ac:dyDescent="0.2">
      <c r="A75" s="350" t="s">
        <v>143</v>
      </c>
      <c r="B75" s="350"/>
      <c r="C75" s="350"/>
      <c r="D75" s="350"/>
      <c r="E75" s="350"/>
      <c r="F75" s="350"/>
      <c r="G75" s="350"/>
      <c r="H75" s="350"/>
      <c r="I75" s="350"/>
      <c r="J75" s="350"/>
      <c r="K75" s="350"/>
      <c r="L75" s="351"/>
      <c r="M75" s="318"/>
      <c r="N75" s="320"/>
      <c r="O75" s="322"/>
      <c r="P75" s="323"/>
      <c r="Q75" s="137" t="s">
        <v>239</v>
      </c>
      <c r="R75" s="141" t="s">
        <v>240</v>
      </c>
      <c r="T75" s="310"/>
      <c r="U75" s="310"/>
      <c r="V75" s="310"/>
      <c r="W75" s="310"/>
      <c r="X75" s="310"/>
      <c r="Y75" s="97"/>
    </row>
    <row r="76" spans="1:25" ht="13.5" customHeight="1" x14ac:dyDescent="0.2">
      <c r="A76" s="295">
        <f>'Plan de financement'!A76</f>
        <v>0</v>
      </c>
      <c r="B76" s="296"/>
      <c r="C76" s="296"/>
      <c r="D76" s="296"/>
      <c r="E76" s="296"/>
      <c r="F76" s="296"/>
      <c r="G76" s="296"/>
      <c r="H76" s="296"/>
      <c r="I76" s="296"/>
      <c r="J76" s="296"/>
      <c r="K76" s="296"/>
      <c r="L76" s="297"/>
      <c r="M76" s="214"/>
      <c r="N76" s="213"/>
      <c r="O76" s="205"/>
      <c r="P76" s="221">
        <f>M76-N76-O76</f>
        <v>0</v>
      </c>
      <c r="Q76" s="161"/>
      <c r="R76" s="188"/>
      <c r="T76" s="228"/>
      <c r="U76" s="228"/>
      <c r="V76" s="228"/>
      <c r="W76" s="325"/>
      <c r="X76" s="325"/>
      <c r="Y76" s="97"/>
    </row>
    <row r="77" spans="1:25" ht="13.5" customHeight="1" x14ac:dyDescent="0.2">
      <c r="A77" s="295">
        <f>'Plan de financement'!A77</f>
        <v>0</v>
      </c>
      <c r="B77" s="296"/>
      <c r="C77" s="296"/>
      <c r="D77" s="296"/>
      <c r="E77" s="296"/>
      <c r="F77" s="296"/>
      <c r="G77" s="296"/>
      <c r="H77" s="296"/>
      <c r="I77" s="296"/>
      <c r="J77" s="296"/>
      <c r="K77" s="296"/>
      <c r="L77" s="297"/>
      <c r="M77" s="214"/>
      <c r="N77" s="213"/>
      <c r="O77" s="205"/>
      <c r="P77" s="221">
        <f>M77-N77-O77</f>
        <v>0</v>
      </c>
      <c r="Q77" s="161"/>
      <c r="R77" s="188"/>
      <c r="T77" s="228"/>
      <c r="U77" s="228"/>
      <c r="V77" s="228"/>
      <c r="W77" s="325"/>
      <c r="X77" s="325"/>
      <c r="Y77" s="97"/>
    </row>
    <row r="78" spans="1:25" ht="13.5" customHeight="1" x14ac:dyDescent="0.2">
      <c r="A78" s="295">
        <f>'Plan de financement'!A78</f>
        <v>0</v>
      </c>
      <c r="B78" s="296"/>
      <c r="C78" s="296"/>
      <c r="D78" s="296"/>
      <c r="E78" s="296"/>
      <c r="F78" s="296"/>
      <c r="G78" s="296"/>
      <c r="H78" s="296"/>
      <c r="I78" s="296"/>
      <c r="J78" s="296"/>
      <c r="K78" s="296"/>
      <c r="L78" s="297"/>
      <c r="M78" s="214"/>
      <c r="N78" s="213"/>
      <c r="O78" s="205"/>
      <c r="P78" s="221">
        <f>M78-N78-O78</f>
        <v>0</v>
      </c>
      <c r="Q78" s="161"/>
      <c r="R78" s="188"/>
      <c r="T78" s="228"/>
      <c r="U78" s="228"/>
      <c r="V78" s="228"/>
      <c r="W78" s="325"/>
      <c r="X78" s="325"/>
      <c r="Y78" s="97"/>
    </row>
    <row r="79" spans="1:25" ht="13.5" customHeight="1" x14ac:dyDescent="0.2">
      <c r="A79" s="295">
        <f>'Plan de financement'!A79</f>
        <v>0</v>
      </c>
      <c r="B79" s="296"/>
      <c r="C79" s="296"/>
      <c r="D79" s="296"/>
      <c r="E79" s="296"/>
      <c r="F79" s="296"/>
      <c r="G79" s="296"/>
      <c r="H79" s="296"/>
      <c r="I79" s="296"/>
      <c r="J79" s="296"/>
      <c r="K79" s="296"/>
      <c r="L79" s="297"/>
      <c r="M79" s="214"/>
      <c r="N79" s="213"/>
      <c r="O79" s="205"/>
      <c r="P79" s="221">
        <f>M79-N79-O79</f>
        <v>0</v>
      </c>
      <c r="Q79" s="161"/>
      <c r="R79" s="188"/>
      <c r="T79" s="228"/>
      <c r="U79" s="228"/>
      <c r="V79" s="228"/>
      <c r="W79" s="325"/>
      <c r="X79" s="325"/>
      <c r="Y79" s="97"/>
    </row>
    <row r="80" spans="1:25" ht="13.5" customHeight="1" x14ac:dyDescent="0.2">
      <c r="A80" s="295">
        <f>'Plan de financement'!A80</f>
        <v>0</v>
      </c>
      <c r="B80" s="296"/>
      <c r="C80" s="296"/>
      <c r="D80" s="296"/>
      <c r="E80" s="296"/>
      <c r="F80" s="296"/>
      <c r="G80" s="296"/>
      <c r="H80" s="296"/>
      <c r="I80" s="296"/>
      <c r="J80" s="296"/>
      <c r="K80" s="296"/>
      <c r="L80" s="297"/>
      <c r="M80" s="214"/>
      <c r="N80" s="213"/>
      <c r="O80" s="205"/>
      <c r="P80" s="221">
        <f>M80-N80-O80</f>
        <v>0</v>
      </c>
      <c r="Q80" s="161"/>
      <c r="R80" s="188"/>
      <c r="T80" s="228"/>
      <c r="U80" s="228"/>
      <c r="V80" s="228"/>
      <c r="W80" s="325"/>
      <c r="X80" s="325"/>
      <c r="Y80" s="97"/>
    </row>
    <row r="81" spans="1:25" ht="18.75" customHeight="1" x14ac:dyDescent="0.2">
      <c r="A81" s="300" t="s">
        <v>112</v>
      </c>
      <c r="B81" s="301"/>
      <c r="C81" s="301"/>
      <c r="D81" s="301"/>
      <c r="E81" s="301"/>
      <c r="F81" s="301"/>
      <c r="G81" s="301"/>
      <c r="H81" s="301"/>
      <c r="I81" s="301"/>
      <c r="J81" s="301"/>
      <c r="K81" s="301"/>
      <c r="L81" s="302"/>
      <c r="M81" s="234">
        <f>SUM(M76:M80)</f>
        <v>0</v>
      </c>
      <c r="N81" s="216">
        <f>SUM(N76:N80)</f>
        <v>0</v>
      </c>
      <c r="O81" s="217">
        <f>SUM(O76:O80)</f>
        <v>0</v>
      </c>
      <c r="P81" s="217">
        <f>SUM(P76:P80)</f>
        <v>0</v>
      </c>
      <c r="R81" s="138"/>
      <c r="T81" s="335"/>
      <c r="U81" s="336"/>
      <c r="V81" s="336"/>
      <c r="W81" s="336"/>
      <c r="X81" s="337"/>
      <c r="Y81" s="97"/>
    </row>
    <row r="82" spans="1:25" ht="33.75" customHeight="1" x14ac:dyDescent="0.2">
      <c r="A82" s="329" t="str">
        <f>'Plan de financement'!A82</f>
        <v>Frais relatifs aux analyses faites par un laboratoire externe pour évaluer la durée de vie du nouveau produit</v>
      </c>
      <c r="B82" s="330"/>
      <c r="C82" s="330"/>
      <c r="D82" s="330"/>
      <c r="E82" s="330"/>
      <c r="F82" s="330"/>
      <c r="G82" s="330"/>
      <c r="H82" s="330"/>
      <c r="I82" s="330"/>
      <c r="J82" s="330"/>
      <c r="K82" s="330"/>
      <c r="L82" s="330"/>
      <c r="M82" s="330"/>
      <c r="N82" s="331" t="s">
        <v>236</v>
      </c>
      <c r="O82" s="332"/>
      <c r="P82" s="333"/>
      <c r="Q82" s="138"/>
      <c r="R82" s="142"/>
      <c r="T82" s="338" t="str">
        <f>A82</f>
        <v>Frais relatifs aux analyses faites par un laboratoire externe pour évaluer la durée de vie du nouveau produit</v>
      </c>
      <c r="U82" s="339"/>
      <c r="V82" s="339"/>
      <c r="W82" s="339"/>
      <c r="X82" s="340"/>
      <c r="Y82" s="97"/>
    </row>
    <row r="83" spans="1:25" ht="28.5" customHeight="1" x14ac:dyDescent="0.2">
      <c r="A83" s="341" t="s">
        <v>143</v>
      </c>
      <c r="B83" s="346"/>
      <c r="C83" s="346"/>
      <c r="D83" s="346"/>
      <c r="E83" s="346"/>
      <c r="F83" s="346"/>
      <c r="G83" s="346"/>
      <c r="H83" s="346"/>
      <c r="I83" s="346"/>
      <c r="J83" s="346"/>
      <c r="K83" s="346"/>
      <c r="L83" s="347"/>
      <c r="M83" s="317" t="s">
        <v>111</v>
      </c>
      <c r="N83" s="319" t="s">
        <v>152</v>
      </c>
      <c r="O83" s="321" t="s">
        <v>169</v>
      </c>
      <c r="P83" s="323" t="s">
        <v>293</v>
      </c>
      <c r="Q83" s="324" t="s">
        <v>170</v>
      </c>
      <c r="R83" s="324"/>
      <c r="T83" s="310" t="s">
        <v>172</v>
      </c>
      <c r="U83" s="310" t="s">
        <v>173</v>
      </c>
      <c r="V83" s="310" t="s">
        <v>174</v>
      </c>
      <c r="W83" s="310" t="s">
        <v>175</v>
      </c>
      <c r="X83" s="310"/>
      <c r="Y83" s="97"/>
    </row>
    <row r="84" spans="1:25" ht="24" customHeight="1" x14ac:dyDescent="0.2">
      <c r="A84" s="342"/>
      <c r="B84" s="348"/>
      <c r="C84" s="348"/>
      <c r="D84" s="348"/>
      <c r="E84" s="348"/>
      <c r="F84" s="348"/>
      <c r="G84" s="348"/>
      <c r="H84" s="348"/>
      <c r="I84" s="348"/>
      <c r="J84" s="348"/>
      <c r="K84" s="348"/>
      <c r="L84" s="349"/>
      <c r="M84" s="318"/>
      <c r="N84" s="320"/>
      <c r="O84" s="322"/>
      <c r="P84" s="323"/>
      <c r="Q84" s="137" t="s">
        <v>239</v>
      </c>
      <c r="R84" s="141" t="s">
        <v>240</v>
      </c>
      <c r="T84" s="310"/>
      <c r="U84" s="310"/>
      <c r="V84" s="310"/>
      <c r="W84" s="310"/>
      <c r="X84" s="310"/>
      <c r="Y84" s="97"/>
    </row>
    <row r="85" spans="1:25" ht="13.5" customHeight="1" x14ac:dyDescent="0.2">
      <c r="A85" s="295">
        <f>'Plan de financement'!A85</f>
        <v>0</v>
      </c>
      <c r="B85" s="296"/>
      <c r="C85" s="296"/>
      <c r="D85" s="296"/>
      <c r="E85" s="296"/>
      <c r="F85" s="296"/>
      <c r="G85" s="296"/>
      <c r="H85" s="296"/>
      <c r="I85" s="296"/>
      <c r="J85" s="296"/>
      <c r="K85" s="296"/>
      <c r="L85" s="297"/>
      <c r="M85" s="223"/>
      <c r="N85" s="224"/>
      <c r="O85" s="225"/>
      <c r="P85" s="227">
        <f>M85-N85-O85</f>
        <v>0</v>
      </c>
      <c r="Q85" s="161"/>
      <c r="R85" s="188"/>
      <c r="T85" s="228"/>
      <c r="U85" s="228"/>
      <c r="V85" s="228"/>
      <c r="W85" s="325"/>
      <c r="X85" s="325"/>
      <c r="Y85" s="97"/>
    </row>
    <row r="86" spans="1:25" ht="13.5" customHeight="1" x14ac:dyDescent="0.2">
      <c r="A86" s="295">
        <f>'Plan de financement'!A86</f>
        <v>0</v>
      </c>
      <c r="B86" s="296"/>
      <c r="C86" s="296"/>
      <c r="D86" s="296"/>
      <c r="E86" s="296"/>
      <c r="F86" s="296"/>
      <c r="G86" s="296"/>
      <c r="H86" s="296"/>
      <c r="I86" s="296"/>
      <c r="J86" s="296"/>
      <c r="K86" s="296"/>
      <c r="L86" s="297"/>
      <c r="M86" s="223"/>
      <c r="N86" s="224"/>
      <c r="O86" s="225"/>
      <c r="P86" s="227">
        <f>M86-N86-O86</f>
        <v>0</v>
      </c>
      <c r="Q86" s="161"/>
      <c r="R86" s="188"/>
      <c r="T86" s="228"/>
      <c r="U86" s="228"/>
      <c r="V86" s="228"/>
      <c r="W86" s="325"/>
      <c r="X86" s="325"/>
      <c r="Y86" s="97"/>
    </row>
    <row r="87" spans="1:25" ht="13.5" customHeight="1" x14ac:dyDescent="0.2">
      <c r="A87" s="295">
        <f>'Plan de financement'!A87</f>
        <v>0</v>
      </c>
      <c r="B87" s="296"/>
      <c r="C87" s="296"/>
      <c r="D87" s="296"/>
      <c r="E87" s="296"/>
      <c r="F87" s="296"/>
      <c r="G87" s="296"/>
      <c r="H87" s="296"/>
      <c r="I87" s="296"/>
      <c r="J87" s="296"/>
      <c r="K87" s="296"/>
      <c r="L87" s="297"/>
      <c r="M87" s="223"/>
      <c r="N87" s="224"/>
      <c r="O87" s="225"/>
      <c r="P87" s="227">
        <f>M87-N87-O87</f>
        <v>0</v>
      </c>
      <c r="Q87" s="161"/>
      <c r="R87" s="188"/>
      <c r="T87" s="228"/>
      <c r="U87" s="228"/>
      <c r="V87" s="228"/>
      <c r="W87" s="325"/>
      <c r="X87" s="325"/>
      <c r="Y87" s="97"/>
    </row>
    <row r="88" spans="1:25" ht="13.5" customHeight="1" x14ac:dyDescent="0.2">
      <c r="A88" s="295">
        <f>'Plan de financement'!A88</f>
        <v>0</v>
      </c>
      <c r="B88" s="296"/>
      <c r="C88" s="296"/>
      <c r="D88" s="296"/>
      <c r="E88" s="296"/>
      <c r="F88" s="296"/>
      <c r="G88" s="296"/>
      <c r="H88" s="296"/>
      <c r="I88" s="296"/>
      <c r="J88" s="296"/>
      <c r="K88" s="296"/>
      <c r="L88" s="297"/>
      <c r="M88" s="223"/>
      <c r="N88" s="224"/>
      <c r="O88" s="225"/>
      <c r="P88" s="227">
        <f>M88-N88-O88</f>
        <v>0</v>
      </c>
      <c r="Q88" s="161"/>
      <c r="R88" s="188"/>
      <c r="T88" s="228"/>
      <c r="U88" s="228"/>
      <c r="V88" s="228"/>
      <c r="W88" s="325"/>
      <c r="X88" s="325"/>
      <c r="Y88" s="97"/>
    </row>
    <row r="89" spans="1:25" ht="13.5" customHeight="1" x14ac:dyDescent="0.2">
      <c r="A89" s="295">
        <f>'Plan de financement'!A89</f>
        <v>0</v>
      </c>
      <c r="B89" s="296"/>
      <c r="C89" s="296"/>
      <c r="D89" s="296"/>
      <c r="E89" s="296"/>
      <c r="F89" s="296"/>
      <c r="G89" s="296"/>
      <c r="H89" s="296"/>
      <c r="I89" s="296"/>
      <c r="J89" s="296"/>
      <c r="K89" s="296"/>
      <c r="L89" s="297"/>
      <c r="M89" s="223"/>
      <c r="N89" s="224"/>
      <c r="O89" s="225"/>
      <c r="P89" s="227">
        <f>M89-N89-O89</f>
        <v>0</v>
      </c>
      <c r="Q89" s="161"/>
      <c r="R89" s="188"/>
      <c r="T89" s="228"/>
      <c r="U89" s="228"/>
      <c r="V89" s="228"/>
      <c r="W89" s="325"/>
      <c r="X89" s="325"/>
      <c r="Y89" s="97"/>
    </row>
    <row r="90" spans="1:25" ht="18.75" customHeight="1" x14ac:dyDescent="0.2">
      <c r="A90" s="300" t="s">
        <v>112</v>
      </c>
      <c r="B90" s="301"/>
      <c r="C90" s="301"/>
      <c r="D90" s="301"/>
      <c r="E90" s="301"/>
      <c r="F90" s="301"/>
      <c r="G90" s="301"/>
      <c r="H90" s="301"/>
      <c r="I90" s="301"/>
      <c r="J90" s="301"/>
      <c r="K90" s="301"/>
      <c r="L90" s="302"/>
      <c r="M90" s="250">
        <f>SUM(M85:M89)</f>
        <v>0</v>
      </c>
      <c r="N90" s="250">
        <f>SUM(N85:N89)</f>
        <v>0</v>
      </c>
      <c r="O90" s="250">
        <f>SUM(O85:O89)</f>
        <v>0</v>
      </c>
      <c r="P90" s="228">
        <f>SUM(P85:P89)</f>
        <v>0</v>
      </c>
      <c r="R90" s="138"/>
      <c r="T90" s="335"/>
      <c r="U90" s="336"/>
      <c r="V90" s="336"/>
      <c r="W90" s="336"/>
      <c r="X90" s="337"/>
      <c r="Y90" s="97"/>
    </row>
    <row r="91" spans="1:25" ht="39.6" customHeight="1" x14ac:dyDescent="0.2">
      <c r="A91" s="329" t="str">
        <f>'Plan de financement'!A91</f>
        <v>Frais de location d’équipements, de laboratoire ou de locaux, notamment, pour la recherche et le développement ou pour des essais pilotes, lorsqu’ils sont nécessaires à la réalisation du projet</v>
      </c>
      <c r="B91" s="330"/>
      <c r="C91" s="330"/>
      <c r="D91" s="330"/>
      <c r="E91" s="330"/>
      <c r="F91" s="330"/>
      <c r="G91" s="330"/>
      <c r="H91" s="330"/>
      <c r="I91" s="330"/>
      <c r="J91" s="330"/>
      <c r="K91" s="330"/>
      <c r="L91" s="330"/>
      <c r="M91" s="330"/>
      <c r="N91" s="331" t="s">
        <v>236</v>
      </c>
      <c r="O91" s="332"/>
      <c r="P91" s="333"/>
      <c r="R91" s="138"/>
      <c r="T91" s="338" t="str">
        <f>A91</f>
        <v>Frais de location d’équipements, de laboratoire ou de locaux, notamment, pour la recherche et le développement ou pour des essais pilotes, lorsqu’ils sont nécessaires à la réalisation du projet</v>
      </c>
      <c r="U91" s="339"/>
      <c r="V91" s="339"/>
      <c r="W91" s="339"/>
      <c r="X91" s="340"/>
      <c r="Y91" s="97"/>
    </row>
    <row r="92" spans="1:25" ht="27" customHeight="1" x14ac:dyDescent="0.2">
      <c r="A92" s="311" t="str">
        <f>'Plan de financement'!A92</f>
        <v xml:space="preserve">Description </v>
      </c>
      <c r="B92" s="312"/>
      <c r="C92" s="312"/>
      <c r="D92" s="312"/>
      <c r="E92" s="312"/>
      <c r="F92" s="312"/>
      <c r="G92" s="312"/>
      <c r="H92" s="312"/>
      <c r="I92" s="312"/>
      <c r="J92" s="312"/>
      <c r="K92" s="312"/>
      <c r="L92" s="313"/>
      <c r="M92" s="341" t="s">
        <v>111</v>
      </c>
      <c r="N92" s="341" t="s">
        <v>152</v>
      </c>
      <c r="O92" s="341" t="s">
        <v>169</v>
      </c>
      <c r="P92" s="343" t="s">
        <v>293</v>
      </c>
      <c r="Q92" s="324" t="s">
        <v>170</v>
      </c>
      <c r="R92" s="324"/>
      <c r="T92" s="310" t="s">
        <v>172</v>
      </c>
      <c r="U92" s="310" t="s">
        <v>173</v>
      </c>
      <c r="V92" s="310" t="s">
        <v>174</v>
      </c>
      <c r="W92" s="310" t="s">
        <v>175</v>
      </c>
      <c r="X92" s="310"/>
      <c r="Y92" s="97"/>
    </row>
    <row r="93" spans="1:25" ht="22.5" customHeight="1" x14ac:dyDescent="0.2">
      <c r="A93" s="314"/>
      <c r="B93" s="315"/>
      <c r="C93" s="315"/>
      <c r="D93" s="315"/>
      <c r="E93" s="315"/>
      <c r="F93" s="315"/>
      <c r="G93" s="315"/>
      <c r="H93" s="315"/>
      <c r="I93" s="315"/>
      <c r="J93" s="315"/>
      <c r="K93" s="315"/>
      <c r="L93" s="316"/>
      <c r="M93" s="342"/>
      <c r="N93" s="342"/>
      <c r="O93" s="342"/>
      <c r="P93" s="344"/>
      <c r="Q93" s="137" t="s">
        <v>239</v>
      </c>
      <c r="R93" s="141" t="s">
        <v>240</v>
      </c>
      <c r="T93" s="310"/>
      <c r="U93" s="310"/>
      <c r="V93" s="310"/>
      <c r="W93" s="310"/>
      <c r="X93" s="310"/>
      <c r="Y93" s="97"/>
    </row>
    <row r="94" spans="1:25" ht="18.600000000000001" customHeight="1" x14ac:dyDescent="0.2">
      <c r="A94" s="295">
        <f>'Plan de financement'!A94</f>
        <v>0</v>
      </c>
      <c r="B94" s="296"/>
      <c r="C94" s="296"/>
      <c r="D94" s="296"/>
      <c r="E94" s="296"/>
      <c r="F94" s="296"/>
      <c r="G94" s="296"/>
      <c r="H94" s="296"/>
      <c r="I94" s="296"/>
      <c r="J94" s="296"/>
      <c r="K94" s="296"/>
      <c r="L94" s="297"/>
      <c r="M94" s="223"/>
      <c r="N94" s="224"/>
      <c r="O94" s="225"/>
      <c r="P94" s="227">
        <f>M94-N94-O94</f>
        <v>0</v>
      </c>
      <c r="Q94" s="161"/>
      <c r="R94" s="188"/>
      <c r="T94" s="228"/>
      <c r="U94" s="228"/>
      <c r="V94" s="228"/>
      <c r="W94" s="325"/>
      <c r="X94" s="325"/>
      <c r="Y94" s="97"/>
    </row>
    <row r="95" spans="1:25" ht="18.600000000000001" customHeight="1" x14ac:dyDescent="0.2">
      <c r="A95" s="295">
        <f>'Plan de financement'!A95</f>
        <v>0</v>
      </c>
      <c r="B95" s="296"/>
      <c r="C95" s="296"/>
      <c r="D95" s="296"/>
      <c r="E95" s="296"/>
      <c r="F95" s="296"/>
      <c r="G95" s="296"/>
      <c r="H95" s="296"/>
      <c r="I95" s="296"/>
      <c r="J95" s="296"/>
      <c r="K95" s="296"/>
      <c r="L95" s="297"/>
      <c r="M95" s="223"/>
      <c r="N95" s="224"/>
      <c r="O95" s="225"/>
      <c r="P95" s="227">
        <f>M95-N95-O95</f>
        <v>0</v>
      </c>
      <c r="Q95" s="161"/>
      <c r="R95" s="188"/>
      <c r="T95" s="228"/>
      <c r="U95" s="228"/>
      <c r="V95" s="228"/>
      <c r="W95" s="325"/>
      <c r="X95" s="325"/>
      <c r="Y95" s="97"/>
    </row>
    <row r="96" spans="1:25" ht="18.600000000000001" customHeight="1" x14ac:dyDescent="0.2">
      <c r="A96" s="295">
        <f>'Plan de financement'!A96</f>
        <v>0</v>
      </c>
      <c r="B96" s="296"/>
      <c r="C96" s="296"/>
      <c r="D96" s="296"/>
      <c r="E96" s="296"/>
      <c r="F96" s="296"/>
      <c r="G96" s="296"/>
      <c r="H96" s="296"/>
      <c r="I96" s="296"/>
      <c r="J96" s="296"/>
      <c r="K96" s="296"/>
      <c r="L96" s="297"/>
      <c r="M96" s="223"/>
      <c r="N96" s="224"/>
      <c r="O96" s="225"/>
      <c r="P96" s="227">
        <f>M96-N96-O96</f>
        <v>0</v>
      </c>
      <c r="Q96" s="161"/>
      <c r="R96" s="188"/>
      <c r="T96" s="228"/>
      <c r="U96" s="228"/>
      <c r="V96" s="228"/>
      <c r="W96" s="325"/>
      <c r="X96" s="325"/>
      <c r="Y96" s="97"/>
    </row>
    <row r="97" spans="1:25" ht="18" customHeight="1" x14ac:dyDescent="0.2">
      <c r="A97" s="295">
        <f>'Plan de financement'!A97</f>
        <v>0</v>
      </c>
      <c r="B97" s="296"/>
      <c r="C97" s="296"/>
      <c r="D97" s="296"/>
      <c r="E97" s="296"/>
      <c r="F97" s="296"/>
      <c r="G97" s="296"/>
      <c r="H97" s="296"/>
      <c r="I97" s="296"/>
      <c r="J97" s="296"/>
      <c r="K97" s="296"/>
      <c r="L97" s="297"/>
      <c r="M97" s="223"/>
      <c r="N97" s="224"/>
      <c r="O97" s="225"/>
      <c r="P97" s="227">
        <f>M97-N97-O97</f>
        <v>0</v>
      </c>
      <c r="Q97" s="161"/>
      <c r="R97" s="188"/>
      <c r="T97" s="228"/>
      <c r="U97" s="228"/>
      <c r="V97" s="228"/>
      <c r="W97" s="325"/>
      <c r="X97" s="325"/>
      <c r="Y97" s="97"/>
    </row>
    <row r="98" spans="1:25" ht="18" customHeight="1" x14ac:dyDescent="0.2">
      <c r="A98" s="295">
        <f>'Plan de financement'!A98</f>
        <v>0</v>
      </c>
      <c r="B98" s="296"/>
      <c r="C98" s="296"/>
      <c r="D98" s="296"/>
      <c r="E98" s="296"/>
      <c r="F98" s="296"/>
      <c r="G98" s="296"/>
      <c r="H98" s="296"/>
      <c r="I98" s="296"/>
      <c r="J98" s="296"/>
      <c r="K98" s="296"/>
      <c r="L98" s="297"/>
      <c r="M98" s="223"/>
      <c r="N98" s="224"/>
      <c r="O98" s="225"/>
      <c r="P98" s="227">
        <f>M98-N98-O98</f>
        <v>0</v>
      </c>
      <c r="Q98" s="161"/>
      <c r="R98" s="188"/>
      <c r="T98" s="228"/>
      <c r="U98" s="228"/>
      <c r="V98" s="228"/>
      <c r="W98" s="325"/>
      <c r="X98" s="325"/>
      <c r="Y98" s="97"/>
    </row>
    <row r="99" spans="1:25" ht="23.25" customHeight="1" x14ac:dyDescent="0.2">
      <c r="A99" s="300" t="s">
        <v>112</v>
      </c>
      <c r="B99" s="301"/>
      <c r="C99" s="301"/>
      <c r="D99" s="301"/>
      <c r="E99" s="301"/>
      <c r="F99" s="301"/>
      <c r="G99" s="301"/>
      <c r="H99" s="301"/>
      <c r="I99" s="301"/>
      <c r="J99" s="301"/>
      <c r="K99" s="301"/>
      <c r="L99" s="302"/>
      <c r="M99" s="250">
        <f>SUM(M94:M98)</f>
        <v>0</v>
      </c>
      <c r="N99" s="229">
        <f>SUM(N94:N98)</f>
        <v>0</v>
      </c>
      <c r="O99" s="230">
        <f>SUM(O94:O98)</f>
        <v>0</v>
      </c>
      <c r="P99" s="228">
        <f>SUM(P94:P98)</f>
        <v>0</v>
      </c>
      <c r="R99" s="138"/>
      <c r="T99" s="335"/>
      <c r="U99" s="336"/>
      <c r="V99" s="336"/>
      <c r="W99" s="336"/>
      <c r="X99" s="337"/>
      <c r="Y99" s="97"/>
    </row>
    <row r="100" spans="1:25" ht="26.1" customHeight="1" x14ac:dyDescent="0.2">
      <c r="A100" s="329" t="str">
        <f>'Plan de financement'!A100</f>
        <v>Frais de formation du personnel de l’entreprise liés à la réalisation du projet</v>
      </c>
      <c r="B100" s="330"/>
      <c r="C100" s="330"/>
      <c r="D100" s="330"/>
      <c r="E100" s="330"/>
      <c r="F100" s="330"/>
      <c r="G100" s="330"/>
      <c r="H100" s="330"/>
      <c r="I100" s="330"/>
      <c r="J100" s="330"/>
      <c r="K100" s="330"/>
      <c r="L100" s="330"/>
      <c r="M100" s="345"/>
      <c r="N100" s="331" t="s">
        <v>236</v>
      </c>
      <c r="O100" s="332"/>
      <c r="P100" s="333"/>
      <c r="R100" s="138"/>
      <c r="T100" s="338" t="str">
        <f>A100</f>
        <v>Frais de formation du personnel de l’entreprise liés à la réalisation du projet</v>
      </c>
      <c r="U100" s="339"/>
      <c r="V100" s="339"/>
      <c r="W100" s="339"/>
      <c r="X100" s="340"/>
      <c r="Y100" s="97"/>
    </row>
    <row r="101" spans="1:25" ht="26.1" customHeight="1" x14ac:dyDescent="0.2">
      <c r="A101" s="311" t="str">
        <f>'Plan de financement'!A101</f>
        <v xml:space="preserve">Description </v>
      </c>
      <c r="B101" s="312"/>
      <c r="C101" s="312"/>
      <c r="D101" s="312"/>
      <c r="E101" s="312"/>
      <c r="F101" s="312"/>
      <c r="G101" s="312"/>
      <c r="H101" s="312"/>
      <c r="I101" s="312"/>
      <c r="J101" s="312"/>
      <c r="K101" s="312"/>
      <c r="L101" s="313"/>
      <c r="M101" s="341" t="s">
        <v>111</v>
      </c>
      <c r="N101" s="341" t="s">
        <v>152</v>
      </c>
      <c r="O101" s="341" t="s">
        <v>169</v>
      </c>
      <c r="P101" s="343" t="s">
        <v>293</v>
      </c>
      <c r="Q101" s="324" t="s">
        <v>170</v>
      </c>
      <c r="R101" s="324"/>
      <c r="T101" s="310" t="s">
        <v>172</v>
      </c>
      <c r="U101" s="310" t="s">
        <v>173</v>
      </c>
      <c r="V101" s="310" t="s">
        <v>174</v>
      </c>
      <c r="W101" s="310" t="s">
        <v>175</v>
      </c>
      <c r="X101" s="310"/>
      <c r="Y101" s="97"/>
    </row>
    <row r="102" spans="1:25" ht="27" customHeight="1" x14ac:dyDescent="0.2">
      <c r="A102" s="314"/>
      <c r="B102" s="315"/>
      <c r="C102" s="315"/>
      <c r="D102" s="315"/>
      <c r="E102" s="315"/>
      <c r="F102" s="315"/>
      <c r="G102" s="315"/>
      <c r="H102" s="315"/>
      <c r="I102" s="315"/>
      <c r="J102" s="315"/>
      <c r="K102" s="315"/>
      <c r="L102" s="316"/>
      <c r="M102" s="342"/>
      <c r="N102" s="342"/>
      <c r="O102" s="342"/>
      <c r="P102" s="344"/>
      <c r="Q102" s="137" t="s">
        <v>239</v>
      </c>
      <c r="R102" s="141" t="s">
        <v>240</v>
      </c>
      <c r="T102" s="310"/>
      <c r="U102" s="310"/>
      <c r="V102" s="310"/>
      <c r="W102" s="310"/>
      <c r="X102" s="310"/>
      <c r="Y102" s="97"/>
    </row>
    <row r="103" spans="1:25" ht="18" customHeight="1" x14ac:dyDescent="0.2">
      <c r="A103" s="295">
        <f>'Plan de financement'!A103</f>
        <v>0</v>
      </c>
      <c r="B103" s="296"/>
      <c r="C103" s="296"/>
      <c r="D103" s="296"/>
      <c r="E103" s="296"/>
      <c r="F103" s="296"/>
      <c r="G103" s="296"/>
      <c r="H103" s="296"/>
      <c r="I103" s="296"/>
      <c r="J103" s="296"/>
      <c r="K103" s="296"/>
      <c r="L103" s="297"/>
      <c r="M103" s="223"/>
      <c r="N103" s="224"/>
      <c r="O103" s="225"/>
      <c r="P103" s="227">
        <f>M103-N103-O103</f>
        <v>0</v>
      </c>
      <c r="Q103" s="161"/>
      <c r="R103" s="188"/>
      <c r="T103" s="228"/>
      <c r="U103" s="228"/>
      <c r="V103" s="228"/>
      <c r="W103" s="325"/>
      <c r="X103" s="325"/>
      <c r="Y103" s="97"/>
    </row>
    <row r="104" spans="1:25" ht="18" customHeight="1" x14ac:dyDescent="0.2">
      <c r="A104" s="295">
        <f>'Plan de financement'!A104</f>
        <v>0</v>
      </c>
      <c r="B104" s="296"/>
      <c r="C104" s="296"/>
      <c r="D104" s="296"/>
      <c r="E104" s="296"/>
      <c r="F104" s="296"/>
      <c r="G104" s="296"/>
      <c r="H104" s="296"/>
      <c r="I104" s="296"/>
      <c r="J104" s="296"/>
      <c r="K104" s="296"/>
      <c r="L104" s="297"/>
      <c r="M104" s="223"/>
      <c r="N104" s="224"/>
      <c r="O104" s="225"/>
      <c r="P104" s="227">
        <f>M104-N104-O104</f>
        <v>0</v>
      </c>
      <c r="Q104" s="161"/>
      <c r="R104" s="188"/>
      <c r="T104" s="228"/>
      <c r="U104" s="228"/>
      <c r="V104" s="228"/>
      <c r="W104" s="325"/>
      <c r="X104" s="325"/>
      <c r="Y104" s="97"/>
    </row>
    <row r="105" spans="1:25" ht="18" customHeight="1" x14ac:dyDescent="0.2">
      <c r="A105" s="295">
        <f>'Plan de financement'!A105</f>
        <v>0</v>
      </c>
      <c r="B105" s="296"/>
      <c r="C105" s="296"/>
      <c r="D105" s="296"/>
      <c r="E105" s="296"/>
      <c r="F105" s="296"/>
      <c r="G105" s="296"/>
      <c r="H105" s="296"/>
      <c r="I105" s="296"/>
      <c r="J105" s="296"/>
      <c r="K105" s="296"/>
      <c r="L105" s="297"/>
      <c r="M105" s="223"/>
      <c r="N105" s="224"/>
      <c r="O105" s="225"/>
      <c r="P105" s="227">
        <f>M105-N105-O105</f>
        <v>0</v>
      </c>
      <c r="Q105" s="161"/>
      <c r="R105" s="188"/>
      <c r="T105" s="228"/>
      <c r="U105" s="228"/>
      <c r="V105" s="228"/>
      <c r="W105" s="325"/>
      <c r="X105" s="325"/>
      <c r="Y105" s="97"/>
    </row>
    <row r="106" spans="1:25" ht="18" customHeight="1" x14ac:dyDescent="0.2">
      <c r="A106" s="295">
        <f>'Plan de financement'!A106</f>
        <v>0</v>
      </c>
      <c r="B106" s="296"/>
      <c r="C106" s="296"/>
      <c r="D106" s="296"/>
      <c r="E106" s="296"/>
      <c r="F106" s="296"/>
      <c r="G106" s="296"/>
      <c r="H106" s="296"/>
      <c r="I106" s="296"/>
      <c r="J106" s="296"/>
      <c r="K106" s="296"/>
      <c r="L106" s="297"/>
      <c r="M106" s="223"/>
      <c r="N106" s="224"/>
      <c r="O106" s="225"/>
      <c r="P106" s="227">
        <f>M106-N106-O106</f>
        <v>0</v>
      </c>
      <c r="Q106" s="161"/>
      <c r="R106" s="188"/>
      <c r="T106" s="228"/>
      <c r="U106" s="228"/>
      <c r="V106" s="228"/>
      <c r="W106" s="325"/>
      <c r="X106" s="325"/>
      <c r="Y106" s="97"/>
    </row>
    <row r="107" spans="1:25" ht="18" customHeight="1" x14ac:dyDescent="0.2">
      <c r="A107" s="295">
        <f>'Plan de financement'!A107</f>
        <v>0</v>
      </c>
      <c r="B107" s="296"/>
      <c r="C107" s="296"/>
      <c r="D107" s="296"/>
      <c r="E107" s="296"/>
      <c r="F107" s="296"/>
      <c r="G107" s="296"/>
      <c r="H107" s="296"/>
      <c r="I107" s="296"/>
      <c r="J107" s="296"/>
      <c r="K107" s="296"/>
      <c r="L107" s="297"/>
      <c r="M107" s="223"/>
      <c r="N107" s="224"/>
      <c r="O107" s="225"/>
      <c r="P107" s="227">
        <f>M107-N107-O107</f>
        <v>0</v>
      </c>
      <c r="Q107" s="161"/>
      <c r="R107" s="188"/>
      <c r="T107" s="228"/>
      <c r="U107" s="228"/>
      <c r="V107" s="228"/>
      <c r="W107" s="325"/>
      <c r="X107" s="325"/>
      <c r="Y107" s="97"/>
    </row>
    <row r="108" spans="1:25" ht="20.100000000000001" customHeight="1" x14ac:dyDescent="0.2">
      <c r="A108" s="300" t="s">
        <v>112</v>
      </c>
      <c r="B108" s="301"/>
      <c r="C108" s="301"/>
      <c r="D108" s="301"/>
      <c r="E108" s="301"/>
      <c r="F108" s="301"/>
      <c r="G108" s="301"/>
      <c r="H108" s="301"/>
      <c r="I108" s="301"/>
      <c r="J108" s="301"/>
      <c r="K108" s="301"/>
      <c r="L108" s="302"/>
      <c r="M108" s="250">
        <f>SUM(M103:M107)</f>
        <v>0</v>
      </c>
      <c r="N108" s="250">
        <f>SUM(N103:N107)</f>
        <v>0</v>
      </c>
      <c r="O108" s="250">
        <f>SUM(O103:O107)</f>
        <v>0</v>
      </c>
      <c r="P108" s="228">
        <f>SUM(P103:P107)</f>
        <v>0</v>
      </c>
      <c r="Q108" s="138"/>
      <c r="R108" s="142"/>
      <c r="T108" s="335"/>
      <c r="U108" s="336"/>
      <c r="V108" s="336"/>
      <c r="W108" s="336"/>
      <c r="X108" s="337"/>
      <c r="Y108" s="97"/>
    </row>
    <row r="109" spans="1:25" ht="53.25" customHeight="1" x14ac:dyDescent="0.2">
      <c r="A109" s="329" t="str">
        <f>'Plan de financement'!A109</f>
        <v>Frais relatifs à la modification de l'emballage faite par un consultant externe dans le but d’obtenir une
durée de vie adéquate du produit et frais reliés à la recherche et au développement pour un emballage écoresponsable</v>
      </c>
      <c r="B109" s="330"/>
      <c r="C109" s="330"/>
      <c r="D109" s="330"/>
      <c r="E109" s="330"/>
      <c r="F109" s="330"/>
      <c r="G109" s="330"/>
      <c r="H109" s="330"/>
      <c r="I109" s="330"/>
      <c r="J109" s="330"/>
      <c r="K109" s="330"/>
      <c r="L109" s="330"/>
      <c r="M109" s="330"/>
      <c r="N109" s="331" t="s">
        <v>236</v>
      </c>
      <c r="O109" s="332"/>
      <c r="P109" s="333"/>
      <c r="Q109" s="138"/>
      <c r="R109" s="142"/>
      <c r="T109" s="338" t="str">
        <f>A109</f>
        <v>Frais relatifs à la modification de l'emballage faite par un consultant externe dans le but d’obtenir une
durée de vie adéquate du produit et frais reliés à la recherche et au développement pour un emballage écoresponsable</v>
      </c>
      <c r="U109" s="339"/>
      <c r="V109" s="339"/>
      <c r="W109" s="339"/>
      <c r="X109" s="340"/>
      <c r="Y109" s="97"/>
    </row>
    <row r="110" spans="1:25" ht="24.95" customHeight="1" x14ac:dyDescent="0.2">
      <c r="A110" s="311" t="str">
        <f>'Plan de financement'!A110</f>
        <v>Description</v>
      </c>
      <c r="B110" s="312"/>
      <c r="C110" s="312"/>
      <c r="D110" s="312"/>
      <c r="E110" s="312"/>
      <c r="F110" s="312"/>
      <c r="G110" s="312"/>
      <c r="H110" s="312"/>
      <c r="I110" s="312"/>
      <c r="J110" s="312"/>
      <c r="K110" s="312"/>
      <c r="L110" s="313"/>
      <c r="M110" s="317" t="s">
        <v>111</v>
      </c>
      <c r="N110" s="319" t="s">
        <v>152</v>
      </c>
      <c r="O110" s="321" t="s">
        <v>169</v>
      </c>
      <c r="P110" s="323" t="s">
        <v>293</v>
      </c>
      <c r="Q110" s="324" t="s">
        <v>170</v>
      </c>
      <c r="R110" s="324"/>
      <c r="T110" s="310" t="s">
        <v>172</v>
      </c>
      <c r="U110" s="310" t="s">
        <v>173</v>
      </c>
      <c r="V110" s="310" t="s">
        <v>174</v>
      </c>
      <c r="W110" s="310" t="s">
        <v>175</v>
      </c>
      <c r="X110" s="310"/>
      <c r="Y110" s="97"/>
    </row>
    <row r="111" spans="1:25" ht="20.25" customHeight="1" x14ac:dyDescent="0.2">
      <c r="A111" s="314"/>
      <c r="B111" s="315"/>
      <c r="C111" s="315"/>
      <c r="D111" s="315"/>
      <c r="E111" s="315"/>
      <c r="F111" s="315"/>
      <c r="G111" s="315"/>
      <c r="H111" s="315"/>
      <c r="I111" s="315"/>
      <c r="J111" s="315"/>
      <c r="K111" s="315"/>
      <c r="L111" s="316"/>
      <c r="M111" s="318"/>
      <c r="N111" s="320"/>
      <c r="O111" s="322"/>
      <c r="P111" s="323"/>
      <c r="Q111" s="137" t="s">
        <v>239</v>
      </c>
      <c r="R111" s="141" t="s">
        <v>240</v>
      </c>
      <c r="T111" s="310"/>
      <c r="U111" s="310"/>
      <c r="V111" s="310"/>
      <c r="W111" s="310"/>
      <c r="X111" s="310"/>
      <c r="Y111" s="97"/>
    </row>
    <row r="112" spans="1:25" ht="13.5" customHeight="1" x14ac:dyDescent="0.2">
      <c r="A112" s="295">
        <f>'Plan de financement'!A112</f>
        <v>0</v>
      </c>
      <c r="B112" s="296"/>
      <c r="C112" s="296"/>
      <c r="D112" s="296"/>
      <c r="E112" s="296"/>
      <c r="F112" s="296"/>
      <c r="G112" s="296"/>
      <c r="H112" s="296"/>
      <c r="I112" s="296"/>
      <c r="J112" s="296"/>
      <c r="K112" s="296"/>
      <c r="L112" s="297"/>
      <c r="M112" s="223"/>
      <c r="N112" s="224"/>
      <c r="O112" s="225"/>
      <c r="P112" s="227">
        <f>M112-N112-O112</f>
        <v>0</v>
      </c>
      <c r="Q112" s="161"/>
      <c r="R112" s="188"/>
      <c r="T112" s="228"/>
      <c r="U112" s="228"/>
      <c r="V112" s="228"/>
      <c r="W112" s="325"/>
      <c r="X112" s="325"/>
      <c r="Y112" s="97"/>
    </row>
    <row r="113" spans="1:25" ht="13.5" customHeight="1" x14ac:dyDescent="0.2">
      <c r="A113" s="295">
        <f>'Plan de financement'!A113</f>
        <v>0</v>
      </c>
      <c r="B113" s="296"/>
      <c r="C113" s="296"/>
      <c r="D113" s="296"/>
      <c r="E113" s="296"/>
      <c r="F113" s="296"/>
      <c r="G113" s="296"/>
      <c r="H113" s="296"/>
      <c r="I113" s="296"/>
      <c r="J113" s="296"/>
      <c r="K113" s="296"/>
      <c r="L113" s="297"/>
      <c r="M113" s="223"/>
      <c r="N113" s="224"/>
      <c r="O113" s="225"/>
      <c r="P113" s="227">
        <f>M113-N113-O113</f>
        <v>0</v>
      </c>
      <c r="Q113" s="161"/>
      <c r="R113" s="188"/>
      <c r="T113" s="228"/>
      <c r="U113" s="228"/>
      <c r="V113" s="228"/>
      <c r="W113" s="325"/>
      <c r="X113" s="325"/>
      <c r="Y113" s="97"/>
    </row>
    <row r="114" spans="1:25" ht="13.5" customHeight="1" x14ac:dyDescent="0.2">
      <c r="A114" s="295">
        <f>'Plan de financement'!A114</f>
        <v>0</v>
      </c>
      <c r="B114" s="296"/>
      <c r="C114" s="296"/>
      <c r="D114" s="296"/>
      <c r="E114" s="296"/>
      <c r="F114" s="296"/>
      <c r="G114" s="296"/>
      <c r="H114" s="296"/>
      <c r="I114" s="296"/>
      <c r="J114" s="296"/>
      <c r="K114" s="296"/>
      <c r="L114" s="297"/>
      <c r="M114" s="223"/>
      <c r="N114" s="224"/>
      <c r="O114" s="225"/>
      <c r="P114" s="227">
        <f>M114-N114-O114</f>
        <v>0</v>
      </c>
      <c r="Q114" s="161"/>
      <c r="R114" s="188"/>
      <c r="T114" s="228"/>
      <c r="U114" s="228"/>
      <c r="V114" s="228"/>
      <c r="W114" s="325"/>
      <c r="X114" s="325"/>
      <c r="Y114" s="97"/>
    </row>
    <row r="115" spans="1:25" ht="13.5" customHeight="1" x14ac:dyDescent="0.2">
      <c r="A115" s="295">
        <f>'Plan de financement'!A115</f>
        <v>0</v>
      </c>
      <c r="B115" s="296"/>
      <c r="C115" s="296"/>
      <c r="D115" s="296"/>
      <c r="E115" s="296"/>
      <c r="F115" s="296"/>
      <c r="G115" s="296"/>
      <c r="H115" s="296"/>
      <c r="I115" s="296"/>
      <c r="J115" s="296"/>
      <c r="K115" s="296"/>
      <c r="L115" s="297"/>
      <c r="M115" s="223"/>
      <c r="N115" s="224"/>
      <c r="O115" s="225"/>
      <c r="P115" s="227">
        <f>M115-N115-O115</f>
        <v>0</v>
      </c>
      <c r="Q115" s="161"/>
      <c r="R115" s="188"/>
      <c r="T115" s="228"/>
      <c r="U115" s="228"/>
      <c r="V115" s="228"/>
      <c r="W115" s="325"/>
      <c r="X115" s="325"/>
      <c r="Y115" s="97"/>
    </row>
    <row r="116" spans="1:25" ht="12.75" customHeight="1" x14ac:dyDescent="0.2">
      <c r="A116" s="295">
        <f>'Plan de financement'!A116</f>
        <v>0</v>
      </c>
      <c r="B116" s="296"/>
      <c r="C116" s="296"/>
      <c r="D116" s="296"/>
      <c r="E116" s="296"/>
      <c r="F116" s="296"/>
      <c r="G116" s="296"/>
      <c r="H116" s="296"/>
      <c r="I116" s="296"/>
      <c r="J116" s="296"/>
      <c r="K116" s="296"/>
      <c r="L116" s="297"/>
      <c r="M116" s="223"/>
      <c r="N116" s="224"/>
      <c r="O116" s="225"/>
      <c r="P116" s="227">
        <f>M116-N116-O116</f>
        <v>0</v>
      </c>
      <c r="Q116" s="161"/>
      <c r="R116" s="188"/>
      <c r="T116" s="228"/>
      <c r="U116" s="228"/>
      <c r="V116" s="228"/>
      <c r="W116" s="325"/>
      <c r="X116" s="325"/>
      <c r="Y116" s="97"/>
    </row>
    <row r="117" spans="1:25" ht="23.45" customHeight="1" x14ac:dyDescent="0.2">
      <c r="A117" s="300" t="s">
        <v>112</v>
      </c>
      <c r="B117" s="301"/>
      <c r="C117" s="301"/>
      <c r="D117" s="301"/>
      <c r="E117" s="301"/>
      <c r="F117" s="301"/>
      <c r="G117" s="301"/>
      <c r="H117" s="301"/>
      <c r="I117" s="301"/>
      <c r="J117" s="301"/>
      <c r="K117" s="301"/>
      <c r="L117" s="302"/>
      <c r="M117" s="250">
        <f>SUM(M112:M116)</f>
        <v>0</v>
      </c>
      <c r="N117" s="229">
        <f>SUM(N112:N116)</f>
        <v>0</v>
      </c>
      <c r="O117" s="230">
        <f>SUM(O112:O116)</f>
        <v>0</v>
      </c>
      <c r="P117" s="230">
        <f>SUM(P112:P116)</f>
        <v>0</v>
      </c>
      <c r="Q117" s="138"/>
      <c r="R117" s="142"/>
      <c r="T117" s="335"/>
      <c r="U117" s="336"/>
      <c r="V117" s="336"/>
      <c r="W117" s="336"/>
      <c r="X117" s="337"/>
      <c r="Y117" s="97"/>
    </row>
    <row r="118" spans="1:25" ht="25.5" customHeight="1" x14ac:dyDescent="0.2">
      <c r="A118" s="329" t="str">
        <f>'Plan de financement'!A118</f>
        <v>Frais relatifs aux tests de goût du produit et aux bancs d'essai pour le produit réalisés par un consultant externe</v>
      </c>
      <c r="B118" s="330"/>
      <c r="C118" s="330"/>
      <c r="D118" s="330"/>
      <c r="E118" s="330"/>
      <c r="F118" s="330"/>
      <c r="G118" s="330"/>
      <c r="H118" s="330"/>
      <c r="I118" s="330"/>
      <c r="J118" s="330"/>
      <c r="K118" s="330"/>
      <c r="L118" s="330"/>
      <c r="M118" s="330"/>
      <c r="N118" s="331" t="s">
        <v>236</v>
      </c>
      <c r="O118" s="332"/>
      <c r="P118" s="333"/>
      <c r="Q118" s="138"/>
      <c r="R118" s="142"/>
      <c r="T118" s="338" t="str">
        <f>A118</f>
        <v>Frais relatifs aux tests de goût du produit et aux bancs d'essai pour le produit réalisés par un consultant externe</v>
      </c>
      <c r="U118" s="339"/>
      <c r="V118" s="339"/>
      <c r="W118" s="339"/>
      <c r="X118" s="340"/>
      <c r="Y118" s="97"/>
    </row>
    <row r="119" spans="1:25" ht="24" customHeight="1" x14ac:dyDescent="0.2">
      <c r="A119" s="311" t="str">
        <f>'Plan de financement'!A119</f>
        <v xml:space="preserve">Description </v>
      </c>
      <c r="B119" s="312"/>
      <c r="C119" s="312"/>
      <c r="D119" s="312"/>
      <c r="E119" s="312"/>
      <c r="F119" s="312"/>
      <c r="G119" s="312"/>
      <c r="H119" s="312"/>
      <c r="I119" s="312"/>
      <c r="J119" s="312"/>
      <c r="K119" s="312"/>
      <c r="L119" s="313"/>
      <c r="M119" s="317" t="s">
        <v>111</v>
      </c>
      <c r="N119" s="319" t="s">
        <v>152</v>
      </c>
      <c r="O119" s="321" t="s">
        <v>169</v>
      </c>
      <c r="P119" s="323" t="s">
        <v>293</v>
      </c>
      <c r="Q119" s="324" t="s">
        <v>170</v>
      </c>
      <c r="R119" s="324"/>
      <c r="T119" s="310" t="s">
        <v>172</v>
      </c>
      <c r="U119" s="310" t="s">
        <v>173</v>
      </c>
      <c r="V119" s="310" t="s">
        <v>174</v>
      </c>
      <c r="W119" s="310" t="s">
        <v>175</v>
      </c>
      <c r="X119" s="310"/>
      <c r="Y119" s="97"/>
    </row>
    <row r="120" spans="1:25" ht="22.5" customHeight="1" x14ac:dyDescent="0.2">
      <c r="A120" s="314"/>
      <c r="B120" s="315"/>
      <c r="C120" s="315"/>
      <c r="D120" s="315"/>
      <c r="E120" s="315"/>
      <c r="F120" s="315"/>
      <c r="G120" s="315"/>
      <c r="H120" s="315"/>
      <c r="I120" s="315"/>
      <c r="J120" s="315"/>
      <c r="K120" s="315"/>
      <c r="L120" s="316"/>
      <c r="M120" s="318"/>
      <c r="N120" s="320"/>
      <c r="O120" s="322"/>
      <c r="P120" s="323"/>
      <c r="Q120" s="137" t="s">
        <v>239</v>
      </c>
      <c r="R120" s="141" t="s">
        <v>240</v>
      </c>
      <c r="T120" s="310"/>
      <c r="U120" s="310"/>
      <c r="V120" s="310"/>
      <c r="W120" s="310"/>
      <c r="X120" s="310"/>
      <c r="Y120" s="97"/>
    </row>
    <row r="121" spans="1:25" ht="13.5" customHeight="1" x14ac:dyDescent="0.2">
      <c r="A121" s="295">
        <f>'Plan de financement'!A121</f>
        <v>0</v>
      </c>
      <c r="B121" s="296"/>
      <c r="C121" s="296"/>
      <c r="D121" s="296"/>
      <c r="E121" s="296"/>
      <c r="F121" s="296"/>
      <c r="G121" s="296"/>
      <c r="H121" s="296"/>
      <c r="I121" s="296"/>
      <c r="J121" s="296"/>
      <c r="K121" s="296"/>
      <c r="L121" s="297"/>
      <c r="M121" s="214"/>
      <c r="N121" s="213"/>
      <c r="O121" s="205"/>
      <c r="P121" s="221">
        <f>M121-N121-O121</f>
        <v>0</v>
      </c>
      <c r="Q121" s="161"/>
      <c r="R121" s="188"/>
      <c r="T121" s="228"/>
      <c r="U121" s="228"/>
      <c r="V121" s="228"/>
      <c r="W121" s="325"/>
      <c r="X121" s="325"/>
      <c r="Y121" s="97"/>
    </row>
    <row r="122" spans="1:25" ht="13.5" customHeight="1" x14ac:dyDescent="0.2">
      <c r="A122" s="295">
        <f>'Plan de financement'!A122</f>
        <v>0</v>
      </c>
      <c r="B122" s="296"/>
      <c r="C122" s="296"/>
      <c r="D122" s="296"/>
      <c r="E122" s="296"/>
      <c r="F122" s="296"/>
      <c r="G122" s="296"/>
      <c r="H122" s="296"/>
      <c r="I122" s="296"/>
      <c r="J122" s="296"/>
      <c r="K122" s="296"/>
      <c r="L122" s="297"/>
      <c r="M122" s="214"/>
      <c r="N122" s="213"/>
      <c r="O122" s="205"/>
      <c r="P122" s="221">
        <f>M122-N122-O122</f>
        <v>0</v>
      </c>
      <c r="Q122" s="161"/>
      <c r="R122" s="188"/>
      <c r="T122" s="228"/>
      <c r="U122" s="228"/>
      <c r="V122" s="228"/>
      <c r="W122" s="325"/>
      <c r="X122" s="325"/>
      <c r="Y122" s="97"/>
    </row>
    <row r="123" spans="1:25" ht="13.5" customHeight="1" x14ac:dyDescent="0.2">
      <c r="A123" s="295">
        <f>'Plan de financement'!A123</f>
        <v>0</v>
      </c>
      <c r="B123" s="296"/>
      <c r="C123" s="296"/>
      <c r="D123" s="296"/>
      <c r="E123" s="296"/>
      <c r="F123" s="296"/>
      <c r="G123" s="296"/>
      <c r="H123" s="296"/>
      <c r="I123" s="296"/>
      <c r="J123" s="296"/>
      <c r="K123" s="296"/>
      <c r="L123" s="297"/>
      <c r="M123" s="214"/>
      <c r="N123" s="213"/>
      <c r="O123" s="205"/>
      <c r="P123" s="221">
        <f>M123-N123-O123</f>
        <v>0</v>
      </c>
      <c r="Q123" s="161"/>
      <c r="R123" s="188"/>
      <c r="T123" s="228"/>
      <c r="U123" s="228"/>
      <c r="V123" s="228"/>
      <c r="W123" s="325"/>
      <c r="X123" s="325"/>
      <c r="Y123" s="97"/>
    </row>
    <row r="124" spans="1:25" ht="13.5" customHeight="1" x14ac:dyDescent="0.2">
      <c r="A124" s="295">
        <f>'Plan de financement'!A124</f>
        <v>0</v>
      </c>
      <c r="B124" s="296"/>
      <c r="C124" s="296"/>
      <c r="D124" s="296"/>
      <c r="E124" s="296"/>
      <c r="F124" s="296"/>
      <c r="G124" s="296"/>
      <c r="H124" s="296"/>
      <c r="I124" s="296"/>
      <c r="J124" s="296"/>
      <c r="K124" s="296"/>
      <c r="L124" s="297"/>
      <c r="M124" s="214"/>
      <c r="N124" s="213"/>
      <c r="O124" s="205"/>
      <c r="P124" s="221">
        <f>M124-N124-O124</f>
        <v>0</v>
      </c>
      <c r="Q124" s="161"/>
      <c r="R124" s="188"/>
      <c r="T124" s="228"/>
      <c r="U124" s="228"/>
      <c r="V124" s="228"/>
      <c r="W124" s="325"/>
      <c r="X124" s="325"/>
      <c r="Y124" s="97"/>
    </row>
    <row r="125" spans="1:25" ht="13.5" customHeight="1" x14ac:dyDescent="0.2">
      <c r="A125" s="295">
        <f>'Plan de financement'!A125</f>
        <v>0</v>
      </c>
      <c r="B125" s="296"/>
      <c r="C125" s="296"/>
      <c r="D125" s="296"/>
      <c r="E125" s="296"/>
      <c r="F125" s="296"/>
      <c r="G125" s="296"/>
      <c r="H125" s="296"/>
      <c r="I125" s="296"/>
      <c r="J125" s="296"/>
      <c r="K125" s="296"/>
      <c r="L125" s="297"/>
      <c r="M125" s="214"/>
      <c r="N125" s="213"/>
      <c r="O125" s="205"/>
      <c r="P125" s="221">
        <f>M125-N125-O125</f>
        <v>0</v>
      </c>
      <c r="Q125" s="161"/>
      <c r="R125" s="188"/>
      <c r="T125" s="228"/>
      <c r="U125" s="228"/>
      <c r="V125" s="228"/>
      <c r="W125" s="325"/>
      <c r="X125" s="325"/>
      <c r="Y125" s="97"/>
    </row>
    <row r="126" spans="1:25" ht="24.6" customHeight="1" x14ac:dyDescent="0.2">
      <c r="A126" s="300" t="s">
        <v>112</v>
      </c>
      <c r="B126" s="301"/>
      <c r="C126" s="301"/>
      <c r="D126" s="301"/>
      <c r="E126" s="301"/>
      <c r="F126" s="301"/>
      <c r="G126" s="301"/>
      <c r="H126" s="301"/>
      <c r="I126" s="301"/>
      <c r="J126" s="301"/>
      <c r="K126" s="301"/>
      <c r="L126" s="302"/>
      <c r="M126" s="234">
        <f>SUM(M121:M125)</f>
        <v>0</v>
      </c>
      <c r="N126" s="216">
        <f>SUM(N121:N125)</f>
        <v>0</v>
      </c>
      <c r="O126" s="217">
        <f>SUM(O121:O125)</f>
        <v>0</v>
      </c>
      <c r="P126" s="217">
        <f>SUM(P121:P125)</f>
        <v>0</v>
      </c>
      <c r="Q126" s="138"/>
      <c r="R126" s="142"/>
      <c r="T126" s="326"/>
      <c r="U126" s="327"/>
      <c r="V126" s="327"/>
      <c r="W126" s="327"/>
      <c r="X126" s="328"/>
      <c r="Y126" s="97"/>
    </row>
    <row r="127" spans="1:25" ht="31.5" customHeight="1" x14ac:dyDescent="0.2">
      <c r="A127" s="329" t="str">
        <f>'Plan de financement'!A127</f>
        <v>Frais relatifs à la modification du matériel d'emballage occasionnée par un changement du tableau de la valeur nutritive et la liste d'ingrédients préparée par un consultant externe</v>
      </c>
      <c r="B127" s="330"/>
      <c r="C127" s="330"/>
      <c r="D127" s="330"/>
      <c r="E127" s="330"/>
      <c r="F127" s="330"/>
      <c r="G127" s="330"/>
      <c r="H127" s="330"/>
      <c r="I127" s="330"/>
      <c r="J127" s="330"/>
      <c r="K127" s="330"/>
      <c r="L127" s="330"/>
      <c r="M127" s="330"/>
      <c r="N127" s="331" t="s">
        <v>236</v>
      </c>
      <c r="O127" s="332"/>
      <c r="P127" s="333"/>
      <c r="Q127" s="138"/>
      <c r="R127" s="142"/>
      <c r="T127" s="334" t="str">
        <f>A127</f>
        <v>Frais relatifs à la modification du matériel d'emballage occasionnée par un changement du tableau de la valeur nutritive et la liste d'ingrédients préparée par un consultant externe</v>
      </c>
      <c r="U127" s="334"/>
      <c r="V127" s="334"/>
      <c r="W127" s="334"/>
      <c r="X127" s="334"/>
      <c r="Y127" s="97"/>
    </row>
    <row r="128" spans="1:25" ht="21" customHeight="1" x14ac:dyDescent="0.2">
      <c r="A128" s="311" t="str">
        <f>'Plan de financement'!A128</f>
        <v xml:space="preserve">Description </v>
      </c>
      <c r="B128" s="312"/>
      <c r="C128" s="312"/>
      <c r="D128" s="312"/>
      <c r="E128" s="312"/>
      <c r="F128" s="312"/>
      <c r="G128" s="312"/>
      <c r="H128" s="312"/>
      <c r="I128" s="312"/>
      <c r="J128" s="312"/>
      <c r="K128" s="312"/>
      <c r="L128" s="313"/>
      <c r="M128" s="317" t="s">
        <v>111</v>
      </c>
      <c r="N128" s="319" t="s">
        <v>152</v>
      </c>
      <c r="O128" s="321" t="s">
        <v>169</v>
      </c>
      <c r="P128" s="323" t="s">
        <v>293</v>
      </c>
      <c r="Q128" s="324" t="s">
        <v>170</v>
      </c>
      <c r="R128" s="324"/>
      <c r="T128" s="310" t="s">
        <v>172</v>
      </c>
      <c r="U128" s="310" t="s">
        <v>173</v>
      </c>
      <c r="V128" s="310" t="s">
        <v>174</v>
      </c>
      <c r="W128" s="310" t="s">
        <v>175</v>
      </c>
      <c r="X128" s="310"/>
      <c r="Y128" s="97"/>
    </row>
    <row r="129" spans="1:25" ht="22.5" customHeight="1" x14ac:dyDescent="0.2">
      <c r="A129" s="314"/>
      <c r="B129" s="315"/>
      <c r="C129" s="315"/>
      <c r="D129" s="315"/>
      <c r="E129" s="315"/>
      <c r="F129" s="315"/>
      <c r="G129" s="315"/>
      <c r="H129" s="315"/>
      <c r="I129" s="315"/>
      <c r="J129" s="315"/>
      <c r="K129" s="315"/>
      <c r="L129" s="316"/>
      <c r="M129" s="318"/>
      <c r="N129" s="320"/>
      <c r="O129" s="322"/>
      <c r="P129" s="323"/>
      <c r="Q129" s="137" t="s">
        <v>239</v>
      </c>
      <c r="R129" s="141" t="s">
        <v>240</v>
      </c>
      <c r="T129" s="310"/>
      <c r="U129" s="310"/>
      <c r="V129" s="310"/>
      <c r="W129" s="310"/>
      <c r="X129" s="310"/>
      <c r="Y129" s="97"/>
    </row>
    <row r="130" spans="1:25" ht="14.1" customHeight="1" x14ac:dyDescent="0.2">
      <c r="A130" s="295">
        <f>'Plan de financement'!A130</f>
        <v>0</v>
      </c>
      <c r="B130" s="296"/>
      <c r="C130" s="296"/>
      <c r="D130" s="296"/>
      <c r="E130" s="296"/>
      <c r="F130" s="296"/>
      <c r="G130" s="296"/>
      <c r="H130" s="296"/>
      <c r="I130" s="296"/>
      <c r="J130" s="296"/>
      <c r="K130" s="296"/>
      <c r="L130" s="297"/>
      <c r="M130" s="214"/>
      <c r="N130" s="213"/>
      <c r="O130" s="205"/>
      <c r="P130" s="221">
        <f>M130-N130-O130</f>
        <v>0</v>
      </c>
      <c r="Q130" s="161"/>
      <c r="R130" s="188"/>
      <c r="T130" s="231"/>
      <c r="U130" s="231"/>
      <c r="V130" s="231"/>
      <c r="W130" s="325"/>
      <c r="X130" s="325"/>
      <c r="Y130" s="97"/>
    </row>
    <row r="131" spans="1:25" ht="14.1" customHeight="1" x14ac:dyDescent="0.2">
      <c r="A131" s="295">
        <f>'Plan de financement'!A131</f>
        <v>0</v>
      </c>
      <c r="B131" s="296"/>
      <c r="C131" s="296"/>
      <c r="D131" s="296"/>
      <c r="E131" s="296"/>
      <c r="F131" s="296"/>
      <c r="G131" s="296"/>
      <c r="H131" s="296"/>
      <c r="I131" s="296"/>
      <c r="J131" s="296"/>
      <c r="K131" s="296"/>
      <c r="L131" s="297"/>
      <c r="M131" s="214"/>
      <c r="N131" s="213"/>
      <c r="O131" s="205"/>
      <c r="P131" s="221">
        <f>M131-N131-O131</f>
        <v>0</v>
      </c>
      <c r="Q131" s="161"/>
      <c r="R131" s="188"/>
      <c r="T131" s="231"/>
      <c r="U131" s="231"/>
      <c r="V131" s="231"/>
      <c r="W131" s="325"/>
      <c r="X131" s="325"/>
    </row>
    <row r="132" spans="1:25" ht="14.1" customHeight="1" x14ac:dyDescent="0.2">
      <c r="A132" s="295">
        <f>'Plan de financement'!A132</f>
        <v>0</v>
      </c>
      <c r="B132" s="296"/>
      <c r="C132" s="296"/>
      <c r="D132" s="296"/>
      <c r="E132" s="296"/>
      <c r="F132" s="296"/>
      <c r="G132" s="296"/>
      <c r="H132" s="296"/>
      <c r="I132" s="296"/>
      <c r="J132" s="296"/>
      <c r="K132" s="296"/>
      <c r="L132" s="297"/>
      <c r="M132" s="214"/>
      <c r="N132" s="213"/>
      <c r="O132" s="205"/>
      <c r="P132" s="221">
        <f>M132-N132-O132</f>
        <v>0</v>
      </c>
      <c r="Q132" s="161"/>
      <c r="R132" s="188"/>
      <c r="T132" s="231"/>
      <c r="U132" s="231"/>
      <c r="V132" s="231"/>
      <c r="W132" s="325"/>
      <c r="X132" s="325"/>
    </row>
    <row r="133" spans="1:25" ht="14.1" customHeight="1" x14ac:dyDescent="0.2">
      <c r="A133" s="295">
        <f>'Plan de financement'!A133</f>
        <v>0</v>
      </c>
      <c r="B133" s="296"/>
      <c r="C133" s="296"/>
      <c r="D133" s="296"/>
      <c r="E133" s="296"/>
      <c r="F133" s="296"/>
      <c r="G133" s="296"/>
      <c r="H133" s="296"/>
      <c r="I133" s="296"/>
      <c r="J133" s="296"/>
      <c r="K133" s="296"/>
      <c r="L133" s="297"/>
      <c r="M133" s="214"/>
      <c r="N133" s="213"/>
      <c r="O133" s="205"/>
      <c r="P133" s="221">
        <f>M133-N133-O133</f>
        <v>0</v>
      </c>
      <c r="Q133" s="161"/>
      <c r="R133" s="188"/>
      <c r="T133" s="231"/>
      <c r="U133" s="231"/>
      <c r="V133" s="231"/>
      <c r="W133" s="325"/>
      <c r="X133" s="325"/>
    </row>
    <row r="134" spans="1:25" ht="14.1" customHeight="1" x14ac:dyDescent="0.2">
      <c r="A134" s="295">
        <f>'Plan de financement'!A134</f>
        <v>0</v>
      </c>
      <c r="B134" s="296"/>
      <c r="C134" s="296"/>
      <c r="D134" s="296"/>
      <c r="E134" s="296"/>
      <c r="F134" s="296"/>
      <c r="G134" s="296"/>
      <c r="H134" s="296"/>
      <c r="I134" s="296"/>
      <c r="J134" s="296"/>
      <c r="K134" s="296"/>
      <c r="L134" s="297"/>
      <c r="M134" s="214"/>
      <c r="N134" s="213"/>
      <c r="O134" s="205"/>
      <c r="P134" s="221">
        <f>M134-N134-O134</f>
        <v>0</v>
      </c>
      <c r="Q134" s="161"/>
      <c r="R134" s="188"/>
      <c r="T134" s="231"/>
      <c r="U134" s="231"/>
      <c r="V134" s="231"/>
      <c r="W134" s="325"/>
      <c r="X134" s="325"/>
    </row>
    <row r="135" spans="1:25" ht="24" customHeight="1" x14ac:dyDescent="0.2">
      <c r="A135" s="300" t="s">
        <v>112</v>
      </c>
      <c r="B135" s="301"/>
      <c r="C135" s="301"/>
      <c r="D135" s="301"/>
      <c r="E135" s="301"/>
      <c r="F135" s="301"/>
      <c r="G135" s="301"/>
      <c r="H135" s="301"/>
      <c r="I135" s="301"/>
      <c r="J135" s="301"/>
      <c r="K135" s="301"/>
      <c r="L135" s="302"/>
      <c r="M135" s="234">
        <f>SUM(M130:M134)</f>
        <v>0</v>
      </c>
      <c r="N135" s="216">
        <f>SUM(N130:N134)</f>
        <v>0</v>
      </c>
      <c r="O135" s="217">
        <f>SUM(O130:O134)</f>
        <v>0</v>
      </c>
      <c r="P135" s="217">
        <f>SUM(P130:P134)</f>
        <v>0</v>
      </c>
      <c r="Q135" s="138"/>
      <c r="R135" s="142"/>
      <c r="T135" s="326"/>
      <c r="U135" s="327"/>
      <c r="V135" s="327"/>
      <c r="W135" s="327"/>
      <c r="X135" s="328"/>
    </row>
    <row r="136" spans="1:25" ht="30" customHeight="1" x14ac:dyDescent="0.2">
      <c r="A136" s="329" t="str">
        <f>'Plan de financement'!A136</f>
        <v>Frais relatifs à la valorisation de l'aspect santé de l'aliment ou de la gamme d'aliments développés ou améliorés par la participation à des événements que reconnait le MAPAQ</v>
      </c>
      <c r="B136" s="330"/>
      <c r="C136" s="330"/>
      <c r="D136" s="330"/>
      <c r="E136" s="330"/>
      <c r="F136" s="330"/>
      <c r="G136" s="330"/>
      <c r="H136" s="330"/>
      <c r="I136" s="330"/>
      <c r="J136" s="330"/>
      <c r="K136" s="330"/>
      <c r="L136" s="330"/>
      <c r="M136" s="330"/>
      <c r="N136" s="331" t="s">
        <v>236</v>
      </c>
      <c r="O136" s="332"/>
      <c r="P136" s="333"/>
      <c r="Q136" s="138"/>
      <c r="R136" s="142"/>
      <c r="T136" s="334" t="str">
        <f>A136</f>
        <v>Frais relatifs à la valorisation de l'aspect santé de l'aliment ou de la gamme d'aliments développés ou améliorés par la participation à des événements que reconnait le MAPAQ</v>
      </c>
      <c r="U136" s="334"/>
      <c r="V136" s="334"/>
      <c r="W136" s="334"/>
      <c r="X136" s="334"/>
    </row>
    <row r="137" spans="1:25" ht="31.9" customHeight="1" x14ac:dyDescent="0.2">
      <c r="A137" s="311" t="str">
        <f>'Plan de financement'!A137</f>
        <v xml:space="preserve">Description </v>
      </c>
      <c r="B137" s="312"/>
      <c r="C137" s="312"/>
      <c r="D137" s="312"/>
      <c r="E137" s="312"/>
      <c r="F137" s="312"/>
      <c r="G137" s="312"/>
      <c r="H137" s="312"/>
      <c r="I137" s="312"/>
      <c r="J137" s="312"/>
      <c r="K137" s="312"/>
      <c r="L137" s="313"/>
      <c r="M137" s="317" t="str">
        <f>IF(Source!A75="V3","Frais d'administration maximal de "&amp;Source!A168&amp;" $","Coût total")</f>
        <v>Coût total</v>
      </c>
      <c r="N137" s="319" t="s">
        <v>152</v>
      </c>
      <c r="O137" s="321" t="s">
        <v>169</v>
      </c>
      <c r="P137" s="323" t="s">
        <v>293</v>
      </c>
      <c r="Q137" s="324" t="s">
        <v>170</v>
      </c>
      <c r="R137" s="324"/>
      <c r="T137" s="310" t="s">
        <v>172</v>
      </c>
      <c r="U137" s="310" t="s">
        <v>173</v>
      </c>
      <c r="V137" s="310" t="s">
        <v>174</v>
      </c>
      <c r="W137" s="310" t="s">
        <v>175</v>
      </c>
      <c r="X137" s="310"/>
    </row>
    <row r="138" spans="1:25" ht="21" customHeight="1" x14ac:dyDescent="0.2">
      <c r="A138" s="314"/>
      <c r="B138" s="315"/>
      <c r="C138" s="315"/>
      <c r="D138" s="315"/>
      <c r="E138" s="315"/>
      <c r="F138" s="315"/>
      <c r="G138" s="315"/>
      <c r="H138" s="315"/>
      <c r="I138" s="315"/>
      <c r="J138" s="315"/>
      <c r="K138" s="315"/>
      <c r="L138" s="316"/>
      <c r="M138" s="318"/>
      <c r="N138" s="320"/>
      <c r="O138" s="322"/>
      <c r="P138" s="323"/>
      <c r="Q138" s="137" t="s">
        <v>239</v>
      </c>
      <c r="R138" s="141" t="s">
        <v>240</v>
      </c>
      <c r="T138" s="310"/>
      <c r="U138" s="310"/>
      <c r="V138" s="310"/>
      <c r="W138" s="310"/>
      <c r="X138" s="310"/>
    </row>
    <row r="139" spans="1:25" ht="14.1" customHeight="1" x14ac:dyDescent="0.2">
      <c r="A139" s="295">
        <f>'Plan de financement'!A139</f>
        <v>0</v>
      </c>
      <c r="B139" s="296"/>
      <c r="C139" s="296"/>
      <c r="D139" s="296"/>
      <c r="E139" s="296"/>
      <c r="F139" s="296"/>
      <c r="G139" s="296"/>
      <c r="H139" s="296"/>
      <c r="I139" s="296"/>
      <c r="J139" s="296"/>
      <c r="K139" s="296"/>
      <c r="L139" s="297"/>
      <c r="M139" s="214"/>
      <c r="N139" s="213"/>
      <c r="O139" s="205"/>
      <c r="P139" s="221">
        <f>M139-N139-O139</f>
        <v>0</v>
      </c>
      <c r="Q139" s="161"/>
      <c r="R139" s="188"/>
      <c r="T139" s="228"/>
      <c r="U139" s="228"/>
      <c r="V139" s="228"/>
      <c r="W139" s="298"/>
      <c r="X139" s="299"/>
    </row>
    <row r="140" spans="1:25" ht="14.1" customHeight="1" x14ac:dyDescent="0.2">
      <c r="A140" s="295">
        <f>'Plan de financement'!A140</f>
        <v>0</v>
      </c>
      <c r="B140" s="296"/>
      <c r="C140" s="296"/>
      <c r="D140" s="296"/>
      <c r="E140" s="296"/>
      <c r="F140" s="296"/>
      <c r="G140" s="296"/>
      <c r="H140" s="296"/>
      <c r="I140" s="296"/>
      <c r="J140" s="296"/>
      <c r="K140" s="296"/>
      <c r="L140" s="297"/>
      <c r="M140" s="214"/>
      <c r="N140" s="213"/>
      <c r="O140" s="205"/>
      <c r="P140" s="221">
        <f>M140-N140-O140</f>
        <v>0</v>
      </c>
      <c r="Q140" s="161"/>
      <c r="R140" s="188"/>
      <c r="T140" s="228"/>
      <c r="U140" s="228"/>
      <c r="V140" s="228"/>
      <c r="W140" s="298"/>
      <c r="X140" s="299"/>
    </row>
    <row r="141" spans="1:25" ht="14.1" customHeight="1" x14ac:dyDescent="0.2">
      <c r="A141" s="295">
        <f>'Plan de financement'!A141</f>
        <v>0</v>
      </c>
      <c r="B141" s="296"/>
      <c r="C141" s="296"/>
      <c r="D141" s="296"/>
      <c r="E141" s="296"/>
      <c r="F141" s="296"/>
      <c r="G141" s="296"/>
      <c r="H141" s="296"/>
      <c r="I141" s="296"/>
      <c r="J141" s="296"/>
      <c r="K141" s="296"/>
      <c r="L141" s="297"/>
      <c r="M141" s="214"/>
      <c r="N141" s="213"/>
      <c r="O141" s="205"/>
      <c r="P141" s="221">
        <f>M141-N141-O141</f>
        <v>0</v>
      </c>
      <c r="Q141" s="161"/>
      <c r="R141" s="188"/>
      <c r="T141" s="228"/>
      <c r="U141" s="228"/>
      <c r="V141" s="228"/>
      <c r="W141" s="298"/>
      <c r="X141" s="299"/>
    </row>
    <row r="142" spans="1:25" ht="14.1" customHeight="1" x14ac:dyDescent="0.2">
      <c r="A142" s="295">
        <f>'Plan de financement'!A142</f>
        <v>0</v>
      </c>
      <c r="B142" s="296"/>
      <c r="C142" s="296"/>
      <c r="D142" s="296"/>
      <c r="E142" s="296"/>
      <c r="F142" s="296"/>
      <c r="G142" s="296"/>
      <c r="H142" s="296"/>
      <c r="I142" s="296"/>
      <c r="J142" s="296"/>
      <c r="K142" s="296"/>
      <c r="L142" s="297"/>
      <c r="M142" s="214"/>
      <c r="N142" s="213"/>
      <c r="O142" s="205"/>
      <c r="P142" s="221">
        <f>M142-N142-O142</f>
        <v>0</v>
      </c>
      <c r="Q142" s="161"/>
      <c r="R142" s="188"/>
      <c r="T142" s="228"/>
      <c r="U142" s="228"/>
      <c r="V142" s="228"/>
      <c r="W142" s="298"/>
      <c r="X142" s="299"/>
    </row>
    <row r="143" spans="1:25" ht="14.1" customHeight="1" x14ac:dyDescent="0.2">
      <c r="A143" s="295">
        <f>'Plan de financement'!A143</f>
        <v>0</v>
      </c>
      <c r="B143" s="296"/>
      <c r="C143" s="296"/>
      <c r="D143" s="296"/>
      <c r="E143" s="296"/>
      <c r="F143" s="296"/>
      <c r="G143" s="296"/>
      <c r="H143" s="296"/>
      <c r="I143" s="296"/>
      <c r="J143" s="296"/>
      <c r="K143" s="296"/>
      <c r="L143" s="297"/>
      <c r="M143" s="214"/>
      <c r="N143" s="213"/>
      <c r="O143" s="205"/>
      <c r="P143" s="221">
        <f>M143-N143-O143</f>
        <v>0</v>
      </c>
      <c r="Q143" s="161"/>
      <c r="R143" s="188"/>
      <c r="T143" s="228"/>
      <c r="U143" s="228"/>
      <c r="V143" s="228"/>
      <c r="W143" s="298"/>
      <c r="X143" s="299"/>
    </row>
    <row r="144" spans="1:25" ht="24" customHeight="1" x14ac:dyDescent="0.25">
      <c r="A144" s="300" t="s">
        <v>112</v>
      </c>
      <c r="B144" s="301"/>
      <c r="C144" s="301"/>
      <c r="D144" s="301"/>
      <c r="E144" s="301"/>
      <c r="F144" s="301"/>
      <c r="G144" s="301"/>
      <c r="H144" s="301"/>
      <c r="I144" s="301"/>
      <c r="J144" s="301"/>
      <c r="K144" s="301"/>
      <c r="L144" s="302"/>
      <c r="M144" s="251">
        <f>SUM(M139:M143)</f>
        <v>0</v>
      </c>
      <c r="N144" s="251">
        <f>SUM(N139:N143)</f>
        <v>0</v>
      </c>
      <c r="O144" s="251">
        <f>SUM(O139:O143)</f>
        <v>0</v>
      </c>
      <c r="P144" s="217">
        <f>SUM(P139:P143)</f>
        <v>0</v>
      </c>
      <c r="Q144" s="236"/>
      <c r="R144" s="237"/>
      <c r="T144" s="303" t="s">
        <v>178</v>
      </c>
      <c r="U144" s="304" t="s">
        <v>179</v>
      </c>
      <c r="V144" s="304" t="s">
        <v>180</v>
      </c>
      <c r="W144" s="306" t="s">
        <v>183</v>
      </c>
      <c r="X144" s="306"/>
    </row>
    <row r="145" spans="1:24" ht="21.6" customHeight="1" x14ac:dyDescent="0.2">
      <c r="A145" s="307"/>
      <c r="B145" s="307"/>
      <c r="C145" s="307"/>
      <c r="D145" s="307"/>
      <c r="E145" s="307"/>
      <c r="F145" s="307"/>
      <c r="G145" s="307"/>
      <c r="H145" s="307"/>
      <c r="I145" s="307"/>
      <c r="J145" s="307"/>
      <c r="K145" s="307"/>
      <c r="L145" s="308"/>
      <c r="M145" s="203"/>
      <c r="N145" s="202"/>
      <c r="O145" s="202"/>
      <c r="P145" s="202"/>
      <c r="T145" s="303"/>
      <c r="U145" s="305"/>
      <c r="V145" s="305"/>
      <c r="W145" s="309"/>
      <c r="X145" s="309"/>
    </row>
    <row r="146" spans="1:24" ht="20.100000000000001" customHeight="1" x14ac:dyDescent="0.2">
      <c r="A146" s="281" t="s">
        <v>313</v>
      </c>
      <c r="B146" s="282"/>
      <c r="C146" s="282"/>
      <c r="D146" s="282"/>
      <c r="E146" s="282"/>
      <c r="F146" s="282"/>
      <c r="G146" s="282"/>
      <c r="H146" s="282"/>
      <c r="I146" s="282"/>
      <c r="J146" s="282"/>
      <c r="K146" s="282"/>
      <c r="L146" s="283"/>
      <c r="M146" s="252">
        <f>IF(Source!$A$135="V1",M144+M135+M126+M28,IF(Source!$A$135="V2",M144+M135+M126+M117+M108+M90+M99+M81+M72+M63+M50+M28,M144+M135+M126+M117+M108+M81+M50+M28))</f>
        <v>0</v>
      </c>
      <c r="N146" s="252">
        <f>IF(Source!$A$135="V1",N144+N135+N126+N28,IF(Source!$A$135="V2",N144+N135+N126+N117+N108+N90+N99+N81+N72+N62+N50+N28,N144+N135+N126+N117+N108+N81+N50+N28))</f>
        <v>0</v>
      </c>
      <c r="O146" s="252">
        <f>IF(Source!$A$135="V1",O144+O135+O126+O28,IF(Source!$A$135="V2",O144+O135+O126+O117+O108+O90+O99+O81+O72+O62+O50+O28,O144+O135+O126+O117+O108+O81+O50+O28))</f>
        <v>0</v>
      </c>
      <c r="P146" s="253">
        <f>IF(Source!$A$135="V1",P144+P135+P126+P28,IF(Source!$A$135="V2",P144+P135+P126+P117+P108+P90+P99+P81+P72+P63+P50+P28,P144+P135+P126+P117+P108+P81+P50+P28))</f>
        <v>0</v>
      </c>
      <c r="Q146" s="284"/>
      <c r="R146" s="285"/>
      <c r="T146" s="189">
        <f>SUM(T23:T143)</f>
        <v>0</v>
      </c>
      <c r="U146" s="189">
        <f>SUM(U23:U143)</f>
        <v>0</v>
      </c>
      <c r="V146" s="189">
        <f>SUM(V23:V143)</f>
        <v>0</v>
      </c>
      <c r="W146" s="286" t="s">
        <v>182</v>
      </c>
      <c r="X146" s="287"/>
    </row>
    <row r="147" spans="1:24" ht="20.100000000000001" customHeight="1" x14ac:dyDescent="0.25">
      <c r="A147" s="288">
        <f>IFERROR(I146/$M$146,0)</f>
        <v>0</v>
      </c>
      <c r="B147" s="289"/>
      <c r="C147" s="289"/>
      <c r="D147" s="289"/>
      <c r="E147" s="289"/>
      <c r="F147" s="289"/>
      <c r="G147" s="289"/>
      <c r="H147" s="289"/>
      <c r="I147" s="289"/>
      <c r="J147" s="289"/>
      <c r="K147" s="289"/>
      <c r="L147" s="290"/>
      <c r="M147" s="240">
        <f>IFERROR(M146/$M$146,0)</f>
        <v>0</v>
      </c>
      <c r="N147" s="241">
        <f>IFERROR(N146/$M$146,0)</f>
        <v>0</v>
      </c>
      <c r="O147" s="242">
        <f>IFERROR(O146/$M$146,0)</f>
        <v>0</v>
      </c>
      <c r="P147" s="242">
        <f>IFERROR(P146/$M$146,0)</f>
        <v>0</v>
      </c>
      <c r="Q147" s="237" t="str">
        <f>IF(P147&gt;$D$13,"Plafond d’aide financière atteint","")</f>
        <v/>
      </c>
      <c r="T147" s="190">
        <f>IFERROR(T146/T146,0)</f>
        <v>0</v>
      </c>
      <c r="U147" s="191">
        <f>IFERROR(U146/T146,0)</f>
        <v>0</v>
      </c>
      <c r="V147" s="191">
        <f>IFERROR(V146/U146,0)</f>
        <v>0</v>
      </c>
      <c r="W147" s="291"/>
      <c r="X147" s="292"/>
    </row>
    <row r="148" spans="1:24" ht="20.100000000000001" customHeight="1" x14ac:dyDescent="0.2">
      <c r="T148" s="293" t="s">
        <v>216</v>
      </c>
      <c r="U148" s="293"/>
      <c r="V148" s="293"/>
      <c r="W148" s="294" t="s">
        <v>217</v>
      </c>
      <c r="X148" s="294"/>
    </row>
    <row r="149" spans="1:24" ht="20.100000000000001" customHeight="1" x14ac:dyDescent="0.2">
      <c r="A149" s="275" t="s">
        <v>267</v>
      </c>
      <c r="B149" s="276"/>
      <c r="C149" s="276"/>
      <c r="D149" s="276"/>
      <c r="E149" s="276"/>
      <c r="F149" s="276"/>
      <c r="G149" s="276"/>
      <c r="H149" s="276"/>
      <c r="I149" s="276"/>
      <c r="J149" s="277"/>
      <c r="K149" s="40"/>
      <c r="N149" s="95"/>
      <c r="T149" s="278"/>
      <c r="U149" s="278"/>
      <c r="V149" s="278"/>
      <c r="W149" s="279"/>
      <c r="X149" s="279"/>
    </row>
    <row r="150" spans="1:24" ht="20.100000000000001" customHeight="1" x14ac:dyDescent="0.2">
      <c r="A150" s="270" t="s">
        <v>245</v>
      </c>
      <c r="B150" s="271"/>
      <c r="C150" s="271"/>
      <c r="D150" s="271"/>
      <c r="E150" s="271"/>
      <c r="F150" s="271"/>
      <c r="G150" s="271"/>
      <c r="H150" s="271"/>
      <c r="I150" s="271"/>
      <c r="J150" s="272"/>
      <c r="K150" s="40"/>
      <c r="N150" s="95"/>
      <c r="T150" s="278"/>
      <c r="U150" s="278"/>
      <c r="V150" s="278"/>
      <c r="W150" s="279"/>
      <c r="X150" s="279"/>
    </row>
    <row r="151" spans="1:24" ht="15.75" x14ac:dyDescent="0.2">
      <c r="A151" s="270" t="s">
        <v>296</v>
      </c>
      <c r="B151" s="271"/>
      <c r="C151" s="271"/>
      <c r="D151" s="271"/>
      <c r="E151" s="271"/>
      <c r="F151" s="271"/>
      <c r="G151" s="271"/>
      <c r="H151" s="271"/>
      <c r="I151" s="271"/>
      <c r="J151" s="272"/>
      <c r="K151" s="40"/>
      <c r="N151" s="95"/>
      <c r="T151" s="280"/>
      <c r="U151" s="280"/>
      <c r="V151" s="97"/>
      <c r="W151" s="97"/>
      <c r="X151" s="97"/>
    </row>
    <row r="152" spans="1:24" ht="15.75" x14ac:dyDescent="0.2">
      <c r="A152" s="270" t="s">
        <v>297</v>
      </c>
      <c r="B152" s="271"/>
      <c r="C152" s="271"/>
      <c r="D152" s="271"/>
      <c r="E152" s="271"/>
      <c r="F152" s="271"/>
      <c r="G152" s="271"/>
      <c r="H152" s="271"/>
      <c r="I152" s="271"/>
      <c r="J152" s="272"/>
      <c r="T152" s="263" t="s">
        <v>171</v>
      </c>
      <c r="U152" s="263"/>
      <c r="V152" s="263"/>
      <c r="W152" s="200" t="b">
        <f>'Réclamation 1'!W152</f>
        <v>0</v>
      </c>
    </row>
    <row r="153" spans="1:24" ht="15.75" x14ac:dyDescent="0.2">
      <c r="A153" s="270" t="s">
        <v>246</v>
      </c>
      <c r="B153" s="271"/>
      <c r="C153" s="194"/>
      <c r="D153" s="147" t="s">
        <v>204</v>
      </c>
      <c r="E153" s="147"/>
      <c r="F153" s="147"/>
      <c r="G153" s="147"/>
      <c r="H153" s="147"/>
      <c r="I153" s="147"/>
      <c r="J153" s="148"/>
      <c r="N153" s="2"/>
      <c r="T153" s="267" t="s">
        <v>316</v>
      </c>
      <c r="U153" s="268"/>
      <c r="V153" s="269"/>
      <c r="W153" s="200">
        <f>'Réclamation 1'!W156</f>
        <v>0</v>
      </c>
    </row>
    <row r="154" spans="1:24" ht="18" customHeight="1" x14ac:dyDescent="0.25">
      <c r="A154" s="157"/>
      <c r="B154" s="158"/>
      <c r="C154" s="158"/>
      <c r="D154" s="34"/>
      <c r="E154" s="34"/>
      <c r="F154" s="34"/>
      <c r="G154" s="34"/>
      <c r="H154" s="34"/>
      <c r="I154" s="34"/>
      <c r="J154" s="67"/>
      <c r="N154" s="2"/>
      <c r="T154" s="267" t="s">
        <v>185</v>
      </c>
      <c r="U154" s="268"/>
      <c r="V154" s="269"/>
      <c r="W154" s="200">
        <f>P146</f>
        <v>0</v>
      </c>
    </row>
    <row r="155" spans="1:24" ht="18" customHeight="1" x14ac:dyDescent="0.25">
      <c r="A155" s="273" t="s">
        <v>268</v>
      </c>
      <c r="B155" s="274"/>
      <c r="C155" s="274"/>
      <c r="D155" s="143"/>
      <c r="F155" s="144" t="s">
        <v>55</v>
      </c>
      <c r="G155" s="143"/>
      <c r="H155" s="143"/>
      <c r="I155" s="34"/>
      <c r="J155" s="145"/>
      <c r="K155" s="146"/>
      <c r="N155" s="2"/>
      <c r="T155" s="263" t="s">
        <v>241</v>
      </c>
      <c r="U155" s="263"/>
      <c r="V155" s="263"/>
      <c r="W155" s="200">
        <f>W153-W154</f>
        <v>0</v>
      </c>
      <c r="X155" s="262"/>
    </row>
    <row r="156" spans="1:24" ht="35.450000000000003" customHeight="1" x14ac:dyDescent="0.25">
      <c r="A156" s="66"/>
      <c r="B156" s="34"/>
      <c r="C156" s="144"/>
      <c r="D156" s="144"/>
      <c r="E156" s="144"/>
      <c r="F156" s="144"/>
      <c r="G156" s="144"/>
      <c r="H156" s="144"/>
      <c r="I156" s="34"/>
      <c r="J156" s="67"/>
      <c r="N156" s="2"/>
      <c r="T156" s="264" t="s">
        <v>237</v>
      </c>
      <c r="U156" s="264"/>
      <c r="V156" s="265"/>
      <c r="W156" s="265"/>
      <c r="X156" s="262"/>
    </row>
    <row r="157" spans="1:24" ht="30" customHeight="1" x14ac:dyDescent="0.25">
      <c r="A157" s="68"/>
      <c r="B157" s="69"/>
      <c r="C157" s="70"/>
      <c r="D157" s="70"/>
      <c r="E157" s="71"/>
      <c r="F157" s="71"/>
      <c r="G157" s="71"/>
      <c r="H157" s="71"/>
      <c r="I157" s="71"/>
      <c r="J157" s="72"/>
      <c r="N157" s="2"/>
      <c r="T157" s="263" t="s">
        <v>238</v>
      </c>
      <c r="U157" s="263"/>
      <c r="V157" s="266"/>
      <c r="W157" s="266"/>
    </row>
    <row r="158" spans="1:24" ht="16.5" x14ac:dyDescent="0.25">
      <c r="A158" s="156" t="s">
        <v>311</v>
      </c>
      <c r="B158" s="156"/>
      <c r="C158" s="33"/>
      <c r="D158" s="33"/>
      <c r="E158" s="33"/>
      <c r="F158" s="33"/>
      <c r="G158" s="33"/>
      <c r="H158" s="33"/>
      <c r="I158" s="33"/>
      <c r="J158" s="33"/>
      <c r="N158" s="2"/>
    </row>
    <row r="159" spans="1:24" x14ac:dyDescent="0.2">
      <c r="M159" s="2"/>
      <c r="N159" s="2"/>
    </row>
    <row r="160" spans="1:24" x14ac:dyDescent="0.2">
      <c r="M160" s="2"/>
      <c r="N160" s="2"/>
      <c r="O160" s="2"/>
      <c r="P160" s="2"/>
    </row>
    <row r="161" spans="11:17" x14ac:dyDescent="0.2">
      <c r="M161" s="2"/>
      <c r="N161" s="2"/>
      <c r="O161" s="2"/>
      <c r="P161" s="2"/>
    </row>
    <row r="162" spans="11:17" x14ac:dyDescent="0.2">
      <c r="M162" s="2"/>
      <c r="N162" s="2"/>
      <c r="O162" s="2"/>
      <c r="P162" s="2"/>
    </row>
    <row r="163" spans="11:17" x14ac:dyDescent="0.2">
      <c r="M163" s="2"/>
      <c r="N163" s="2"/>
      <c r="O163" s="2"/>
      <c r="P163" s="2"/>
      <c r="Q163" s="140"/>
    </row>
    <row r="164" spans="11:17" x14ac:dyDescent="0.2">
      <c r="M164" s="2"/>
      <c r="N164" s="2"/>
      <c r="O164" s="2"/>
      <c r="P164" s="2"/>
    </row>
    <row r="165" spans="11:17" ht="18" x14ac:dyDescent="0.25">
      <c r="K165" s="35"/>
    </row>
    <row r="166" spans="11:17" ht="18" x14ac:dyDescent="0.25">
      <c r="K166" s="35"/>
    </row>
    <row r="167" spans="11:17" ht="18" x14ac:dyDescent="0.2">
      <c r="K167" s="36"/>
    </row>
    <row r="168" spans="11:17" ht="18" x14ac:dyDescent="0.2">
      <c r="K168" s="36"/>
    </row>
    <row r="169" spans="11:17" ht="18" x14ac:dyDescent="0.25">
      <c r="K169" s="34"/>
    </row>
    <row r="170" spans="11:17" ht="18" x14ac:dyDescent="0.25">
      <c r="K170" s="34"/>
    </row>
    <row r="171" spans="11:17" ht="18" x14ac:dyDescent="0.25">
      <c r="K171" s="34"/>
    </row>
    <row r="172" spans="11:17" ht="18" x14ac:dyDescent="0.25">
      <c r="K172" s="34"/>
    </row>
    <row r="173" spans="11:17" ht="18" x14ac:dyDescent="0.25">
      <c r="K173" s="34"/>
    </row>
    <row r="174" spans="11:17" ht="18" x14ac:dyDescent="0.25">
      <c r="K174" s="37"/>
    </row>
    <row r="175" spans="11:17" ht="18" x14ac:dyDescent="0.25">
      <c r="K175" s="34"/>
    </row>
    <row r="176" spans="11:17" ht="16.5" x14ac:dyDescent="0.25">
      <c r="K176" s="33"/>
    </row>
    <row r="177" spans="11:11" ht="16.5" x14ac:dyDescent="0.25">
      <c r="K177" s="33"/>
    </row>
  </sheetData>
  <sheetProtection algorithmName="SHA-512" hashValue="zDzvSrVBl3PEoT2HIrM+ZUFcQdVZ3tqtUWB5RohqCd71YTKPw5Dy/7dWyzFJKHEHhccd85iKiXN1JQ+rKL6RQw==" saltValue="gkJD/Juz+5gSvcvnZrXaEQ==" spinCount="100000" sheet="1" formatRows="0"/>
  <mergeCells count="412">
    <mergeCell ref="A1:K1"/>
    <mergeCell ref="A3:B3"/>
    <mergeCell ref="C3:E3"/>
    <mergeCell ref="J3:K3"/>
    <mergeCell ref="A4:B4"/>
    <mergeCell ref="C4:E4"/>
    <mergeCell ref="A5:B5"/>
    <mergeCell ref="C5:E5"/>
    <mergeCell ref="A6:B6"/>
    <mergeCell ref="C6:E6"/>
    <mergeCell ref="V6:X6"/>
    <mergeCell ref="A7:B7"/>
    <mergeCell ref="C7:E7"/>
    <mergeCell ref="F7:I7"/>
    <mergeCell ref="V7:V8"/>
    <mergeCell ref="W7:W8"/>
    <mergeCell ref="A10:D10"/>
    <mergeCell ref="J10:K11"/>
    <mergeCell ref="A11:D11"/>
    <mergeCell ref="T11:U11"/>
    <mergeCell ref="V11:W11"/>
    <mergeCell ref="T12:U12"/>
    <mergeCell ref="V12:W12"/>
    <mergeCell ref="X7:X8"/>
    <mergeCell ref="A8:B8"/>
    <mergeCell ref="C8:E8"/>
    <mergeCell ref="F8:I8"/>
    <mergeCell ref="A9:D9"/>
    <mergeCell ref="T9:U9"/>
    <mergeCell ref="A15:C15"/>
    <mergeCell ref="G15:I15"/>
    <mergeCell ref="J15:K15"/>
    <mergeCell ref="M15:N15"/>
    <mergeCell ref="A16:C16"/>
    <mergeCell ref="T18:X19"/>
    <mergeCell ref="A19:P19"/>
    <mergeCell ref="A13:C13"/>
    <mergeCell ref="J13:K13"/>
    <mergeCell ref="T13:U13"/>
    <mergeCell ref="V13:W13"/>
    <mergeCell ref="A14:C14"/>
    <mergeCell ref="T14:U14"/>
    <mergeCell ref="V14:W14"/>
    <mergeCell ref="U21:U22"/>
    <mergeCell ref="V21:V22"/>
    <mergeCell ref="W21:X22"/>
    <mergeCell ref="A22:L22"/>
    <mergeCell ref="A23:L23"/>
    <mergeCell ref="W23:X23"/>
    <mergeCell ref="A20:M20"/>
    <mergeCell ref="N20:P20"/>
    <mergeCell ref="T20:X20"/>
    <mergeCell ref="A21:L21"/>
    <mergeCell ref="M21:M22"/>
    <mergeCell ref="N21:N22"/>
    <mergeCell ref="O21:O22"/>
    <mergeCell ref="P21:P22"/>
    <mergeCell ref="Q21:R21"/>
    <mergeCell ref="T21:T22"/>
    <mergeCell ref="A27:L27"/>
    <mergeCell ref="W27:X27"/>
    <mergeCell ref="A28:L28"/>
    <mergeCell ref="T28:X28"/>
    <mergeCell ref="A29:M29"/>
    <mergeCell ref="N29:P29"/>
    <mergeCell ref="T29:X29"/>
    <mergeCell ref="A24:L24"/>
    <mergeCell ref="W24:X24"/>
    <mergeCell ref="A25:L25"/>
    <mergeCell ref="W25:X25"/>
    <mergeCell ref="A26:L26"/>
    <mergeCell ref="W26:X26"/>
    <mergeCell ref="V30:V31"/>
    <mergeCell ref="W30:X31"/>
    <mergeCell ref="A32:B32"/>
    <mergeCell ref="W32:X32"/>
    <mergeCell ref="A33:B33"/>
    <mergeCell ref="W33:X33"/>
    <mergeCell ref="N30:N31"/>
    <mergeCell ref="O30:O31"/>
    <mergeCell ref="P30:P31"/>
    <mergeCell ref="Q30:R30"/>
    <mergeCell ref="T30:T31"/>
    <mergeCell ref="U30:U31"/>
    <mergeCell ref="H30:H31"/>
    <mergeCell ref="I30:I31"/>
    <mergeCell ref="J30:J31"/>
    <mergeCell ref="K30:K31"/>
    <mergeCell ref="L30:L31"/>
    <mergeCell ref="M30:M31"/>
    <mergeCell ref="A30:B31"/>
    <mergeCell ref="C30:C31"/>
    <mergeCell ref="D30:D31"/>
    <mergeCell ref="E30:E31"/>
    <mergeCell ref="F30:F31"/>
    <mergeCell ref="G30:G31"/>
    <mergeCell ref="A40:B40"/>
    <mergeCell ref="A41:B41"/>
    <mergeCell ref="A42:B42"/>
    <mergeCell ref="A43:B43"/>
    <mergeCell ref="A44:B44"/>
    <mergeCell ref="W44:X44"/>
    <mergeCell ref="A34:B34"/>
    <mergeCell ref="A35:B35"/>
    <mergeCell ref="A36:B36"/>
    <mergeCell ref="A37:B37"/>
    <mergeCell ref="A38:B38"/>
    <mergeCell ref="A39:B39"/>
    <mergeCell ref="A48:B48"/>
    <mergeCell ref="W48:X48"/>
    <mergeCell ref="A49:B49"/>
    <mergeCell ref="W49:X49"/>
    <mergeCell ref="A50:L50"/>
    <mergeCell ref="Q50:R50"/>
    <mergeCell ref="T50:X50"/>
    <mergeCell ref="A45:B45"/>
    <mergeCell ref="W45:X45"/>
    <mergeCell ref="A46:B46"/>
    <mergeCell ref="W46:X46"/>
    <mergeCell ref="A47:B47"/>
    <mergeCell ref="W47:X47"/>
    <mergeCell ref="A51:M51"/>
    <mergeCell ref="N51:P51"/>
    <mergeCell ref="T51:X51"/>
    <mergeCell ref="A52:L53"/>
    <mergeCell ref="M52:M53"/>
    <mergeCell ref="N52:N53"/>
    <mergeCell ref="O52:O53"/>
    <mergeCell ref="P52:P53"/>
    <mergeCell ref="Q52:R52"/>
    <mergeCell ref="T52:T53"/>
    <mergeCell ref="A56:L56"/>
    <mergeCell ref="W56:X56"/>
    <mergeCell ref="A57:L57"/>
    <mergeCell ref="W57:X57"/>
    <mergeCell ref="A58:L58"/>
    <mergeCell ref="W58:X58"/>
    <mergeCell ref="U52:U53"/>
    <mergeCell ref="V52:V53"/>
    <mergeCell ref="W52:X53"/>
    <mergeCell ref="A54:L54"/>
    <mergeCell ref="W54:X54"/>
    <mergeCell ref="A55:L55"/>
    <mergeCell ref="W55:X55"/>
    <mergeCell ref="A62:L62"/>
    <mergeCell ref="Q62:R62"/>
    <mergeCell ref="T62:X63"/>
    <mergeCell ref="A63:L63"/>
    <mergeCell ref="N63:O63"/>
    <mergeCell ref="Q63:R63"/>
    <mergeCell ref="A59:L59"/>
    <mergeCell ref="W59:X59"/>
    <mergeCell ref="A60:L60"/>
    <mergeCell ref="W60:X60"/>
    <mergeCell ref="A61:L61"/>
    <mergeCell ref="W61:X61"/>
    <mergeCell ref="A64:M64"/>
    <mergeCell ref="N64:P64"/>
    <mergeCell ref="T64:X64"/>
    <mergeCell ref="A65:L66"/>
    <mergeCell ref="M65:M66"/>
    <mergeCell ref="N65:N66"/>
    <mergeCell ref="O65:O66"/>
    <mergeCell ref="P65:P66"/>
    <mergeCell ref="Q65:R65"/>
    <mergeCell ref="T65:T66"/>
    <mergeCell ref="A69:L69"/>
    <mergeCell ref="W69:X69"/>
    <mergeCell ref="A70:L70"/>
    <mergeCell ref="W70:X70"/>
    <mergeCell ref="A71:L71"/>
    <mergeCell ref="W71:X71"/>
    <mergeCell ref="U65:U66"/>
    <mergeCell ref="V65:V66"/>
    <mergeCell ref="W65:X66"/>
    <mergeCell ref="A67:L67"/>
    <mergeCell ref="W67:X67"/>
    <mergeCell ref="A68:L68"/>
    <mergeCell ref="W68:X68"/>
    <mergeCell ref="Q74:R74"/>
    <mergeCell ref="T74:T75"/>
    <mergeCell ref="U74:U75"/>
    <mergeCell ref="V74:V75"/>
    <mergeCell ref="W74:X75"/>
    <mergeCell ref="A75:L75"/>
    <mergeCell ref="A72:L72"/>
    <mergeCell ref="T72:X72"/>
    <mergeCell ref="A73:M73"/>
    <mergeCell ref="N73:P73"/>
    <mergeCell ref="T73:X73"/>
    <mergeCell ref="A74:L74"/>
    <mergeCell ref="M74:M75"/>
    <mergeCell ref="N74:N75"/>
    <mergeCell ref="O74:O75"/>
    <mergeCell ref="P74:P75"/>
    <mergeCell ref="A79:L79"/>
    <mergeCell ref="W79:X79"/>
    <mergeCell ref="A80:L80"/>
    <mergeCell ref="W80:X80"/>
    <mergeCell ref="A81:L81"/>
    <mergeCell ref="T81:X81"/>
    <mergeCell ref="A76:L76"/>
    <mergeCell ref="W76:X76"/>
    <mergeCell ref="A77:L77"/>
    <mergeCell ref="W77:X77"/>
    <mergeCell ref="A78:L78"/>
    <mergeCell ref="W78:X78"/>
    <mergeCell ref="A82:M82"/>
    <mergeCell ref="N82:P82"/>
    <mergeCell ref="T82:X82"/>
    <mergeCell ref="A83:L84"/>
    <mergeCell ref="M83:M84"/>
    <mergeCell ref="N83:N84"/>
    <mergeCell ref="O83:O84"/>
    <mergeCell ref="P83:P84"/>
    <mergeCell ref="Q83:R83"/>
    <mergeCell ref="T83:T84"/>
    <mergeCell ref="A87:L87"/>
    <mergeCell ref="W87:X87"/>
    <mergeCell ref="A88:L88"/>
    <mergeCell ref="W88:X88"/>
    <mergeCell ref="A89:L89"/>
    <mergeCell ref="W89:X89"/>
    <mergeCell ref="U83:U84"/>
    <mergeCell ref="V83:V84"/>
    <mergeCell ref="W83:X84"/>
    <mergeCell ref="A85:L85"/>
    <mergeCell ref="W85:X85"/>
    <mergeCell ref="A86:L86"/>
    <mergeCell ref="W86:X86"/>
    <mergeCell ref="Q92:R92"/>
    <mergeCell ref="T92:T93"/>
    <mergeCell ref="U92:U93"/>
    <mergeCell ref="V92:V93"/>
    <mergeCell ref="W92:X93"/>
    <mergeCell ref="A94:L94"/>
    <mergeCell ref="W94:X94"/>
    <mergeCell ref="A90:L90"/>
    <mergeCell ref="T90:X90"/>
    <mergeCell ref="A91:M91"/>
    <mergeCell ref="N91:P91"/>
    <mergeCell ref="T91:X91"/>
    <mergeCell ref="A92:L93"/>
    <mergeCell ref="M92:M93"/>
    <mergeCell ref="N92:N93"/>
    <mergeCell ref="O92:O93"/>
    <mergeCell ref="P92:P93"/>
    <mergeCell ref="A98:L98"/>
    <mergeCell ref="W98:X98"/>
    <mergeCell ref="A99:L99"/>
    <mergeCell ref="T99:X99"/>
    <mergeCell ref="A100:M100"/>
    <mergeCell ref="N100:P100"/>
    <mergeCell ref="T100:X100"/>
    <mergeCell ref="A95:L95"/>
    <mergeCell ref="W95:X95"/>
    <mergeCell ref="A96:L96"/>
    <mergeCell ref="W96:X96"/>
    <mergeCell ref="A97:L97"/>
    <mergeCell ref="W97:X97"/>
    <mergeCell ref="T101:T102"/>
    <mergeCell ref="U101:U102"/>
    <mergeCell ref="V101:V102"/>
    <mergeCell ref="W101:X102"/>
    <mergeCell ref="A103:L103"/>
    <mergeCell ref="W103:X103"/>
    <mergeCell ref="A101:L102"/>
    <mergeCell ref="M101:M102"/>
    <mergeCell ref="N101:N102"/>
    <mergeCell ref="O101:O102"/>
    <mergeCell ref="P101:P102"/>
    <mergeCell ref="Q101:R101"/>
    <mergeCell ref="A107:L107"/>
    <mergeCell ref="W107:X107"/>
    <mergeCell ref="A108:L108"/>
    <mergeCell ref="T108:X108"/>
    <mergeCell ref="A109:M109"/>
    <mergeCell ref="N109:P109"/>
    <mergeCell ref="T109:X109"/>
    <mergeCell ref="A104:L104"/>
    <mergeCell ref="W104:X104"/>
    <mergeCell ref="A105:L105"/>
    <mergeCell ref="W105:X105"/>
    <mergeCell ref="A106:L106"/>
    <mergeCell ref="W106:X106"/>
    <mergeCell ref="T110:T111"/>
    <mergeCell ref="U110:U111"/>
    <mergeCell ref="V110:V111"/>
    <mergeCell ref="W110:X111"/>
    <mergeCell ref="A112:L112"/>
    <mergeCell ref="W112:X112"/>
    <mergeCell ref="A110:L111"/>
    <mergeCell ref="M110:M111"/>
    <mergeCell ref="N110:N111"/>
    <mergeCell ref="O110:O111"/>
    <mergeCell ref="P110:P111"/>
    <mergeCell ref="Q110:R110"/>
    <mergeCell ref="A116:L116"/>
    <mergeCell ref="W116:X116"/>
    <mergeCell ref="A117:L117"/>
    <mergeCell ref="T117:X117"/>
    <mergeCell ref="A118:M118"/>
    <mergeCell ref="N118:P118"/>
    <mergeCell ref="T118:X118"/>
    <mergeCell ref="A113:L113"/>
    <mergeCell ref="W113:X113"/>
    <mergeCell ref="A114:L114"/>
    <mergeCell ref="W114:X114"/>
    <mergeCell ref="A115:L115"/>
    <mergeCell ref="W115:X115"/>
    <mergeCell ref="T119:T120"/>
    <mergeCell ref="U119:U120"/>
    <mergeCell ref="V119:V120"/>
    <mergeCell ref="W119:X120"/>
    <mergeCell ref="A121:L121"/>
    <mergeCell ref="W121:X121"/>
    <mergeCell ref="A119:L120"/>
    <mergeCell ref="M119:M120"/>
    <mergeCell ref="N119:N120"/>
    <mergeCell ref="O119:O120"/>
    <mergeCell ref="P119:P120"/>
    <mergeCell ref="Q119:R119"/>
    <mergeCell ref="A125:L125"/>
    <mergeCell ref="W125:X125"/>
    <mergeCell ref="A126:L126"/>
    <mergeCell ref="T126:X126"/>
    <mergeCell ref="A127:M127"/>
    <mergeCell ref="N127:P127"/>
    <mergeCell ref="T127:X127"/>
    <mergeCell ref="A122:L122"/>
    <mergeCell ref="W122:X122"/>
    <mergeCell ref="A123:L123"/>
    <mergeCell ref="W123:X123"/>
    <mergeCell ref="A124:L124"/>
    <mergeCell ref="W124:X124"/>
    <mergeCell ref="T128:T129"/>
    <mergeCell ref="U128:U129"/>
    <mergeCell ref="V128:V129"/>
    <mergeCell ref="W128:X129"/>
    <mergeCell ref="A130:L130"/>
    <mergeCell ref="W130:X130"/>
    <mergeCell ref="A128:L129"/>
    <mergeCell ref="M128:M129"/>
    <mergeCell ref="N128:N129"/>
    <mergeCell ref="O128:O129"/>
    <mergeCell ref="P128:P129"/>
    <mergeCell ref="Q128:R128"/>
    <mergeCell ref="A134:L134"/>
    <mergeCell ref="W134:X134"/>
    <mergeCell ref="A135:L135"/>
    <mergeCell ref="T135:X135"/>
    <mergeCell ref="A136:M136"/>
    <mergeCell ref="N136:P136"/>
    <mergeCell ref="T136:X136"/>
    <mergeCell ref="A131:L131"/>
    <mergeCell ref="W131:X131"/>
    <mergeCell ref="A132:L132"/>
    <mergeCell ref="W132:X132"/>
    <mergeCell ref="A133:L133"/>
    <mergeCell ref="W133:X133"/>
    <mergeCell ref="A140:L140"/>
    <mergeCell ref="W140:X140"/>
    <mergeCell ref="A141:L141"/>
    <mergeCell ref="W141:X141"/>
    <mergeCell ref="A142:L142"/>
    <mergeCell ref="W142:X142"/>
    <mergeCell ref="T137:T138"/>
    <mergeCell ref="U137:U138"/>
    <mergeCell ref="V137:V138"/>
    <mergeCell ref="W137:X138"/>
    <mergeCell ref="A139:L139"/>
    <mergeCell ref="W139:X139"/>
    <mergeCell ref="A137:L138"/>
    <mergeCell ref="M137:M138"/>
    <mergeCell ref="N137:N138"/>
    <mergeCell ref="O137:O138"/>
    <mergeCell ref="P137:P138"/>
    <mergeCell ref="Q137:R137"/>
    <mergeCell ref="A143:L143"/>
    <mergeCell ref="W143:X143"/>
    <mergeCell ref="A144:L144"/>
    <mergeCell ref="T144:T145"/>
    <mergeCell ref="U144:U145"/>
    <mergeCell ref="V144:V145"/>
    <mergeCell ref="W144:X144"/>
    <mergeCell ref="A145:L145"/>
    <mergeCell ref="W145:X145"/>
    <mergeCell ref="A149:J149"/>
    <mergeCell ref="T149:V150"/>
    <mergeCell ref="W149:X150"/>
    <mergeCell ref="A150:J150"/>
    <mergeCell ref="A151:J151"/>
    <mergeCell ref="T151:U151"/>
    <mergeCell ref="A146:L146"/>
    <mergeCell ref="Q146:R146"/>
    <mergeCell ref="W146:X146"/>
    <mergeCell ref="A147:L147"/>
    <mergeCell ref="W147:X147"/>
    <mergeCell ref="T148:V148"/>
    <mergeCell ref="W148:X148"/>
    <mergeCell ref="X155:X156"/>
    <mergeCell ref="T155:V155"/>
    <mergeCell ref="T156:U156"/>
    <mergeCell ref="V156:W156"/>
    <mergeCell ref="T157:U157"/>
    <mergeCell ref="V157:W157"/>
    <mergeCell ref="T153:V153"/>
    <mergeCell ref="T154:V154"/>
    <mergeCell ref="A152:J152"/>
    <mergeCell ref="T152:V152"/>
    <mergeCell ref="A153:B153"/>
    <mergeCell ref="A155:C155"/>
  </mergeCells>
  <conditionalFormatting sqref="M62">
    <cfRule type="expression" dxfId="47" priority="51">
      <formula>$P$62&gt;$P$63</formula>
    </cfRule>
  </conditionalFormatting>
  <conditionalFormatting sqref="M144:O144">
    <cfRule type="expression" dxfId="45" priority="56">
      <formula>$P$144&gt;$B$145</formula>
    </cfRule>
  </conditionalFormatting>
  <conditionalFormatting sqref="N147">
    <cfRule type="expression" dxfId="44" priority="52">
      <formula>IF($N$147&lt;0.2,TRUE)</formula>
    </cfRule>
  </conditionalFormatting>
  <conditionalFormatting sqref="O147:P147">
    <cfRule type="expression" dxfId="42" priority="36">
      <formula>$O$147+$P$147&gt;$D$16</formula>
    </cfRule>
  </conditionalFormatting>
  <conditionalFormatting sqref="P72">
    <cfRule type="expression" dxfId="38" priority="10">
      <formula>P72&lt;&gt;O72</formula>
    </cfRule>
  </conditionalFormatting>
  <conditionalFormatting sqref="P90">
    <cfRule type="expression" dxfId="37" priority="8">
      <formula>P90&lt;&gt;O90</formula>
    </cfRule>
  </conditionalFormatting>
  <conditionalFormatting sqref="P99">
    <cfRule type="expression" dxfId="36" priority="6">
      <formula>P99&lt;&gt;O99</formula>
    </cfRule>
  </conditionalFormatting>
  <conditionalFormatting sqref="P108">
    <cfRule type="expression" dxfId="35" priority="3">
      <formula>P108&lt;&gt;O108</formula>
    </cfRule>
  </conditionalFormatting>
  <conditionalFormatting sqref="P147">
    <cfRule type="expression" dxfId="32" priority="35" stopIfTrue="1">
      <formula>$P$147&gt;$D$13</formula>
    </cfRule>
  </conditionalFormatting>
  <conditionalFormatting sqref="U23:U27">
    <cfRule type="expression" dxfId="18" priority="50">
      <formula>U23&lt;&gt;T23</formula>
    </cfRule>
  </conditionalFormatting>
  <conditionalFormatting sqref="U32:U49">
    <cfRule type="expression" dxfId="17" priority="49">
      <formula>U32&lt;&gt;T32</formula>
    </cfRule>
  </conditionalFormatting>
  <conditionalFormatting sqref="U54:U61">
    <cfRule type="expression" dxfId="16" priority="48">
      <formula>U54&lt;&gt;T54</formula>
    </cfRule>
  </conditionalFormatting>
  <conditionalFormatting sqref="U67:U71">
    <cfRule type="expression" dxfId="15" priority="13">
      <formula>U67&lt;&gt;T67</formula>
    </cfRule>
    <cfRule type="expression" dxfId="14" priority="47">
      <formula>U67&lt;&gt;T67</formula>
    </cfRule>
  </conditionalFormatting>
  <conditionalFormatting sqref="U76:U80">
    <cfRule type="expression" dxfId="12" priority="12">
      <formula>U76&lt;&gt;T76</formula>
    </cfRule>
  </conditionalFormatting>
  <conditionalFormatting sqref="U94:U98">
    <cfRule type="expression" dxfId="11" priority="26">
      <formula>U94&lt;&gt;T94</formula>
    </cfRule>
  </conditionalFormatting>
  <conditionalFormatting sqref="U103:U107">
    <cfRule type="expression" dxfId="10" priority="25">
      <formula>U103&lt;&gt;T103</formula>
    </cfRule>
  </conditionalFormatting>
  <conditionalFormatting sqref="U112:U116 U85:U89">
    <cfRule type="expression" dxfId="9" priority="46">
      <formula>U85&lt;&gt;T85</formula>
    </cfRule>
  </conditionalFormatting>
  <conditionalFormatting sqref="U121:U125 U130:U134 U139:U143">
    <cfRule type="expression" dxfId="8" priority="45">
      <formula>U121&lt;&gt;T121</formula>
    </cfRule>
  </conditionalFormatting>
  <conditionalFormatting sqref="V23:V27 V32:V49 V54:V61 V67:V71 V76:V80 V85:V89 V94:V98 V103:V107 V112:V116 V121:V125 V130:V134 V139:V143">
    <cfRule type="expression" dxfId="7" priority="1" stopIfTrue="1">
      <formula>V23&gt;15000</formula>
    </cfRule>
    <cfRule type="expression" dxfId="6" priority="14" stopIfTrue="1">
      <formula>AND(V23&lt;2500,V23&gt;0)</formula>
    </cfRule>
  </conditionalFormatting>
  <conditionalFormatting sqref="V23:V27 V54:V61 V67:V71 V76:V80 V85:V89 V94:V98 V112:V116 V121:V125 V130:V134 V139:V143">
    <cfRule type="expression" dxfId="5" priority="28" stopIfTrue="1">
      <formula>AND(V23&gt;2499,V23&lt;15001)</formula>
    </cfRule>
  </conditionalFormatting>
  <conditionalFormatting sqref="V32:V49">
    <cfRule type="expression" dxfId="4" priority="27" stopIfTrue="1">
      <formula>AND(V32&gt;2499,V32&lt;15001)</formula>
    </cfRule>
  </conditionalFormatting>
  <conditionalFormatting sqref="V103:V107">
    <cfRule type="expression" dxfId="3" priority="23" stopIfTrue="1">
      <formula>AND(V103&gt;2499,V103&lt;15001)</formula>
    </cfRule>
  </conditionalFormatting>
  <dataValidations disablePrompts="1" count="1">
    <dataValidation type="list" allowBlank="1" showInputMessage="1" showErrorMessage="1" sqref="E9" xr:uid="{95FDDFB2-A07D-49B1-BD98-5A748B6D0ED5}">
      <formula1>"(À sélectionner),Oui,Non,"</formula1>
    </dataValidation>
  </dataValidations>
  <hyperlinks>
    <hyperlink ref="A22:L22" r:id="rId1" display="Les frais de déplacement ne doivent pas dépasser les barèmes en vigueur au sein de la fonction publique du Québec." xr:uid="{076E8F5C-CA03-478A-ADBB-A7A67E696B7A}"/>
    <hyperlink ref="A74:L74" r:id="rId2" display="https://www.tresor.gouv.qc.ca/fileadmin/PDF/secretariat/Directive_frais_remboursables.pdf" xr:uid="{C7E00B62-AF81-45B3-8341-A8C49BF111C4}"/>
  </hyperlinks>
  <pageMargins left="0.23622047244094491" right="0.23622047244094491" top="0.74803149606299213" bottom="0.74803149606299213" header="0.31496062992125984" footer="0.31496062992125984"/>
  <pageSetup paperSize="120" scale="40" fitToHeight="0" orientation="portrait" horizontalDpi="1200" verticalDpi="1200" r:id="rId3"/>
  <ignoredErrors>
    <ignoredError sqref="M27 A32:B49 C32:C49 D32:D49 F32:F49 H32:H49 I32:I49 K32:K49 A112:L116 A121:L125 A130:A134 A54:L62 A67:L71 A94:L98 A103:L107 A139:L143" unlocked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53" id="{1C4E14DF-3398-4551-957C-5F19B6647941}">
            <xm:f>Source!$A$75&lt;&gt;"V3"</xm:f>
            <x14:dxf>
              <font>
                <color theme="0" tint="-4.9989318521683403E-2"/>
              </font>
            </x14:dxf>
          </x14:cfRule>
          <xm:sqref>A74:L74</xm:sqref>
        </x14:conditionalFormatting>
        <x14:conditionalFormatting xmlns:xm="http://schemas.microsoft.com/office/excel/2006/main">
          <x14:cfRule type="expression" priority="55" id="{71C9FF78-3CEB-4E22-BD93-81303166CB0D}">
            <xm:f>Source!$A$75="V1"</xm:f>
            <x14:dxf>
              <font>
                <color theme="0" tint="-0.34998626667073579"/>
              </font>
              <fill>
                <patternFill>
                  <bgColor theme="0" tint="-0.34998626667073579"/>
                </patternFill>
              </fill>
            </x14:dxf>
          </x14:cfRule>
          <xm:sqref>A29:R63</xm:sqref>
        </x14:conditionalFormatting>
        <x14:conditionalFormatting xmlns:xm="http://schemas.microsoft.com/office/excel/2006/main">
          <x14:cfRule type="expression" priority="54" id="{A7D0288F-9AFA-4A9D-8B21-B614371F66B0}">
            <xm:f>Source!$A$75="V3"</xm:f>
            <x14:dxf>
              <font>
                <color theme="0" tint="-0.34998626667073579"/>
              </font>
              <fill>
                <patternFill>
                  <bgColor theme="0" tint="-0.34998626667073579"/>
                </patternFill>
              </fill>
            </x14:dxf>
          </x14:cfRule>
          <xm:sqref>A52:R63 T52:X71 A65:P72 A51 N51 T51 A64 Q65 T72</xm:sqref>
        </x14:conditionalFormatting>
        <x14:conditionalFormatting xmlns:xm="http://schemas.microsoft.com/office/excel/2006/main">
          <x14:cfRule type="expression" priority="22" id="{325608C2-4C12-44BA-98A1-8C9E248FB5C7}">
            <xm:f>Source!$A$75="V1"</xm:f>
            <x14:dxf>
              <font>
                <color theme="0" tint="-0.34998626667073579"/>
              </font>
              <fill>
                <patternFill>
                  <bgColor theme="0" tint="-0.34998626667073579"/>
                </patternFill>
              </fill>
            </x14:dxf>
          </x14:cfRule>
          <xm:sqref>A64:R89</xm:sqref>
        </x14:conditionalFormatting>
        <x14:conditionalFormatting xmlns:xm="http://schemas.microsoft.com/office/excel/2006/main">
          <x14:cfRule type="expression" priority="2" id="{8FC49991-2A9F-4A87-AD5E-2B507A8CBCF4}">
            <xm:f>Source!$A$75="V1"</xm:f>
            <x14:dxf>
              <font>
                <color theme="0" tint="-0.34998626667073579"/>
              </font>
              <fill>
                <patternFill>
                  <bgColor theme="0" tint="-0.34998626667073579"/>
                </patternFill>
              </fill>
            </x14:dxf>
          </x14:cfRule>
          <xm:sqref>A90:R117</xm:sqref>
        </x14:conditionalFormatting>
        <x14:conditionalFormatting xmlns:xm="http://schemas.microsoft.com/office/excel/2006/main">
          <x14:cfRule type="expression" priority="7" id="{7D6A63A9-A664-493E-81BB-6B2D1728D175}">
            <xm:f>Source!$A$75="V3"</xm:f>
            <x14:dxf>
              <font>
                <color theme="0" tint="-0.34998626667073579"/>
              </font>
              <fill>
                <patternFill>
                  <bgColor theme="0" tint="-0.34998626667073579"/>
                </patternFill>
              </fill>
            </x14:dxf>
          </x14:cfRule>
          <xm:sqref>A91:R107</xm:sqref>
        </x14:conditionalFormatting>
        <x14:conditionalFormatting xmlns:xm="http://schemas.microsoft.com/office/excel/2006/main">
          <x14:cfRule type="expression" priority="4" id="{9864B5BF-8F49-401E-AAE8-F900D5386438}">
            <xm:f>Source!$A$75="V3"</xm:f>
            <x14:dxf>
              <font>
                <color theme="0" tint="-0.34998626667073579"/>
              </font>
              <fill>
                <patternFill>
                  <bgColor theme="0" tint="-0.34998626667073579"/>
                </patternFill>
              </fill>
            </x14:dxf>
          </x14:cfRule>
          <xm:sqref>A108:R108</xm:sqref>
        </x14:conditionalFormatting>
        <x14:conditionalFormatting xmlns:xm="http://schemas.microsoft.com/office/excel/2006/main">
          <x14:cfRule type="expression" priority="20" id="{86ED5CFB-1694-4BAC-9C78-D8122F1BD2D0}">
            <xm:f>Source!$A$75&lt;&gt;"V2"</xm:f>
            <x14:dxf>
              <font>
                <color auto="1"/>
              </font>
              <fill>
                <patternFill patternType="none">
                  <bgColor auto="1"/>
                </patternFill>
              </fill>
            </x14:dxf>
          </x14:cfRule>
          <xm:sqref>C8:E8</xm:sqref>
        </x14:conditionalFormatting>
        <x14:conditionalFormatting xmlns:xm="http://schemas.microsoft.com/office/excel/2006/main">
          <x14:cfRule type="expression" priority="38" id="{5AD87173-DC38-49A5-B5C0-7B3121AAA4BC}">
            <xm:f>Source!$A$75="V1"</xm:f>
            <x14:dxf>
              <font>
                <color theme="0" tint="-0.34998626667073579"/>
              </font>
              <fill>
                <patternFill>
                  <bgColor theme="0" tint="-0.34998626667073579"/>
                </patternFill>
              </fill>
            </x14:dxf>
          </x14:cfRule>
          <xm:sqref>H30:P49</xm:sqref>
        </x14:conditionalFormatting>
        <x14:conditionalFormatting xmlns:xm="http://schemas.microsoft.com/office/excel/2006/main">
          <x14:cfRule type="expression" priority="44" id="{F5B79D15-861A-4FD1-9B1E-59AAA9F135D6}">
            <xm:f>IF(AND($M$144&gt;Source!$A$168,Source!$A$75="V3"),TRUE)</xm:f>
            <x14:dxf>
              <font>
                <color rgb="FFFF0000"/>
              </font>
            </x14:dxf>
          </x14:cfRule>
          <xm:sqref>M137 M144:O144</xm:sqref>
        </x14:conditionalFormatting>
        <x14:conditionalFormatting xmlns:xm="http://schemas.microsoft.com/office/excel/2006/main">
          <x14:cfRule type="expression" priority="32" id="{693D1732-0C76-4E98-9656-38AB5BB58509}">
            <xm:f>Source!$A$75="V3"</xm:f>
            <x14:dxf>
              <font>
                <color theme="0" tint="-0.34998626667073579"/>
              </font>
              <fill>
                <patternFill>
                  <bgColor theme="0" tint="-0.34998626667073579"/>
                </patternFill>
              </fill>
            </x14:dxf>
          </x14:cfRule>
          <xm:sqref>N63:P63</xm:sqref>
        </x14:conditionalFormatting>
        <x14:conditionalFormatting xmlns:xm="http://schemas.microsoft.com/office/excel/2006/main">
          <x14:cfRule type="expression" priority="31" id="{5C25D034-7219-44B6-AEDE-541840AF2B36}">
            <xm:f>Source!$A$75="V3"</xm:f>
            <x14:dxf>
              <font>
                <color theme="0" tint="-0.24994659260841701"/>
              </font>
              <fill>
                <patternFill>
                  <bgColor theme="0" tint="-0.34998626667073579"/>
                </patternFill>
              </fill>
            </x14:dxf>
          </x14:cfRule>
          <x14:cfRule type="expression" priority="33" id="{4298CA17-011D-43DB-99E0-350EB59B7238}">
            <xm:f>Source!$A$75="V1"</xm:f>
            <x14:dxf>
              <font>
                <color theme="0" tint="-0.34998626667073579"/>
              </font>
              <fill>
                <patternFill>
                  <bgColor theme="0" tint="-0.34998626667073579"/>
                </patternFill>
              </fill>
            </x14:dxf>
          </x14:cfRule>
          <xm:sqref>P63</xm:sqref>
        </x14:conditionalFormatting>
        <x14:conditionalFormatting xmlns:xm="http://schemas.microsoft.com/office/excel/2006/main">
          <x14:cfRule type="expression" priority="9" id="{1F92C776-376F-4A0C-A943-1E0C48AD5A6C}">
            <xm:f>Source!$A$75="V1"</xm:f>
            <x14:dxf>
              <font>
                <color theme="0" tint="-0.34998626667073579"/>
              </font>
              <fill>
                <patternFill>
                  <bgColor theme="0" tint="-0.34998626667073579"/>
                </patternFill>
              </fill>
            </x14:dxf>
          </x14:cfRule>
          <xm:sqref>P72</xm:sqref>
        </x14:conditionalFormatting>
        <x14:conditionalFormatting xmlns:xm="http://schemas.microsoft.com/office/excel/2006/main">
          <x14:cfRule type="expression" priority="34" id="{423C5A77-0901-4DAB-85D3-55E7017BE973}">
            <xm:f>$P$146&gt;Source!$A$181</xm:f>
            <x14:dxf>
              <font>
                <b/>
                <i val="0"/>
                <strike val="0"/>
                <color rgb="FFFF0000"/>
              </font>
            </x14:dxf>
          </x14:cfRule>
          <x14:cfRule type="expression" priority="43" stopIfTrue="1" id="{11499BE7-9A01-478A-B94C-54A8D9F082FA}">
            <xm:f>IF(AND(Source!$C$163&lt;0,Source!A75="V3"),TRUE)</xm:f>
            <x14:dxf>
              <font>
                <color rgb="FFFF0000"/>
              </font>
            </x14:dxf>
          </x14:cfRule>
          <xm:sqref>P146</xm:sqref>
        </x14:conditionalFormatting>
        <x14:conditionalFormatting xmlns:xm="http://schemas.microsoft.com/office/excel/2006/main">
          <x14:cfRule type="expression" priority="40" id="{5E8B050E-B267-4A28-8557-AC2E2AF21AF5}">
            <xm:f>Source!$A$75="V1"</xm:f>
            <x14:dxf>
              <font>
                <color theme="0" tint="-0.34998626667073579"/>
              </font>
              <fill>
                <patternFill>
                  <bgColor theme="0" tint="-0.34998626667073579"/>
                </patternFill>
              </fill>
            </x14:dxf>
          </x14:cfRule>
          <xm:sqref>Q47:Q50</xm:sqref>
        </x14:conditionalFormatting>
        <x14:conditionalFormatting xmlns:xm="http://schemas.microsoft.com/office/excel/2006/main">
          <x14:cfRule type="expression" priority="39" id="{9614974E-285A-4E6E-A22D-9F4AF166167E}">
            <xm:f>Source!$A$75="V1"</xm:f>
            <x14:dxf>
              <font>
                <color theme="0" tint="-0.34998626667073579"/>
              </font>
              <fill>
                <patternFill>
                  <bgColor theme="0" tint="-0.34998626667073579"/>
                </patternFill>
              </fill>
            </x14:dxf>
          </x14:cfRule>
          <xm:sqref>Q62</xm:sqref>
        </x14:conditionalFormatting>
        <x14:conditionalFormatting xmlns:xm="http://schemas.microsoft.com/office/excel/2006/main">
          <x14:cfRule type="expression" priority="42" id="{73F12FAB-2751-4903-8CDF-B57AD1CF47E7}">
            <xm:f>Source!$A$75="V1"</xm:f>
            <x14:dxf>
              <font>
                <color theme="0" tint="-0.34998626667073579"/>
              </font>
              <fill>
                <patternFill>
                  <bgColor theme="0" tint="-0.34998626667073579"/>
                </patternFill>
              </fill>
            </x14:dxf>
          </x14:cfRule>
          <xm:sqref>Q29:R29 Q51:R51 Q64:R64 Q72:R73</xm:sqref>
        </x14:conditionalFormatting>
        <x14:conditionalFormatting xmlns:xm="http://schemas.microsoft.com/office/excel/2006/main">
          <x14:cfRule type="expression" priority="41" id="{071979C3-5426-46F5-862E-CA1FE0D5787D}">
            <xm:f>Source!$A$75="V3"</xm:f>
            <x14:dxf>
              <font>
                <color theme="0" tint="-0.34998626667073579"/>
              </font>
              <fill>
                <patternFill>
                  <bgColor theme="0" tint="-0.34998626667073579"/>
                </patternFill>
              </fill>
            </x14:dxf>
          </x14:cfRule>
          <xm:sqref>Q51:R51 N64:R64 Q66:R72</xm:sqref>
        </x14:conditionalFormatting>
        <x14:conditionalFormatting xmlns:xm="http://schemas.microsoft.com/office/excel/2006/main">
          <x14:cfRule type="expression" priority="21" id="{B0DBC54F-EB91-4188-A105-A525508A2489}">
            <xm:f>Source!$A$75="V1"</xm:f>
            <x14:dxf>
              <font>
                <color theme="0" tint="-0.34998626667073579"/>
              </font>
              <fill>
                <patternFill>
                  <bgColor theme="0" tint="-0.34998626667073579"/>
                </patternFill>
              </fill>
            </x14:dxf>
          </x14:cfRule>
          <xm:sqref>Q101:R101</xm:sqref>
        </x14:conditionalFormatting>
        <x14:conditionalFormatting xmlns:xm="http://schemas.microsoft.com/office/excel/2006/main">
          <x14:cfRule type="expression" priority="24" id="{6BCDC08C-8D20-4509-89D1-2D29DBAE8979}">
            <xm:f>Source!$A$75="V1"</xm:f>
            <x14:dxf>
              <font>
                <color theme="0" tint="-0.34998626667073579"/>
              </font>
              <fill>
                <patternFill>
                  <bgColor theme="0" tint="-0.34998626667073579"/>
                </patternFill>
              </fill>
            </x14:dxf>
          </x14:cfRule>
          <xm:sqref>R90:R91 R99:R100</xm:sqref>
        </x14:conditionalFormatting>
        <x14:conditionalFormatting xmlns:xm="http://schemas.microsoft.com/office/excel/2006/main">
          <x14:cfRule type="expression" priority="19" id="{12A89608-AA7C-47D5-AE21-ED62F19B0A39}">
            <xm:f>Source!$A$75="V1"</xm:f>
            <x14:dxf>
              <font>
                <color theme="0" tint="-0.34998626667073579"/>
              </font>
              <fill>
                <patternFill>
                  <bgColor theme="0" tint="-0.34998626667073579"/>
                </patternFill>
              </fill>
            </x14:dxf>
          </x14:cfRule>
          <xm:sqref>T76:T82</xm:sqref>
        </x14:conditionalFormatting>
        <x14:conditionalFormatting xmlns:xm="http://schemas.microsoft.com/office/excel/2006/main">
          <x14:cfRule type="expression" priority="18" id="{30AE5934-A1D1-41F9-940D-94A6B7E57509}">
            <xm:f>Source!$A$75="V1"</xm:f>
            <x14:dxf>
              <font>
                <color theme="0" tint="-0.34998626667073579"/>
              </font>
              <fill>
                <patternFill>
                  <bgColor theme="0" tint="-0.34998626667073579"/>
                </patternFill>
              </fill>
            </x14:dxf>
          </x14:cfRule>
          <xm:sqref>T90:T91</xm:sqref>
        </x14:conditionalFormatting>
        <x14:conditionalFormatting xmlns:xm="http://schemas.microsoft.com/office/excel/2006/main">
          <x14:cfRule type="expression" priority="17" id="{FC412E3D-D7F7-43F3-8D68-F2700D813AEA}">
            <xm:f>Source!$A$75="V1"</xm:f>
            <x14:dxf>
              <font>
                <color theme="0" tint="-0.34998626667073579"/>
              </font>
              <fill>
                <patternFill>
                  <bgColor theme="0" tint="-0.34998626667073579"/>
                </patternFill>
              </fill>
            </x14:dxf>
          </x14:cfRule>
          <xm:sqref>T99:T100</xm:sqref>
        </x14:conditionalFormatting>
        <x14:conditionalFormatting xmlns:xm="http://schemas.microsoft.com/office/excel/2006/main">
          <x14:cfRule type="expression" priority="16" id="{F0B2FE62-CC1E-4CEC-B3AC-3C2D8F962C0C}">
            <xm:f>Source!$A$75="V1"</xm:f>
            <x14:dxf>
              <font>
                <color theme="0" tint="-0.34998626667073579"/>
              </font>
              <fill>
                <patternFill>
                  <bgColor theme="0" tint="-0.34998626667073579"/>
                </patternFill>
              </fill>
            </x14:dxf>
          </x14:cfRule>
          <xm:sqref>T108:T109</xm:sqref>
        </x14:conditionalFormatting>
        <x14:conditionalFormatting xmlns:xm="http://schemas.microsoft.com/office/excel/2006/main">
          <x14:cfRule type="expression" priority="15" id="{076F1CC9-6949-443A-981D-F02145F7AAF2}">
            <xm:f>Source!$A$75="V1"</xm:f>
            <x14:dxf>
              <font>
                <color theme="0" tint="-0.34998626667073579"/>
              </font>
              <fill>
                <patternFill>
                  <bgColor theme="0" tint="-0.34998626667073579"/>
                </patternFill>
              </fill>
            </x14:dxf>
          </x14:cfRule>
          <xm:sqref>T117:T118</xm:sqref>
        </x14:conditionalFormatting>
        <x14:conditionalFormatting xmlns:xm="http://schemas.microsoft.com/office/excel/2006/main">
          <x14:cfRule type="expression" priority="37" id="{A4E9E9A2-8745-473D-B9B4-997C21D74668}">
            <xm:f>Source!$A$75="V1"</xm:f>
            <x14:dxf>
              <font>
                <color theme="0" tint="-0.34998626667073579"/>
              </font>
              <fill>
                <patternFill>
                  <bgColor theme="0" tint="-0.34998626667073579"/>
                </patternFill>
              </fill>
            </x14:dxf>
          </x14:cfRule>
          <xm:sqref>T52:X71 T110:X116 T29:X50 A30:C30 E30:F30 D30:D31 A31:B31 E32 D33:E49 G33:R49 T51 T72:T73</xm:sqref>
        </x14:conditionalFormatting>
        <x14:conditionalFormatting xmlns:xm="http://schemas.microsoft.com/office/excel/2006/main">
          <x14:cfRule type="expression" priority="29" id="{1E879A4F-5C3C-4ED9-A343-772C2206600F}">
            <xm:f>Source!$A$75="V3"</xm:f>
            <x14:dxf>
              <font>
                <color theme="0" tint="-0.34998626667073579"/>
              </font>
              <fill>
                <patternFill>
                  <bgColor theme="0" tint="-0.34998626667073579"/>
                </patternFill>
              </fill>
            </x14:dxf>
          </x14:cfRule>
          <xm:sqref>T91:X98 T100:X107 A63:M63 T99 T108</xm:sqref>
        </x14:conditionalFormatting>
        <x14:conditionalFormatting xmlns:xm="http://schemas.microsoft.com/office/excel/2006/main">
          <x14:cfRule type="expression" priority="11" id="{85397CE6-6845-4569-9AAF-8AD849A77084}">
            <xm:f>Source!$A$75="V1"</xm:f>
            <x14:dxf>
              <font>
                <color theme="0" tint="-0.34998626667073579"/>
              </font>
              <fill>
                <patternFill>
                  <bgColor theme="0" tint="-0.34998626667073579"/>
                </patternFill>
              </fill>
            </x14:dxf>
          </x14:cfRule>
          <xm:sqref>U76:U80</xm:sqref>
        </x14:conditionalFormatting>
        <x14:conditionalFormatting xmlns:xm="http://schemas.microsoft.com/office/excel/2006/main">
          <x14:cfRule type="expression" priority="30" id="{338B4E1C-E8E1-431E-A3F1-9A78EB1E69B5}">
            <xm:f>Source!$A$75="V1"</xm:f>
            <x14:dxf>
              <font>
                <color theme="0" tint="-0.34998626667073579"/>
              </font>
              <fill>
                <patternFill>
                  <bgColor theme="0" tint="-0.34998626667073579"/>
                </patternFill>
              </fill>
            </x14:dxf>
          </x14:cfRule>
          <xm:sqref>V76:X80 T83:X89 T92:X98 T101:X107 A63:N63 T74:X75</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Durée du projet" prompt="Pour les projets de 12 mois et moins, sélectionnez 1 an; pour ceux de 13 à 24 mois, sélectionnez 2 ans; pour ceux de 25 à 36 mois, sélectionnez 3 ans" xr:uid="{B1CCB285-9685-4DFE-B20F-C27661DE54B9}">
          <x14:formula1>
            <xm:f>Source!$A$64:$A$67</xm:f>
          </x14:formula1>
          <xm:sqref>E11</xm:sqref>
        </x14:dataValidation>
        <x14:dataValidation type="list" allowBlank="1" showInputMessage="1" showErrorMessage="1" xr:uid="{2C5BB87D-D244-41FB-A905-47624D6B33A6}">
          <x14:formula1>
            <xm:f>IF(Source!$A$75="V2",Source!$A$54:$A$62,IF(Source!$A$75="V1",Source!$A$62,IF(Source!$A$75="V3",Source!$A$62,IF(Source!$A$75="V0",Source!$A$54))))</xm:f>
          </x14:formula1>
          <xm:sqref>C8:E8</xm:sqref>
        </x14:dataValidation>
        <x14:dataValidation type="list" allowBlank="1" showInputMessage="1" showErrorMessage="1" xr:uid="{0E91A38D-FB63-4FE4-9F68-A51C4EC5E64F}">
          <x14:formula1>
            <xm:f>Source!$A$2:$A$10</xm:f>
          </x14:formula1>
          <xm:sqref>E32:E49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04F2-70EF-46D6-8264-B03FACCC4B99}">
  <sheetPr codeName="Feuil6"/>
  <dimension ref="A1:K86"/>
  <sheetViews>
    <sheetView showGridLines="0" topLeftCell="A23" zoomScale="80" zoomScaleNormal="80" workbookViewId="0">
      <selection activeCell="F9" sqref="F9"/>
    </sheetView>
  </sheetViews>
  <sheetFormatPr baseColWidth="10" defaultColWidth="11.42578125" defaultRowHeight="15" x14ac:dyDescent="0.25"/>
  <cols>
    <col min="1" max="1" width="30.140625" customWidth="1"/>
    <col min="2" max="2" width="28.7109375" customWidth="1"/>
    <col min="3" max="3" width="27.5703125" customWidth="1"/>
    <col min="4" max="4" width="20.28515625" customWidth="1"/>
    <col min="5" max="6" width="20.140625" customWidth="1"/>
    <col min="7" max="7" width="19" customWidth="1"/>
    <col min="8" max="8" width="18.42578125" customWidth="1"/>
    <col min="9" max="9" width="20.85546875" customWidth="1"/>
    <col min="10" max="10" width="17.28515625" customWidth="1"/>
    <col min="11" max="11" width="17.42578125" customWidth="1"/>
  </cols>
  <sheetData>
    <row r="1" spans="1:9" ht="21" x14ac:dyDescent="0.35">
      <c r="A1" s="589" t="s">
        <v>187</v>
      </c>
      <c r="B1" s="589"/>
      <c r="C1" s="589"/>
      <c r="D1" s="589"/>
      <c r="E1" s="589"/>
      <c r="F1" s="589"/>
      <c r="G1" s="589"/>
      <c r="H1" s="589"/>
      <c r="I1" s="589"/>
    </row>
    <row r="2" spans="1:9" ht="27.75" customHeight="1" x14ac:dyDescent="0.25">
      <c r="A2" s="590" t="s">
        <v>220</v>
      </c>
      <c r="B2" s="590"/>
      <c r="C2" s="590"/>
      <c r="D2" s="590"/>
      <c r="E2" s="590"/>
      <c r="F2" s="590"/>
      <c r="G2" s="590"/>
      <c r="H2" s="590"/>
      <c r="I2" s="590"/>
    </row>
    <row r="4" spans="1:9" ht="12.75" customHeight="1" x14ac:dyDescent="0.25"/>
    <row r="5" spans="1:9" ht="22.5" customHeight="1" x14ac:dyDescent="0.25">
      <c r="A5" s="591" t="s">
        <v>188</v>
      </c>
      <c r="B5" s="594" t="e">
        <f>'Plan de financement'!#REF!</f>
        <v>#REF!</v>
      </c>
      <c r="C5" s="595"/>
      <c r="D5" s="596"/>
      <c r="G5" s="99" t="s">
        <v>189</v>
      </c>
      <c r="H5" s="603" t="str">
        <f>'Réclamation 1'!V11</f>
        <v>T-</v>
      </c>
      <c r="I5" s="604"/>
    </row>
    <row r="6" spans="1:9" x14ac:dyDescent="0.25">
      <c r="A6" s="592"/>
      <c r="B6" s="597"/>
      <c r="C6" s="598"/>
      <c r="D6" s="599"/>
    </row>
    <row r="7" spans="1:9" x14ac:dyDescent="0.25">
      <c r="A7" s="593"/>
      <c r="B7" s="600"/>
      <c r="C7" s="601"/>
      <c r="D7" s="602"/>
    </row>
    <row r="8" spans="1:9" ht="30" customHeight="1" x14ac:dyDescent="0.25">
      <c r="A8" s="100" t="s">
        <v>190</v>
      </c>
      <c r="B8" s="605">
        <f>'Plan de financement'!C3</f>
        <v>0</v>
      </c>
      <c r="C8" s="605"/>
      <c r="D8" s="605"/>
    </row>
    <row r="9" spans="1:9" ht="32.25" customHeight="1" x14ac:dyDescent="0.25">
      <c r="A9" s="100" t="s">
        <v>227</v>
      </c>
      <c r="B9" s="605" t="str">
        <f>'Plan de financement'!C5</f>
        <v>(À sélectionner)</v>
      </c>
      <c r="C9" s="605"/>
      <c r="D9" s="605"/>
    </row>
    <row r="11" spans="1:9" ht="34.5" customHeight="1" x14ac:dyDescent="0.25">
      <c r="A11" s="119" t="s">
        <v>191</v>
      </c>
      <c r="B11" s="118">
        <f>'Réclamation 1'!J15</f>
        <v>0</v>
      </c>
      <c r="C11" s="118">
        <f>'Réclamation 1'!M15</f>
        <v>0</v>
      </c>
      <c r="D11" s="569" t="s">
        <v>152</v>
      </c>
      <c r="E11" s="569" t="s">
        <v>192</v>
      </c>
      <c r="F11" s="569" t="s">
        <v>193</v>
      </c>
      <c r="G11" s="569" t="s">
        <v>194</v>
      </c>
      <c r="H11" s="571"/>
    </row>
    <row r="12" spans="1:9" ht="24.75" customHeight="1" x14ac:dyDescent="0.25">
      <c r="A12" s="570" t="s">
        <v>195</v>
      </c>
      <c r="B12" s="570"/>
      <c r="C12" s="570"/>
      <c r="D12" s="569"/>
      <c r="E12" s="569"/>
      <c r="F12" s="569"/>
      <c r="G12" s="569"/>
      <c r="H12" s="571"/>
    </row>
    <row r="13" spans="1:9" ht="30" customHeight="1" x14ac:dyDescent="0.25">
      <c r="A13" s="585" t="str">
        <f>'Plan de financement'!A21</f>
        <v>Description des honoraires professionnels et des frais de déplacement</v>
      </c>
      <c r="B13" s="585"/>
      <c r="C13" s="585"/>
      <c r="D13" s="116">
        <f>'Réclamation 1'!N28</f>
        <v>0</v>
      </c>
      <c r="E13" s="116">
        <f>'Réclamation 1'!O28</f>
        <v>0</v>
      </c>
      <c r="F13" s="116">
        <f>'Réclamation 1'!P28</f>
        <v>0</v>
      </c>
      <c r="G13" s="116">
        <f t="shared" ref="G13:G22" si="0">SUM(D13:F13)</f>
        <v>0</v>
      </c>
      <c r="H13" s="101"/>
    </row>
    <row r="14" spans="1:9" ht="30" customHeight="1" x14ac:dyDescent="0.25">
      <c r="A14" s="585" t="str">
        <f>'Plan de financement'!A29</f>
        <v>Salaires du ou des spécialistes internes et de leurs partenaires pour le temps consacré à la réalisation du projet</v>
      </c>
      <c r="B14" s="585"/>
      <c r="C14" s="585"/>
      <c r="D14" s="116">
        <f>'Réclamation 1'!N50</f>
        <v>0</v>
      </c>
      <c r="E14" s="116">
        <f>'Réclamation 1'!O50</f>
        <v>0</v>
      </c>
      <c r="F14" s="116">
        <f>'Réclamation 1'!P50</f>
        <v>0</v>
      </c>
      <c r="G14" s="116">
        <f t="shared" si="0"/>
        <v>0</v>
      </c>
      <c r="H14" s="101"/>
      <c r="I14" s="134"/>
    </row>
    <row r="15" spans="1:9" ht="30" customHeight="1" x14ac:dyDescent="0.25">
      <c r="A15" s="585" t="str">
        <f>'Plan de financement'!A51</f>
        <v>Coût des matières premières utilisées dans les tests autant en laboratoire qu'à l'échelle industrielle jusqu’à concurrence de 30 000 $</v>
      </c>
      <c r="B15" s="585"/>
      <c r="C15" s="585"/>
      <c r="D15" s="116">
        <f>'Réclamation 1'!N62</f>
        <v>0</v>
      </c>
      <c r="E15" s="116">
        <f>'Réclamation 1'!O62</f>
        <v>0</v>
      </c>
      <c r="F15" s="116">
        <f>'Réclamation 1'!P63</f>
        <v>0</v>
      </c>
      <c r="G15" s="116">
        <f t="shared" si="0"/>
        <v>0</v>
      </c>
      <c r="H15" s="101"/>
      <c r="I15" s="134"/>
    </row>
    <row r="16" spans="1:9" ht="30" customHeight="1" x14ac:dyDescent="0.25">
      <c r="A16" s="585" t="str">
        <f>'Plan de financement'!A64</f>
        <v>Achat d'équipements associés au contrôle de la qualité du produit développé ou modifié</v>
      </c>
      <c r="B16" s="585"/>
      <c r="C16" s="585"/>
      <c r="D16" s="116">
        <f>'Réclamation 1'!N72</f>
        <v>0</v>
      </c>
      <c r="E16" s="116">
        <f>'Réclamation 1'!O72</f>
        <v>0</v>
      </c>
      <c r="F16" s="116">
        <f>'Réclamation 1'!P72</f>
        <v>0</v>
      </c>
      <c r="G16" s="116">
        <f t="shared" si="0"/>
        <v>0</v>
      </c>
      <c r="H16" s="101"/>
      <c r="I16" s="134"/>
    </row>
    <row r="17" spans="1:9" ht="49.5" customHeight="1" x14ac:dyDescent="0.25">
      <c r="A17" s="585" t="str">
        <f>'Plan de financement'!A73</f>
        <v>Frais relatifs aux analyses nutritionnelles ainsi qu'à l’établissement du tableau de la valeur nutritive et de la liste d’ingrédients (analyses faites par un laboratoire externe ou un consultant externe)</v>
      </c>
      <c r="B17" s="585"/>
      <c r="C17" s="585"/>
      <c r="D17" s="116">
        <f>'Réclamation 1'!N81</f>
        <v>0</v>
      </c>
      <c r="E17" s="116">
        <f>'Réclamation 1'!O81</f>
        <v>0</v>
      </c>
      <c r="F17" s="116">
        <f>'Réclamation 1'!P81</f>
        <v>0</v>
      </c>
      <c r="G17" s="116">
        <f t="shared" si="0"/>
        <v>0</v>
      </c>
      <c r="H17" s="101"/>
    </row>
    <row r="18" spans="1:9" ht="30" customHeight="1" x14ac:dyDescent="0.25">
      <c r="A18" s="585" t="str">
        <f>'Plan de financement'!A82</f>
        <v>Frais relatifs aux analyses faites par un laboratoire externe pour évaluer la durée de vie du nouveau produit</v>
      </c>
      <c r="B18" s="585"/>
      <c r="C18" s="585"/>
      <c r="D18" s="116">
        <f>'Réclamation 1'!N108</f>
        <v>0</v>
      </c>
      <c r="E18" s="116">
        <f>'Réclamation 1'!O108</f>
        <v>0</v>
      </c>
      <c r="F18" s="116">
        <f>'Réclamation 1'!P108</f>
        <v>0</v>
      </c>
      <c r="G18" s="116">
        <f t="shared" si="0"/>
        <v>0</v>
      </c>
      <c r="H18" s="101"/>
    </row>
    <row r="19" spans="1:9" ht="30" customHeight="1" x14ac:dyDescent="0.25">
      <c r="A19" s="585" t="str">
        <f>'Plan de financement'!A109</f>
        <v>Frais relatifs à la modification de l'emballage faite par un consultant externe dans le but d’obtenir une
durée de vie adéquate du produit et frais reliés à la recherche et au développement pour un emballage écoresponsable</v>
      </c>
      <c r="B19" s="585"/>
      <c r="C19" s="585"/>
      <c r="D19" s="116">
        <f>'Réclamation 1'!N117</f>
        <v>0</v>
      </c>
      <c r="E19" s="116">
        <f>'Réclamation 1'!O117</f>
        <v>0</v>
      </c>
      <c r="F19" s="116">
        <f>'Réclamation 1'!P117</f>
        <v>0</v>
      </c>
      <c r="G19" s="116">
        <f t="shared" si="0"/>
        <v>0</v>
      </c>
      <c r="H19" s="101"/>
    </row>
    <row r="20" spans="1:9" ht="30" customHeight="1" x14ac:dyDescent="0.25">
      <c r="A20" s="585" t="str">
        <f>'Plan de financement'!A118</f>
        <v>Frais relatifs aux tests de goût du produit et aux bancs d'essai pour le produit réalisés par un consultant externe</v>
      </c>
      <c r="B20" s="585"/>
      <c r="C20" s="585"/>
      <c r="D20" s="116">
        <f>'Réclamation 1'!N126</f>
        <v>0</v>
      </c>
      <c r="E20" s="116">
        <f>'Réclamation 1'!O126</f>
        <v>0</v>
      </c>
      <c r="F20" s="116">
        <f>'Réclamation 1'!P126</f>
        <v>0</v>
      </c>
      <c r="G20" s="116">
        <f t="shared" si="0"/>
        <v>0</v>
      </c>
      <c r="H20" s="101"/>
    </row>
    <row r="21" spans="1:9" ht="47.25" customHeight="1" x14ac:dyDescent="0.25">
      <c r="A21" s="585" t="str">
        <f>'Plan de financement'!A127</f>
        <v>Frais relatifs à la modification du matériel d'emballage occasionnée par un changement du tableau de la valeur nutritive et la liste d'ingrédients préparée par un consultant externe</v>
      </c>
      <c r="B21" s="585"/>
      <c r="C21" s="585"/>
      <c r="D21" s="116">
        <f>'Réclamation 1'!N135</f>
        <v>0</v>
      </c>
      <c r="E21" s="116">
        <f>'Réclamation 1'!O135</f>
        <v>0</v>
      </c>
      <c r="F21" s="116">
        <f>'Réclamation 1'!P135</f>
        <v>0</v>
      </c>
      <c r="G21" s="116">
        <f t="shared" si="0"/>
        <v>0</v>
      </c>
      <c r="H21" s="101"/>
    </row>
    <row r="22" spans="1:9" ht="39.75" customHeight="1" x14ac:dyDescent="0.25">
      <c r="A22" s="585" t="str">
        <f>'Plan de financement'!A136</f>
        <v>Frais relatifs à la valorisation de l'aspect santé de l'aliment ou de la gamme d'aliments développés ou améliorés par la participation à des événements que reconnait le MAPAQ</v>
      </c>
      <c r="B22" s="585"/>
      <c r="C22" s="585"/>
      <c r="D22" s="116">
        <f>'Réclamation 1'!N144</f>
        <v>0</v>
      </c>
      <c r="E22" s="116">
        <f>'Réclamation 1'!O144</f>
        <v>0</v>
      </c>
      <c r="F22" s="116">
        <f>'Réclamation 1'!P144</f>
        <v>0</v>
      </c>
      <c r="G22" s="116">
        <f t="shared" si="0"/>
        <v>0</v>
      </c>
      <c r="H22" s="101"/>
    </row>
    <row r="23" spans="1:9" ht="32.25" customHeight="1" x14ac:dyDescent="0.25">
      <c r="A23" s="568" t="s">
        <v>225</v>
      </c>
      <c r="B23" s="568"/>
      <c r="C23" s="568"/>
      <c r="D23" s="117">
        <f>IF(Source!$A$75="V3",D13+D14+D17+D18+D19+D20+D21+D22,IF(Source!$A$75="V1",D13+D20+D21+D22,SUM(D13:D22)))</f>
        <v>0</v>
      </c>
      <c r="E23" s="117">
        <f>IF(Source!$A$75="V3",E13+E14+E17+E18+E19+E20+E21+E22,IF(Source!$A$75="V1",E13+E20+E21+E22,SUM(E13:E22)))</f>
        <v>0</v>
      </c>
      <c r="F23" s="117">
        <f>IF(Source!$A$75="V3",F13+F14+F17+F18+F19+F20+F21+F22,IF(Source!$A$75="V1",F13+F20+F21+F22,SUM(F13:F22)))</f>
        <v>0</v>
      </c>
      <c r="G23" s="117">
        <f>IF(Source!$A$75="V3",G13+G14+G17+G18+G19+G20+G21+G22,IF(Source!$A$75="V1",G13+G20+G21+G22,SUM(G13:G22)))</f>
        <v>0</v>
      </c>
      <c r="H23" s="102"/>
    </row>
    <row r="24" spans="1:9" x14ac:dyDescent="0.25">
      <c r="I24" s="103"/>
    </row>
    <row r="25" spans="1:9" ht="34.5" customHeight="1" x14ac:dyDescent="0.25">
      <c r="A25" s="119" t="s">
        <v>257</v>
      </c>
      <c r="B25" s="118" t="e">
        <f>#REF!</f>
        <v>#REF!</v>
      </c>
      <c r="C25" s="118" t="e">
        <f>#REF!</f>
        <v>#REF!</v>
      </c>
      <c r="D25" s="569" t="s">
        <v>152</v>
      </c>
      <c r="E25" s="569" t="s">
        <v>192</v>
      </c>
      <c r="F25" s="569" t="s">
        <v>193</v>
      </c>
      <c r="G25" s="569" t="s">
        <v>194</v>
      </c>
      <c r="H25" s="571"/>
    </row>
    <row r="26" spans="1:9" ht="24.75" customHeight="1" x14ac:dyDescent="0.25">
      <c r="A26" s="570" t="s">
        <v>195</v>
      </c>
      <c r="B26" s="570"/>
      <c r="C26" s="570"/>
      <c r="D26" s="569"/>
      <c r="E26" s="569"/>
      <c r="F26" s="569"/>
      <c r="G26" s="569"/>
      <c r="H26" s="571"/>
    </row>
    <row r="27" spans="1:9" ht="30" customHeight="1" x14ac:dyDescent="0.25">
      <c r="A27" s="585" t="str">
        <f>'Plan de financement'!A21</f>
        <v>Description des honoraires professionnels et des frais de déplacement</v>
      </c>
      <c r="B27" s="585"/>
      <c r="C27" s="585"/>
      <c r="D27" s="116" t="e">
        <f>#REF!</f>
        <v>#REF!</v>
      </c>
      <c r="E27" s="116" t="e">
        <f>#REF!</f>
        <v>#REF!</v>
      </c>
      <c r="F27" s="116" t="e">
        <f>#REF!</f>
        <v>#REF!</v>
      </c>
      <c r="G27" s="116" t="e">
        <f t="shared" ref="G27:G36" si="1">SUM(D27:F27)</f>
        <v>#REF!</v>
      </c>
      <c r="H27" s="101"/>
    </row>
    <row r="28" spans="1:9" ht="30" customHeight="1" x14ac:dyDescent="0.25">
      <c r="A28" s="585" t="str">
        <f>'Plan de financement'!A29</f>
        <v>Salaires du ou des spécialistes internes et de leurs partenaires pour le temps consacré à la réalisation du projet</v>
      </c>
      <c r="B28" s="585"/>
      <c r="C28" s="585"/>
      <c r="D28" s="127" t="e">
        <f>#REF!</f>
        <v>#REF!</v>
      </c>
      <c r="E28" s="116" t="e">
        <f>#REF!</f>
        <v>#REF!</v>
      </c>
      <c r="F28" s="116" t="e">
        <f>#REF!</f>
        <v>#REF!</v>
      </c>
      <c r="G28" s="116" t="e">
        <f t="shared" si="1"/>
        <v>#REF!</v>
      </c>
      <c r="H28" s="101"/>
    </row>
    <row r="29" spans="1:9" ht="30" customHeight="1" x14ac:dyDescent="0.25">
      <c r="A29" s="585" t="str">
        <f>'Plan de financement'!A51</f>
        <v>Coût des matières premières utilisées dans les tests autant en laboratoire qu'à l'échelle industrielle jusqu’à concurrence de 30 000 $</v>
      </c>
      <c r="B29" s="585"/>
      <c r="C29" s="585"/>
      <c r="D29" s="116" t="e">
        <f>#REF!</f>
        <v>#REF!</v>
      </c>
      <c r="E29" s="116" t="e">
        <f>#REF!</f>
        <v>#REF!</v>
      </c>
      <c r="F29" s="116" t="e">
        <f>#REF!</f>
        <v>#REF!</v>
      </c>
      <c r="G29" s="116" t="e">
        <f t="shared" si="1"/>
        <v>#REF!</v>
      </c>
      <c r="H29" s="101"/>
    </row>
    <row r="30" spans="1:9" ht="30" customHeight="1" x14ac:dyDescent="0.25">
      <c r="A30" s="585" t="str">
        <f>'Plan de financement'!A64</f>
        <v>Achat d'équipements associés au contrôle de la qualité du produit développé ou modifié</v>
      </c>
      <c r="B30" s="585"/>
      <c r="C30" s="585"/>
      <c r="D30" s="116" t="e">
        <f>#REF!</f>
        <v>#REF!</v>
      </c>
      <c r="E30" s="116" t="e">
        <f>#REF!</f>
        <v>#REF!</v>
      </c>
      <c r="F30" s="116" t="e">
        <f>#REF!</f>
        <v>#REF!</v>
      </c>
      <c r="G30" s="116" t="e">
        <f t="shared" si="1"/>
        <v>#REF!</v>
      </c>
      <c r="H30" s="101"/>
    </row>
    <row r="31" spans="1:9" ht="49.5" customHeight="1" x14ac:dyDescent="0.25">
      <c r="A31" s="585" t="str">
        <f>'Plan de financement'!A73</f>
        <v>Frais relatifs aux analyses nutritionnelles ainsi qu'à l’établissement du tableau de la valeur nutritive et de la liste d’ingrédients (analyses faites par un laboratoire externe ou un consultant externe)</v>
      </c>
      <c r="B31" s="585"/>
      <c r="C31" s="585"/>
      <c r="D31" s="116" t="e">
        <f>#REF!</f>
        <v>#REF!</v>
      </c>
      <c r="E31" s="116" t="e">
        <f>#REF!</f>
        <v>#REF!</v>
      </c>
      <c r="F31" s="116" t="e">
        <f>#REF!</f>
        <v>#REF!</v>
      </c>
      <c r="G31" s="116" t="e">
        <f t="shared" si="1"/>
        <v>#REF!</v>
      </c>
      <c r="H31" s="101"/>
    </row>
    <row r="32" spans="1:9" ht="30" customHeight="1" x14ac:dyDescent="0.25">
      <c r="A32" s="585" t="str">
        <f>'Plan de financement'!A82</f>
        <v>Frais relatifs aux analyses faites par un laboratoire externe pour évaluer la durée de vie du nouveau produit</v>
      </c>
      <c r="B32" s="585"/>
      <c r="C32" s="585"/>
      <c r="D32" s="116" t="e">
        <f>#REF!</f>
        <v>#REF!</v>
      </c>
      <c r="E32" s="116" t="e">
        <f>#REF!</f>
        <v>#REF!</v>
      </c>
      <c r="F32" s="116" t="e">
        <f>#REF!</f>
        <v>#REF!</v>
      </c>
      <c r="G32" s="116" t="e">
        <f t="shared" si="1"/>
        <v>#REF!</v>
      </c>
      <c r="H32" s="101"/>
    </row>
    <row r="33" spans="1:8" ht="30" customHeight="1" x14ac:dyDescent="0.25">
      <c r="A33" s="585" t="str">
        <f>'Plan de financement'!A109</f>
        <v>Frais relatifs à la modification de l'emballage faite par un consultant externe dans le but d’obtenir une
durée de vie adéquate du produit et frais reliés à la recherche et au développement pour un emballage écoresponsable</v>
      </c>
      <c r="B33" s="585"/>
      <c r="C33" s="585"/>
      <c r="D33" s="116" t="e">
        <f>#REF!</f>
        <v>#REF!</v>
      </c>
      <c r="E33" s="116" t="e">
        <f>#REF!</f>
        <v>#REF!</v>
      </c>
      <c r="F33" s="116" t="e">
        <f>#REF!</f>
        <v>#REF!</v>
      </c>
      <c r="G33" s="116" t="e">
        <f t="shared" si="1"/>
        <v>#REF!</v>
      </c>
      <c r="H33" s="101"/>
    </row>
    <row r="34" spans="1:8" ht="30" customHeight="1" x14ac:dyDescent="0.25">
      <c r="A34" s="585" t="str">
        <f>'Plan de financement'!A118</f>
        <v>Frais relatifs aux tests de goût du produit et aux bancs d'essai pour le produit réalisés par un consultant externe</v>
      </c>
      <c r="B34" s="585"/>
      <c r="C34" s="585"/>
      <c r="D34" s="116" t="e">
        <f>#REF!</f>
        <v>#REF!</v>
      </c>
      <c r="E34" s="116" t="e">
        <f>#REF!</f>
        <v>#REF!</v>
      </c>
      <c r="F34" s="116" t="e">
        <f>#REF!</f>
        <v>#REF!</v>
      </c>
      <c r="G34" s="116" t="e">
        <f t="shared" si="1"/>
        <v>#REF!</v>
      </c>
      <c r="H34" s="101"/>
    </row>
    <row r="35" spans="1:8" ht="47.25" customHeight="1" x14ac:dyDescent="0.25">
      <c r="A35" s="585" t="str">
        <f>'Plan de financement'!A127</f>
        <v>Frais relatifs à la modification du matériel d'emballage occasionnée par un changement du tableau de la valeur nutritive et la liste d'ingrédients préparée par un consultant externe</v>
      </c>
      <c r="B35" s="585"/>
      <c r="C35" s="585"/>
      <c r="D35" s="116" t="e">
        <f>#REF!</f>
        <v>#REF!</v>
      </c>
      <c r="E35" s="116" t="e">
        <f>#REF!</f>
        <v>#REF!</v>
      </c>
      <c r="F35" s="116" t="e">
        <f>#REF!</f>
        <v>#REF!</v>
      </c>
      <c r="G35" s="116" t="e">
        <f t="shared" si="1"/>
        <v>#REF!</v>
      </c>
      <c r="H35" s="101"/>
    </row>
    <row r="36" spans="1:8" ht="39.75" customHeight="1" x14ac:dyDescent="0.25">
      <c r="A36" s="585" t="str">
        <f>'Plan de financement'!A136</f>
        <v>Frais relatifs à la valorisation de l'aspect santé de l'aliment ou de la gamme d'aliments développés ou améliorés par la participation à des événements que reconnait le MAPAQ</v>
      </c>
      <c r="B36" s="585"/>
      <c r="C36" s="585"/>
      <c r="D36" s="116" t="e">
        <f>#REF!</f>
        <v>#REF!</v>
      </c>
      <c r="E36" s="116" t="e">
        <f>#REF!</f>
        <v>#REF!</v>
      </c>
      <c r="F36" s="116" t="e">
        <f>#REF!</f>
        <v>#REF!</v>
      </c>
      <c r="G36" s="116" t="e">
        <f t="shared" si="1"/>
        <v>#REF!</v>
      </c>
      <c r="H36" s="101"/>
    </row>
    <row r="37" spans="1:8" ht="32.25" customHeight="1" x14ac:dyDescent="0.25">
      <c r="A37" s="568" t="s">
        <v>225</v>
      </c>
      <c r="B37" s="568"/>
      <c r="C37" s="568"/>
      <c r="D37" s="117" t="e">
        <f>IF(Source!$A$75="V3",D27+D31+D32+D33+D34+D35+D36,IF(Source!$A$75="V1",D27+D34+D35+D36,SUM(D27:D36)))</f>
        <v>#REF!</v>
      </c>
      <c r="E37" s="117" t="e">
        <f>IF(Source!$A$75="V3",E27+E28+E31+E32+E33+E34+E35+E36,IF(Source!$A$75="V1",E27+E34+E35+E36,SUM(E27:E36)))</f>
        <v>#REF!</v>
      </c>
      <c r="F37" s="117" t="e">
        <f>IF(Source!$A$75="V3",F27+F28+F31+F32+F33+F34+F35+F36,IF(Source!$A$75="V1",F27+F34+F35+F36,SUM(F27:F36)))</f>
        <v>#REF!</v>
      </c>
      <c r="G37" s="117" t="e">
        <f>IF(Source!$A$75="V3",G27+G28+G31+G32+G33+G34+G35+G36,IF(Source!$A$75="V1",G27+G34+G35+G36,SUM(G27:G36)))</f>
        <v>#REF!</v>
      </c>
      <c r="H37" s="102"/>
    </row>
    <row r="38" spans="1:8" ht="33" customHeight="1" x14ac:dyDescent="0.25"/>
    <row r="39" spans="1:8" ht="28.5" customHeight="1" x14ac:dyDescent="0.25">
      <c r="A39" s="586" t="s">
        <v>196</v>
      </c>
      <c r="B39" s="587"/>
      <c r="C39" s="588"/>
      <c r="D39" s="569" t="s">
        <v>152</v>
      </c>
      <c r="E39" s="581" t="s">
        <v>192</v>
      </c>
      <c r="F39" s="581" t="s">
        <v>193</v>
      </c>
      <c r="G39" s="583" t="s">
        <v>194</v>
      </c>
      <c r="H39" s="569" t="s">
        <v>197</v>
      </c>
    </row>
    <row r="40" spans="1:8" ht="30" customHeight="1" x14ac:dyDescent="0.25">
      <c r="A40" s="586" t="s">
        <v>195</v>
      </c>
      <c r="B40" s="587"/>
      <c r="C40" s="588"/>
      <c r="D40" s="569"/>
      <c r="E40" s="582"/>
      <c r="F40" s="582"/>
      <c r="G40" s="584"/>
      <c r="H40" s="570"/>
    </row>
    <row r="41" spans="1:8" ht="30" customHeight="1" x14ac:dyDescent="0.25">
      <c r="A41" s="559" t="str">
        <f t="shared" ref="A41:A50" si="2">A13</f>
        <v>Description des honoraires professionnels et des frais de déplacement</v>
      </c>
      <c r="B41" s="560"/>
      <c r="C41" s="561"/>
      <c r="D41" s="128" t="e">
        <f>D13+D27</f>
        <v>#REF!</v>
      </c>
      <c r="E41" s="128" t="e">
        <f>E13+E27</f>
        <v>#REF!</v>
      </c>
      <c r="F41" s="128" t="e">
        <f>F13+F27</f>
        <v>#REF!</v>
      </c>
      <c r="G41" s="128" t="e">
        <f>D41+E41+F41</f>
        <v>#REF!</v>
      </c>
      <c r="H41" s="104" t="e">
        <f>F56-F41</f>
        <v>#REF!</v>
      </c>
    </row>
    <row r="42" spans="1:8" ht="30" customHeight="1" x14ac:dyDescent="0.25">
      <c r="A42" s="559" t="str">
        <f t="shared" si="2"/>
        <v>Salaires du ou des spécialistes internes et de leurs partenaires pour le temps consacré à la réalisation du projet</v>
      </c>
      <c r="B42" s="560"/>
      <c r="C42" s="561"/>
      <c r="D42" s="128" t="e">
        <f t="shared" ref="D42:F50" si="3">D14+D28</f>
        <v>#REF!</v>
      </c>
      <c r="E42" s="128" t="e">
        <f t="shared" si="3"/>
        <v>#REF!</v>
      </c>
      <c r="F42" s="128" t="e">
        <f t="shared" si="3"/>
        <v>#REF!</v>
      </c>
      <c r="G42" s="128" t="e">
        <f t="shared" ref="G42:G50" si="4">D42+E42+F42</f>
        <v>#REF!</v>
      </c>
      <c r="H42" s="104" t="e">
        <f t="shared" ref="H42:H50" si="5">F57-F42</f>
        <v>#REF!</v>
      </c>
    </row>
    <row r="43" spans="1:8" ht="30" customHeight="1" x14ac:dyDescent="0.25">
      <c r="A43" s="559" t="str">
        <f t="shared" si="2"/>
        <v>Coût des matières premières utilisées dans les tests autant en laboratoire qu'à l'échelle industrielle jusqu’à concurrence de 30 000 $</v>
      </c>
      <c r="B43" s="560"/>
      <c r="C43" s="561"/>
      <c r="D43" s="128" t="e">
        <f t="shared" si="3"/>
        <v>#REF!</v>
      </c>
      <c r="E43" s="128" t="e">
        <f t="shared" si="3"/>
        <v>#REF!</v>
      </c>
      <c r="F43" s="128" t="e">
        <f t="shared" si="3"/>
        <v>#REF!</v>
      </c>
      <c r="G43" s="128" t="e">
        <f t="shared" si="4"/>
        <v>#REF!</v>
      </c>
      <c r="H43" s="104" t="e">
        <f t="shared" si="5"/>
        <v>#REF!</v>
      </c>
    </row>
    <row r="44" spans="1:8" ht="30" customHeight="1" x14ac:dyDescent="0.25">
      <c r="A44" s="559" t="str">
        <f t="shared" si="2"/>
        <v>Achat d'équipements associés au contrôle de la qualité du produit développé ou modifié</v>
      </c>
      <c r="B44" s="560"/>
      <c r="C44" s="561"/>
      <c r="D44" s="128" t="e">
        <f t="shared" si="3"/>
        <v>#REF!</v>
      </c>
      <c r="E44" s="128" t="e">
        <f t="shared" si="3"/>
        <v>#REF!</v>
      </c>
      <c r="F44" s="128" t="e">
        <f t="shared" si="3"/>
        <v>#REF!</v>
      </c>
      <c r="G44" s="128" t="e">
        <f t="shared" si="4"/>
        <v>#REF!</v>
      </c>
      <c r="H44" s="104" t="e">
        <f t="shared" si="5"/>
        <v>#REF!</v>
      </c>
    </row>
    <row r="45" spans="1:8" ht="30" customHeight="1" x14ac:dyDescent="0.25">
      <c r="A45" s="559" t="str">
        <f t="shared" si="2"/>
        <v>Frais relatifs aux analyses nutritionnelles ainsi qu'à l’établissement du tableau de la valeur nutritive et de la liste d’ingrédients (analyses faites par un laboratoire externe ou un consultant externe)</v>
      </c>
      <c r="B45" s="560"/>
      <c r="C45" s="561"/>
      <c r="D45" s="128" t="e">
        <f t="shared" si="3"/>
        <v>#REF!</v>
      </c>
      <c r="E45" s="128" t="e">
        <f t="shared" si="3"/>
        <v>#REF!</v>
      </c>
      <c r="F45" s="128" t="e">
        <f t="shared" si="3"/>
        <v>#REF!</v>
      </c>
      <c r="G45" s="128" t="e">
        <f t="shared" si="4"/>
        <v>#REF!</v>
      </c>
      <c r="H45" s="104" t="e">
        <f t="shared" si="5"/>
        <v>#REF!</v>
      </c>
    </row>
    <row r="46" spans="1:8" ht="30" customHeight="1" x14ac:dyDescent="0.25">
      <c r="A46" s="559" t="str">
        <f t="shared" si="2"/>
        <v>Frais relatifs aux analyses faites par un laboratoire externe pour évaluer la durée de vie du nouveau produit</v>
      </c>
      <c r="B46" s="560"/>
      <c r="C46" s="561"/>
      <c r="D46" s="128" t="e">
        <f t="shared" si="3"/>
        <v>#REF!</v>
      </c>
      <c r="E46" s="128" t="e">
        <f t="shared" si="3"/>
        <v>#REF!</v>
      </c>
      <c r="F46" s="128" t="e">
        <f t="shared" si="3"/>
        <v>#REF!</v>
      </c>
      <c r="G46" s="128" t="e">
        <f t="shared" si="4"/>
        <v>#REF!</v>
      </c>
      <c r="H46" s="104" t="e">
        <f t="shared" si="5"/>
        <v>#REF!</v>
      </c>
    </row>
    <row r="47" spans="1:8" ht="30" customHeight="1" x14ac:dyDescent="0.25">
      <c r="A47" s="559" t="str">
        <f t="shared" si="2"/>
        <v>Frais relatifs à la modification de l'emballage faite par un consultant externe dans le but d’obtenir une
durée de vie adéquate du produit et frais reliés à la recherche et au développement pour un emballage écoresponsable</v>
      </c>
      <c r="B47" s="560"/>
      <c r="C47" s="561"/>
      <c r="D47" s="128" t="e">
        <f t="shared" si="3"/>
        <v>#REF!</v>
      </c>
      <c r="E47" s="128" t="e">
        <f t="shared" si="3"/>
        <v>#REF!</v>
      </c>
      <c r="F47" s="128" t="e">
        <f t="shared" si="3"/>
        <v>#REF!</v>
      </c>
      <c r="G47" s="128" t="e">
        <f t="shared" si="4"/>
        <v>#REF!</v>
      </c>
      <c r="H47" s="104" t="e">
        <f t="shared" si="5"/>
        <v>#REF!</v>
      </c>
    </row>
    <row r="48" spans="1:8" ht="30" customHeight="1" x14ac:dyDescent="0.25">
      <c r="A48" s="559" t="str">
        <f t="shared" si="2"/>
        <v>Frais relatifs aux tests de goût du produit et aux bancs d'essai pour le produit réalisés par un consultant externe</v>
      </c>
      <c r="B48" s="560"/>
      <c r="C48" s="561"/>
      <c r="D48" s="128" t="e">
        <f t="shared" si="3"/>
        <v>#REF!</v>
      </c>
      <c r="E48" s="128" t="e">
        <f t="shared" si="3"/>
        <v>#REF!</v>
      </c>
      <c r="F48" s="128" t="e">
        <f t="shared" si="3"/>
        <v>#REF!</v>
      </c>
      <c r="G48" s="128" t="e">
        <f t="shared" si="4"/>
        <v>#REF!</v>
      </c>
      <c r="H48" s="104" t="e">
        <f t="shared" si="5"/>
        <v>#REF!</v>
      </c>
    </row>
    <row r="49" spans="1:10" ht="30" customHeight="1" x14ac:dyDescent="0.25">
      <c r="A49" s="559" t="str">
        <f t="shared" si="2"/>
        <v>Frais relatifs à la modification du matériel d'emballage occasionnée par un changement du tableau de la valeur nutritive et la liste d'ingrédients préparée par un consultant externe</v>
      </c>
      <c r="B49" s="560"/>
      <c r="C49" s="561"/>
      <c r="D49" s="128" t="e">
        <f t="shared" si="3"/>
        <v>#REF!</v>
      </c>
      <c r="E49" s="128" t="e">
        <f t="shared" si="3"/>
        <v>#REF!</v>
      </c>
      <c r="F49" s="128" t="e">
        <f t="shared" si="3"/>
        <v>#REF!</v>
      </c>
      <c r="G49" s="128" t="e">
        <f t="shared" si="4"/>
        <v>#REF!</v>
      </c>
      <c r="H49" s="104" t="e">
        <f t="shared" si="5"/>
        <v>#REF!</v>
      </c>
    </row>
    <row r="50" spans="1:10" ht="30" customHeight="1" x14ac:dyDescent="0.25">
      <c r="A50" s="559" t="str">
        <f t="shared" si="2"/>
        <v>Frais relatifs à la valorisation de l'aspect santé de l'aliment ou de la gamme d'aliments développés ou améliorés par la participation à des événements que reconnait le MAPAQ</v>
      </c>
      <c r="B50" s="560"/>
      <c r="C50" s="561"/>
      <c r="D50" s="128" t="e">
        <f t="shared" si="3"/>
        <v>#REF!</v>
      </c>
      <c r="E50" s="128" t="e">
        <f t="shared" si="3"/>
        <v>#REF!</v>
      </c>
      <c r="F50" s="128" t="e">
        <f t="shared" si="3"/>
        <v>#REF!</v>
      </c>
      <c r="G50" s="128" t="e">
        <f t="shared" si="4"/>
        <v>#REF!</v>
      </c>
      <c r="H50" s="104" t="e">
        <f t="shared" si="5"/>
        <v>#REF!</v>
      </c>
    </row>
    <row r="51" spans="1:10" ht="28.5" customHeight="1" x14ac:dyDescent="0.25">
      <c r="A51" s="565" t="s">
        <v>198</v>
      </c>
      <c r="B51" s="566"/>
      <c r="C51" s="567"/>
      <c r="D51" s="117" t="e">
        <f>IF(Source!$A$75="V3",D41+D42+D45+D46+D47+D48+D49+D50,IF(Source!$A$75="V1",D41+D48+D49+D50,SUM(D41:D50)))</f>
        <v>#REF!</v>
      </c>
      <c r="E51" s="117" t="e">
        <f>IF(Source!$A$75="V3",E41+E42+E45+E46+E47+E48+E49+E50,IF(Source!$A$75="V1",E41+E48+E49+E50,SUM(E41:E50)))</f>
        <v>#REF!</v>
      </c>
      <c r="F51" s="117" t="e">
        <f>IF(Source!$A$75="V3",F41+F42+F45+F46+F47+F48+F49+F50,IF(Source!$A$75="V1",F41+F48+F49+F50,SUM(F41:F50)))</f>
        <v>#REF!</v>
      </c>
      <c r="G51" s="117" t="e">
        <f>IF(Source!$A$75="V3",G41+G42+G45+G46+G47+G48+G49+G50,IF(Source!$A$75="V1",G41+G48+G49+G50,SUM(G41:G50)))</f>
        <v>#REF!</v>
      </c>
      <c r="H51" s="105" t="e">
        <f>SUM(H41:H50)</f>
        <v>#REF!</v>
      </c>
    </row>
    <row r="52" spans="1:10" ht="33" customHeight="1" x14ac:dyDescent="0.25">
      <c r="A52" s="568" t="s">
        <v>199</v>
      </c>
      <c r="B52" s="568"/>
      <c r="C52" s="568"/>
      <c r="D52" s="107">
        <f>IFERROR(D51/D66,0)</f>
        <v>0</v>
      </c>
      <c r="E52" s="107">
        <f>IFERROR(E51/E66,0)</f>
        <v>0</v>
      </c>
      <c r="F52" s="107">
        <f>IFERROR(F51/F66,0)</f>
        <v>0</v>
      </c>
      <c r="G52" s="107">
        <f>IFERROR(G51/G66,0)</f>
        <v>0</v>
      </c>
      <c r="H52" s="129"/>
    </row>
    <row r="54" spans="1:10" ht="46.5" customHeight="1" x14ac:dyDescent="0.25">
      <c r="A54" s="573" t="s">
        <v>200</v>
      </c>
      <c r="B54" s="574"/>
      <c r="C54" s="575"/>
      <c r="D54" s="580" t="s">
        <v>152</v>
      </c>
      <c r="E54" s="576" t="s">
        <v>192</v>
      </c>
      <c r="F54" s="576" t="s">
        <v>193</v>
      </c>
      <c r="G54" s="578" t="s">
        <v>201</v>
      </c>
      <c r="H54" s="569" t="s">
        <v>202</v>
      </c>
      <c r="I54" s="569" t="s">
        <v>197</v>
      </c>
      <c r="J54" s="569" t="s">
        <v>203</v>
      </c>
    </row>
    <row r="55" spans="1:10" ht="30.75" customHeight="1" x14ac:dyDescent="0.25">
      <c r="A55" s="573" t="s">
        <v>195</v>
      </c>
      <c r="B55" s="574"/>
      <c r="C55" s="575"/>
      <c r="D55" s="580"/>
      <c r="E55" s="577"/>
      <c r="F55" s="577"/>
      <c r="G55" s="579"/>
      <c r="H55" s="570"/>
      <c r="I55" s="570"/>
      <c r="J55" s="570"/>
    </row>
    <row r="56" spans="1:10" ht="30" customHeight="1" x14ac:dyDescent="0.25">
      <c r="A56" s="562" t="str">
        <f>A13</f>
        <v>Description des honoraires professionnels et des frais de déplacement</v>
      </c>
      <c r="B56" s="563"/>
      <c r="C56" s="564"/>
      <c r="D56" s="120">
        <f>'Plan de financement'!N28</f>
        <v>0</v>
      </c>
      <c r="E56" s="120">
        <f>'Plan de financement'!O28</f>
        <v>0</v>
      </c>
      <c r="F56" s="120">
        <f>'Plan de financement'!P28</f>
        <v>0</v>
      </c>
      <c r="G56" s="120">
        <f>SUM(D56:F56)</f>
        <v>0</v>
      </c>
      <c r="H56" s="109">
        <f t="shared" ref="H56:H65" si="6">IFERROR(IF(F41&gt;F56,(F41-F56)/F56,0),0)</f>
        <v>0</v>
      </c>
      <c r="I56" s="104" t="e">
        <f>F56-F41</f>
        <v>#REF!</v>
      </c>
      <c r="J56" s="104" t="e">
        <f>G56-G41</f>
        <v>#REF!</v>
      </c>
    </row>
    <row r="57" spans="1:10" ht="30" customHeight="1" x14ac:dyDescent="0.25">
      <c r="A57" s="562" t="str">
        <f t="shared" ref="A57:A65" si="7">A14</f>
        <v>Salaires du ou des spécialistes internes et de leurs partenaires pour le temps consacré à la réalisation du projet</v>
      </c>
      <c r="B57" s="563"/>
      <c r="C57" s="564"/>
      <c r="D57" s="120">
        <f>'Plan de financement'!N50</f>
        <v>0</v>
      </c>
      <c r="E57" s="120">
        <f>'Plan de financement'!O50</f>
        <v>0</v>
      </c>
      <c r="F57" s="120">
        <f>'Plan de financement'!P50</f>
        <v>0</v>
      </c>
      <c r="G57" s="120">
        <f t="shared" ref="G57:G65" si="8">SUM(D57:F57)</f>
        <v>0</v>
      </c>
      <c r="H57" s="109">
        <f t="shared" si="6"/>
        <v>0</v>
      </c>
      <c r="I57" s="104" t="e">
        <f t="shared" ref="I57:I65" si="9">F57-F42</f>
        <v>#REF!</v>
      </c>
      <c r="J57" s="104" t="e">
        <f t="shared" ref="J57:J65" si="10">G57-G42</f>
        <v>#REF!</v>
      </c>
    </row>
    <row r="58" spans="1:10" ht="30" customHeight="1" x14ac:dyDescent="0.25">
      <c r="A58" s="562" t="str">
        <f t="shared" si="7"/>
        <v>Coût des matières premières utilisées dans les tests autant en laboratoire qu'à l'échelle industrielle jusqu’à concurrence de 30 000 $</v>
      </c>
      <c r="B58" s="563"/>
      <c r="C58" s="564"/>
      <c r="D58" s="120">
        <f>'Plan de financement'!N62</f>
        <v>0</v>
      </c>
      <c r="E58" s="120">
        <f>'Plan de financement'!O62</f>
        <v>0</v>
      </c>
      <c r="F58" s="120">
        <f>'Plan de financement'!P63</f>
        <v>0</v>
      </c>
      <c r="G58" s="120">
        <f t="shared" si="8"/>
        <v>0</v>
      </c>
      <c r="H58" s="109">
        <f t="shared" si="6"/>
        <v>0</v>
      </c>
      <c r="I58" s="104" t="e">
        <f t="shared" si="9"/>
        <v>#REF!</v>
      </c>
      <c r="J58" s="104" t="e">
        <f t="shared" si="10"/>
        <v>#REF!</v>
      </c>
    </row>
    <row r="59" spans="1:10" ht="30" customHeight="1" x14ac:dyDescent="0.25">
      <c r="A59" s="562" t="str">
        <f t="shared" si="7"/>
        <v>Achat d'équipements associés au contrôle de la qualité du produit développé ou modifié</v>
      </c>
      <c r="B59" s="563"/>
      <c r="C59" s="564"/>
      <c r="D59" s="120">
        <f>'Plan de financement'!N72</f>
        <v>0</v>
      </c>
      <c r="E59" s="120">
        <f>'Plan de financement'!O72</f>
        <v>0</v>
      </c>
      <c r="F59" s="120">
        <f>'Plan de financement'!P72</f>
        <v>0</v>
      </c>
      <c r="G59" s="120">
        <f t="shared" si="8"/>
        <v>0</v>
      </c>
      <c r="H59" s="109">
        <f t="shared" si="6"/>
        <v>0</v>
      </c>
      <c r="I59" s="104" t="e">
        <f t="shared" si="9"/>
        <v>#REF!</v>
      </c>
      <c r="J59" s="104" t="e">
        <f t="shared" si="10"/>
        <v>#REF!</v>
      </c>
    </row>
    <row r="60" spans="1:10" ht="30" customHeight="1" x14ac:dyDescent="0.25">
      <c r="A60" s="562" t="str">
        <f t="shared" si="7"/>
        <v>Frais relatifs aux analyses nutritionnelles ainsi qu'à l’établissement du tableau de la valeur nutritive et de la liste d’ingrédients (analyses faites par un laboratoire externe ou un consultant externe)</v>
      </c>
      <c r="B60" s="563"/>
      <c r="C60" s="564"/>
      <c r="D60" s="120">
        <f>'Plan de financement'!N81</f>
        <v>0</v>
      </c>
      <c r="E60" s="120">
        <f>'Plan de financement'!O81</f>
        <v>0</v>
      </c>
      <c r="F60" s="120">
        <f>'Plan de financement'!P81</f>
        <v>0</v>
      </c>
      <c r="G60" s="120">
        <f t="shared" si="8"/>
        <v>0</v>
      </c>
      <c r="H60" s="109">
        <f t="shared" si="6"/>
        <v>0</v>
      </c>
      <c r="I60" s="104" t="e">
        <f t="shared" si="9"/>
        <v>#REF!</v>
      </c>
      <c r="J60" s="104" t="e">
        <f t="shared" si="10"/>
        <v>#REF!</v>
      </c>
    </row>
    <row r="61" spans="1:10" ht="30" customHeight="1" x14ac:dyDescent="0.25">
      <c r="A61" s="562" t="str">
        <f t="shared" si="7"/>
        <v>Frais relatifs aux analyses faites par un laboratoire externe pour évaluer la durée de vie du nouveau produit</v>
      </c>
      <c r="B61" s="563"/>
      <c r="C61" s="564"/>
      <c r="D61" s="120">
        <f>'Plan de financement'!N90</f>
        <v>0</v>
      </c>
      <c r="E61" s="120">
        <f>'Plan de financement'!O90</f>
        <v>0</v>
      </c>
      <c r="F61" s="120">
        <f>'Plan de financement'!P90</f>
        <v>0</v>
      </c>
      <c r="G61" s="120">
        <f t="shared" si="8"/>
        <v>0</v>
      </c>
      <c r="H61" s="109">
        <f t="shared" si="6"/>
        <v>0</v>
      </c>
      <c r="I61" s="104" t="e">
        <f t="shared" si="9"/>
        <v>#REF!</v>
      </c>
      <c r="J61" s="104" t="e">
        <f t="shared" si="10"/>
        <v>#REF!</v>
      </c>
    </row>
    <row r="62" spans="1:10" ht="30" customHeight="1" x14ac:dyDescent="0.25">
      <c r="A62" s="562" t="str">
        <f t="shared" si="7"/>
        <v>Frais relatifs à la modification de l'emballage faite par un consultant externe dans le but d’obtenir une
durée de vie adéquate du produit et frais reliés à la recherche et au développement pour un emballage écoresponsable</v>
      </c>
      <c r="B62" s="563"/>
      <c r="C62" s="564"/>
      <c r="D62" s="120">
        <f>'Plan de financement'!N117</f>
        <v>0</v>
      </c>
      <c r="E62" s="120">
        <f>'Plan de financement'!O117</f>
        <v>0</v>
      </c>
      <c r="F62" s="120">
        <f>'Plan de financement'!P117</f>
        <v>0</v>
      </c>
      <c r="G62" s="120">
        <f t="shared" si="8"/>
        <v>0</v>
      </c>
      <c r="H62" s="109">
        <f t="shared" si="6"/>
        <v>0</v>
      </c>
      <c r="I62" s="104" t="e">
        <f t="shared" si="9"/>
        <v>#REF!</v>
      </c>
      <c r="J62" s="104" t="e">
        <f t="shared" si="10"/>
        <v>#REF!</v>
      </c>
    </row>
    <row r="63" spans="1:10" ht="30" customHeight="1" x14ac:dyDescent="0.25">
      <c r="A63" s="562" t="str">
        <f t="shared" si="7"/>
        <v>Frais relatifs aux tests de goût du produit et aux bancs d'essai pour le produit réalisés par un consultant externe</v>
      </c>
      <c r="B63" s="563"/>
      <c r="C63" s="564"/>
      <c r="D63" s="120">
        <f>'Plan de financement'!N126</f>
        <v>0</v>
      </c>
      <c r="E63" s="120">
        <f>'Plan de financement'!O126</f>
        <v>0</v>
      </c>
      <c r="F63" s="120">
        <f>'Plan de financement'!P126</f>
        <v>0</v>
      </c>
      <c r="G63" s="120">
        <f t="shared" si="8"/>
        <v>0</v>
      </c>
      <c r="H63" s="109">
        <f t="shared" si="6"/>
        <v>0</v>
      </c>
      <c r="I63" s="104" t="e">
        <f t="shared" si="9"/>
        <v>#REF!</v>
      </c>
      <c r="J63" s="104" t="e">
        <f t="shared" si="10"/>
        <v>#REF!</v>
      </c>
    </row>
    <row r="64" spans="1:10" ht="30" customHeight="1" x14ac:dyDescent="0.25">
      <c r="A64" s="562" t="str">
        <f t="shared" si="7"/>
        <v>Frais relatifs à la modification du matériel d'emballage occasionnée par un changement du tableau de la valeur nutritive et la liste d'ingrédients préparée par un consultant externe</v>
      </c>
      <c r="B64" s="563"/>
      <c r="C64" s="564"/>
      <c r="D64" s="120">
        <f>'Plan de financement'!N135</f>
        <v>0</v>
      </c>
      <c r="E64" s="120">
        <f>'Plan de financement'!O135</f>
        <v>0</v>
      </c>
      <c r="F64" s="120">
        <f>'Plan de financement'!P135</f>
        <v>0</v>
      </c>
      <c r="G64" s="120">
        <f t="shared" si="8"/>
        <v>0</v>
      </c>
      <c r="H64" s="109">
        <f t="shared" si="6"/>
        <v>0</v>
      </c>
      <c r="I64" s="104" t="e">
        <f t="shared" si="9"/>
        <v>#REF!</v>
      </c>
      <c r="J64" s="104" t="e">
        <f t="shared" si="10"/>
        <v>#REF!</v>
      </c>
    </row>
    <row r="65" spans="1:11" ht="30" customHeight="1" x14ac:dyDescent="0.25">
      <c r="A65" s="562" t="str">
        <f t="shared" si="7"/>
        <v>Frais relatifs à la valorisation de l'aspect santé de l'aliment ou de la gamme d'aliments développés ou améliorés par la participation à des événements que reconnait le MAPAQ</v>
      </c>
      <c r="B65" s="563"/>
      <c r="C65" s="564"/>
      <c r="D65" s="131">
        <f>'Plan de financement'!N144</f>
        <v>0</v>
      </c>
      <c r="E65" s="131">
        <f>'Plan de financement'!O144</f>
        <v>0</v>
      </c>
      <c r="F65" s="131">
        <f>'Plan de financement'!P144</f>
        <v>0</v>
      </c>
      <c r="G65" s="120">
        <f t="shared" si="8"/>
        <v>0</v>
      </c>
      <c r="H65" s="109">
        <f t="shared" si="6"/>
        <v>0</v>
      </c>
      <c r="I65" s="104" t="e">
        <f t="shared" si="9"/>
        <v>#REF!</v>
      </c>
      <c r="J65" s="104" t="e">
        <f t="shared" si="10"/>
        <v>#REF!</v>
      </c>
    </row>
    <row r="66" spans="1:11" ht="42" customHeight="1" x14ac:dyDescent="0.25">
      <c r="A66" s="565" t="s">
        <v>226</v>
      </c>
      <c r="B66" s="566"/>
      <c r="C66" s="567"/>
      <c r="D66" s="117">
        <f>IF(Source!$A$75="V3",D56+D57+D60+D61+D62+D63+D64+D65,IF(Source!$A$75="V1",D56+D63+D64+D65,SUM(D56:D65)))</f>
        <v>0</v>
      </c>
      <c r="E66" s="117">
        <f>IF(Source!$A$75="V3",E56+E57+E60+E61+E62+E63+E64+E65,IF(Source!$A$75="V1",E56+E63+E64+E65,SUM(E56:E65)))</f>
        <v>0</v>
      </c>
      <c r="F66" s="117">
        <f>IF(Source!$A$75="V3",F56+F57+F60+F61+F62+F63+F64+F65,IF(Source!$A$75="V1",F56+F63+F64+F65,SUM(F56:F65)))</f>
        <v>0</v>
      </c>
      <c r="G66" s="117">
        <f>IF(Source!$A$75="V3",G56+G57+G60+G61+G62+G63+G64+G65,IF(Source!$A$75="V1",G56+G63+G64+G65,SUM(G56:G65)))</f>
        <v>0</v>
      </c>
      <c r="H66" s="110"/>
      <c r="I66" s="111" t="e">
        <f>SUM(I56:I65)</f>
        <v>#REF!</v>
      </c>
      <c r="J66" s="111"/>
    </row>
    <row r="67" spans="1:11" ht="25.5" customHeight="1" x14ac:dyDescent="0.25">
      <c r="A67" s="568" t="s">
        <v>204</v>
      </c>
      <c r="B67" s="568"/>
      <c r="C67" s="568"/>
      <c r="D67" s="107">
        <f>IFERROR(D66/$G$66,0)</f>
        <v>0</v>
      </c>
      <c r="E67" s="107">
        <f>IFERROR(E66/$G$66,0)</f>
        <v>0</v>
      </c>
      <c r="F67" s="107">
        <f>IFERROR(F66/G66,0)</f>
        <v>0</v>
      </c>
      <c r="G67" s="107">
        <f>IFERROR(G66/$G$66,0)</f>
        <v>0</v>
      </c>
      <c r="H67" s="130"/>
      <c r="I67" s="112">
        <f>IFERROR(I66/F66,0)</f>
        <v>0</v>
      </c>
      <c r="J67" s="130"/>
    </row>
    <row r="69" spans="1:11" x14ac:dyDescent="0.25">
      <c r="I69" s="121"/>
      <c r="J69" s="101"/>
    </row>
    <row r="70" spans="1:11" x14ac:dyDescent="0.25">
      <c r="I70" s="121"/>
      <c r="J70" s="101"/>
    </row>
    <row r="71" spans="1:11" x14ac:dyDescent="0.25">
      <c r="I71" s="121"/>
      <c r="J71" s="101"/>
    </row>
    <row r="72" spans="1:11" x14ac:dyDescent="0.25">
      <c r="I72" s="121"/>
      <c r="J72" s="101"/>
    </row>
    <row r="73" spans="1:11" x14ac:dyDescent="0.25">
      <c r="I73" s="121"/>
      <c r="J73" s="101"/>
    </row>
    <row r="74" spans="1:11" x14ac:dyDescent="0.25">
      <c r="I74" s="122"/>
      <c r="J74" s="106"/>
    </row>
    <row r="75" spans="1:11" x14ac:dyDescent="0.25">
      <c r="I75" s="123"/>
      <c r="J75" s="108"/>
    </row>
    <row r="77" spans="1:11" ht="29.25" customHeight="1" x14ac:dyDescent="0.25">
      <c r="I77" s="571"/>
      <c r="J77" s="571"/>
      <c r="K77" s="571"/>
    </row>
    <row r="78" spans="1:11" ht="29.25" customHeight="1" x14ac:dyDescent="0.25">
      <c r="I78" s="572"/>
      <c r="J78" s="572"/>
      <c r="K78" s="572"/>
    </row>
    <row r="79" spans="1:11" x14ac:dyDescent="0.25">
      <c r="I79" s="124"/>
      <c r="J79" s="121"/>
      <c r="K79" s="121"/>
    </row>
    <row r="80" spans="1:11" x14ac:dyDescent="0.25">
      <c r="I80" s="124"/>
      <c r="J80" s="121"/>
      <c r="K80" s="121"/>
    </row>
    <row r="81" spans="9:11" x14ac:dyDescent="0.25">
      <c r="I81" s="124"/>
      <c r="J81" s="121"/>
      <c r="K81" s="121"/>
    </row>
    <row r="82" spans="9:11" x14ac:dyDescent="0.25">
      <c r="I82" s="124"/>
      <c r="J82" s="121"/>
      <c r="K82" s="121"/>
    </row>
    <row r="83" spans="9:11" x14ac:dyDescent="0.25">
      <c r="I83" s="124"/>
      <c r="J83" s="121"/>
      <c r="K83" s="121"/>
    </row>
    <row r="84" spans="9:11" x14ac:dyDescent="0.25">
      <c r="I84" s="124"/>
      <c r="J84" s="121"/>
      <c r="K84" s="121"/>
    </row>
    <row r="85" spans="9:11" x14ac:dyDescent="0.25">
      <c r="I85" s="125"/>
      <c r="J85" s="121"/>
      <c r="K85" s="121"/>
    </row>
    <row r="86" spans="9:11" x14ac:dyDescent="0.25">
      <c r="J86" s="126"/>
    </row>
  </sheetData>
  <sheetProtection sheet="1" objects="1" scenarios="1"/>
  <mergeCells count="84">
    <mergeCell ref="A12:C12"/>
    <mergeCell ref="A1:I1"/>
    <mergeCell ref="A2:I2"/>
    <mergeCell ref="A5:A7"/>
    <mergeCell ref="B5:D7"/>
    <mergeCell ref="H5:I5"/>
    <mergeCell ref="B8:D8"/>
    <mergeCell ref="E11:E12"/>
    <mergeCell ref="F11:F12"/>
    <mergeCell ref="G11:G12"/>
    <mergeCell ref="H11:H12"/>
    <mergeCell ref="D11:D12"/>
    <mergeCell ref="B9:D9"/>
    <mergeCell ref="A22:C22"/>
    <mergeCell ref="A23:C23"/>
    <mergeCell ref="A18:C18"/>
    <mergeCell ref="A19:C19"/>
    <mergeCell ref="A20:C20"/>
    <mergeCell ref="A21:C21"/>
    <mergeCell ref="A13:C13"/>
    <mergeCell ref="A14:C14"/>
    <mergeCell ref="A15:C15"/>
    <mergeCell ref="A16:C16"/>
    <mergeCell ref="A17:C17"/>
    <mergeCell ref="A34:C34"/>
    <mergeCell ref="A37:C37"/>
    <mergeCell ref="A42:C42"/>
    <mergeCell ref="E25:E26"/>
    <mergeCell ref="A28:C28"/>
    <mergeCell ref="A36:C36"/>
    <mergeCell ref="A29:C29"/>
    <mergeCell ref="A30:C30"/>
    <mergeCell ref="A31:C31"/>
    <mergeCell ref="A32:C32"/>
    <mergeCell ref="A33:C33"/>
    <mergeCell ref="A35:C35"/>
    <mergeCell ref="D39:D40"/>
    <mergeCell ref="A40:C40"/>
    <mergeCell ref="A41:C41"/>
    <mergeCell ref="A39:C39"/>
    <mergeCell ref="F25:F26"/>
    <mergeCell ref="G25:G26"/>
    <mergeCell ref="H25:H26"/>
    <mergeCell ref="A26:C26"/>
    <mergeCell ref="A27:C27"/>
    <mergeCell ref="D25:D26"/>
    <mergeCell ref="E39:E40"/>
    <mergeCell ref="F39:F40"/>
    <mergeCell ref="G39:G40"/>
    <mergeCell ref="H39:H40"/>
    <mergeCell ref="A44:C44"/>
    <mergeCell ref="A43:C43"/>
    <mergeCell ref="K77:K78"/>
    <mergeCell ref="A55:C55"/>
    <mergeCell ref="A56:C56"/>
    <mergeCell ref="A61:C61"/>
    <mergeCell ref="A62:C62"/>
    <mergeCell ref="E54:E55"/>
    <mergeCell ref="F54:F55"/>
    <mergeCell ref="G54:G55"/>
    <mergeCell ref="I77:I78"/>
    <mergeCell ref="J77:J78"/>
    <mergeCell ref="A54:C54"/>
    <mergeCell ref="J54:J55"/>
    <mergeCell ref="H54:H55"/>
    <mergeCell ref="D54:D55"/>
    <mergeCell ref="A65:C65"/>
    <mergeCell ref="A66:C66"/>
    <mergeCell ref="A67:C67"/>
    <mergeCell ref="A63:C63"/>
    <mergeCell ref="I54:I55"/>
    <mergeCell ref="A57:C57"/>
    <mergeCell ref="A58:C58"/>
    <mergeCell ref="A59:C59"/>
    <mergeCell ref="A45:C45"/>
    <mergeCell ref="A46:C46"/>
    <mergeCell ref="A47:C47"/>
    <mergeCell ref="A60:C60"/>
    <mergeCell ref="A64:C64"/>
    <mergeCell ref="A48:C48"/>
    <mergeCell ref="A49:C49"/>
    <mergeCell ref="A50:C50"/>
    <mergeCell ref="A51:C51"/>
    <mergeCell ref="A52:C52"/>
  </mergeCells>
  <pageMargins left="0.7" right="0.7" top="0.75" bottom="0.75" header="0.3" footer="0.3"/>
  <pageSetup orientation="portrait" r:id="rId1"/>
  <ignoredErrors>
    <ignoredError sqref="F67" formula="1"/>
  </ignoredErrors>
  <extLst>
    <ext xmlns:x14="http://schemas.microsoft.com/office/spreadsheetml/2009/9/main" uri="{78C0D931-6437-407d-A8EE-F0AAD7539E65}">
      <x14:conditionalFormattings>
        <x14:conditionalFormatting xmlns:xm="http://schemas.microsoft.com/office/excel/2006/main">
          <x14:cfRule type="expression" priority="2" id="{15EFF490-4D27-4BB2-AF74-EE8B491E9B39}">
            <xm:f>Source!$A$75="V1"</xm:f>
            <x14:dxf>
              <font>
                <color theme="0" tint="-0.34998626667073579"/>
              </font>
              <fill>
                <patternFill>
                  <bgColor theme="0" tint="-0.34998626667073579"/>
                </patternFill>
              </fill>
            </x14:dxf>
          </x14:cfRule>
          <xm:sqref>A14:G19 A28:G33 A42:H47 A57:J62</xm:sqref>
        </x14:conditionalFormatting>
        <x14:conditionalFormatting xmlns:xm="http://schemas.microsoft.com/office/excel/2006/main">
          <x14:cfRule type="expression" priority="1" id="{85968DF1-1BBF-46F6-9007-9AEE04AD67C9}">
            <xm:f>Source!$A$75="V3"</xm:f>
            <x14:dxf>
              <font>
                <color theme="0" tint="-0.34998626667073579"/>
              </font>
              <fill>
                <patternFill>
                  <bgColor theme="0" tint="-0.34998626667073579"/>
                </patternFill>
              </fill>
            </x14:dxf>
          </x14:cfRule>
          <xm:sqref>A15:G16 A29:G30 A43:H44 A58:J59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D6A2-85B8-405B-8ED8-67AB0DBAC5FB}">
  <sheetPr codeName="Feuil3"/>
  <dimension ref="A1:AO211"/>
  <sheetViews>
    <sheetView showZeros="0" topLeftCell="A100" zoomScale="85" zoomScaleNormal="85" workbookViewId="0">
      <pane xSplit="1" topLeftCell="B1" activePane="topRight" state="frozen"/>
      <selection activeCell="F9" sqref="F9"/>
      <selection pane="topRight" activeCell="F9" sqref="F9"/>
    </sheetView>
  </sheetViews>
  <sheetFormatPr baseColWidth="10" defaultColWidth="11.28515625" defaultRowHeight="12.75" x14ac:dyDescent="0.2"/>
  <cols>
    <col min="1" max="1" width="89.85546875" style="6" customWidth="1"/>
    <col min="2" max="2" width="51.85546875" style="6" customWidth="1"/>
    <col min="3" max="3" width="49.42578125" style="6" customWidth="1"/>
    <col min="4" max="4" width="20" style="6" bestFit="1" customWidth="1"/>
    <col min="5" max="5" width="24.5703125" style="6" customWidth="1"/>
    <col min="6" max="6" width="23.7109375" style="6" customWidth="1"/>
    <col min="7" max="7" width="20.85546875" style="6" customWidth="1"/>
    <col min="8" max="16384" width="11.28515625" style="6"/>
  </cols>
  <sheetData>
    <row r="1" spans="1:41" s="75" customFormat="1" ht="20.25" customHeight="1" x14ac:dyDescent="0.25">
      <c r="A1" s="74" t="s">
        <v>8</v>
      </c>
      <c r="B1" s="74" t="s">
        <v>9</v>
      </c>
      <c r="C1" s="74" t="s">
        <v>12</v>
      </c>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row>
    <row r="2" spans="1:41" x14ac:dyDescent="0.2">
      <c r="A2" s="8" t="s">
        <v>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1" x14ac:dyDescent="0.2">
      <c r="A3" s="55" t="s">
        <v>123</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x14ac:dyDescent="0.2">
      <c r="A4" s="55" t="s">
        <v>122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row>
    <row r="5" spans="1:41" x14ac:dyDescent="0.2">
      <c r="A5" s="55" t="s">
        <v>125</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row>
    <row r="6" spans="1:41" x14ac:dyDescent="0.2">
      <c r="A6" s="55" t="s">
        <v>126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x14ac:dyDescent="0.2">
      <c r="A7" s="55" t="s">
        <v>124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row>
    <row r="8" spans="1:41" x14ac:dyDescent="0.2">
      <c r="A8" s="55" t="s">
        <v>10</v>
      </c>
      <c r="B8" s="9"/>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row>
    <row r="9" spans="1:41" x14ac:dyDescent="0.2">
      <c r="A9" s="55" t="s">
        <v>127</v>
      </c>
      <c r="B9" s="9"/>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row>
    <row r="10" spans="1:41" x14ac:dyDescent="0.2">
      <c r="A10" s="55" t="s">
        <v>11</v>
      </c>
      <c r="B10" s="9"/>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row>
    <row r="11" spans="1:41" s="75" customFormat="1" ht="20.25" customHeight="1" x14ac:dyDescent="0.2">
      <c r="A11" s="74" t="s">
        <v>12</v>
      </c>
      <c r="B11" s="74" t="s">
        <v>56</v>
      </c>
      <c r="C11" s="76"/>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row>
    <row r="12" spans="1:4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row>
    <row r="13" spans="1:4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row>
    <row r="14" spans="1:41" x14ac:dyDescent="0.2">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s="75" customFormat="1" ht="20.25" customHeight="1" x14ac:dyDescent="0.25">
      <c r="A15" s="74" t="s">
        <v>13</v>
      </c>
      <c r="B15" s="74" t="s">
        <v>14</v>
      </c>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row>
    <row r="16" spans="1:41" x14ac:dyDescent="0.2">
      <c r="A16" s="8" t="s">
        <v>2</v>
      </c>
      <c r="B16" s="8">
        <v>0</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1" x14ac:dyDescent="0.2">
      <c r="A17" s="8" t="s">
        <v>75</v>
      </c>
      <c r="B17" s="8">
        <v>1</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x14ac:dyDescent="0.2">
      <c r="A18" s="8" t="s">
        <v>76</v>
      </c>
      <c r="B18" s="8">
        <v>2</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
      <c r="A19" s="8" t="s">
        <v>77</v>
      </c>
      <c r="B19" s="8">
        <v>3</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x14ac:dyDescent="0.2">
      <c r="A20" s="1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row>
    <row r="21" spans="1:41" s="75" customFormat="1" ht="33.75" customHeight="1" x14ac:dyDescent="0.25">
      <c r="A21" s="74" t="s">
        <v>70</v>
      </c>
      <c r="B21" s="74" t="s">
        <v>15</v>
      </c>
      <c r="C21" s="77" t="s">
        <v>78</v>
      </c>
      <c r="D21" s="74" t="s">
        <v>79</v>
      </c>
      <c r="E21" s="74" t="s">
        <v>136</v>
      </c>
      <c r="F21" s="81" t="s">
        <v>12</v>
      </c>
      <c r="G21" s="74" t="s">
        <v>81</v>
      </c>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row>
    <row r="22" spans="1:41" x14ac:dyDescent="0.2">
      <c r="A22" s="8" t="s">
        <v>2</v>
      </c>
      <c r="B22" s="8" t="s">
        <v>90</v>
      </c>
      <c r="C22" s="38">
        <v>0.7</v>
      </c>
      <c r="D22" s="38">
        <v>0.6</v>
      </c>
      <c r="E22" s="8">
        <v>0</v>
      </c>
      <c r="F22" s="3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row>
    <row r="23" spans="1:41" x14ac:dyDescent="0.2">
      <c r="A23" s="8" t="s">
        <v>71</v>
      </c>
      <c r="B23" s="8" t="s">
        <v>89</v>
      </c>
      <c r="C23" s="80">
        <v>100000</v>
      </c>
      <c r="D23" s="80">
        <v>150000</v>
      </c>
      <c r="E23" s="38">
        <v>0.1</v>
      </c>
      <c r="F23" s="8"/>
      <c r="G23" s="8" t="s">
        <v>80</v>
      </c>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row>
    <row r="24" spans="1:41" x14ac:dyDescent="0.2">
      <c r="A24" s="8" t="s">
        <v>72</v>
      </c>
      <c r="B24" s="8" t="s">
        <v>89</v>
      </c>
      <c r="C24" s="80">
        <v>10000</v>
      </c>
      <c r="D24" s="80">
        <v>10000</v>
      </c>
      <c r="E24" s="8"/>
      <c r="F24" s="8"/>
      <c r="G24" s="8" t="s">
        <v>82</v>
      </c>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row>
    <row r="25" spans="1:41" x14ac:dyDescent="0.2">
      <c r="A25" s="8" t="s">
        <v>73</v>
      </c>
      <c r="B25" s="8" t="s">
        <v>89</v>
      </c>
      <c r="C25" s="38">
        <v>0.2</v>
      </c>
      <c r="D25" s="38">
        <v>0.2</v>
      </c>
      <c r="E25" s="8"/>
      <c r="F25" s="8"/>
      <c r="G25" s="8" t="s">
        <v>83</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row>
    <row r="26" spans="1:41" x14ac:dyDescent="0.2">
      <c r="A26" s="8" t="s">
        <v>74</v>
      </c>
      <c r="B26" s="8" t="s">
        <v>89</v>
      </c>
      <c r="C26" s="38">
        <v>0</v>
      </c>
      <c r="D26" s="38">
        <v>0.4</v>
      </c>
      <c r="E26" s="8"/>
      <c r="F26" s="8"/>
      <c r="G26" s="8" t="s">
        <v>84</v>
      </c>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row>
    <row r="27" spans="1:41" x14ac:dyDescent="0.2">
      <c r="A27" s="8"/>
      <c r="B27" s="8"/>
      <c r="C27" s="8"/>
      <c r="D27" s="80">
        <v>60000</v>
      </c>
      <c r="E27" s="8"/>
      <c r="F27" s="8"/>
      <c r="G27" s="8" t="s">
        <v>144</v>
      </c>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8" spans="1:41" x14ac:dyDescent="0.2">
      <c r="A28" s="8"/>
      <c r="B28" s="8"/>
      <c r="C28" s="8"/>
      <c r="D28" s="38">
        <v>0.4</v>
      </c>
      <c r="E28" s="8"/>
      <c r="F28" s="8"/>
      <c r="G28" s="8" t="s">
        <v>85</v>
      </c>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x14ac:dyDescent="0.2">
      <c r="A29" s="8"/>
      <c r="B29" s="8"/>
      <c r="C29" s="8"/>
      <c r="D29" s="80">
        <v>30000</v>
      </c>
      <c r="E29" s="8"/>
      <c r="F29" s="8"/>
      <c r="G29" s="8" t="s">
        <v>86</v>
      </c>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row>
    <row r="30" spans="1:41" x14ac:dyDescent="0.2">
      <c r="A30" s="74" t="s">
        <v>87</v>
      </c>
      <c r="B30" s="74" t="s">
        <v>15</v>
      </c>
      <c r="C30" s="77" t="s">
        <v>96</v>
      </c>
      <c r="D30" s="74"/>
      <c r="E30" s="74" t="s">
        <v>68</v>
      </c>
      <c r="F30" s="81" t="s">
        <v>12</v>
      </c>
      <c r="G30" s="74" t="s">
        <v>81</v>
      </c>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1:41" x14ac:dyDescent="0.2">
      <c r="A31" s="8" t="s">
        <v>2</v>
      </c>
      <c r="B31" s="8" t="s">
        <v>90</v>
      </c>
      <c r="C31" s="38">
        <v>0.7</v>
      </c>
      <c r="D31" s="38"/>
      <c r="E31" s="8"/>
      <c r="F31" s="3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1:41" x14ac:dyDescent="0.2">
      <c r="A32" s="8" t="s">
        <v>74</v>
      </c>
      <c r="B32" s="8" t="s">
        <v>88</v>
      </c>
      <c r="C32" s="80">
        <v>900000</v>
      </c>
      <c r="D32" s="80"/>
      <c r="E32" s="38"/>
      <c r="F32" s="8"/>
      <c r="G32" s="8" t="s">
        <v>80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
      <c r="A33" s="8" t="s">
        <v>91</v>
      </c>
      <c r="B33" s="8" t="s">
        <v>88</v>
      </c>
      <c r="C33" s="80">
        <v>40000</v>
      </c>
      <c r="D33" s="80"/>
      <c r="E33" s="8"/>
      <c r="F33" s="8"/>
      <c r="G33" s="8" t="s">
        <v>82</v>
      </c>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
      <c r="A34" s="8" t="s">
        <v>92</v>
      </c>
      <c r="B34" s="8" t="s">
        <v>88</v>
      </c>
      <c r="C34" s="80">
        <v>300000</v>
      </c>
      <c r="D34" s="38"/>
      <c r="E34" s="8"/>
      <c r="F34" s="8"/>
      <c r="G34" s="8" t="s">
        <v>97</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row>
    <row r="35" spans="1:41" x14ac:dyDescent="0.2">
      <c r="A35" s="8" t="s">
        <v>93</v>
      </c>
      <c r="B35" s="8" t="s">
        <v>88</v>
      </c>
      <c r="C35" s="38">
        <v>0.4</v>
      </c>
      <c r="D35" s="38"/>
      <c r="E35" s="8"/>
      <c r="F35" s="8"/>
      <c r="G35" s="8" t="s">
        <v>84</v>
      </c>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1:41" x14ac:dyDescent="0.2">
      <c r="A36" s="8" t="s">
        <v>94</v>
      </c>
      <c r="B36" s="8" t="s">
        <v>88</v>
      </c>
      <c r="C36" s="80">
        <v>60000</v>
      </c>
      <c r="D36" s="38"/>
      <c r="E36" s="8"/>
      <c r="F36" s="8"/>
      <c r="G36" s="8" t="s">
        <v>98</v>
      </c>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row>
    <row r="37" spans="1:41" x14ac:dyDescent="0.2">
      <c r="A37" s="8" t="s">
        <v>95</v>
      </c>
      <c r="B37" s="8" t="s">
        <v>88</v>
      </c>
      <c r="C37" s="8"/>
      <c r="D37" s="3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row>
    <row r="38" spans="1:41" x14ac:dyDescent="0.2">
      <c r="A38" s="8"/>
      <c r="B38" s="8"/>
      <c r="C38" s="8"/>
      <c r="D38" s="80"/>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row>
    <row r="39" spans="1:41" s="75" customFormat="1" ht="20.25" customHeight="1" x14ac:dyDescent="0.2">
      <c r="A39" s="78" t="s">
        <v>16</v>
      </c>
      <c r="B39" s="79"/>
      <c r="C39" s="76"/>
      <c r="D39" s="76"/>
      <c r="E39" s="76"/>
      <c r="F39" s="76"/>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row>
    <row r="40" spans="1:41" x14ac:dyDescent="0.2">
      <c r="A40" s="14"/>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row>
    <row r="41" spans="1:41" x14ac:dyDescent="0.2">
      <c r="A41" s="14"/>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row>
    <row r="42" spans="1:41" x14ac:dyDescent="0.2">
      <c r="A42" s="14"/>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row>
    <row r="43" spans="1:41" s="75" customFormat="1" ht="20.25" customHeight="1" x14ac:dyDescent="0.25">
      <c r="A43" s="78" t="s">
        <v>17</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row>
    <row r="44" spans="1:41" x14ac:dyDescent="0.2">
      <c r="A44" s="14" t="s">
        <v>2</v>
      </c>
      <c r="B44" s="8"/>
      <c r="C44" s="16"/>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1:41" x14ac:dyDescent="0.2">
      <c r="A45" s="15" t="s">
        <v>18</v>
      </c>
      <c r="B45" s="8" t="s">
        <v>57</v>
      </c>
      <c r="C45" s="3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row>
    <row r="46" spans="1:41" x14ac:dyDescent="0.2">
      <c r="A46" s="16" t="s">
        <v>19</v>
      </c>
      <c r="B46" s="8"/>
      <c r="C46" s="3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1:41" x14ac:dyDescent="0.2">
      <c r="A47" s="16" t="s">
        <v>58</v>
      </c>
      <c r="B47" s="8"/>
      <c r="C47" s="3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row>
    <row r="48" spans="1:41" x14ac:dyDescent="0.2">
      <c r="A48" s="15" t="s">
        <v>20</v>
      </c>
      <c r="B48" s="8"/>
      <c r="C48" s="3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row>
    <row r="49" spans="1:41" s="75" customFormat="1" ht="20.25" customHeight="1" x14ac:dyDescent="0.25">
      <c r="A49" s="78" t="s">
        <v>21</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row>
    <row r="50" spans="1:41" x14ac:dyDescent="0.2">
      <c r="A50" s="8" t="s">
        <v>2</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row>
    <row r="51" spans="1:41" ht="13.5" thickBot="1" x14ac:dyDescent="0.25">
      <c r="A51" s="16" t="s">
        <v>22</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row>
    <row r="52" spans="1:41" ht="13.5" thickBot="1" x14ac:dyDescent="0.25">
      <c r="A52" s="8" t="s">
        <v>23</v>
      </c>
      <c r="B52" s="8"/>
      <c r="C52" s="56"/>
      <c r="D52" s="56"/>
      <c r="E52" s="73"/>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row>
    <row r="53" spans="1:41" s="82" customFormat="1" ht="20.25" customHeight="1" x14ac:dyDescent="0.25">
      <c r="A53" s="78" t="s">
        <v>24</v>
      </c>
      <c r="B53" s="79" t="s">
        <v>153</v>
      </c>
      <c r="C53" s="79" t="s">
        <v>154</v>
      </c>
      <c r="D53" s="79" t="s">
        <v>155</v>
      </c>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row>
    <row r="54" spans="1:41" x14ac:dyDescent="0.2">
      <c r="A54" s="16" t="s">
        <v>2</v>
      </c>
      <c r="B54" s="16" t="s">
        <v>2</v>
      </c>
      <c r="C54" s="16" t="s">
        <v>2</v>
      </c>
      <c r="D54" s="16" t="s">
        <v>2</v>
      </c>
      <c r="E54" s="57"/>
      <c r="F54" s="57"/>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row>
    <row r="55" spans="1:41" x14ac:dyDescent="0.2">
      <c r="A55" s="83" t="s">
        <v>129</v>
      </c>
      <c r="B55" s="38" t="s">
        <v>156</v>
      </c>
      <c r="C55" s="38" t="s">
        <v>138</v>
      </c>
      <c r="D55" s="83" t="s">
        <v>159</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row>
    <row r="56" spans="1:41" x14ac:dyDescent="0.2">
      <c r="A56" s="16" t="s">
        <v>131</v>
      </c>
      <c r="B56" s="38" t="s">
        <v>157</v>
      </c>
      <c r="C56" s="38" t="s">
        <v>139</v>
      </c>
      <c r="D56" s="16" t="s">
        <v>160</v>
      </c>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row>
    <row r="57" spans="1:41" x14ac:dyDescent="0.2">
      <c r="A57" s="16" t="s">
        <v>130</v>
      </c>
      <c r="B57" s="38" t="s">
        <v>158</v>
      </c>
      <c r="C57" s="38" t="s">
        <v>140</v>
      </c>
      <c r="D57" s="16" t="s">
        <v>161</v>
      </c>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row>
    <row r="58" spans="1:41" x14ac:dyDescent="0.2">
      <c r="A58" s="16" t="s">
        <v>132</v>
      </c>
      <c r="B58" s="15" t="s">
        <v>289</v>
      </c>
      <c r="C58" s="38" t="s">
        <v>141</v>
      </c>
      <c r="D58" s="16" t="s">
        <v>162</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row>
    <row r="59" spans="1:41" x14ac:dyDescent="0.2">
      <c r="A59" s="15" t="s">
        <v>133</v>
      </c>
      <c r="B59" s="38"/>
      <c r="C59" s="15" t="s">
        <v>289</v>
      </c>
      <c r="D59" s="15" t="s">
        <v>163</v>
      </c>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row>
    <row r="60" spans="1:41" x14ac:dyDescent="0.2">
      <c r="A60" s="48" t="s">
        <v>134</v>
      </c>
      <c r="B60" s="38"/>
      <c r="D60" s="15" t="s">
        <v>289</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row>
    <row r="61" spans="1:41" x14ac:dyDescent="0.2">
      <c r="A61" s="8" t="s">
        <v>135</v>
      </c>
      <c r="B61" s="3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row>
    <row r="62" spans="1:41" x14ac:dyDescent="0.2">
      <c r="A62" s="39" t="s">
        <v>289</v>
      </c>
      <c r="B62" s="3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1:41" s="82" customFormat="1" ht="20.25" customHeight="1" x14ac:dyDescent="0.25">
      <c r="A63" s="78" t="s">
        <v>25</v>
      </c>
      <c r="B63" s="78"/>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row>
    <row r="64" spans="1:41" x14ac:dyDescent="0.2">
      <c r="A64" s="16" t="s">
        <v>2</v>
      </c>
      <c r="B64" s="17"/>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row>
    <row r="65" spans="1:41" x14ac:dyDescent="0.2">
      <c r="A65" s="15" t="s">
        <v>26</v>
      </c>
      <c r="B65" s="1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row>
    <row r="66" spans="1:41" x14ac:dyDescent="0.2">
      <c r="A66" s="16" t="s">
        <v>27</v>
      </c>
      <c r="B66" s="17"/>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row>
    <row r="67" spans="1:41" x14ac:dyDescent="0.2">
      <c r="A67" s="15" t="s">
        <v>28</v>
      </c>
      <c r="B67" s="1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row>
    <row r="68" spans="1:41" s="75" customFormat="1" ht="20.25" customHeight="1" x14ac:dyDescent="0.25">
      <c r="A68" s="78" t="s">
        <v>29</v>
      </c>
      <c r="B68" s="78"/>
      <c r="C68" s="78"/>
      <c r="D68" s="78"/>
      <c r="E68" s="78"/>
      <c r="F68" s="78"/>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row>
    <row r="69" spans="1:41" x14ac:dyDescent="0.2">
      <c r="A69" s="16"/>
      <c r="B69" s="19"/>
      <c r="C69" s="19"/>
      <c r="D69" s="19"/>
      <c r="E69" s="19"/>
      <c r="F69" s="9"/>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row>
    <row r="70" spans="1:41" x14ac:dyDescent="0.2">
      <c r="A70" s="12"/>
      <c r="B70" s="20"/>
      <c r="C70" s="21"/>
      <c r="D70" s="21"/>
      <c r="E70" s="21"/>
      <c r="F70" s="42"/>
      <c r="G70" s="42"/>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row>
    <row r="71" spans="1:41" x14ac:dyDescent="0.2">
      <c r="A71" s="11"/>
      <c r="B71" s="22"/>
      <c r="C71" s="19"/>
      <c r="D71" s="19"/>
      <c r="E71" s="23"/>
      <c r="F71" s="42"/>
      <c r="G71" s="42"/>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row>
    <row r="72" spans="1:41" x14ac:dyDescent="0.2">
      <c r="A72" s="12"/>
      <c r="B72" s="20"/>
      <c r="C72" s="21"/>
      <c r="D72" s="19"/>
      <c r="E72" s="21"/>
      <c r="F72" s="42"/>
      <c r="G72" s="42"/>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row>
    <row r="73" spans="1:41" x14ac:dyDescent="0.2">
      <c r="A73" s="11"/>
      <c r="B73" s="22"/>
      <c r="C73" s="19"/>
      <c r="D73" s="19"/>
      <c r="E73" s="23"/>
      <c r="F73" s="42"/>
      <c r="G73" s="42"/>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row>
    <row r="74" spans="1:41" s="5" customFormat="1" ht="20.25" customHeight="1" x14ac:dyDescent="0.25">
      <c r="A74" s="24" t="s">
        <v>99</v>
      </c>
      <c r="B74" s="24" t="s">
        <v>30</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row>
    <row r="75" spans="1:41" s="5" customFormat="1" ht="20.25" customHeight="1" x14ac:dyDescent="0.25">
      <c r="A75" s="13" t="str">
        <f>IF('Plan de financement'!C5=A17,"V1",IF('Plan de financement'!C5=A18,"V2",IF('Plan de financement'!C5=A19,"V3","V0")))</f>
        <v>V0</v>
      </c>
      <c r="B75" s="13" t="s">
        <v>5</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row>
    <row r="76" spans="1:41" ht="24" customHeight="1" x14ac:dyDescent="0.2">
      <c r="A76" s="86">
        <f>IF('Plan de financement'!E11=A64,0,IF('Plan de financement'!E11=A65,1,IF('Plan de financement'!E11=A66,2,IF('Plan de financement'!E11=A67,3))))</f>
        <v>0</v>
      </c>
      <c r="B76" s="93" t="s">
        <v>25</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row>
    <row r="77" spans="1:41" s="5" customFormat="1" ht="20.25" customHeight="1" x14ac:dyDescent="0.25">
      <c r="A77" s="24" t="s">
        <v>100</v>
      </c>
      <c r="B77" s="2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row>
    <row r="78" spans="1:41" s="5" customFormat="1" ht="20.25" customHeight="1" x14ac:dyDescent="0.25">
      <c r="A78" s="84">
        <f>IF(A75="V3",(C32/3*A76),IF(A75="V2",D23,IF(A75="V1",C23,0)))</f>
        <v>0</v>
      </c>
      <c r="B78" s="13" t="s">
        <v>101</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row>
    <row r="79" spans="1:41" s="5" customFormat="1" ht="20.25" customHeight="1" x14ac:dyDescent="0.25">
      <c r="A79" s="84">
        <f>IF(A75="V3",C33,IF(A75="V2",D24,IF(A75="V1",C24,0)))</f>
        <v>0</v>
      </c>
      <c r="B79" s="13" t="s">
        <v>102</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row>
    <row r="80" spans="1:41" s="5" customFormat="1" ht="20.25" customHeight="1" x14ac:dyDescent="0.2">
      <c r="A80" s="85">
        <f>IF(A75="V3",C31,IF(A75="V2",D22,IF(A75="V1",C22,0)))</f>
        <v>0</v>
      </c>
      <c r="B80" s="45" t="s">
        <v>103</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row>
    <row r="81" spans="1:41" s="5" customFormat="1" ht="20.25" customHeight="1" x14ac:dyDescent="0.25">
      <c r="A81" s="84">
        <f>IF('Plan de financement'!C8=Source!A54,0,IF('Plan de financement'!C8=Source!A62,0,TRUE))</f>
        <v>0</v>
      </c>
      <c r="B81" s="13" t="s">
        <v>105</v>
      </c>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row>
    <row r="82" spans="1:41" ht="22.5" customHeight="1" x14ac:dyDescent="0.2">
      <c r="A82" s="85">
        <f>IF(AND(A75="V2",A81=TRUE),A80+E23,A80)</f>
        <v>0</v>
      </c>
      <c r="B82" s="13" t="s">
        <v>104</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row>
    <row r="83" spans="1:41" s="5" customFormat="1" ht="20.25" customHeight="1" x14ac:dyDescent="0.25">
      <c r="A83" s="24" t="s">
        <v>164</v>
      </c>
      <c r="B83" s="24" t="s">
        <v>31</v>
      </c>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row>
    <row r="84" spans="1:41" ht="15" x14ac:dyDescent="0.25">
      <c r="A84" s="94" t="str">
        <f>HYPERLINK("https://www.tresor.gouv.qc.ca/fileadmin/PDF/secretariat/Directive_frais_remboursables.pdf","Recueil des politiques de gestion du gouvernement du Québec")</f>
        <v>Recueil des politiques de gestion du gouvernement du Québec</v>
      </c>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row>
    <row r="85" spans="1:41" x14ac:dyDescent="0.2">
      <c r="A85" s="2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row>
    <row r="86" spans="1:41" x14ac:dyDescent="0.2">
      <c r="A86" s="25"/>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row>
    <row r="87" spans="1:41" s="5" customFormat="1" ht="20.25" customHeight="1" x14ac:dyDescent="0.25">
      <c r="A87" s="24" t="s">
        <v>32</v>
      </c>
      <c r="B87" s="24"/>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row>
    <row r="88" spans="1:41" x14ac:dyDescent="0.2">
      <c r="A88" s="41"/>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row>
    <row r="89" spans="1:41" s="5" customFormat="1" ht="20.25" customHeight="1" x14ac:dyDescent="0.25">
      <c r="A89" s="24" t="s">
        <v>33</v>
      </c>
      <c r="B89" s="24" t="s">
        <v>34</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row>
    <row r="90" spans="1:41" x14ac:dyDescent="0.2">
      <c r="A90" s="10" t="s">
        <v>289</v>
      </c>
      <c r="B90" s="8" t="s">
        <v>35</v>
      </c>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row>
    <row r="91" spans="1:41" x14ac:dyDescent="0.2">
      <c r="A91" s="26">
        <f>E52</f>
        <v>0</v>
      </c>
      <c r="B91" s="8" t="s">
        <v>59</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row>
    <row r="92" spans="1:41" x14ac:dyDescent="0.2">
      <c r="A92" s="26"/>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row>
    <row r="93" spans="1:41" s="5" customFormat="1" ht="20.25" customHeight="1" x14ac:dyDescent="0.25">
      <c r="A93" s="24" t="s">
        <v>60</v>
      </c>
      <c r="B93" s="24" t="s">
        <v>34</v>
      </c>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row>
    <row r="94" spans="1:41" x14ac:dyDescent="0.2">
      <c r="A94" s="26">
        <f>A88+A91</f>
        <v>0</v>
      </c>
      <c r="B94" s="8" t="s">
        <v>36</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row>
    <row r="95" spans="1:41" ht="20.25" customHeight="1" x14ac:dyDescent="0.2">
      <c r="A95" s="24" t="s">
        <v>61</v>
      </c>
      <c r="B95" s="24" t="s">
        <v>34</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row>
    <row r="96" spans="1:41" x14ac:dyDescent="0.2">
      <c r="A96" s="41">
        <f>IF(AND(A76=4,A90=A62),0.9,IF(A90=A55,0.7,IF(A90=A56,0.7,IF(A90=A57,0.7,IF(A90=A58,0.7,IF(A90=A59,0.7,IF(A90=A60,0.7,IF(A90=A61,0.7,IF(A90=A62,0.7,0.6)))))))))</f>
        <v>0.7</v>
      </c>
      <c r="B96" s="8" t="s">
        <v>62</v>
      </c>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row>
    <row r="97" spans="1:41" ht="20.25" customHeight="1" x14ac:dyDescent="0.2">
      <c r="A97" s="24" t="s">
        <v>7</v>
      </c>
      <c r="B97" s="24" t="s">
        <v>34</v>
      </c>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row>
    <row r="98" spans="1:41" x14ac:dyDescent="0.2">
      <c r="A98" s="27"/>
      <c r="B98" s="8" t="s">
        <v>37</v>
      </c>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row>
    <row r="99" spans="1:41" ht="53.25" customHeight="1" x14ac:dyDescent="0.2">
      <c r="A99" s="24" t="s">
        <v>38</v>
      </c>
      <c r="B99" s="24" t="s">
        <v>34</v>
      </c>
      <c r="C99" s="43"/>
      <c r="D99" s="43"/>
      <c r="E99" s="43"/>
      <c r="F99" s="43"/>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row>
    <row r="100" spans="1:41" ht="15" x14ac:dyDescent="0.2">
      <c r="A100" s="9"/>
      <c r="B100" s="28"/>
      <c r="C100" s="44"/>
      <c r="D100" s="44"/>
      <c r="E100" s="29"/>
      <c r="F100" s="30"/>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row>
    <row r="101" spans="1:41" ht="15" x14ac:dyDescent="0.2">
      <c r="A101" s="9"/>
      <c r="B101" s="28"/>
      <c r="C101" s="44"/>
      <c r="D101" s="44"/>
      <c r="E101" s="29"/>
      <c r="F101" s="30"/>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row>
    <row r="102" spans="1:41" ht="15" x14ac:dyDescent="0.2">
      <c r="A102" s="9"/>
      <c r="B102" s="28"/>
      <c r="C102" s="29"/>
      <c r="D102" s="44"/>
      <c r="E102" s="29"/>
      <c r="F102" s="30"/>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row>
    <row r="103" spans="1:41" ht="15" x14ac:dyDescent="0.2">
      <c r="A103" s="46"/>
      <c r="B103" s="28"/>
      <c r="C103" s="44"/>
      <c r="D103" s="44"/>
      <c r="E103" s="29"/>
      <c r="F103" s="30"/>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row>
    <row r="104" spans="1:41" ht="15" x14ac:dyDescent="0.2">
      <c r="A104" s="8"/>
      <c r="B104" s="8"/>
      <c r="C104" s="8"/>
      <c r="D104" s="8"/>
      <c r="E104" s="29"/>
      <c r="F104" s="30"/>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row>
    <row r="105" spans="1:4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row>
    <row r="106" spans="1:4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row>
    <row r="107" spans="1:4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row>
    <row r="108" spans="1:41" x14ac:dyDescent="0.2">
      <c r="A108" s="31" t="s">
        <v>39</v>
      </c>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row>
    <row r="109" spans="1:41" x14ac:dyDescent="0.2">
      <c r="A109" s="32" t="s">
        <v>2</v>
      </c>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row>
    <row r="110" spans="1:41" x14ac:dyDescent="0.2">
      <c r="A110" s="8" t="s">
        <v>315</v>
      </c>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row>
    <row r="111" spans="1:41" x14ac:dyDescent="0.2">
      <c r="A111" s="8" t="s">
        <v>3</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row>
    <row r="112" spans="1:41" x14ac:dyDescent="0.2">
      <c r="A112" s="8" t="s">
        <v>66</v>
      </c>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row>
    <row r="113" spans="1:41" x14ac:dyDescent="0.2">
      <c r="A113" s="8" t="s">
        <v>40</v>
      </c>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row>
    <row r="114" spans="1:41" x14ac:dyDescent="0.2">
      <c r="A114" s="8" t="s">
        <v>41</v>
      </c>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row>
    <row r="115" spans="1:41" x14ac:dyDescent="0.2">
      <c r="A115" s="8" t="s">
        <v>42</v>
      </c>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row>
    <row r="116" spans="1:41" x14ac:dyDescent="0.2">
      <c r="A116" s="8" t="s">
        <v>43</v>
      </c>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row>
    <row r="117" spans="1:41" x14ac:dyDescent="0.2">
      <c r="A117" s="8" t="s">
        <v>67</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row>
    <row r="118" spans="1:41" x14ac:dyDescent="0.2">
      <c r="A118" s="8" t="s">
        <v>44</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row>
    <row r="119" spans="1:41" x14ac:dyDescent="0.2">
      <c r="A119" s="8" t="s">
        <v>45</v>
      </c>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row>
    <row r="120" spans="1:4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row>
    <row r="121" spans="1:41" x14ac:dyDescent="0.2">
      <c r="A121" s="31" t="s">
        <v>46</v>
      </c>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row>
    <row r="122" spans="1:41" x14ac:dyDescent="0.2">
      <c r="A122" s="32" t="s">
        <v>2</v>
      </c>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row>
    <row r="123" spans="1:41" x14ac:dyDescent="0.2">
      <c r="A123" s="8" t="s">
        <v>6</v>
      </c>
      <c r="B123" s="10">
        <v>0</v>
      </c>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row>
    <row r="124" spans="1:41" x14ac:dyDescent="0.2">
      <c r="A124" s="8" t="s">
        <v>47</v>
      </c>
      <c r="B124" s="10">
        <v>1</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row>
    <row r="125" spans="1:41" x14ac:dyDescent="0.2">
      <c r="A125" s="8" t="s">
        <v>168</v>
      </c>
      <c r="B125" s="10">
        <v>1</v>
      </c>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row>
    <row r="126" spans="1:41" x14ac:dyDescent="0.2">
      <c r="A126" s="8" t="s">
        <v>63</v>
      </c>
      <c r="B126" s="10">
        <v>1</v>
      </c>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row>
    <row r="127" spans="1:41" x14ac:dyDescent="0.2">
      <c r="A127" s="8" t="s">
        <v>150</v>
      </c>
      <c r="B127" s="10">
        <v>1</v>
      </c>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row>
    <row r="128" spans="1:41" x14ac:dyDescent="0.2">
      <c r="A128" s="8" t="s">
        <v>64</v>
      </c>
      <c r="B128" s="10">
        <v>1</v>
      </c>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row>
    <row r="129" spans="1:41" x14ac:dyDescent="0.2">
      <c r="A129" s="8" t="s">
        <v>69</v>
      </c>
      <c r="B129" s="10">
        <v>0</v>
      </c>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row>
    <row r="130" spans="1:41" x14ac:dyDescent="0.2">
      <c r="A130" s="8" t="s">
        <v>48</v>
      </c>
      <c r="B130" s="10"/>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row>
    <row r="131" spans="1:41" x14ac:dyDescent="0.2">
      <c r="A131" s="8" t="s">
        <v>49</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row>
    <row r="132" spans="1:4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row>
    <row r="133" spans="1:4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row>
    <row r="134" spans="1:41" s="88" customFormat="1" ht="18" customHeight="1" x14ac:dyDescent="0.2">
      <c r="A134" s="89" t="s">
        <v>115</v>
      </c>
      <c r="B134" s="87"/>
      <c r="C134" s="87" t="s">
        <v>184</v>
      </c>
      <c r="D134" s="87" t="s">
        <v>185</v>
      </c>
      <c r="E134" s="87" t="s">
        <v>186</v>
      </c>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row>
    <row r="135" spans="1:41" ht="18.75" customHeight="1" x14ac:dyDescent="0.2">
      <c r="A135" s="45" t="str">
        <f>A75</f>
        <v>V0</v>
      </c>
      <c r="B135" s="90"/>
      <c r="C135" s="45" t="str">
        <f>A75</f>
        <v>V0</v>
      </c>
      <c r="D135" s="45" t="str">
        <f>A75</f>
        <v>V0</v>
      </c>
      <c r="E135" s="25"/>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row>
    <row r="136" spans="1:41" ht="20.100000000000001" customHeight="1" x14ac:dyDescent="0.25">
      <c r="A136" s="85">
        <v>0.4</v>
      </c>
      <c r="B136" t="s">
        <v>117</v>
      </c>
      <c r="C136" s="85">
        <v>0.4</v>
      </c>
      <c r="D136" s="85">
        <v>0.4</v>
      </c>
      <c r="E136" s="25"/>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row>
    <row r="137" spans="1:41" ht="20.100000000000001" customHeight="1" x14ac:dyDescent="0.25">
      <c r="A137" s="91">
        <v>60000</v>
      </c>
      <c r="B137" s="8"/>
      <c r="C137" s="91">
        <v>60000</v>
      </c>
      <c r="D137" s="91">
        <f>60000-C143</f>
        <v>60000</v>
      </c>
      <c r="E137" s="25"/>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row>
    <row r="138" spans="1:41" ht="20.100000000000001" customHeight="1" x14ac:dyDescent="0.2">
      <c r="A138" s="25">
        <f>'Plan de financement'!M50</f>
        <v>0</v>
      </c>
      <c r="B138" s="8" t="s">
        <v>116</v>
      </c>
      <c r="C138" s="25">
        <f>'Réclamation 1'!M50</f>
        <v>0</v>
      </c>
      <c r="D138" s="25" t="e">
        <f>#REF!</f>
        <v>#REF!</v>
      </c>
      <c r="E138" s="25"/>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row>
    <row r="139" spans="1:41" ht="20.100000000000001" customHeight="1" x14ac:dyDescent="0.2">
      <c r="A139" s="25">
        <f>A138*A136</f>
        <v>0</v>
      </c>
      <c r="B139" s="8" t="s">
        <v>119</v>
      </c>
      <c r="C139" s="25">
        <f>C138*C136</f>
        <v>0</v>
      </c>
      <c r="D139" s="25" t="e">
        <f>D138*D136</f>
        <v>#REF!</v>
      </c>
      <c r="E139" s="25"/>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row>
    <row r="140" spans="1:41" ht="20.100000000000001" customHeight="1" x14ac:dyDescent="0.2">
      <c r="A140" s="25">
        <f>A137</f>
        <v>60000</v>
      </c>
      <c r="B140" s="8" t="s">
        <v>120</v>
      </c>
      <c r="C140" s="25">
        <f>C137</f>
        <v>60000</v>
      </c>
      <c r="D140" s="25">
        <f>D137</f>
        <v>60000</v>
      </c>
      <c r="E140" s="25"/>
    </row>
    <row r="141" spans="1:41" ht="20.100000000000001" customHeight="1" x14ac:dyDescent="0.2">
      <c r="A141" s="25">
        <f>'Plan de financement'!P50</f>
        <v>0</v>
      </c>
      <c r="B141" s="8" t="s">
        <v>118</v>
      </c>
      <c r="C141" s="25">
        <f>'Réclamation 1'!P50</f>
        <v>0</v>
      </c>
      <c r="D141" s="25" t="e">
        <f>#REF!</f>
        <v>#REF!</v>
      </c>
      <c r="E141" s="25"/>
    </row>
    <row r="142" spans="1:41" ht="20.100000000000001" customHeight="1" x14ac:dyDescent="0.2">
      <c r="A142" s="25">
        <f>MIN(A139:A140)</f>
        <v>0</v>
      </c>
      <c r="B142" s="8" t="s">
        <v>121</v>
      </c>
      <c r="C142" s="25">
        <f>MIN(C139:C140)</f>
        <v>0</v>
      </c>
      <c r="D142" s="25" t="e">
        <f>MIN(D139:D140)</f>
        <v>#REF!</v>
      </c>
      <c r="E142" s="25"/>
    </row>
    <row r="143" spans="1:41" ht="20.100000000000001" customHeight="1" x14ac:dyDescent="0.2">
      <c r="A143" s="25">
        <f>MIN(A141:A142)</f>
        <v>0</v>
      </c>
      <c r="B143" s="8"/>
      <c r="C143" s="25">
        <f>MIN(C141:C142)</f>
        <v>0</v>
      </c>
      <c r="D143" s="25" t="e">
        <f>MIN(D141:D142)</f>
        <v>#REF!</v>
      </c>
      <c r="E143" s="25"/>
    </row>
    <row r="144" spans="1:41" s="88" customFormat="1" ht="18" customHeight="1" x14ac:dyDescent="0.2">
      <c r="A144" s="89" t="s">
        <v>128</v>
      </c>
      <c r="B144" s="87"/>
      <c r="C144" s="98" t="s">
        <v>184</v>
      </c>
      <c r="D144" s="98" t="s">
        <v>185</v>
      </c>
      <c r="E144" s="98"/>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row>
    <row r="145" spans="1:41" ht="18.75" customHeight="1" x14ac:dyDescent="0.2">
      <c r="A145" s="45">
        <f>A85</f>
        <v>0</v>
      </c>
      <c r="B145" s="90"/>
      <c r="C145" s="132">
        <f>A85</f>
        <v>0</v>
      </c>
      <c r="D145" s="132">
        <f>A85</f>
        <v>0</v>
      </c>
      <c r="E145" s="25"/>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row>
    <row r="146" spans="1:41" ht="20.100000000000001" customHeight="1" x14ac:dyDescent="0.25">
      <c r="A146" s="84">
        <v>30000</v>
      </c>
      <c r="B146" t="s">
        <v>263</v>
      </c>
      <c r="C146" s="91"/>
      <c r="D146" s="91"/>
      <c r="E146" s="25"/>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row>
    <row r="147" spans="1:41" ht="20.100000000000001" customHeight="1" x14ac:dyDescent="0.25">
      <c r="A147" s="91">
        <f>'Plan de financement'!M63</f>
        <v>0</v>
      </c>
      <c r="B147" s="8" t="s">
        <v>264</v>
      </c>
      <c r="C147" s="91">
        <f>'Réclamation 1'!M63</f>
        <v>0</v>
      </c>
      <c r="D147" s="91">
        <f>30000-C153</f>
        <v>30000</v>
      </c>
      <c r="E147" s="25"/>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row>
    <row r="148" spans="1:41" ht="20.100000000000001" customHeight="1" x14ac:dyDescent="0.2">
      <c r="A148" s="25">
        <f>MIN(A146:A147)</f>
        <v>0</v>
      </c>
      <c r="B148" s="8" t="s">
        <v>116</v>
      </c>
      <c r="C148" s="25"/>
      <c r="D148" s="25" t="e">
        <f>#REF!</f>
        <v>#REF!</v>
      </c>
      <c r="E148" s="25" t="s">
        <v>265</v>
      </c>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row>
    <row r="149" spans="1:41" ht="20.100000000000001" customHeight="1" x14ac:dyDescent="0.2">
      <c r="A149" s="25"/>
      <c r="B149" s="8"/>
      <c r="C149" s="25"/>
      <c r="D149" s="25" t="e">
        <f>D146*D148</f>
        <v>#REF!</v>
      </c>
      <c r="E149" s="25"/>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row>
    <row r="150" spans="1:41" ht="20.100000000000001" customHeight="1" x14ac:dyDescent="0.2">
      <c r="A150" s="25"/>
      <c r="B150" s="8"/>
      <c r="C150" s="25"/>
      <c r="D150" s="25">
        <f>D147</f>
        <v>30000</v>
      </c>
      <c r="E150" s="25"/>
    </row>
    <row r="151" spans="1:41" ht="20.100000000000001" customHeight="1" x14ac:dyDescent="0.2">
      <c r="A151" s="25"/>
      <c r="B151" s="8"/>
      <c r="C151" s="25"/>
      <c r="D151" s="25" t="e">
        <f>#REF!</f>
        <v>#REF!</v>
      </c>
      <c r="E151" s="25"/>
    </row>
    <row r="152" spans="1:41" ht="20.100000000000001" customHeight="1" x14ac:dyDescent="0.2">
      <c r="A152" s="25">
        <f>MIN(A149:A150)</f>
        <v>0</v>
      </c>
      <c r="B152" s="8"/>
      <c r="C152" s="25">
        <f>MIN(C149:C150)</f>
        <v>0</v>
      </c>
      <c r="D152" s="25" t="e">
        <f>MIN(D149:D150)</f>
        <v>#REF!</v>
      </c>
      <c r="E152" s="25"/>
    </row>
    <row r="153" spans="1:41" ht="21" customHeight="1" x14ac:dyDescent="0.2">
      <c r="A153" s="25">
        <f>MIN(A151:A152)</f>
        <v>0</v>
      </c>
      <c r="C153" s="25">
        <f>MIN(C151:C152)</f>
        <v>0</v>
      </c>
      <c r="D153" s="25" t="e">
        <f>MIN(D151:D152)</f>
        <v>#REF!</v>
      </c>
      <c r="E153" s="8"/>
    </row>
    <row r="154" spans="1:41" s="88" customFormat="1" ht="18" customHeight="1" x14ac:dyDescent="0.2">
      <c r="A154" s="89" t="s">
        <v>145</v>
      </c>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row>
    <row r="155" spans="1:41" ht="17.100000000000001" customHeight="1" x14ac:dyDescent="0.2">
      <c r="A155" s="27">
        <f>'Plan de financement'!$M$135+'Plan de financement'!$M$126+'Plan de financement'!$M$117+'Plan de financement'!$M$90+'Plan de financement'!$M$81+'Plan de financement'!$M$50+'Plan de financement'!$M$28</f>
        <v>0</v>
      </c>
      <c r="B155" s="8" t="s">
        <v>146</v>
      </c>
      <c r="C155" s="8"/>
      <c r="D155" s="8"/>
      <c r="E155" s="8"/>
    </row>
    <row r="156" spans="1:41" ht="17.100000000000001" customHeight="1" x14ac:dyDescent="0.2">
      <c r="A156" s="27">
        <f>'Plan de financement'!$P$135+'Plan de financement'!$P$126+'Plan de financement'!$P$117+'Plan de financement'!$P$90+'Plan de financement'!$P$81+'Plan de financement'!P50+'Plan de financement'!$P$28</f>
        <v>0</v>
      </c>
      <c r="B156" s="8" t="s">
        <v>118</v>
      </c>
      <c r="C156" s="8"/>
      <c r="D156" s="8"/>
      <c r="E156" s="8"/>
    </row>
    <row r="157" spans="1:41" ht="19.5" customHeight="1" x14ac:dyDescent="0.2">
      <c r="A157" s="27">
        <f>(A155*15%)</f>
        <v>0</v>
      </c>
      <c r="B157" s="8" t="s">
        <v>147</v>
      </c>
      <c r="C157" s="8"/>
      <c r="D157" s="92">
        <f>A155</f>
        <v>0</v>
      </c>
      <c r="E157" s="8" t="s">
        <v>149</v>
      </c>
    </row>
    <row r="158" spans="1:41" ht="19.5" customHeight="1" x14ac:dyDescent="0.2">
      <c r="A158" s="27">
        <f>C32/3*A76</f>
        <v>0</v>
      </c>
      <c r="B158" s="8" t="s">
        <v>166</v>
      </c>
      <c r="C158" s="8"/>
      <c r="D158" s="92">
        <f>A159</f>
        <v>0.15</v>
      </c>
      <c r="E158" s="8" t="s">
        <v>148</v>
      </c>
    </row>
    <row r="159" spans="1:41" ht="27" customHeight="1" x14ac:dyDescent="0.2">
      <c r="A159" s="26">
        <v>0.15</v>
      </c>
      <c r="B159" s="8" t="s">
        <v>280</v>
      </c>
      <c r="C159" s="8"/>
      <c r="D159" s="57" t="e">
        <f>D158/D157</f>
        <v>#DIV/0!</v>
      </c>
      <c r="E159" s="8"/>
    </row>
    <row r="160" spans="1:41" ht="21.6" customHeight="1" x14ac:dyDescent="0.2">
      <c r="A160" s="27">
        <f>A158-A156</f>
        <v>0</v>
      </c>
      <c r="B160" s="8" t="s">
        <v>247</v>
      </c>
      <c r="C160" s="8"/>
      <c r="D160" s="92"/>
      <c r="E160" s="8"/>
    </row>
    <row r="161" spans="1:41" ht="29.1" customHeight="1" x14ac:dyDescent="0.2">
      <c r="A161" s="149">
        <f>ROUNDDOWN(IF(MIN(A157,A160)&gt;=0,MIN(A157,A160),0),0)</f>
        <v>0</v>
      </c>
      <c r="B161" s="45" t="s">
        <v>121</v>
      </c>
      <c r="C161" s="8"/>
      <c r="D161" s="8"/>
      <c r="E161" s="8"/>
    </row>
    <row r="162" spans="1:41" s="88" customFormat="1" ht="18" customHeight="1" x14ac:dyDescent="0.2">
      <c r="A162" s="89" t="s">
        <v>228</v>
      </c>
      <c r="B162" s="87"/>
      <c r="C162" s="133" t="s">
        <v>230</v>
      </c>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row>
    <row r="163" spans="1:41" ht="17.100000000000001" customHeight="1" x14ac:dyDescent="0.2">
      <c r="A163" s="27">
        <f>'Plan de financement'!M135+'Plan de financement'!M126+'Plan de financement'!M117+'Plan de financement'!M90+'Plan de financement'!M81+'Plan de financement'!M50+'Plan de financement'!M28</f>
        <v>0</v>
      </c>
      <c r="B163" s="8" t="s">
        <v>248</v>
      </c>
      <c r="C163" s="150">
        <f>A169-A164-'Réclamation 1'!M144</f>
        <v>0</v>
      </c>
      <c r="D163" s="8" t="s">
        <v>252</v>
      </c>
      <c r="E163" s="8"/>
    </row>
    <row r="164" spans="1:41" ht="17.100000000000001" customHeight="1" x14ac:dyDescent="0.2">
      <c r="A164" s="27">
        <f>'Réclamation 1'!P135+'Réclamation 1'!P126+'Réclamation 1'!P117+'Réclamation 1'!P108+'Réclamation 1'!P81+'Réclamation 1'!P50+'Réclamation 1'!P28</f>
        <v>0</v>
      </c>
      <c r="B164" s="8" t="s">
        <v>254</v>
      </c>
      <c r="C164" s="8"/>
      <c r="E164" s="8"/>
    </row>
    <row r="165" spans="1:41" ht="19.5" customHeight="1" x14ac:dyDescent="0.2">
      <c r="A165" s="27">
        <f>'Réclamation 1'!M135+'Réclamation 1'!M126+'Réclamation 1'!M117+'Réclamation 1'!M108+'Réclamation 1'!M81+'Réclamation 1'!M50+'Réclamation 1'!M28</f>
        <v>0</v>
      </c>
      <c r="B165" s="8" t="s">
        <v>249</v>
      </c>
      <c r="C165" s="8"/>
      <c r="D165" s="92"/>
      <c r="E165" s="8"/>
    </row>
    <row r="166" spans="1:41" ht="19.5" customHeight="1" x14ac:dyDescent="0.2">
      <c r="A166" s="27">
        <f>A165*15%</f>
        <v>0</v>
      </c>
      <c r="B166" s="8" t="s">
        <v>250</v>
      </c>
      <c r="C166" s="8"/>
      <c r="D166" s="92"/>
      <c r="E166" s="8"/>
    </row>
    <row r="167" spans="1:41" ht="27" customHeight="1" x14ac:dyDescent="0.2">
      <c r="A167" s="27" t="e">
        <f>A158/$A$75-A163</f>
        <v>#VALUE!</v>
      </c>
      <c r="B167" s="8" t="s">
        <v>251</v>
      </c>
      <c r="C167" s="8"/>
      <c r="D167" s="57"/>
      <c r="E167" s="8"/>
    </row>
    <row r="168" spans="1:41" ht="21.6" customHeight="1" x14ac:dyDescent="0.2">
      <c r="A168" s="27">
        <f>ROUNDDOWN(IF(MIN(A166,A164)&gt;=0,MIN(A166,A164),0),0)</f>
        <v>0</v>
      </c>
      <c r="B168" s="8" t="s">
        <v>167</v>
      </c>
      <c r="C168" s="8"/>
      <c r="D168" s="92"/>
      <c r="E168" s="8"/>
    </row>
    <row r="169" spans="1:41" ht="22.5" customHeight="1" x14ac:dyDescent="0.2">
      <c r="A169" s="27" t="b">
        <f>'Plan de financement'!P146</f>
        <v>0</v>
      </c>
      <c r="B169" s="8" t="s">
        <v>253</v>
      </c>
      <c r="D169" s="8"/>
      <c r="E169" s="8"/>
    </row>
    <row r="170" spans="1:41" x14ac:dyDescent="0.2">
      <c r="A170" s="89" t="s">
        <v>231</v>
      </c>
      <c r="B170" s="87"/>
      <c r="C170" s="133" t="s">
        <v>230</v>
      </c>
      <c r="D170" s="8"/>
      <c r="E170" s="8"/>
    </row>
    <row r="171" spans="1:41" ht="15.95" customHeight="1" x14ac:dyDescent="0.2">
      <c r="A171" s="27">
        <f>C163</f>
        <v>0</v>
      </c>
      <c r="B171" s="8" t="s">
        <v>229</v>
      </c>
      <c r="C171" s="150" t="e">
        <f>A171-A172</f>
        <v>#REF!</v>
      </c>
      <c r="D171" s="8" t="s">
        <v>252</v>
      </c>
      <c r="E171" s="8"/>
    </row>
    <row r="172" spans="1:41" ht="15.95" customHeight="1" x14ac:dyDescent="0.2">
      <c r="A172" s="27" t="e">
        <f>#REF!+#REF!+#REF!+#REF!+#REF!+#REF!+#REF!</f>
        <v>#REF!</v>
      </c>
      <c r="B172" s="8" t="s">
        <v>255</v>
      </c>
      <c r="C172" s="8"/>
      <c r="D172" s="8"/>
      <c r="E172" s="8"/>
    </row>
    <row r="173" spans="1:41" ht="15.95" customHeight="1" x14ac:dyDescent="0.2">
      <c r="A173" s="27" t="e">
        <f>#REF!+#REF!+#REF!+#REF!+#REF!+#REF!+#REF!</f>
        <v>#REF!</v>
      </c>
      <c r="B173" s="8" t="s">
        <v>256</v>
      </c>
      <c r="C173" s="8"/>
      <c r="D173" s="8"/>
      <c r="E173" s="8"/>
    </row>
    <row r="174" spans="1:41" ht="15.95" customHeight="1" x14ac:dyDescent="0.2">
      <c r="A174" s="27" t="e">
        <f>A173/0.85-A173</f>
        <v>#REF!</v>
      </c>
      <c r="B174" s="8" t="s">
        <v>250</v>
      </c>
      <c r="C174" s="8"/>
      <c r="D174" s="8"/>
      <c r="E174" s="8"/>
    </row>
    <row r="175" spans="1:41" ht="15.95" customHeight="1" x14ac:dyDescent="0.2">
      <c r="A175" s="27" t="e">
        <f>A166/$A$76-A172</f>
        <v>#DIV/0!</v>
      </c>
      <c r="B175" s="8" t="s">
        <v>251</v>
      </c>
      <c r="C175" s="8"/>
      <c r="D175" s="8"/>
      <c r="E175" s="8"/>
    </row>
    <row r="176" spans="1:41" ht="15.95" customHeight="1" x14ac:dyDescent="0.2">
      <c r="A176" s="27" t="e">
        <f>ROUNDDOWN(IF(MIN(A174,A172)&gt;=0,MIN(A174,A172),0),0)</f>
        <v>#REF!</v>
      </c>
      <c r="B176" s="8" t="s">
        <v>167</v>
      </c>
      <c r="C176" s="8"/>
      <c r="D176" s="8"/>
      <c r="E176" s="8"/>
    </row>
    <row r="177" spans="1:5" ht="15.95" customHeight="1" x14ac:dyDescent="0.2">
      <c r="A177" s="27" t="b">
        <f>A169</f>
        <v>0</v>
      </c>
      <c r="B177" s="8" t="s">
        <v>253</v>
      </c>
      <c r="C177" s="8"/>
      <c r="D177" s="8"/>
      <c r="E177" s="8"/>
    </row>
    <row r="178" spans="1:5" ht="15.95" customHeight="1" x14ac:dyDescent="0.2">
      <c r="A178" s="8"/>
      <c r="B178" s="10"/>
      <c r="C178" s="8"/>
      <c r="D178" s="8"/>
      <c r="E178" s="8"/>
    </row>
    <row r="179" spans="1:5" x14ac:dyDescent="0.2">
      <c r="A179" s="89" t="s">
        <v>258</v>
      </c>
      <c r="B179" s="87"/>
      <c r="D179" s="8"/>
      <c r="E179" s="8"/>
    </row>
    <row r="180" spans="1:5" x14ac:dyDescent="0.2">
      <c r="A180" s="27">
        <f>'Plan de financement'!M146</f>
        <v>0</v>
      </c>
      <c r="B180" s="8" t="s">
        <v>259</v>
      </c>
      <c r="D180" s="8"/>
      <c r="E180" s="8"/>
    </row>
    <row r="181" spans="1:5" x14ac:dyDescent="0.2">
      <c r="A181" s="27" t="b">
        <f>'Plan de financement'!P146</f>
        <v>0</v>
      </c>
      <c r="B181" s="8" t="s">
        <v>260</v>
      </c>
    </row>
    <row r="182" spans="1:5" x14ac:dyDescent="0.2">
      <c r="A182" s="27"/>
      <c r="B182" s="8"/>
    </row>
    <row r="183" spans="1:5" x14ac:dyDescent="0.2">
      <c r="A183" s="41"/>
      <c r="B183" s="8"/>
    </row>
    <row r="184" spans="1:5" x14ac:dyDescent="0.2">
      <c r="A184" s="27"/>
      <c r="B184" s="8"/>
    </row>
    <row r="185" spans="1:5" x14ac:dyDescent="0.2">
      <c r="A185" s="41"/>
      <c r="B185" s="8"/>
    </row>
    <row r="186" spans="1:5" x14ac:dyDescent="0.2">
      <c r="A186" s="89" t="s">
        <v>262</v>
      </c>
      <c r="B186" s="87"/>
      <c r="D186" s="8"/>
      <c r="E186" s="8"/>
    </row>
    <row r="187" spans="1:5" x14ac:dyDescent="0.2">
      <c r="A187" s="89" t="s">
        <v>184</v>
      </c>
      <c r="B187" s="87"/>
      <c r="C187" s="87" t="s">
        <v>261</v>
      </c>
    </row>
    <row r="188" spans="1:5" x14ac:dyDescent="0.2">
      <c r="A188" s="27">
        <f>'Réclamation 1'!$M$146</f>
        <v>0</v>
      </c>
      <c r="B188" s="8" t="s">
        <v>116</v>
      </c>
    </row>
    <row r="189" spans="1:5" x14ac:dyDescent="0.2">
      <c r="A189" s="27">
        <f>'Réclamation 1'!$P$146</f>
        <v>0</v>
      </c>
      <c r="B189" s="8" t="s">
        <v>118</v>
      </c>
      <c r="C189" s="150">
        <f>A181-A189</f>
        <v>0</v>
      </c>
    </row>
    <row r="190" spans="1:5" x14ac:dyDescent="0.2">
      <c r="A190" s="27">
        <f>'Réclamation 1'!$N$146</f>
        <v>0</v>
      </c>
      <c r="B190" s="8" t="s">
        <v>233</v>
      </c>
    </row>
    <row r="191" spans="1:5" x14ac:dyDescent="0.2">
      <c r="A191" s="27">
        <f>'Réclamation 1'!$O$146</f>
        <v>0</v>
      </c>
      <c r="B191" s="8" t="s">
        <v>234</v>
      </c>
    </row>
    <row r="192" spans="1:5" x14ac:dyDescent="0.2">
      <c r="A192" s="27"/>
      <c r="B192" s="8"/>
    </row>
    <row r="193" spans="1:3" x14ac:dyDescent="0.2">
      <c r="A193" s="41"/>
      <c r="B193" s="8"/>
    </row>
    <row r="194" spans="1:3" x14ac:dyDescent="0.2">
      <c r="A194" s="89" t="s">
        <v>185</v>
      </c>
      <c r="B194" s="87"/>
      <c r="C194" s="87" t="s">
        <v>261</v>
      </c>
    </row>
    <row r="195" spans="1:3" x14ac:dyDescent="0.2">
      <c r="A195" s="27" t="e">
        <f>#REF!</f>
        <v>#REF!</v>
      </c>
      <c r="B195" s="8" t="s">
        <v>116</v>
      </c>
    </row>
    <row r="196" spans="1:3" x14ac:dyDescent="0.2">
      <c r="A196" s="27" t="e">
        <f>#REF!</f>
        <v>#REF!</v>
      </c>
      <c r="B196" s="8" t="s">
        <v>118</v>
      </c>
      <c r="C196" s="151" t="e">
        <f>C189-A196</f>
        <v>#REF!</v>
      </c>
    </row>
    <row r="197" spans="1:3" x14ac:dyDescent="0.2">
      <c r="A197" s="27" t="e">
        <f>#REF!</f>
        <v>#REF!</v>
      </c>
      <c r="B197" s="8" t="s">
        <v>233</v>
      </c>
    </row>
    <row r="198" spans="1:3" x14ac:dyDescent="0.2">
      <c r="A198" s="27" t="e">
        <f>#REF!</f>
        <v>#REF!</v>
      </c>
      <c r="B198" s="8" t="s">
        <v>234</v>
      </c>
    </row>
    <row r="199" spans="1:3" x14ac:dyDescent="0.2">
      <c r="A199" s="27"/>
      <c r="B199" s="8"/>
    </row>
    <row r="200" spans="1:3" x14ac:dyDescent="0.2">
      <c r="A200" s="41"/>
      <c r="B200" s="8"/>
    </row>
    <row r="201" spans="1:3" x14ac:dyDescent="0.2">
      <c r="A201" s="89" t="s">
        <v>232</v>
      </c>
      <c r="B201" s="87"/>
    </row>
    <row r="202" spans="1:3" x14ac:dyDescent="0.2">
      <c r="A202" s="27"/>
      <c r="B202" s="8"/>
    </row>
    <row r="203" spans="1:3" x14ac:dyDescent="0.2">
      <c r="A203" s="27"/>
      <c r="B203" s="8"/>
    </row>
    <row r="204" spans="1:3" x14ac:dyDescent="0.2">
      <c r="A204" s="27"/>
      <c r="B204" s="8"/>
    </row>
    <row r="205" spans="1:3" x14ac:dyDescent="0.2">
      <c r="A205" s="27"/>
      <c r="B205" s="8"/>
    </row>
    <row r="206" spans="1:3" x14ac:dyDescent="0.2">
      <c r="A206" s="41"/>
      <c r="B206" s="8"/>
    </row>
    <row r="207" spans="1:3" x14ac:dyDescent="0.2">
      <c r="A207" s="41"/>
      <c r="B207" s="8"/>
    </row>
    <row r="208" spans="1:3" x14ac:dyDescent="0.2">
      <c r="A208" s="41"/>
      <c r="B208" s="8"/>
    </row>
    <row r="209" spans="1:2" x14ac:dyDescent="0.2">
      <c r="A209" s="8"/>
      <c r="B209" s="8"/>
    </row>
    <row r="210" spans="1:2" x14ac:dyDescent="0.2">
      <c r="A210" s="8"/>
      <c r="B210" s="8"/>
    </row>
    <row r="211" spans="1:2" x14ac:dyDescent="0.2">
      <c r="A211" s="8"/>
      <c r="B211" s="8"/>
    </row>
  </sheetData>
  <sheetProtection algorithmName="SHA-512" hashValue="M0fOKA7Sdhf0Qn+OxOHMDPArtdh9weeYs691corAhXF80KRxk/7Jhn4kjuJZktmCXejSjsMVOK1mJuUFLnVeHg==" saltValue="IspKToWtDo8wM80NslQjMg==" spinCount="100000" sheet="1" objects="1" scenarios="1"/>
  <phoneticPr fontId="8" type="noConversion"/>
  <hyperlinks>
    <hyperlink ref="A84" r:id="rId1" display="https://www.tresor.gouv.qc.ca/fileadmin/PDF/secretariat/Directive_frais_remboursables.pdf" xr:uid="{2DC6B995-3F57-4576-95ED-2CB00149FDB1}"/>
  </hyperlinks>
  <pageMargins left="0.7" right="0.7" top="0.75" bottom="0.75" header="0.3" footer="0.3"/>
  <pageSetup orientation="portrait" horizontalDpi="1200" verticalDpi="1200"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F24DAD2FC6F24BA89B5B2D9EEBF2D1" ma:contentTypeVersion="5" ma:contentTypeDescription="Crée un document." ma:contentTypeScope="" ma:versionID="467a9791f508fef9543d34c7f8a78134">
  <xsd:schema xmlns:xsd="http://www.w3.org/2001/XMLSchema" xmlns:xs="http://www.w3.org/2001/XMLSchema" xmlns:p="http://schemas.microsoft.com/office/2006/metadata/properties" xmlns:ns1="http://schemas.microsoft.com/sharepoint/v3" xmlns:ns2="7ce3a79e-a74e-4a8e-97d8-3c4987d7313b" targetNamespace="http://schemas.microsoft.com/office/2006/metadata/properties" ma:root="true" ma:fieldsID="e56a14be22d72e1b9d784a60f9ea547b" ns1:_="" ns2:_="">
    <xsd:import namespace="http://schemas.microsoft.com/sharepoint/v3"/>
    <xsd:import namespace="7ce3a79e-a74e-4a8e-97d8-3c4987d7313b"/>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e3a79e-a74e-4a8e-97d8-3c4987d7313b" elementFormDefault="qualified">
    <xsd:import namespace="http://schemas.microsoft.com/office/2006/documentManagement/types"/>
    <xsd:import namespace="http://schemas.microsoft.com/office/infopath/2007/PartnerControls"/>
    <xsd:element name="_dlc_DocId" ma:index="10" nillable="true" ma:displayName="Valeur d’ID de document" ma:description="Valeur de l’ID de document affecté à cet élément." ma:internalName="_dlc_DocId" ma:readOnly="true">
      <xsd:simpleType>
        <xsd:restriction base="dms:Text"/>
      </xsd:simpleType>
    </xsd:element>
    <xsd:element name="_dlc_DocIdUrl" ma:index="11"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ce3a79e-a74e-4a8e-97d8-3c4987d7313b">DDJ7DZ3RAA3J-8-31870</_dlc_DocId>
    <_dlc_DocIdUrl xmlns="7ce3a79e-a74e-4a8e-97d8-3c4987d7313b">
      <Url>https://presse.mapaq.gouv.qc.ca/_layouts/15/DocIdRedir.aspx?ID=DDJ7DZ3RAA3J-8-31870</Url>
      <Description>DDJ7DZ3RAA3J-8-31870</Description>
    </_dlc_DocIdUrl>
  </documentManagement>
</p:properties>
</file>

<file path=customXml/itemProps1.xml><?xml version="1.0" encoding="utf-8"?>
<ds:datastoreItem xmlns:ds="http://schemas.openxmlformats.org/officeDocument/2006/customXml" ds:itemID="{BA530C9D-9808-41DA-9DC6-0075770A7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e3a79e-a74e-4a8e-97d8-3c4987d73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93C87E-2060-49BE-8402-F43F25B42AB2}">
  <ds:schemaRefs>
    <ds:schemaRef ds:uri="http://schemas.microsoft.com/sharepoint/events"/>
  </ds:schemaRefs>
</ds:datastoreItem>
</file>

<file path=customXml/itemProps3.xml><?xml version="1.0" encoding="utf-8"?>
<ds:datastoreItem xmlns:ds="http://schemas.openxmlformats.org/officeDocument/2006/customXml" ds:itemID="{145A863D-B8BB-4866-BFE0-00D84D804A66}">
  <ds:schemaRefs>
    <ds:schemaRef ds:uri="http://schemas.microsoft.com/sharepoint/v3/contenttype/forms"/>
  </ds:schemaRefs>
</ds:datastoreItem>
</file>

<file path=customXml/itemProps4.xml><?xml version="1.0" encoding="utf-8"?>
<ds:datastoreItem xmlns:ds="http://schemas.openxmlformats.org/officeDocument/2006/customXml" ds:itemID="{C6BFD81D-0B3B-4716-844A-0D889C7B8FC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413aaba-0f94-4a6e-bbaf-65d5bf7dd04d"/>
    <ds:schemaRef ds:uri="c0462faf-72bd-4a50-976c-7798edeccccb"/>
    <ds:schemaRef ds:uri="http://www.w3.org/XML/1998/namespace"/>
    <ds:schemaRef ds:uri="http://purl.org/dc/dcmitype/"/>
    <ds:schemaRef ds:uri="http://schemas.microsoft.com/sharepoint/v3"/>
    <ds:schemaRef ds:uri="7ce3a79e-a74e-4a8e-97d8-3c4987d7313b"/>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INSTRUCTIONS PF</vt:lpstr>
      <vt:lpstr>Plan de financement</vt:lpstr>
      <vt:lpstr>INSTRUCTIONS -RECLAM</vt:lpstr>
      <vt:lpstr>Réclamation 1</vt:lpstr>
      <vt:lpstr>Réclamation 2</vt:lpstr>
      <vt:lpstr>Sommaire des réclamations</vt:lpstr>
      <vt:lpstr>Source</vt:lpstr>
      <vt:lpstr>'INSTRUCTIONS PF'!_Hlk69927398</vt:lpstr>
      <vt:lpstr>'INSTRUCTIONS PF'!OLE_LINK4</vt:lpstr>
      <vt:lpstr>'Plan de financement'!Zone_d_impression</vt:lpstr>
      <vt:lpstr>'Réclamation 1'!Zone_d_impression</vt:lpstr>
      <vt:lpstr>'Réclamation 2'!Zone_d_impression</vt:lpstr>
    </vt:vector>
  </TitlesOfParts>
  <Manager/>
  <Company>MAPAQ</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Dufour Sara (DPP) (Québec)</dc:creator>
  <cp:keywords/>
  <dc:description/>
  <cp:lastModifiedBy>Morin Geneviève (DAGPST) (Québec)</cp:lastModifiedBy>
  <cp:revision/>
  <dcterms:created xsi:type="dcterms:W3CDTF">2023-03-08T14:47:28Z</dcterms:created>
  <dcterms:modified xsi:type="dcterms:W3CDTF">2026-07-08T21:23:00Z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0x010100B7F24DAD2FC6F24BA89B5B2D9EEBF2D1</vt:lpwstr>
  </property>
  <property fmtid="{D5CDD505-2E9C-101B-9397-08002B2CF9AE}" pid="3" name="_dlc_DocIdItemGuid">
    <vt:lpwstr>a1fd0ac7-57c9-4ee3-8f57-0e175de14203</vt:lpwstr>
  </property>
</Properties>
</file>