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202300"/>
  <mc:AlternateContent xmlns:mc="http://schemas.openxmlformats.org/markup-compatibility/2006">
    <mc:Choice Requires="x15">
      <x15ac:absPath xmlns:x15ac="http://schemas.microsoft.com/office/spreadsheetml/2010/11/ac" url="M:\DPP\2120_Devel_prog_ministeriels\PADAAR\2 - À déplacer\PADAAR\1-Documents administratifs actualisés_automne 2024\Plan de financement\4051\Version finale\Version externe\"/>
    </mc:Choice>
  </mc:AlternateContent>
  <xr:revisionPtr revIDLastSave="0" documentId="13_ncr:1_{7269A01E-DD91-4A18-ABF0-6B28A28287F7}" xr6:coauthVersionLast="47" xr6:coauthVersionMax="47" xr10:uidLastSave="{00000000-0000-0000-0000-000000000000}"/>
  <workbookProtection workbookAlgorithmName="SHA-512" workbookHashValue="fGjSh8ozY131gCxleNqvKfry3TAyCVwTIOUoxMpH9My3j5W+vzVf/BB7SB0KlzNSYRaT2vtQMtowPDgQCsnYhg==" workbookSaltValue="NJrXdfpZu5DtxALCRZfX4Q==" workbookSpinCount="100000" lockStructure="1"/>
  <bookViews>
    <workbookView xWindow="-120" yWindow="-120" windowWidth="29040" windowHeight="15720" tabRatio="908" xr2:uid="{72767F4D-C94A-46FE-AE90-C6F1C603B888}"/>
  </bookViews>
  <sheets>
    <sheet name="Instructions" sheetId="5" r:id="rId1"/>
    <sheet name="feuille de saisie" sheetId="14" r:id="rId2"/>
    <sheet name="resultats" sheetId="15" state="hidden" r:id="rId3"/>
    <sheet name="carte coût des terres" sheetId="16" r:id="rId4"/>
    <sheet name="Coût Structure de financement" sheetId="6" r:id="rId5"/>
    <sheet name="MAPAQ-Résumé" sheetId="8" state="hidden" r:id="rId6"/>
    <sheet name="Instructions Réclamation" sheetId="11" state="hidden" r:id="rId7"/>
    <sheet name="feuille de saisie (R1)" sheetId="17" state="hidden" r:id="rId8"/>
    <sheet name="resultats (R1)" sheetId="18" state="hidden" r:id="rId9"/>
    <sheet name="Réclamation 1" sheetId="9" state="hidden" r:id="rId10"/>
    <sheet name="feuille de saisie (R2)" sheetId="19" state="hidden" r:id="rId11"/>
    <sheet name="resultats (R2)" sheetId="20" state="hidden" r:id="rId12"/>
    <sheet name="Réclamation 2" sheetId="10" state="hidden" r:id="rId13"/>
    <sheet name="Source" sheetId="7" state="hidden" r:id="rId14"/>
  </sheets>
  <externalReferences>
    <externalReference r:id="rId15"/>
  </externalReferences>
  <definedNames>
    <definedName name="Analystes">[1]listes!$D$2:$D$14</definedName>
    <definedName name="Programmes">[1]listes!$A$1:$A$13</definedName>
    <definedName name="_xlnm.Print_Area" localSheetId="4">'Coût Structure de financement'!$A$1:$K$73</definedName>
    <definedName name="_xlnm.Print_Area" localSheetId="6">'Instructions Réclamation'!$A$1:$K$145</definedName>
    <definedName name="_xlnm.Print_Area" localSheetId="9">'Réclamation 1'!$A$1:$K$2</definedName>
    <definedName name="_xlnm.Print_Area" localSheetId="12">'Réclamation 2'!$A$1:$K$2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64" i="10" l="1"/>
  <c r="Y63" i="9"/>
  <c r="M87" i="10"/>
  <c r="M86" i="9"/>
  <c r="P60" i="10"/>
  <c r="P59" i="10"/>
  <c r="P58" i="10"/>
  <c r="P57" i="10"/>
  <c r="P56" i="10"/>
  <c r="P55" i="10"/>
  <c r="P54" i="10"/>
  <c r="P53" i="10"/>
  <c r="P52" i="10"/>
  <c r="P51" i="10"/>
  <c r="P50" i="10"/>
  <c r="P49" i="10"/>
  <c r="P48" i="10"/>
  <c r="P47" i="10"/>
  <c r="P46" i="10"/>
  <c r="N60" i="10"/>
  <c r="N59" i="10"/>
  <c r="N58" i="10"/>
  <c r="N57" i="10"/>
  <c r="N56" i="10"/>
  <c r="N55" i="10"/>
  <c r="N54" i="10"/>
  <c r="N53" i="10"/>
  <c r="N52" i="10"/>
  <c r="N51" i="10"/>
  <c r="N50" i="10"/>
  <c r="N49" i="10"/>
  <c r="N48" i="10"/>
  <c r="N47" i="10"/>
  <c r="N46" i="10"/>
  <c r="P20" i="10"/>
  <c r="P19" i="10"/>
  <c r="P18" i="10"/>
  <c r="P17" i="10"/>
  <c r="P16" i="10"/>
  <c r="P15" i="10"/>
  <c r="P14" i="10"/>
  <c r="P13" i="10"/>
  <c r="N20" i="10"/>
  <c r="N19" i="10"/>
  <c r="N18" i="10"/>
  <c r="N17" i="10"/>
  <c r="N16" i="10"/>
  <c r="N15" i="10"/>
  <c r="N14" i="10"/>
  <c r="N13" i="10"/>
  <c r="P59" i="9"/>
  <c r="P58" i="9"/>
  <c r="P57" i="9"/>
  <c r="P56" i="9"/>
  <c r="P55" i="9"/>
  <c r="P54" i="9"/>
  <c r="P53" i="9"/>
  <c r="P52" i="9"/>
  <c r="P51" i="9"/>
  <c r="P50" i="9"/>
  <c r="P49" i="9"/>
  <c r="P48" i="9"/>
  <c r="P47" i="9"/>
  <c r="P46" i="9"/>
  <c r="P45" i="9"/>
  <c r="N59" i="9"/>
  <c r="N58" i="9"/>
  <c r="N57" i="9"/>
  <c r="N56" i="9"/>
  <c r="N55" i="9"/>
  <c r="N54" i="9"/>
  <c r="N53" i="9"/>
  <c r="N52" i="9"/>
  <c r="N51" i="9"/>
  <c r="N50" i="9"/>
  <c r="N49" i="9"/>
  <c r="N48" i="9"/>
  <c r="N47" i="9"/>
  <c r="N46" i="9"/>
  <c r="N45" i="9"/>
  <c r="P19" i="9"/>
  <c r="P18" i="9"/>
  <c r="P17" i="9"/>
  <c r="P16" i="9"/>
  <c r="P15" i="9"/>
  <c r="P14" i="9"/>
  <c r="P13" i="9"/>
  <c r="P12" i="9"/>
  <c r="N19" i="9"/>
  <c r="N18" i="9"/>
  <c r="N17" i="9"/>
  <c r="N16" i="9"/>
  <c r="N15" i="9"/>
  <c r="N14" i="9"/>
  <c r="N13" i="9"/>
  <c r="N12" i="9"/>
  <c r="F75" i="6" l="1"/>
  <c r="Q93" i="10" l="1"/>
  <c r="P93" i="10"/>
  <c r="M93" i="10"/>
  <c r="E95" i="10"/>
  <c r="R64" i="10"/>
  <c r="Q64" i="10"/>
  <c r="K64" i="10"/>
  <c r="J64" i="10"/>
  <c r="I64" i="10"/>
  <c r="H64" i="10"/>
  <c r="G64" i="10"/>
  <c r="Q92" i="9"/>
  <c r="P92" i="9"/>
  <c r="M92" i="9"/>
  <c r="E92" i="9"/>
  <c r="I63" i="9"/>
  <c r="K63" i="9"/>
  <c r="J63" i="9"/>
  <c r="H63" i="9"/>
  <c r="G63" i="9"/>
  <c r="J88" i="6"/>
  <c r="H88" i="6"/>
  <c r="K75" i="6"/>
  <c r="H75" i="6"/>
  <c r="J75" i="6"/>
  <c r="I75" i="6"/>
  <c r="G75" i="6"/>
  <c r="K61" i="6"/>
  <c r="R60" i="9" l="1"/>
  <c r="Q60" i="9"/>
  <c r="I34" i="20"/>
  <c r="M29" i="20"/>
  <c r="I35" i="20"/>
  <c r="E35" i="19" s="1"/>
  <c r="I33" i="20"/>
  <c r="I30" i="20"/>
  <c r="I29" i="20"/>
  <c r="I28" i="20"/>
  <c r="I23" i="20" l="1"/>
  <c r="I23" i="18"/>
  <c r="I23" i="15"/>
  <c r="F9" i="20"/>
  <c r="I9" i="20" s="1"/>
  <c r="I18" i="20"/>
  <c r="I17" i="20"/>
  <c r="I16" i="20"/>
  <c r="I15" i="20"/>
  <c r="I14" i="20"/>
  <c r="I13" i="20"/>
  <c r="I11" i="20"/>
  <c r="I7" i="20"/>
  <c r="AM62" i="20" l="1"/>
  <c r="AU35" i="20"/>
  <c r="AO35" i="20"/>
  <c r="AU34" i="20"/>
  <c r="AO34" i="20"/>
  <c r="AU33" i="20"/>
  <c r="AO33" i="20"/>
  <c r="AO32" i="20"/>
  <c r="AU31" i="20"/>
  <c r="AU38" i="20" s="1"/>
  <c r="AO31" i="20"/>
  <c r="AO38" i="20" s="1"/>
  <c r="AQ40" i="20" s="1"/>
  <c r="AU30" i="20"/>
  <c r="AO30" i="20"/>
  <c r="O14" i="20"/>
  <c r="F11" i="20"/>
  <c r="AS7" i="20"/>
  <c r="AQ7" i="20"/>
  <c r="F7" i="20"/>
  <c r="F43" i="19"/>
  <c r="B43" i="19"/>
  <c r="F40" i="19"/>
  <c r="B40" i="19"/>
  <c r="L29" i="19"/>
  <c r="D23" i="19"/>
  <c r="D13" i="19"/>
  <c r="AI8" i="19"/>
  <c r="I18" i="18"/>
  <c r="I17" i="18"/>
  <c r="I16" i="18"/>
  <c r="I15" i="18"/>
  <c r="I14" i="18"/>
  <c r="I13" i="18"/>
  <c r="I11" i="18"/>
  <c r="I9" i="18"/>
  <c r="I7" i="18"/>
  <c r="F9" i="18"/>
  <c r="AP54" i="20" l="1"/>
  <c r="I22" i="20"/>
  <c r="I24" i="20" s="1"/>
  <c r="G45" i="10" s="1"/>
  <c r="Q14" i="20"/>
  <c r="N35" i="10" l="1"/>
  <c r="P35" i="10" s="1" a="1"/>
  <c r="P35" i="10" s="1"/>
  <c r="N34" i="10"/>
  <c r="P34" i="10" s="1" a="1"/>
  <c r="P34" i="10" s="1"/>
  <c r="N33" i="10"/>
  <c r="P33" i="10" s="1" a="1"/>
  <c r="P33" i="10" s="1"/>
  <c r="N32" i="10"/>
  <c r="P32" i="10" s="1" a="1"/>
  <c r="P32" i="10" s="1"/>
  <c r="N31" i="10"/>
  <c r="P31" i="10" s="1" a="1"/>
  <c r="P31" i="10" s="1"/>
  <c r="N30" i="10"/>
  <c r="P30" i="10" s="1" a="1"/>
  <c r="P30" i="10" s="1"/>
  <c r="N29" i="10"/>
  <c r="P29" i="10" s="1" a="1"/>
  <c r="P29" i="10" s="1"/>
  <c r="N28" i="10"/>
  <c r="P28" i="10" s="1" a="1"/>
  <c r="P28" i="10" s="1"/>
  <c r="N27" i="9"/>
  <c r="P27" i="9" s="1" a="1"/>
  <c r="P27" i="9" s="1"/>
  <c r="N34" i="9" l="1"/>
  <c r="P34" i="9" s="1" a="1"/>
  <c r="P34" i="9" s="1"/>
  <c r="N33" i="9"/>
  <c r="P33" i="9" s="1" a="1"/>
  <c r="P33" i="9" s="1"/>
  <c r="N32" i="9"/>
  <c r="P32" i="9" s="1" a="1"/>
  <c r="P32" i="9" s="1"/>
  <c r="N31" i="9"/>
  <c r="P31" i="9" s="1" a="1"/>
  <c r="P31" i="9" s="1"/>
  <c r="N30" i="9"/>
  <c r="P30" i="9" s="1" a="1"/>
  <c r="P30" i="9" s="1"/>
  <c r="N29" i="9"/>
  <c r="P29" i="9" s="1" a="1"/>
  <c r="P29" i="9" s="1"/>
  <c r="N28" i="9"/>
  <c r="P28" i="9" s="1" a="1"/>
  <c r="P28" i="9" s="1"/>
  <c r="AM62" i="18" l="1"/>
  <c r="AU35" i="18"/>
  <c r="AO35" i="18"/>
  <c r="AU34" i="18"/>
  <c r="AO34" i="18"/>
  <c r="AU33" i="18"/>
  <c r="AU38" i="18" s="1"/>
  <c r="AO33" i="18"/>
  <c r="AO32" i="18"/>
  <c r="AU31" i="18"/>
  <c r="AO31" i="18"/>
  <c r="AU30" i="18"/>
  <c r="AO30" i="18"/>
  <c r="AO38" i="18" s="1"/>
  <c r="AQ40" i="18" s="1"/>
  <c r="O14" i="18"/>
  <c r="Q14" i="18" s="1"/>
  <c r="F11" i="18"/>
  <c r="AQ7" i="18"/>
  <c r="AS7" i="18" s="1"/>
  <c r="F7" i="18"/>
  <c r="F43" i="17"/>
  <c r="B43" i="17"/>
  <c r="F40" i="17"/>
  <c r="B40" i="17"/>
  <c r="L29" i="17"/>
  <c r="D23" i="17"/>
  <c r="D13" i="17"/>
  <c r="AI8" i="17"/>
  <c r="Q60" i="10"/>
  <c r="Q59" i="10"/>
  <c r="R58" i="10"/>
  <c r="Q58" i="10"/>
  <c r="Q57" i="10"/>
  <c r="Q56" i="10"/>
  <c r="Q55" i="10"/>
  <c r="Q54" i="10"/>
  <c r="Q53" i="10"/>
  <c r="Q52" i="10"/>
  <c r="Q51" i="10"/>
  <c r="Q50" i="10"/>
  <c r="R49" i="10"/>
  <c r="Q49" i="10"/>
  <c r="Q48" i="10"/>
  <c r="Q47" i="10"/>
  <c r="Q46" i="10"/>
  <c r="Q45" i="10"/>
  <c r="Q20" i="10"/>
  <c r="Q19" i="10"/>
  <c r="R18" i="10"/>
  <c r="Q18" i="10"/>
  <c r="R17" i="10"/>
  <c r="Q17" i="10"/>
  <c r="Q16" i="10"/>
  <c r="Q15" i="10"/>
  <c r="Q14" i="10"/>
  <c r="R13" i="10"/>
  <c r="Q13" i="10"/>
  <c r="Q59" i="9"/>
  <c r="Q58" i="9"/>
  <c r="Q57" i="9"/>
  <c r="R56" i="9"/>
  <c r="Q56" i="9"/>
  <c r="R55" i="9"/>
  <c r="Q55" i="9"/>
  <c r="R54" i="9"/>
  <c r="Q54" i="9"/>
  <c r="R53" i="9"/>
  <c r="Q53" i="9"/>
  <c r="Q52" i="9"/>
  <c r="Q51" i="9"/>
  <c r="Q50" i="9"/>
  <c r="Q49" i="9"/>
  <c r="Q48" i="9"/>
  <c r="R47" i="9"/>
  <c r="Q47" i="9"/>
  <c r="R46" i="9"/>
  <c r="Q46" i="9"/>
  <c r="Q45" i="9"/>
  <c r="Q19" i="9"/>
  <c r="R18" i="9"/>
  <c r="Q18" i="9"/>
  <c r="R17" i="9"/>
  <c r="Q17" i="9"/>
  <c r="R16" i="9"/>
  <c r="Q16" i="9"/>
  <c r="R15" i="9"/>
  <c r="Q15" i="9"/>
  <c r="R14" i="9"/>
  <c r="Q14" i="9"/>
  <c r="Q13" i="9"/>
  <c r="Q12" i="9"/>
  <c r="H61" i="10"/>
  <c r="J61" i="10"/>
  <c r="I45" i="10"/>
  <c r="I61" i="10" s="1"/>
  <c r="G61" i="10"/>
  <c r="K60" i="10"/>
  <c r="R60" i="10" s="1"/>
  <c r="K59" i="10"/>
  <c r="R59" i="10" s="1"/>
  <c r="K58" i="10"/>
  <c r="K57" i="10"/>
  <c r="R57" i="10" s="1"/>
  <c r="K56" i="10"/>
  <c r="R56" i="10" s="1"/>
  <c r="K55" i="10"/>
  <c r="R55" i="10" s="1"/>
  <c r="K54" i="10"/>
  <c r="K53" i="10"/>
  <c r="R53" i="10" s="1"/>
  <c r="K52" i="10"/>
  <c r="R52" i="10" s="1"/>
  <c r="K51" i="10"/>
  <c r="R51" i="10" s="1"/>
  <c r="K50" i="10"/>
  <c r="R50" i="10" s="1"/>
  <c r="K49" i="10"/>
  <c r="K48" i="10"/>
  <c r="R48" i="10" s="1"/>
  <c r="K47" i="10"/>
  <c r="R47" i="10" s="1"/>
  <c r="K46" i="10"/>
  <c r="J36" i="10"/>
  <c r="I36" i="10"/>
  <c r="H36" i="10"/>
  <c r="G35" i="10"/>
  <c r="K35" i="10" s="1"/>
  <c r="R35" i="10" s="1"/>
  <c r="G34" i="10"/>
  <c r="K34" i="10" s="1"/>
  <c r="R34" i="10" s="1"/>
  <c r="G33" i="10"/>
  <c r="K33" i="10" s="1"/>
  <c r="R33" i="10" s="1"/>
  <c r="G32" i="10"/>
  <c r="K32" i="10" s="1"/>
  <c r="R32" i="10" s="1"/>
  <c r="G31" i="10"/>
  <c r="K31" i="10" s="1"/>
  <c r="R31" i="10" s="1"/>
  <c r="G30" i="10"/>
  <c r="K30" i="10" s="1"/>
  <c r="R30" i="10" s="1"/>
  <c r="G29" i="10"/>
  <c r="K29" i="10" s="1"/>
  <c r="R29" i="10" s="1"/>
  <c r="G28" i="10"/>
  <c r="K28" i="10" s="1"/>
  <c r="R28" i="10" s="1"/>
  <c r="J21" i="10"/>
  <c r="I21" i="10"/>
  <c r="H21" i="10"/>
  <c r="G21" i="10"/>
  <c r="K20" i="10"/>
  <c r="R20" i="10" s="1"/>
  <c r="K19" i="10"/>
  <c r="R19" i="10" s="1"/>
  <c r="K18" i="10"/>
  <c r="K17" i="10"/>
  <c r="K16" i="10"/>
  <c r="R16" i="10" s="1"/>
  <c r="K15" i="10"/>
  <c r="R15" i="10" s="1"/>
  <c r="K14" i="10"/>
  <c r="R14" i="10" s="1"/>
  <c r="K13" i="10"/>
  <c r="J60" i="9"/>
  <c r="H60" i="9"/>
  <c r="K59" i="9"/>
  <c r="R59" i="9" s="1"/>
  <c r="K58" i="9"/>
  <c r="R58" i="9" s="1"/>
  <c r="K57" i="9"/>
  <c r="R57" i="9" s="1"/>
  <c r="K56" i="9"/>
  <c r="K55" i="9"/>
  <c r="K54" i="9"/>
  <c r="K53" i="9"/>
  <c r="K52" i="9"/>
  <c r="R52" i="9" s="1"/>
  <c r="K51" i="9"/>
  <c r="R51" i="9" s="1"/>
  <c r="K50" i="9"/>
  <c r="R50" i="9" s="1"/>
  <c r="K49" i="9"/>
  <c r="R49" i="9" s="1"/>
  <c r="K48" i="9"/>
  <c r="R48" i="9" s="1"/>
  <c r="K47" i="9"/>
  <c r="K46" i="9"/>
  <c r="K45" i="9"/>
  <c r="R45" i="9" s="1"/>
  <c r="J35" i="9"/>
  <c r="I35" i="9"/>
  <c r="H35" i="9"/>
  <c r="G34" i="9"/>
  <c r="K34" i="9" s="1"/>
  <c r="R34" i="9" s="1"/>
  <c r="G33" i="9"/>
  <c r="K33" i="9" s="1"/>
  <c r="R33" i="9" s="1"/>
  <c r="G32" i="9"/>
  <c r="K32" i="9" s="1"/>
  <c r="R32" i="9" s="1"/>
  <c r="G31" i="9"/>
  <c r="K31" i="9" s="1"/>
  <c r="R31" i="9" s="1"/>
  <c r="G30" i="9"/>
  <c r="K30" i="9" s="1"/>
  <c r="R30" i="9" s="1"/>
  <c r="G29" i="9"/>
  <c r="K29" i="9" s="1"/>
  <c r="R29" i="9" s="1"/>
  <c r="G28" i="9"/>
  <c r="K28" i="9" s="1"/>
  <c r="R28" i="9" s="1"/>
  <c r="G27" i="9"/>
  <c r="K27" i="9" s="1"/>
  <c r="R27" i="9" s="1"/>
  <c r="J20" i="9"/>
  <c r="I20" i="9"/>
  <c r="H20" i="9"/>
  <c r="G20" i="9"/>
  <c r="K19" i="9"/>
  <c r="R19" i="9" s="1"/>
  <c r="K18" i="9"/>
  <c r="K17" i="9"/>
  <c r="K16" i="9"/>
  <c r="K15" i="9"/>
  <c r="K14" i="9"/>
  <c r="K13" i="9"/>
  <c r="R13" i="9" s="1"/>
  <c r="K12" i="9"/>
  <c r="R12" i="9" s="1"/>
  <c r="I62" i="10" l="1"/>
  <c r="R21" i="10"/>
  <c r="Q33" i="10"/>
  <c r="R20" i="9"/>
  <c r="Q20" i="9"/>
  <c r="R54" i="10"/>
  <c r="H62" i="10"/>
  <c r="J62" i="10"/>
  <c r="Q21" i="10"/>
  <c r="Q28" i="10"/>
  <c r="R46" i="10"/>
  <c r="Q61" i="10"/>
  <c r="Q29" i="10"/>
  <c r="Q32" i="10"/>
  <c r="R36" i="10"/>
  <c r="Q30" i="10"/>
  <c r="Q34" i="10"/>
  <c r="Q31" i="10"/>
  <c r="Q35" i="10"/>
  <c r="Q28" i="9"/>
  <c r="Q32" i="9"/>
  <c r="R35" i="9"/>
  <c r="Q29" i="9"/>
  <c r="Q33" i="9"/>
  <c r="Q30" i="9"/>
  <c r="Q34" i="9"/>
  <c r="Q31" i="9"/>
  <c r="I22" i="18"/>
  <c r="I24" i="18" s="1"/>
  <c r="E35" i="17" s="1"/>
  <c r="G44" i="9" s="1"/>
  <c r="G60" i="9" s="1"/>
  <c r="AP54" i="18"/>
  <c r="Q27" i="9"/>
  <c r="J61" i="9"/>
  <c r="H61" i="9"/>
  <c r="K45" i="10"/>
  <c r="R45" i="10" s="1"/>
  <c r="K21" i="10"/>
  <c r="K36" i="10"/>
  <c r="G36" i="10"/>
  <c r="G62" i="10" s="1"/>
  <c r="K20" i="9"/>
  <c r="K35" i="9"/>
  <c r="G35" i="9"/>
  <c r="H64" i="9" l="1"/>
  <c r="J64" i="9"/>
  <c r="Q44" i="9"/>
  <c r="I44" i="9"/>
  <c r="H65" i="10"/>
  <c r="J65" i="10"/>
  <c r="R61" i="10"/>
  <c r="G63" i="10"/>
  <c r="R62" i="10"/>
  <c r="G61" i="9"/>
  <c r="G62" i="9" s="1"/>
  <c r="I62" i="9" s="1"/>
  <c r="Q36" i="10"/>
  <c r="Q62" i="10" s="1"/>
  <c r="Q35" i="9"/>
  <c r="Q61" i="9" s="1"/>
  <c r="K61" i="10"/>
  <c r="K62" i="10" s="1"/>
  <c r="K44" i="9" l="1"/>
  <c r="I60" i="9"/>
  <c r="I61" i="9" s="1"/>
  <c r="I64" i="9" s="1"/>
  <c r="I63" i="10"/>
  <c r="Q63" i="10"/>
  <c r="R63" i="10" s="1"/>
  <c r="Q62" i="9"/>
  <c r="R62" i="9" s="1"/>
  <c r="K62" i="9"/>
  <c r="Q63" i="9" l="1"/>
  <c r="R44" i="9"/>
  <c r="R61" i="9" s="1"/>
  <c r="R63" i="9" s="1"/>
  <c r="K60" i="9"/>
  <c r="K61" i="9" s="1"/>
  <c r="I65" i="10"/>
  <c r="K63" i="10"/>
  <c r="K65" i="10" s="1"/>
  <c r="G64" i="9"/>
  <c r="G65" i="10"/>
  <c r="E94" i="10"/>
  <c r="K64" i="9" l="1"/>
  <c r="G11" i="6"/>
  <c r="K40" i="16" l="1"/>
  <c r="H42" i="16"/>
  <c r="F7" i="15"/>
  <c r="I7" i="15" s="1"/>
  <c r="AQ7" i="15"/>
  <c r="AS7" i="15"/>
  <c r="F11" i="15"/>
  <c r="O14" i="15"/>
  <c r="I17" i="15"/>
  <c r="AO30" i="15"/>
  <c r="AO38" i="15" s="1"/>
  <c r="AU30" i="15"/>
  <c r="AU38" i="15" s="1"/>
  <c r="AO31" i="15"/>
  <c r="AU31" i="15"/>
  <c r="AO32" i="15"/>
  <c r="AO33" i="15"/>
  <c r="AU33" i="15"/>
  <c r="AO34" i="15"/>
  <c r="AU34" i="15"/>
  <c r="AO35" i="15"/>
  <c r="AU35" i="15"/>
  <c r="AM62" i="15"/>
  <c r="AI8" i="14"/>
  <c r="F9" i="15" s="1"/>
  <c r="I9" i="15" s="1"/>
  <c r="D13" i="14"/>
  <c r="D23" i="14"/>
  <c r="L29" i="14"/>
  <c r="I18" i="15" s="1"/>
  <c r="B40" i="14"/>
  <c r="F40" i="14"/>
  <c r="B43" i="14"/>
  <c r="F43" i="14"/>
  <c r="I11" i="15" l="1"/>
  <c r="AQ40" i="15"/>
  <c r="Q14" i="15" l="1"/>
  <c r="AP54" i="15"/>
  <c r="I15" i="15"/>
  <c r="I16" i="15"/>
  <c r="I14" i="15"/>
  <c r="I13" i="15"/>
  <c r="I22" i="15" s="1"/>
  <c r="J48" i="6"/>
  <c r="I48" i="6"/>
  <c r="G48" i="6"/>
  <c r="I24" i="15" l="1"/>
  <c r="J37" i="6"/>
  <c r="I37" i="6"/>
  <c r="H37" i="6"/>
  <c r="G28" i="6"/>
  <c r="G25" i="6"/>
  <c r="J25" i="6"/>
  <c r="V101" i="10" l="1"/>
  <c r="Q92" i="10" a="1"/>
  <c r="Q92" i="10" s="1"/>
  <c r="P92" i="10"/>
  <c r="Q91" i="10" a="1"/>
  <c r="Q91" i="10" s="1"/>
  <c r="P91" i="10"/>
  <c r="Q90" i="10" a="1"/>
  <c r="Q90" i="10" s="1"/>
  <c r="P90" i="10"/>
  <c r="Q89" i="10" a="1"/>
  <c r="Q89" i="10" s="1"/>
  <c r="P89" i="10"/>
  <c r="Q88" i="10" a="1"/>
  <c r="Q88" i="10" s="1"/>
  <c r="P88" i="10"/>
  <c r="E8" i="10"/>
  <c r="B8" i="10"/>
  <c r="B7" i="10"/>
  <c r="B6" i="10"/>
  <c r="G31" i="6"/>
  <c r="G29" i="6"/>
  <c r="Q91" i="9" a="1"/>
  <c r="Q91" i="9" s="1"/>
  <c r="Q90" i="9" a="1"/>
  <c r="Q90" i="9" s="1"/>
  <c r="Q89" i="9" a="1"/>
  <c r="Q89" i="9" s="1"/>
  <c r="Q88" i="9" a="1"/>
  <c r="Q88" i="9" s="1"/>
  <c r="Q87" i="9" a="1"/>
  <c r="Q87" i="9" s="1"/>
  <c r="X105" i="9" l="1" a="1"/>
  <c r="X105" i="9" s="1"/>
  <c r="P91" i="9"/>
  <c r="P90" i="9"/>
  <c r="P89" i="9"/>
  <c r="P88" i="9"/>
  <c r="P87" i="9"/>
  <c r="T72" i="10" l="1"/>
  <c r="H8" i="10"/>
  <c r="V100" i="9"/>
  <c r="J87" i="6" a="1"/>
  <c r="J87" i="6" s="1"/>
  <c r="J86" i="6" a="1"/>
  <c r="J86" i="6" s="1"/>
  <c r="J85" i="6" a="1"/>
  <c r="J85" i="6" s="1"/>
  <c r="J84" i="6" a="1"/>
  <c r="J84" i="6" s="1"/>
  <c r="J83" i="6" a="1"/>
  <c r="J83" i="6" s="1"/>
  <c r="H93" i="10" l="1"/>
  <c r="T71" i="10"/>
  <c r="A17" i="8" l="1"/>
  <c r="E8" i="9" l="1"/>
  <c r="B8" i="9" l="1"/>
  <c r="B7" i="9"/>
  <c r="T70" i="9" l="1"/>
  <c r="B6" i="9"/>
  <c r="Q101" i="9" l="1"/>
  <c r="Q102" i="10" s="1"/>
  <c r="E93" i="10"/>
  <c r="H92" i="9"/>
  <c r="G17" i="8"/>
  <c r="G18" i="8"/>
  <c r="G19" i="8"/>
  <c r="G20" i="8"/>
  <c r="G21" i="8"/>
  <c r="G22" i="8"/>
  <c r="G23" i="8"/>
  <c r="G24" i="8"/>
  <c r="A18" i="8"/>
  <c r="A19" i="8"/>
  <c r="A20" i="8"/>
  <c r="A21" i="8"/>
  <c r="A22" i="8"/>
  <c r="A23" i="8"/>
  <c r="A24" i="8"/>
  <c r="G36" i="6" l="1"/>
  <c r="G35" i="6"/>
  <c r="G34" i="6"/>
  <c r="G33" i="6"/>
  <c r="G32" i="6"/>
  <c r="G30" i="6"/>
  <c r="G37" i="6" l="1"/>
  <c r="K29" i="6" s="1"/>
  <c r="G6" i="8"/>
  <c r="J59" i="6"/>
  <c r="H59" i="6"/>
  <c r="H48" i="6"/>
  <c r="G7" i="8"/>
  <c r="H25" i="6"/>
  <c r="G5" i="8"/>
  <c r="I25" i="6"/>
  <c r="K40" i="6" l="1"/>
  <c r="H7" i="8" s="1"/>
  <c r="K17" i="6"/>
  <c r="H5" i="8" l="1"/>
  <c r="H6" i="8"/>
  <c r="F72" i="6"/>
  <c r="G25" i="8" l="1"/>
  <c r="E35" i="14" l="1"/>
  <c r="G51" i="6" s="1"/>
  <c r="G59" i="6" l="1"/>
  <c r="I51" i="6"/>
  <c r="I59" i="6" s="1"/>
  <c r="G8" i="8" l="1"/>
  <c r="G60" i="6"/>
  <c r="K51" i="6"/>
  <c r="H8" i="8" s="1"/>
  <c r="G61" i="6" l="1"/>
  <c r="G9" i="8"/>
  <c r="G76" i="6" l="1"/>
  <c r="K5" i="6"/>
  <c r="G11" i="8" s="1"/>
  <c r="G12" i="8" s="1"/>
  <c r="H76" i="6"/>
  <c r="J76" i="6"/>
  <c r="L75" i="6"/>
  <c r="G10" i="8"/>
  <c r="I61" i="6"/>
  <c r="I76" i="6" s="1"/>
  <c r="H10" i="8" l="1"/>
  <c r="K76" i="6" l="1"/>
  <c r="L76" i="6" s="1"/>
  <c r="L74" i="6"/>
  <c r="H82" i="6"/>
  <c r="G9" i="6" a="1"/>
  <c r="G9" i="6" s="1"/>
  <c r="K7" i="6" a="1"/>
  <c r="K7" i="6" s="1"/>
  <c r="H11" i="8"/>
  <c r="H12" i="8" s="1"/>
  <c r="H13" i="8" l="1"/>
  <c r="H14" i="8" s="1"/>
  <c r="H7" i="9"/>
  <c r="T69" i="9" s="1"/>
  <c r="H7" i="10"/>
  <c r="T70" i="10" s="1"/>
  <c r="J82" i="6"/>
  <c r="K82" i="6" l="1"/>
  <c r="L88" i="6"/>
  <c r="K83" i="6"/>
  <c r="K84" i="6"/>
  <c r="K86" i="6"/>
  <c r="K85" i="6"/>
  <c r="K87" i="6"/>
  <c r="T73" i="10"/>
  <c r="P87" i="10" s="1"/>
  <c r="T71" i="9"/>
  <c r="R101" i="9" l="1"/>
  <c r="P86" i="9"/>
  <c r="Q87" i="10"/>
  <c r="U106" i="10"/>
  <c r="R102" i="10"/>
  <c r="K88" i="6"/>
  <c r="S106" i="10" l="1"/>
  <c r="Q86" i="9"/>
  <c r="T101" i="9" s="1"/>
  <c r="U101" i="9"/>
  <c r="V101" i="9" s="1"/>
  <c r="W101" i="9" s="1"/>
  <c r="X101" i="9" l="1"/>
  <c r="X106" i="9" a="1"/>
  <c r="X106" i="9" s="1"/>
  <c r="H9" i="10" s="1"/>
  <c r="T102" i="10"/>
  <c r="U102" i="10" s="1"/>
  <c r="V102" i="10" s="1"/>
  <c r="W102" i="10" s="1"/>
  <c r="S107" i="10" l="1"/>
  <c r="U107" i="10" s="1"/>
  <c r="X106" i="10" s="1"/>
  <c r="X102" i="10"/>
  <c r="X107" i="10"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<sst xmlns="http://schemas.openxmlformats.org/spreadsheetml/2006/main" count="1576" uniqueCount="515">
  <si>
    <t>heure(s)</t>
  </si>
  <si>
    <t>Dimension du bâtiment</t>
  </si>
  <si>
    <t>$</t>
  </si>
  <si>
    <t>Temps du producteur</t>
  </si>
  <si>
    <t>Section bâtiment</t>
  </si>
  <si>
    <t>Section temps du producteur</t>
  </si>
  <si>
    <t>Section animaux</t>
  </si>
  <si>
    <t>Type d'animaux</t>
  </si>
  <si>
    <t>Nombre d'animaux</t>
  </si>
  <si>
    <t>Nombre d'unités animales</t>
  </si>
  <si>
    <t>UA</t>
  </si>
  <si>
    <t>têtes</t>
  </si>
  <si>
    <t xml:space="preserve">puissance </t>
  </si>
  <si>
    <t>heures</t>
  </si>
  <si>
    <t>HP</t>
  </si>
  <si>
    <t>$/ha</t>
  </si>
  <si>
    <t>Section champs</t>
  </si>
  <si>
    <t>Valeur de 1 hectare</t>
  </si>
  <si>
    <t>Superficie du (des) champs</t>
  </si>
  <si>
    <t>Nombre de jours</t>
  </si>
  <si>
    <t>Résultats</t>
  </si>
  <si>
    <t>Espace bâtiment</t>
  </si>
  <si>
    <t>Animaux</t>
  </si>
  <si>
    <t>Superficie aux champs</t>
  </si>
  <si>
    <t>$/heure</t>
  </si>
  <si>
    <t>$/UA/jour</t>
  </si>
  <si>
    <t>Total</t>
  </si>
  <si>
    <t>Montants alloués</t>
  </si>
  <si>
    <t>Aucun</t>
  </si>
  <si>
    <t>%</t>
  </si>
  <si>
    <t>Cote de risque:</t>
  </si>
  <si>
    <t>Risque moyen</t>
  </si>
  <si>
    <t>Risque élevé</t>
  </si>
  <si>
    <t>Dimension du bâtiment utilisé</t>
  </si>
  <si>
    <t>Outil de conversion</t>
  </si>
  <si>
    <t>pied(s) carré(s)</t>
  </si>
  <si>
    <t>mètre(s) carré(s)</t>
  </si>
  <si>
    <t>Vie économique bâtiment</t>
  </si>
  <si>
    <t>types d'animaux</t>
  </si>
  <si>
    <t>Vache, taureau, cheval</t>
  </si>
  <si>
    <t>Veaux d’un poids de 225 à 500 kg chacun</t>
  </si>
  <si>
    <t>Veaux d’un poids inférieur à 225 kg chacun</t>
  </si>
  <si>
    <t>Porcs d’élevage d’un poids de 20 à 100 kg chacun</t>
  </si>
  <si>
    <t>Porcelets d’un poids inférieur à 20 kg chacun</t>
  </si>
  <si>
    <t>Truies et porcelets non sevrés dans l’année</t>
  </si>
  <si>
    <t>Poules ou coqs</t>
  </si>
  <si>
    <t>Poulets à griller</t>
  </si>
  <si>
    <t>Poulettes en croissance</t>
  </si>
  <si>
    <t>Cailles</t>
  </si>
  <si>
    <t>Faisans</t>
  </si>
  <si>
    <t>Dindes à griller d’un poids de 5 à 5,5 kg chacune</t>
  </si>
  <si>
    <t>Dindes à griller d’un poids de 8,5 à 10 kg chacune</t>
  </si>
  <si>
    <t>Dindes à griller d’un poids de 13 kg chacune</t>
  </si>
  <si>
    <t>Visons femelles excluant les mâles et les petits</t>
  </si>
  <si>
    <t>Renards femelles excluant les mâles et les petits</t>
  </si>
  <si>
    <t>Moutons et agneaux de l’année</t>
  </si>
  <si>
    <t>Chèvres et chevreaux de l’année</t>
  </si>
  <si>
    <t>Lapins femelles excluant les mâles et les petits</t>
  </si>
  <si>
    <t xml:space="preserve">    =</t>
  </si>
  <si>
    <t>40 heures semaine</t>
  </si>
  <si>
    <t>calcul cout espace bâtiment</t>
  </si>
  <si>
    <t>1 ha = 10 000 mètres carrés</t>
  </si>
  <si>
    <t>Convertisseur acres en hectares:</t>
  </si>
  <si>
    <t>$/acre</t>
  </si>
  <si>
    <t>=</t>
  </si>
  <si>
    <t>Convertisseur hectares en acres:</t>
  </si>
  <si>
    <t>Régions du Québec</t>
  </si>
  <si>
    <t>Abitibi-Témiscamingue</t>
  </si>
  <si>
    <t>Bas-Saint-Laurent</t>
  </si>
  <si>
    <t>Capitale-Nationale</t>
  </si>
  <si>
    <t>Centre-du-Québec</t>
  </si>
  <si>
    <t>Chaudière-Appalaches Nord</t>
  </si>
  <si>
    <t>Chaudière-Appalaches Sud</t>
  </si>
  <si>
    <t>Estrie</t>
  </si>
  <si>
    <t>Lanaudière</t>
  </si>
  <si>
    <t>Laurentides</t>
  </si>
  <si>
    <t>Mauricie</t>
  </si>
  <si>
    <t>Montérégie-Est</t>
  </si>
  <si>
    <t>Montérégie-Ouest</t>
  </si>
  <si>
    <t>Outaouais</t>
  </si>
  <si>
    <t>Saguenay-Lac-St-Jean</t>
  </si>
  <si>
    <t>Gaspésie</t>
  </si>
  <si>
    <r>
      <t>$/m</t>
    </r>
    <r>
      <rPr>
        <vertAlign val="superscript"/>
        <sz val="14"/>
        <color theme="1"/>
        <rFont val="Arial"/>
        <family val="2"/>
      </rPr>
      <t>2</t>
    </r>
    <r>
      <rPr>
        <sz val="14"/>
        <color theme="1"/>
        <rFont val="Arial"/>
        <family val="2"/>
      </rPr>
      <t>/jour</t>
    </r>
  </si>
  <si>
    <t>acre(s)</t>
  </si>
  <si>
    <t>hectare(s)</t>
  </si>
  <si>
    <t>chisel</t>
  </si>
  <si>
    <t>Salaire ouvrier spécialisé</t>
  </si>
  <si>
    <t>semoir en ligne</t>
  </si>
  <si>
    <t>incluant bénéfices marginaux</t>
  </si>
  <si>
    <t>Tracteur 1 + équipement 1</t>
  </si>
  <si>
    <t>Tracteur 2 + équipement 2</t>
  </si>
  <si>
    <t>Tracteur 3 + équipement 3</t>
  </si>
  <si>
    <t>Tracteur 4 + équipement 4</t>
  </si>
  <si>
    <t>coût moyen travail du sol, semis, récolte</t>
  </si>
  <si>
    <t>labour</t>
  </si>
  <si>
    <t>cultivateur</t>
  </si>
  <si>
    <t>engrais</t>
  </si>
  <si>
    <t>pulvérisateur</t>
  </si>
  <si>
    <t>fauche</t>
  </si>
  <si>
    <t>giro-faneur</t>
  </si>
  <si>
    <t>transport</t>
  </si>
  <si>
    <t>souffleur</t>
  </si>
  <si>
    <t>moyenne</t>
  </si>
  <si>
    <t>Équipement motorisé</t>
  </si>
  <si>
    <t>$/kW</t>
  </si>
  <si>
    <t>m2</t>
  </si>
  <si>
    <t>fourragère</t>
  </si>
  <si>
    <t>Tracteur</t>
  </si>
  <si>
    <t>Moyenne</t>
  </si>
  <si>
    <t>Durée de vie économique</t>
  </si>
  <si>
    <t>années</t>
  </si>
  <si>
    <t>Type de bâtiment</t>
  </si>
  <si>
    <t>Bergerie isolée</t>
  </si>
  <si>
    <t>Bergerie non-isolée</t>
  </si>
  <si>
    <t>Entrepôt fruit-légumes (boîtes)</t>
  </si>
  <si>
    <t>Entrepôt fruit-légumes (vrac)</t>
  </si>
  <si>
    <t>Vache-veau isolée</t>
  </si>
  <si>
    <t>Étable laitière + laiterie</t>
  </si>
  <si>
    <t>Maternité (porc)</t>
  </si>
  <si>
    <t>Pouponnière (porc)</t>
  </si>
  <si>
    <t>Engraissement (porc)</t>
  </si>
  <si>
    <t>Complexe avicole</t>
  </si>
  <si>
    <t>Dindons</t>
  </si>
  <si>
    <t>Serre individuelle</t>
  </si>
  <si>
    <t>Serre jumelée</t>
  </si>
  <si>
    <t>Tunnel</t>
  </si>
  <si>
    <t>Veau de grain</t>
  </si>
  <si>
    <t>Veau de lait</t>
  </si>
  <si>
    <t>Vache-veau non-isolée</t>
  </si>
  <si>
    <t>Cabane à sucre</t>
  </si>
  <si>
    <t>pourcentage ou on donne58$/h (forfait)?</t>
  </si>
  <si>
    <t>Serre individuelle en verre</t>
  </si>
  <si>
    <t>Serre jumelée en verre</t>
  </si>
  <si>
    <t>Contribution en nature de l'entreprise:</t>
  </si>
  <si>
    <t>jour(s)</t>
  </si>
  <si>
    <t>Valeur à neuf du bâtiment</t>
  </si>
  <si>
    <t>Section tracteurs et équipements</t>
  </si>
  <si>
    <t>Équipement  motorisé</t>
  </si>
  <si>
    <t>Données à saisir</t>
  </si>
  <si>
    <t>Total maximum incluant le temps du producteur</t>
  </si>
  <si>
    <t>Total excluant le temps du producteur</t>
  </si>
  <si>
    <t xml:space="preserve">Total </t>
  </si>
  <si>
    <t>Durée du projet (bâtiment + animaux)</t>
  </si>
  <si>
    <t>Section de commentaires réservée au ministère</t>
  </si>
  <si>
    <t>(À sélectionner)</t>
  </si>
  <si>
    <t>Non confirmé</t>
  </si>
  <si>
    <t>Subvention</t>
  </si>
  <si>
    <r>
      <t xml:space="preserve">Confirmation du financement </t>
    </r>
    <r>
      <rPr>
        <sz val="9"/>
        <color theme="1"/>
        <rFont val="Arial"/>
        <family val="2"/>
      </rPr>
      <t>(confirmé, non confirmé)</t>
    </r>
  </si>
  <si>
    <r>
      <rPr>
        <b/>
        <sz val="9"/>
        <color rgb="FF000000"/>
        <rFont val="Arial"/>
        <family val="2"/>
      </rPr>
      <t xml:space="preserve">Type de financement
</t>
    </r>
    <r>
      <rPr>
        <sz val="9"/>
        <color rgb="FF000000"/>
        <rFont val="Arial"/>
        <family val="2"/>
      </rPr>
      <t>(ex. : subvention, fonds propres, prêt bancaire, prêt gouvernemental,</t>
    </r>
    <r>
      <rPr>
        <sz val="9"/>
        <color rgb="FFC00000"/>
        <rFont val="Arial"/>
        <family val="2"/>
      </rPr>
      <t xml:space="preserve"> </t>
    </r>
    <r>
      <rPr>
        <sz val="9"/>
        <color rgb="FF000000"/>
        <rFont val="Arial"/>
        <family val="2"/>
      </rPr>
      <t>autre source de financement)</t>
    </r>
  </si>
  <si>
    <r>
      <t xml:space="preserve">Identification du contributeur
</t>
    </r>
    <r>
      <rPr>
        <sz val="9"/>
        <color theme="1"/>
        <rFont val="Arial"/>
        <family val="2"/>
      </rPr>
      <t>(ex. : demandeur, partenaire, ministère ou organisme gouvernemental, entité municipale)</t>
    </r>
  </si>
  <si>
    <r>
      <t>SECTION</t>
    </r>
    <r>
      <rPr>
        <b/>
        <sz val="11"/>
        <rFont val="Arial"/>
        <family val="2"/>
      </rPr>
      <t> 2</t>
    </r>
    <r>
      <rPr>
        <b/>
        <sz val="11"/>
        <color theme="1"/>
        <rFont val="Arial"/>
        <family val="2"/>
      </rPr>
      <t xml:space="preserve"> – PROJET DE STRUCTURE DE FINANCEMENT DES DÉPENSES ADMISSIBLES SEULEMENT* </t>
    </r>
    <r>
      <rPr>
        <b/>
        <sz val="11"/>
        <color rgb="FFFF0000"/>
        <rFont val="Arial"/>
        <family val="2"/>
      </rPr>
      <t>(OBLIGATOIRE – à remplir par le demandeur)</t>
    </r>
  </si>
  <si>
    <t>Sous-total</t>
  </si>
  <si>
    <t>Aide financière 
demandée</t>
  </si>
  <si>
    <t>Heures totales à réaliser</t>
  </si>
  <si>
    <t>Fonction</t>
  </si>
  <si>
    <r>
      <t>SECTION</t>
    </r>
    <r>
      <rPr>
        <b/>
        <sz val="11"/>
        <rFont val="Arial"/>
        <family val="2"/>
      </rPr>
      <t> 1</t>
    </r>
    <r>
      <rPr>
        <b/>
        <sz val="11"/>
        <color theme="1"/>
        <rFont val="Arial"/>
        <family val="2"/>
      </rPr>
      <t xml:space="preserve"> – DESCRIPTION DES COÛTS (</t>
    </r>
    <r>
      <rPr>
        <b/>
        <sz val="11"/>
        <color rgb="FFFF0000"/>
        <rFont val="Arial"/>
        <family val="2"/>
      </rPr>
      <t>OBLIGATOIRE – à remplir par le demandeur</t>
    </r>
    <r>
      <rPr>
        <b/>
        <sz val="11"/>
        <color theme="1"/>
        <rFont val="Arial"/>
        <family val="2"/>
      </rPr>
      <t>)</t>
    </r>
  </si>
  <si>
    <t>Demandeur</t>
  </si>
  <si>
    <t>Titre du projet</t>
  </si>
  <si>
    <t>SECTION RÉSERVÉE AU MINISTÈRE</t>
  </si>
  <si>
    <t>Vétérinaire</t>
  </si>
  <si>
    <t>Technicien(ne)</t>
  </si>
  <si>
    <t>Professionnel(le) de recherche</t>
  </si>
  <si>
    <t>Producteur(-trice) agricole</t>
  </si>
  <si>
    <t>Pêcheur(-euse)</t>
  </si>
  <si>
    <t>Ouvrier(-ière)</t>
  </si>
  <si>
    <t>Ingénieur(e)</t>
  </si>
  <si>
    <t>Gestionnaire/Directeur(-rice)</t>
  </si>
  <si>
    <t>Étudiant(e) boursier(-ière)</t>
  </si>
  <si>
    <t xml:space="preserve">Étudiant(e) salarié(e) </t>
  </si>
  <si>
    <t>Chercheur(euse) centre recherche</t>
  </si>
  <si>
    <t>Chercheur(euse) universitaire</t>
  </si>
  <si>
    <t>Agronome</t>
  </si>
  <si>
    <t>Agent(e) de bureau/secrétariat</t>
  </si>
  <si>
    <t>Confirmé</t>
  </si>
  <si>
    <t>Confirmation du financement</t>
  </si>
  <si>
    <t>Autre source de financement (précisez)</t>
  </si>
  <si>
    <t>Fonds propres - liquidités</t>
  </si>
  <si>
    <t>Précision sur la source de financement</t>
  </si>
  <si>
    <t>Autre contributeur (préciser)</t>
  </si>
  <si>
    <t>Entreprise privée</t>
  </si>
  <si>
    <t>Entité municipale</t>
  </si>
  <si>
    <t>Société d’État</t>
  </si>
  <si>
    <t>Ministère ou organisme gouvernemental (fédéral ou provincial)</t>
  </si>
  <si>
    <t>Partenaire</t>
  </si>
  <si>
    <t>Identification du contributeur</t>
  </si>
  <si>
    <t>Regroupement d’entreprises</t>
  </si>
  <si>
    <t>Organisme à but non lucratif (OBNL)</t>
  </si>
  <si>
    <t>Institution publique</t>
  </si>
  <si>
    <t>Coopérative</t>
  </si>
  <si>
    <t>Communauté autochtone</t>
  </si>
  <si>
    <t>Type de demandeur</t>
  </si>
  <si>
    <t>Instructions</t>
  </si>
  <si>
    <t>Vous trouverez dans l'onglet « carte coût des terres » le coût des terres transigées par régions administratives.</t>
  </si>
  <si>
    <t>Taux maximum d'aide financière sur les dépenses admissibles</t>
  </si>
  <si>
    <t>Durée du projet</t>
  </si>
  <si>
    <t>1 an</t>
  </si>
  <si>
    <t>2 ans</t>
  </si>
  <si>
    <t>MAPAQ – PADAAR</t>
  </si>
  <si>
    <t>Dépenses admissibles</t>
  </si>
  <si>
    <t>Autres frais et dépenses admissibles</t>
  </si>
  <si>
    <r>
      <t xml:space="preserve">Dépenses </t>
    </r>
    <r>
      <rPr>
        <b/>
        <u/>
        <sz val="11"/>
        <color theme="1"/>
        <rFont val="Arial"/>
        <family val="2"/>
      </rPr>
      <t>admissibles</t>
    </r>
    <r>
      <rPr>
        <b/>
        <sz val="11"/>
        <color theme="1"/>
        <rFont val="Arial"/>
        <family val="2"/>
      </rPr>
      <t xml:space="preserve"> qui sont directement liées à la réalisation du projet.</t>
    </r>
  </si>
  <si>
    <t>Contribution en nature</t>
  </si>
  <si>
    <t>Contribution en argent</t>
  </si>
  <si>
    <t>Autre contribution gouvernementale</t>
  </si>
  <si>
    <t>Taux horaire réel 
($)</t>
  </si>
  <si>
    <t>Charges sociales 
(%)</t>
  </si>
  <si>
    <t>Prénom et nom
(si connu)
et autres précisions</t>
  </si>
  <si>
    <t>Autre professionnel(le) (précisez)</t>
  </si>
  <si>
    <t>Autre (précisez)</t>
  </si>
  <si>
    <r>
      <t>N</t>
    </r>
    <r>
      <rPr>
        <b/>
        <vertAlign val="superscript"/>
        <sz val="8"/>
        <rFont val="Arial"/>
        <family val="2"/>
      </rPr>
      <t>o</t>
    </r>
    <r>
      <rPr>
        <b/>
        <sz val="8"/>
        <rFont val="Arial"/>
        <family val="2"/>
      </rPr>
      <t xml:space="preserve"> de dossier</t>
    </r>
  </si>
  <si>
    <t>Total du projet</t>
  </si>
  <si>
    <t>Total des dépenses admissibles</t>
  </si>
  <si>
    <t>Total des contributions en argent</t>
  </si>
  <si>
    <t xml:space="preserve">Total des autres aides gouv. </t>
  </si>
  <si>
    <t>Total des contributions en nature</t>
  </si>
  <si>
    <t>Cliquez ici pour consulter les barèmes</t>
  </si>
  <si>
    <t>Montant de la contribution</t>
  </si>
  <si>
    <r>
      <t xml:space="preserve">Demandeur </t>
    </r>
    <r>
      <rPr>
        <sz val="9"/>
        <rFont val="Arial"/>
        <family val="2"/>
      </rPr>
      <t>(nom de l'entreprise, du regroupement ou de l'organisme)</t>
    </r>
  </si>
  <si>
    <t>Prénom et nom de la personne qui a rempli le formulaire</t>
  </si>
  <si>
    <r>
      <t xml:space="preserve">Commentaires ou précisions sur la source de financement, s'il y a lieu
</t>
    </r>
    <r>
      <rPr>
        <sz val="9"/>
        <rFont val="Arial"/>
        <family val="2"/>
      </rPr>
      <t>(ex. : nom de programme, détail du produit financier ou du fonds de soutien)</t>
    </r>
  </si>
  <si>
    <t>Sous-total des dépenses non admissibles</t>
  </si>
  <si>
    <t xml:space="preserve">Étape 1 - </t>
  </si>
  <si>
    <t xml:space="preserve">Étape 2 -  </t>
  </si>
  <si>
    <t>Honoraires professionnels et contractuels</t>
  </si>
  <si>
    <t>Rémunération du personnel</t>
  </si>
  <si>
    <t>Frais de déplacement et de séjour</t>
  </si>
  <si>
    <t xml:space="preserve">Étape 3 -  </t>
  </si>
  <si>
    <t>Information concernant la réumération du personnel du demandeur, de ses partenaires et de l'équipe de coordination</t>
  </si>
  <si>
    <t xml:space="preserve">2- Lors de la réclamation, les pièces justificatives requises pour ce poste de dépenses sont : </t>
  </si>
  <si>
    <t>a) Formulaire de déclaration des dépenses liées aux salaires</t>
  </si>
  <si>
    <t>b) Extractions du registre de paie de l'employeur ou des relevés de paie de chaque employé, lorsque requis</t>
  </si>
  <si>
    <t>Premier versement</t>
  </si>
  <si>
    <t>* Le montant de l'aide financière offerte est inscrit dans la convention d'aide financière transmise par le Ministère.</t>
  </si>
  <si>
    <t xml:space="preserve">Détails des dépenses non admissibles </t>
  </si>
  <si>
    <t>Total des montants non admissibles</t>
  </si>
  <si>
    <t>Contribution nature</t>
  </si>
  <si>
    <t>Coût de la dépense 
avant les taxes</t>
  </si>
  <si>
    <t>Coût des dépenses 
non admissibles</t>
  </si>
  <si>
    <t>Pourcentage de la contribution</t>
  </si>
  <si>
    <t>Veuillez insérer le tableau ci-dessous dans l'annexe 1 de la convention d'aide financière (sélectionnez, copiez et collez sous forme d'image).</t>
  </si>
  <si>
    <t>Frais d’administration (sans excéder 15 % des dépenses admissibles)</t>
  </si>
  <si>
    <r>
      <t xml:space="preserve">Montant de l'aide offerte*
</t>
    </r>
    <r>
      <rPr>
        <sz val="8"/>
        <rFont val="Arial"/>
        <family val="2"/>
      </rPr>
      <t>(Maximum 10 000 $)</t>
    </r>
  </si>
  <si>
    <t>Montant minimal des dépenses admissibles</t>
  </si>
  <si>
    <t>Montant maximal d’aide financière 
par projet</t>
  </si>
  <si>
    <t>Date d'admissibilité des dépenses</t>
  </si>
  <si>
    <t>aaaa-mm-jj</t>
  </si>
  <si>
    <t>Date</t>
  </si>
  <si>
    <t>Nom du fournisseur</t>
  </si>
  <si>
    <t>PROGRAMME D'APPUI AU DÉVELOPPEMENT DE L'AGRICULTURE ET DE L'AGROALIMENTAIRE EN RÉGION</t>
  </si>
  <si>
    <t>Mesure 4051 - Innovation et essai</t>
  </si>
  <si>
    <t>Bénéficiaire</t>
  </si>
  <si>
    <t>Aide financière offerte</t>
  </si>
  <si>
    <t>No dossier</t>
  </si>
  <si>
    <t>Action requise</t>
  </si>
  <si>
    <t>Commentaires</t>
  </si>
  <si>
    <t>Prénom, Nom</t>
  </si>
  <si>
    <t>Montant</t>
  </si>
  <si>
    <t>Pièces justificatives exigées</t>
  </si>
  <si>
    <t>Description des dépenses</t>
  </si>
  <si>
    <t>Taux d'aide offert</t>
  </si>
  <si>
    <t>Sommaire des aides gouvernementales et vérification du % de contribution</t>
  </si>
  <si>
    <t>Numéro et titre du fichier</t>
  </si>
  <si>
    <t>Commentaires :</t>
  </si>
  <si>
    <t>Conformité des livrables</t>
  </si>
  <si>
    <t>Réclamation - Conformité des livrables</t>
  </si>
  <si>
    <t>Conforme</t>
  </si>
  <si>
    <t>Non conforme</t>
  </si>
  <si>
    <r>
      <t xml:space="preserve">Aide financière offerte </t>
    </r>
    <r>
      <rPr>
        <sz val="10"/>
        <color theme="1"/>
        <rFont val="Arial"/>
        <family val="2"/>
      </rPr>
      <t>(lettre d'offre)</t>
    </r>
    <r>
      <rPr>
        <b/>
        <sz val="10"/>
        <color theme="1"/>
        <rFont val="Arial"/>
        <family val="2"/>
      </rPr>
      <t xml:space="preserve"> :</t>
    </r>
  </si>
  <si>
    <t>Date de la facture</t>
  </si>
  <si>
    <t>Sous-total :</t>
  </si>
  <si>
    <t xml:space="preserve">Total gouv. </t>
  </si>
  <si>
    <t>% contribution</t>
  </si>
  <si>
    <t>S'il y a lieu, montant MAPAQ révisé</t>
  </si>
  <si>
    <t>S'il y a lieu, % révisé</t>
  </si>
  <si>
    <t>●Je m'engage à conserver toutes les factures et les pièces justificatives originales jusqu'à cinq (5) ans après le dernier versement de l'aide financière ou jusqu'au règlement des litiges et réclamations, selon la plus tardive des deux dates.</t>
  </si>
  <si>
    <t>●J’ai informé le ministère de l'Agriculture, des Pêcheries et de l'Alimentation de toute somme d’argent reçue ou à recevoir d’un autre ministère ou organisme gouvernemental, en lien avec le présent projet pour lequel je reçois une aide financière.</t>
  </si>
  <si>
    <t>●Je déclare que tous les renseignements fournis dans l'ensemble des onglets du présent formulaire sont véridiques et complets. Je comprends que toute aide financière versée à la suite du dépôt du présent formulaire pourra faire l'objet d'une vérification.</t>
  </si>
  <si>
    <t xml:space="preserve">●Je confirme, par la transmission du présent document, l'acceptation des dispositions du présent engagement et certifie disposer de l'autorité compétente pour agir à titre de représentant du demandeur, le cas échéant. </t>
  </si>
  <si>
    <t>Nom du demandeur ou son représentant</t>
  </si>
  <si>
    <t>**Inscrivez le nom complet - Aucune signature n'est requise**</t>
  </si>
  <si>
    <t>202X-XX-XX</t>
  </si>
  <si>
    <t xml:space="preserve">Nom du responsable MAPAQ </t>
  </si>
  <si>
    <t>S'agit-il de la réclamation finale?</t>
  </si>
  <si>
    <t>Réclamation - Réclamation finale</t>
  </si>
  <si>
    <t>Oui</t>
  </si>
  <si>
    <t>Non</t>
  </si>
  <si>
    <t>SOLDE</t>
  </si>
  <si>
    <t>MONTANT À VERSER</t>
  </si>
  <si>
    <t>SECTION B - RÉMUNÉRATION DU PERSONNEL DU DEMANDEUR, DE SES PARTENAIRES ET DE L'ÉQUIPE DE COORDINATION</t>
  </si>
  <si>
    <t>Facture exigée</t>
  </si>
  <si>
    <r>
      <t xml:space="preserve">SECTION A - HONORAIRES PROFESSIONNELS ET CONTRACTUELS </t>
    </r>
    <r>
      <rPr>
        <sz val="11"/>
        <color theme="1"/>
        <rFont val="Arial"/>
        <family val="2"/>
      </rPr>
      <t>(y compris les frais de déplacement et de séjour)</t>
    </r>
  </si>
  <si>
    <t>SECTION D - AUTRES LIVRABLES ET PIÈCES JUSTIFICATIVES (autres que factures et preuves de salaires, charges sociales et avantages sociaux)</t>
  </si>
  <si>
    <r>
      <t xml:space="preserve">Identification du contributeur
</t>
    </r>
    <r>
      <rPr>
        <sz val="9"/>
        <rFont val="Arial"/>
        <family val="2"/>
      </rPr>
      <t>(ex. : demandeur, partenaire, ministère ou organisme gouvernemental, entité municipale)</t>
    </r>
  </si>
  <si>
    <r>
      <t xml:space="preserve">Type de financement
</t>
    </r>
    <r>
      <rPr>
        <sz val="9"/>
        <color theme="1"/>
        <rFont val="Arial"/>
        <family val="2"/>
      </rPr>
      <t>(ex. : subvention, fonds propres, prêt bancaire, prêt gouvernemental, autre source de financement)</t>
    </r>
  </si>
  <si>
    <r>
      <t xml:space="preserve">S'il y a lieu, commentaires ou précisions 
sur la source de financement
</t>
    </r>
    <r>
      <rPr>
        <sz val="9"/>
        <color theme="1"/>
        <rFont val="Arial"/>
        <family val="2"/>
      </rPr>
      <t>(ex. : nom de programme, détail du produit financier 
ou du fonds de soutien)</t>
    </r>
  </si>
  <si>
    <t>Total *</t>
  </si>
  <si>
    <t>Description</t>
  </si>
  <si>
    <t>* Seule la structure de financement des dépenses admissibles est analysée, puisque le calcul du cumul des aides publiques est effectué exclusivement sur celles-ci et non sur le coût total du projet (somme des dépenses admissibles et</t>
  </si>
  <si>
    <t>non admissibles).</t>
  </si>
  <si>
    <t>Total de l'aide financière demandée
(max. 10 000 $)</t>
  </si>
  <si>
    <t>% du cumul de l'aide publique préliminaire</t>
  </si>
  <si>
    <t>Montant considéré dans le cumul des aides publiques</t>
  </si>
  <si>
    <t>Pourcentage de contribution</t>
  </si>
  <si>
    <t>Pourcentage de contribution de l'aide offerte</t>
  </si>
  <si>
    <t>Montant de l'aide offerte (maximum 10 000 $)</t>
  </si>
  <si>
    <t>Détails des dépenses admissibles</t>
  </si>
  <si>
    <t>Montant admissible</t>
  </si>
  <si>
    <t>Sans objet</t>
  </si>
  <si>
    <t>TOTAL AVEC FRAIS ADMINISTRATION :</t>
  </si>
  <si>
    <t>TOTAL SANS ADMIN</t>
  </si>
  <si>
    <t>Frais admin</t>
  </si>
  <si>
    <t>TOTAL AVEC ADMIN</t>
  </si>
  <si>
    <t>Total des dépenses admissibles :</t>
  </si>
  <si>
    <t>Le montant ne peut dépasser celui de l'aide offerte.</t>
  </si>
  <si>
    <t>Ne s'applique pas pour la réclamation 1.</t>
  </si>
  <si>
    <t>Montant à payer - Remboursement 1 :</t>
  </si>
  <si>
    <t>Montant à payer - Remboursement 2 :</t>
  </si>
  <si>
    <t>Aide à payer autorisée MAPAQ</t>
  </si>
  <si>
    <t>Frais d'administration : 15 % des dépenses admissibles</t>
  </si>
  <si>
    <t>Taux de cumul applicable :</t>
  </si>
  <si>
    <t>MAPAQ (autre programme)</t>
  </si>
  <si>
    <t>La Financière agricole du Québec</t>
  </si>
  <si>
    <r>
      <t xml:space="preserve">* </t>
    </r>
    <r>
      <rPr>
        <b/>
        <sz val="9"/>
        <color rgb="FFC00000"/>
        <rFont val="Arial"/>
        <family val="2"/>
      </rPr>
      <t xml:space="preserve">IMPORTANT </t>
    </r>
    <r>
      <rPr>
        <b/>
        <sz val="9"/>
        <rFont val="Arial"/>
        <family val="2"/>
      </rPr>
      <t>: Seul le financement des dépenses admissibles est vérifié, afin de respecter les clauses de la section « Cumul des aides publiques » du texte du programme. La structure de financement réelle devra être déclarée dans les onglets de réclamation.</t>
    </r>
  </si>
  <si>
    <t>S'il y a une aide financière d'un autre ministère ou organisme gouvernemental, inscrire le plus haut taux des coûts admissibles parmi les programmes concernés. Le taux de la mesure 4051 est inscrit par défaut.</t>
  </si>
  <si>
    <t>Montant de la contribution corrigé, s'il y a lieu</t>
  </si>
  <si>
    <t>Montant considéré dans le cumul d'aides publiques</t>
  </si>
  <si>
    <t>Dépenses admissibles corrigées, s'il y a lieu</t>
  </si>
  <si>
    <t>À considérer s'il s'agit de la réclamation finale</t>
  </si>
  <si>
    <r>
      <rPr>
        <u/>
        <sz val="14"/>
        <rFont val="Arial"/>
        <family val="2"/>
      </rPr>
      <t>Pour les exploitations agricoles</t>
    </r>
    <r>
      <rPr>
        <sz val="14"/>
        <rFont val="Arial"/>
        <family val="2"/>
      </rPr>
      <t xml:space="preserve">, calculer la contribution nature en remplissant l'onglet « feuille de saisie ». </t>
    </r>
  </si>
  <si>
    <r>
      <t xml:space="preserve">Taux de cumul des </t>
    </r>
    <r>
      <rPr>
        <b/>
        <u/>
        <sz val="8"/>
        <rFont val="Arial"/>
        <family val="2"/>
      </rPr>
      <t>aides financières</t>
    </r>
    <r>
      <rPr>
        <b/>
        <sz val="8"/>
        <rFont val="Arial"/>
        <family val="2"/>
      </rPr>
      <t xml:space="preserve"> </t>
    </r>
    <r>
      <rPr>
        <b/>
        <u/>
        <sz val="8"/>
        <rFont val="Arial"/>
        <family val="2"/>
      </rPr>
      <t xml:space="preserve">publiques </t>
    </r>
    <r>
      <rPr>
        <b/>
        <sz val="8"/>
        <rFont val="Arial"/>
        <family val="2"/>
      </rPr>
      <t xml:space="preserve">pour le projet - </t>
    </r>
    <r>
      <rPr>
        <b/>
        <sz val="8"/>
        <color theme="2" tint="-0.499984740745262"/>
        <rFont val="Arial"/>
        <family val="2"/>
      </rPr>
      <t>si aide financière d'un autre M/O</t>
    </r>
  </si>
  <si>
    <t>Correspond au montant du versement de la réclamation 1.</t>
  </si>
  <si>
    <t>Maximum 2 versements.</t>
  </si>
  <si>
    <t>SOLDE NON UTILISÉ</t>
  </si>
  <si>
    <r>
      <t xml:space="preserve">Aide à payer autorisée MAPAQ
</t>
    </r>
    <r>
      <rPr>
        <sz val="9"/>
        <color theme="1"/>
        <rFont val="Arial"/>
        <family val="2"/>
      </rPr>
      <t>(Réclamations 1 et 2)</t>
    </r>
  </si>
  <si>
    <r>
      <t xml:space="preserve">Total des dépenses admissibles
</t>
    </r>
    <r>
      <rPr>
        <sz val="9"/>
        <color theme="1"/>
        <rFont val="Arial"/>
        <family val="2"/>
      </rPr>
      <t>(Réclamations 1 et 2)</t>
    </r>
  </si>
  <si>
    <r>
      <t xml:space="preserve">Total gouv. 
</t>
    </r>
    <r>
      <rPr>
        <sz val="9"/>
        <color theme="1"/>
        <rFont val="Arial"/>
        <family val="2"/>
      </rPr>
      <t>(Réclamations 
1 et 2)</t>
    </r>
  </si>
  <si>
    <r>
      <t xml:space="preserve">S'il y a lieu, montant MAPAQ révisé </t>
    </r>
    <r>
      <rPr>
        <sz val="9"/>
        <color theme="1"/>
        <rFont val="Arial"/>
        <family val="2"/>
      </rPr>
      <t>(Réclamations 1 et 2)</t>
    </r>
  </si>
  <si>
    <r>
      <t xml:space="preserve">S'il y a lieu, % révisé
</t>
    </r>
    <r>
      <rPr>
        <sz val="9"/>
        <color theme="1"/>
        <rFont val="Arial"/>
        <family val="2"/>
      </rPr>
      <t>(Réclamations 
1 et 2)</t>
    </r>
  </si>
  <si>
    <t>Réclamation finale</t>
  </si>
  <si>
    <t xml:space="preserve">Tout bénéficiaire peut se prévaloir de la méthode détaillée s’il démontre que ses frais réels engagés pour la moyenne de son organisation sont supérieurs à ceux de la méthode à taux fixe (26 %). Ainsi, il devra fournir au Ministère ses preuves comptables détaillées pour chacune de ses charges sociales, et ce, distinctement pour chacun des postes de dépenses (RRQ, RQAP, AE, FSS, CNESST, vacances, jours fériés, Fonds de développement et de reconnaissance des compétences de la main-d’œuvre). Si la norme du programme prévoit également l’admissibilité des avantages sociaux (maladies, assurances collectives, régime de retraite privé), le bénéficiaire devra également les inclure dans la démonstration comptable. </t>
  </si>
  <si>
    <t>2. MÉTHODE DÉTAILLÉE</t>
  </si>
  <si>
    <t>26 %</t>
  </si>
  <si>
    <t xml:space="preserve">Taux utilisé pour la méthode à taux fixe </t>
  </si>
  <si>
    <t>25,23 %</t>
  </si>
  <si>
    <t>5,3 %</t>
  </si>
  <si>
    <t>Jours fériés</t>
  </si>
  <si>
    <t>1 %</t>
  </si>
  <si>
    <t>Fonds de développement et de reconnaissance des compétences de la main-d’œuvre</t>
  </si>
  <si>
    <t>6 %</t>
  </si>
  <si>
    <t xml:space="preserve">Indemnités de vacances </t>
  </si>
  <si>
    <t>1,56 %</t>
  </si>
  <si>
    <t>Commission des normes, de l’équité, de la santé et de la sécurité du travail (CNESST) (5) :
- Normes du travail : 0,06 %
- Fonds de la santé et de la sécurité du travail : 1,50 %</t>
  </si>
  <si>
    <t>2,50 %</t>
  </si>
  <si>
    <t>Fonds des services de santé (FSS)</t>
  </si>
  <si>
    <t>0,692 %</t>
  </si>
  <si>
    <t>Régime québécois d’assurance parentale (RQAP)</t>
  </si>
  <si>
    <t>1,78 %</t>
  </si>
  <si>
    <t>Assurance-emploi (AE)</t>
  </si>
  <si>
    <t>6,4 %</t>
  </si>
  <si>
    <t>Régime de rentes du Québec (RRQ)</t>
  </si>
  <si>
    <t>Pourcentage</t>
  </si>
  <si>
    <t>Éléments considérés au forfaitaire</t>
  </si>
  <si>
    <t xml:space="preserve">Un bénéficiaire qui souhaite présenter des charges sociales sans avoir à fournir l’ensemble des preuves comptables peut utiliser la méthode à taux fixe. Dans le cas de la méthode à taux fixe, le Ministère ne procède à aucune validation supplémentaire.  </t>
  </si>
  <si>
    <t>2. La méthode détaillée, dans laquelle le bénéficiaire fait la démonstration comptable de la moyenne des charges sociales de son organisation.</t>
  </si>
  <si>
    <t>Un bénéficiaire peut recourir à deux méthodes pour présenter une réclamation d’aide financière pour les charges sociales admissibles à un programme du Ministère :</t>
  </si>
  <si>
    <t>Méthode de présentation des charges sociales</t>
  </si>
  <si>
    <t>Onglet RÉCLAMATION</t>
  </si>
  <si>
    <t>FORMULAIRE DE RÉCLAMATION DES DÉPENSES (RÉCLAMATION 1)</t>
  </si>
  <si>
    <t>FORMULAIRE DE RÉCLAMATION DES DÉPENSES (RÉCLAMATION 2)</t>
  </si>
  <si>
    <t xml:space="preserve">Lorsqu'une facture est exigée, la colonne « Facture exigée » vous l'indique. </t>
  </si>
  <si>
    <t>Dans le cas d'une exploitation agricole, le temps du producteur et de sa famille immédiate doit être inscrit dans l'onglet « Feuille de saisie ».</t>
  </si>
  <si>
    <r>
      <rPr>
        <b/>
        <sz val="11"/>
        <rFont val="Arial"/>
        <family val="2"/>
      </rPr>
      <t>Section D - Autres livrables et pièces justificatives</t>
    </r>
    <r>
      <rPr>
        <sz val="11"/>
        <rFont val="Arial"/>
        <family val="2"/>
      </rPr>
      <t xml:space="preserve"> : précisez les livrables et les pièces justificatives (autres que les factures et les preuves de salaires ou de charges sociales) qui sont acheminés avec le « Formulaire de réclamation des dépenses », s'il y a lieu. Pour connaître les livrables exigés par le Ministère au cours du processus de traitement de votre demande d'aide financière, veuillez vous référer à la convention qui vous a été transmise.</t>
    </r>
  </si>
  <si>
    <t xml:space="preserve">Les salaires déclarés doivent être les salaires réels. La colonne « Charges sociales » inclut également les avantages sociaux. 
Lors de l'envoi de votre réclamation, veuillez joindre les pièces justificatives de salaires et de charges sociales en fonction de ce qui suit : </t>
  </si>
  <si>
    <r>
      <rPr>
        <b/>
        <sz val="11"/>
        <color theme="1"/>
        <rFont val="Arial"/>
        <family val="2"/>
      </rPr>
      <t xml:space="preserve">Section C - Frais de déplacement du demandeur, de ses partenaires et de l'équipe de coordination et autres dépenses </t>
    </r>
    <r>
      <rPr>
        <sz val="11"/>
        <color theme="1"/>
        <rFont val="Arial"/>
        <family val="2"/>
      </rPr>
      <t>: les informations doivent être inscrites pour chaque facture. Pour ce qui est de la contribution du demandeur (pour les exploitants agricoles), l'information provient de la feuille de saisie.</t>
    </r>
  </si>
  <si>
    <r>
      <t xml:space="preserve">Prenez connaissance des conditions et des engagements situés au bas du </t>
    </r>
    <r>
      <rPr>
        <i/>
        <sz val="11"/>
        <rFont val="Arial"/>
        <family val="2"/>
      </rPr>
      <t xml:space="preserve">Formulaire de réclamation des dépenses </t>
    </r>
    <r>
      <rPr>
        <sz val="11"/>
        <rFont val="Arial"/>
        <family val="2"/>
      </rPr>
      <t>(onglet « Réclamation »</t>
    </r>
    <r>
      <rPr>
        <i/>
        <sz val="11"/>
        <rFont val="Arial"/>
        <family val="2"/>
      </rPr>
      <t>)</t>
    </r>
    <r>
      <rPr>
        <sz val="11"/>
        <rFont val="Arial"/>
        <family val="2"/>
      </rPr>
      <t>. Inscrivez le prénom et le nom de la personne qui a rempli le formulaire ainsi que la date.</t>
    </r>
  </si>
  <si>
    <t>1. MÉTHODE À TAUX FIXE – FORFAITAIRE DE 26 %</t>
  </si>
  <si>
    <t>Total des dépenses admissibles - avec frais d'administration :</t>
  </si>
  <si>
    <t>Total réclamations 1 et 2 :</t>
  </si>
  <si>
    <t>Total des dépenses admissibles - avec frais d'administration (Réclamation 1) :</t>
  </si>
  <si>
    <t>Total des dépenses admissibles - avec frais d'administration (Réclamation 2) :</t>
  </si>
  <si>
    <t xml:space="preserve">Aide financière initiale : </t>
  </si>
  <si>
    <t>Aide financière corrigée :</t>
  </si>
  <si>
    <t xml:space="preserve">Versement corr. </t>
  </si>
  <si>
    <t>Versement prévu :</t>
  </si>
  <si>
    <t>(À remplir)</t>
  </si>
  <si>
    <r>
      <rPr>
        <b/>
        <sz val="13"/>
        <rFont val="Arial"/>
        <family val="2"/>
      </rPr>
      <t>PROGRAMME D'APPUI AU DÉVELOPPEMENT DE L'AGRICULTURE ET DE L'AGROALIMENTAIRE EN RÉGION</t>
    </r>
    <r>
      <rPr>
        <b/>
        <sz val="14"/>
        <rFont val="Arial"/>
        <family val="2"/>
      </rPr>
      <t xml:space="preserve">
</t>
    </r>
    <r>
      <rPr>
        <b/>
        <sz val="12"/>
        <rFont val="Arial"/>
        <family val="2"/>
      </rPr>
      <t>Mesure 4051 – Innovation et essai
Coût et structure de financement</t>
    </r>
  </si>
  <si>
    <t>Premier versement demandé</t>
  </si>
  <si>
    <t>Cliquez ICI pour consulter la liste des personnes-ressources par région.</t>
  </si>
  <si>
    <t>Vous avez des questions ou besoin d'aide pour remplir ce document? N'hésitez pas à communiquer avec une personne-ressource du Ministère!</t>
  </si>
  <si>
    <t>Total des dépenses admissibles (excluant les frais d'administration)</t>
  </si>
  <si>
    <t>Exemple : Agronome</t>
  </si>
  <si>
    <t>Exemple : Firme ABC pour la réalisation de XYZ totalisant X heures de travail.</t>
  </si>
  <si>
    <r>
      <t xml:space="preserve">Contribution en nature </t>
    </r>
    <r>
      <rPr>
        <sz val="9"/>
        <rFont val="Arial"/>
        <family val="2"/>
      </rPr>
      <t>(le coût de la dépense avant les taxes correspond à ce qui est inscrit sur la feuille de saisie)</t>
    </r>
  </si>
  <si>
    <t xml:space="preserve">Exemple : Frais d'analyse pour le composé organique XYZ </t>
  </si>
  <si>
    <r>
      <t xml:space="preserve">Dernier versement </t>
    </r>
    <r>
      <rPr>
        <sz val="8"/>
        <rFont val="Arial"/>
        <family val="2"/>
      </rPr>
      <t>(Minimum 1 000 $)</t>
    </r>
  </si>
  <si>
    <r>
      <rPr>
        <b/>
        <sz val="8"/>
        <rFont val="Arial"/>
        <family val="2"/>
      </rPr>
      <t>Deuxième versement demandé</t>
    </r>
    <r>
      <rPr>
        <sz val="8"/>
        <rFont val="Arial"/>
        <family val="2"/>
      </rPr>
      <t xml:space="preserve">
(Minimum 1 000 $)</t>
    </r>
  </si>
  <si>
    <r>
      <t xml:space="preserve">Montant de l'aide demandée
</t>
    </r>
    <r>
      <rPr>
        <sz val="8"/>
        <rFont val="Arial"/>
        <family val="2"/>
      </rPr>
      <t>(Calcul automatique - Maximum 10 000 $)</t>
    </r>
  </si>
  <si>
    <r>
      <t xml:space="preserve">Total Financement </t>
    </r>
    <r>
      <rPr>
        <b/>
        <u/>
        <sz val="11"/>
        <color theme="1"/>
        <rFont val="Aptos Narrow"/>
        <family val="2"/>
        <scheme val="minor"/>
      </rPr>
      <t>dépenses admissibles</t>
    </r>
  </si>
  <si>
    <t>Exemple : 1) Rapport</t>
  </si>
  <si>
    <t xml:space="preserve">Rapport concernant la réalisation des objectifs </t>
  </si>
  <si>
    <r>
      <t>*</t>
    </r>
    <r>
      <rPr>
        <b/>
        <sz val="9"/>
        <rFont val="Arial"/>
        <family val="2"/>
      </rPr>
      <t xml:space="preserve"> Taux horaire réel</t>
    </r>
    <r>
      <rPr>
        <sz val="9"/>
        <rFont val="Arial"/>
        <family val="2"/>
      </rPr>
      <t xml:space="preserve"> : si un employé change de taux horaire pendant la période visée par les travaux, utiliser une ligne distincte pour chaque taux.</t>
    </r>
  </si>
  <si>
    <r>
      <t xml:space="preserve">* </t>
    </r>
    <r>
      <rPr>
        <b/>
        <sz val="9"/>
        <rFont val="Arial"/>
        <family val="2"/>
      </rPr>
      <t>Taux horaire réel</t>
    </r>
    <r>
      <rPr>
        <sz val="9"/>
        <rFont val="Arial"/>
        <family val="2"/>
      </rPr>
      <t xml:space="preserve"> : si le total des dépenses en salaire (excluant les charges sociales et les avantages sociaux) pour une personne (employé ou partenaire) dépasse 7 500 $ pour la durée du projet, un registre de paie de l’employeur ou des relevés de paie sont requis. Le texte inscrit dans la colonne « Taux horaire réel » devient rouge lorsque cette exigence s'applique.</t>
    </r>
  </si>
  <si>
    <t>Côte-Nord</t>
  </si>
  <si>
    <t>Régions - Liste déroulante (ordre alpha)</t>
  </si>
  <si>
    <t>type de bâtiments - liste déroulante (ordre alpha)</t>
  </si>
  <si>
    <t>type d'animaux - liste déroulante (ordre alpha)</t>
  </si>
  <si>
    <t>Lien vers source unités animales</t>
  </si>
  <si>
    <t>DB18_annexes_A-H</t>
  </si>
  <si>
    <r>
      <t>m</t>
    </r>
    <r>
      <rPr>
        <vertAlign val="superscript"/>
        <sz val="14"/>
        <color theme="0"/>
        <rFont val="Arial"/>
        <family val="2"/>
      </rPr>
      <t>2</t>
    </r>
  </si>
  <si>
    <t>Contribution en nature PADAAR 4051</t>
  </si>
  <si>
    <t>sur une subvention de 10000$, on souhaitait ne pas dépasser 3000$ pour ces catégories</t>
  </si>
  <si>
    <t>Jacques Untel, Entreprise ABC</t>
  </si>
  <si>
    <t>Exemple : 3 allers-retours Québec/Montréal (480 km) à 0,565 $ + 3 dîners à 17,90 $ pour rencontres du comité de suivi de projet.</t>
  </si>
  <si>
    <t>Montant d'aide</t>
  </si>
  <si>
    <t>La Financière agricole du Québec: Bulletin Transac-TERRES 2025</t>
  </si>
  <si>
    <t>Cliquez ici pour visionner une capsule d'information</t>
  </si>
  <si>
    <t>Temps du producteur et de sa famille immédiate</t>
  </si>
  <si>
    <t xml:space="preserve">Pour plus de renseignements sur la feuille de saisie : </t>
  </si>
  <si>
    <t>Instructions - Plan de financement</t>
  </si>
  <si>
    <t xml:space="preserve">1. La méthode à taux fixe qui consiste en un pourcentage fixe de 26 % des salaires déclarés; </t>
  </si>
  <si>
    <t>1- Les salaires déclarés doivent être les salaires réels plus les charges sociales. Les charges sociales incluent les avantages sociaux.</t>
  </si>
  <si>
    <t>Éléments considérés au forfaitaire de 26 %</t>
  </si>
  <si>
    <t>Commission des normes, de l’équité, de la santé et de la sécurité du travail (CNESST) :
- Normes du travail : 0,06 %
- Fonds de la santé et de la sécurité du travail : 1,50 %</t>
  </si>
  <si>
    <r>
      <rPr>
        <b/>
        <sz val="11"/>
        <rFont val="Arial"/>
        <family val="2"/>
      </rPr>
      <t>Section B - Rémunération du personnel du demandeur, de ses partenaires et de l'équipe de coordination</t>
    </r>
    <r>
      <rPr>
        <sz val="11"/>
        <rFont val="Arial"/>
        <family val="2"/>
      </rPr>
      <t xml:space="preserve"> : inscrire les informations pour chaque employé. 
    Si un employé change de taux horaire pendant la période visée par les travaux, utilisez une ligne distincte pour chaque taux.</t>
    </r>
  </si>
  <si>
    <r>
      <t xml:space="preserve">La colonne « Charges sociales » inclut également les avantages sociaux. Une démonstration comptable est requise lorsque la part des charges sociales et avantages sociaux représente </t>
    </r>
    <r>
      <rPr>
        <b/>
        <sz val="11"/>
        <rFont val="Arial"/>
        <family val="2"/>
      </rPr>
      <t>plus de 26 % du salaire</t>
    </r>
    <r>
      <rPr>
        <sz val="11"/>
        <rFont val="Arial"/>
        <family val="2"/>
      </rPr>
      <t xml:space="preserve">. Le texte de la colonne « Charges sociales » </t>
    </r>
    <r>
      <rPr>
        <sz val="11"/>
        <color rgb="FFC00000"/>
        <rFont val="Arial"/>
        <family val="2"/>
      </rPr>
      <t>devient rouge</t>
    </r>
    <r>
      <rPr>
        <sz val="11"/>
        <rFont val="Arial"/>
        <family val="2"/>
      </rPr>
      <t xml:space="preserve"> lorsque cette exigence s'applique. Vous trouverez un exemple de démonstration comptable au bas de cette page, dans la section « Méthode de présentation des charges sociales ». </t>
    </r>
  </si>
  <si>
    <r>
      <t>** La colonne « </t>
    </r>
    <r>
      <rPr>
        <b/>
        <sz val="9"/>
        <rFont val="Arial"/>
        <family val="2"/>
      </rPr>
      <t>Charges sociales</t>
    </r>
    <r>
      <rPr>
        <sz val="9"/>
        <rFont val="Arial"/>
        <family val="2"/>
      </rPr>
      <t xml:space="preserve"> » inclut également les avantages sociaux. Une démonstration comptable est requise lorsque la part des charges sociales et avantages sociaux représente plus de 26 % du salaire (voir les « Instructions » pour plus de détails). Le texte de la colonne « Charges sociales » devient rouge lorsque cette exigence s'applique. </t>
    </r>
  </si>
  <si>
    <t>Description des honoraires professionnels et contractuels (incluant les frais de déplacement et de séjour). Préciser le nom de l’entreprise, le mandat à réaliser, le nombre d’heures, etc</t>
  </si>
  <si>
    <t>Coût de la dépense avant taxes</t>
  </si>
  <si>
    <t>Montant réclamé</t>
  </si>
  <si>
    <t>Numéro de facture</t>
  </si>
  <si>
    <r>
      <t xml:space="preserve">Taux horaire </t>
    </r>
    <r>
      <rPr>
        <b/>
        <u/>
        <sz val="9"/>
        <color theme="1"/>
        <rFont val="Arial"/>
        <family val="2"/>
      </rPr>
      <t>réel</t>
    </r>
    <r>
      <rPr>
        <b/>
        <sz val="9"/>
        <color theme="1"/>
        <rFont val="Arial"/>
        <family val="2"/>
      </rPr>
      <t>*
($)</t>
    </r>
  </si>
  <si>
    <t>Charges sociales**
(%)</t>
  </si>
  <si>
    <t>Heures totales réalisées</t>
  </si>
  <si>
    <t>Coût de la dépense
($)</t>
  </si>
  <si>
    <r>
      <t xml:space="preserve">Période visée par les travaux
</t>
    </r>
    <r>
      <rPr>
        <sz val="9"/>
        <color theme="1"/>
        <rFont val="Arial"/>
        <family val="2"/>
      </rPr>
      <t xml:space="preserve">(aaa-mm-jj au aaaa-mm-jj) </t>
    </r>
  </si>
  <si>
    <t>Coût de la dépense avant taxes
($)</t>
  </si>
  <si>
    <t>Contribution en nature (le montant inscrit correspond à celui indiqué sur la feuille de saisie)</t>
  </si>
  <si>
    <t>TOTAL SANS LES FRAIS D'ADMINISTRATION :</t>
  </si>
  <si>
    <t>Pourcentage de la contribution :</t>
  </si>
  <si>
    <t>Cliquez ICI pour consulter les barèmes relatifs aux frais de déplacement</t>
  </si>
  <si>
    <t xml:space="preserve"> Cliquez ICI pour consulter les barèmes relatifs aux frais de déplacement</t>
  </si>
  <si>
    <t>SECTION C - AUTRES DÉPENSES ET FRAIS DE DÉPLACEMENT DU DEMANDEUR, DE SES PARTENAIRES ET DE L'ÉQUIPE DE COORDINATION</t>
  </si>
  <si>
    <t>Montant réclamé corrigé, s'il y a lieu</t>
  </si>
  <si>
    <r>
      <t xml:space="preserve">Dépense autorisée
</t>
    </r>
    <r>
      <rPr>
        <sz val="9"/>
        <color theme="1"/>
        <rFont val="Arial"/>
        <family val="2"/>
      </rPr>
      <t>(Oui, Non, Partiellement)</t>
    </r>
  </si>
  <si>
    <t>Partiellement</t>
  </si>
  <si>
    <t>Réclamation - Dépenses autorisées</t>
  </si>
  <si>
    <t>Période de réclamation</t>
  </si>
  <si>
    <t>Date de début :</t>
  </si>
  <si>
    <t xml:space="preserve">Date de fin : </t>
  </si>
  <si>
    <r>
      <rPr>
        <b/>
        <sz val="11"/>
        <rFont val="Arial"/>
        <family val="2"/>
      </rPr>
      <t>Section de l'en-tête</t>
    </r>
    <r>
      <rPr>
        <sz val="11"/>
        <rFont val="Arial"/>
        <family val="2"/>
      </rPr>
      <t xml:space="preserve"> : </t>
    </r>
  </si>
  <si>
    <t xml:space="preserve">Les informations proviennent de l'onglet « Coût Structure de financement ». </t>
  </si>
  <si>
    <t>L'aide financière offerte correspond au montant indiqué sur la convention.</t>
  </si>
  <si>
    <t>Inscrire la période visée par la réclamation.</t>
  </si>
  <si>
    <t>Section A - Honoraires professionnels et contractuels</t>
  </si>
  <si>
    <t xml:space="preserve"> Les informations doivent être inscrites pour chaque facture.</t>
  </si>
  <si>
    <t>●J’atteste que les montants inscrits correspondent à la somme, avant taxes, réellement déboursée et engagée aux fins du projet accepté dans le cadre du programme mentionné en en-tête. De plus, je joins au formulaire une copie de chaque facture exigée et j'en certifie l'authenticité.</t>
  </si>
  <si>
    <t>●J’atteste que les informations relatives aux salaires, charges sociales et avantages sociaux inscrites correspondent à la somme réellement déboursée et engagée aux fins du projet accepté dans le cadre du programme mentionné en en-tête. De plus, je joins au formulaire une copie des pièces justificatives exigées et j'en certifie l'authenticité.</t>
  </si>
  <si>
    <r>
      <t xml:space="preserve">Contribution en argent
</t>
    </r>
    <r>
      <rPr>
        <sz val="9"/>
        <color theme="4"/>
        <rFont val="Arial"/>
        <family val="2"/>
      </rPr>
      <t>(Conserver les factures)</t>
    </r>
  </si>
  <si>
    <t>Transmettre le plan de financement (le présent fichier) avec votre demande d'aide financière.</t>
  </si>
  <si>
    <t>5- Le montant maximal d'aide financière ne peut excéder 10 000 $ par projet.</t>
  </si>
  <si>
    <t>4- Le montant minimal des dépenses admissibles est de 2 000 $ par projet.</t>
  </si>
  <si>
    <t>3- L'aide financière du ministère peut couvrir jusqu'à 50 % des dépenses admissibles.</t>
  </si>
  <si>
    <t>2- Les cellules bleues sont réservées au ministère.</t>
  </si>
  <si>
    <t>1- Saisir les données dans les cellules vertes.</t>
  </si>
  <si>
    <t>Compléter l'onglet « Coût Structure de financement ».</t>
  </si>
  <si>
    <t>2- Des outils de conversion se trouvent au bas de la « feuille de saisie ».</t>
  </si>
  <si>
    <t>3- Lorsqu'on choisit la puissance du tracteur, un montant forfaitaire pour l'équipement utilisé s'ajoute.</t>
  </si>
  <si>
    <t>4- Le montant maximal alloué pour les bâtiments, animaux, machinerie et fonds de terre ne peut excéder 6 000 $.</t>
  </si>
  <si>
    <r>
      <t>Si les charges sociales dépassent le montant forfaitaire de 26 %, une preuve comptable sera exigée</t>
    </r>
    <r>
      <rPr>
        <b/>
        <sz val="14"/>
        <rFont val="Arial"/>
        <family val="2"/>
      </rPr>
      <t xml:space="preserve"> lors des réclamations.</t>
    </r>
  </si>
  <si>
    <t>Précision concernant les contributions en argent</t>
  </si>
  <si>
    <r>
      <t>Si le total des dépenses en salaire (excluant les charges sociales et les avantages sociaux) pour une personne dépasse 7 500 $, un registre
de paie de l’employeur ou des relevés de paie sont requis. Le texte inscrit dans la colonne « Taux horaire réel »</t>
    </r>
    <r>
      <rPr>
        <sz val="11"/>
        <color rgb="FFC00000"/>
        <rFont val="Arial"/>
        <family val="2"/>
      </rPr>
      <t xml:space="preserve"> devient rouge</t>
    </r>
    <r>
      <rPr>
        <sz val="11"/>
        <rFont val="Arial"/>
        <family val="2"/>
      </rPr>
      <t xml:space="preserve"> lorsque cette exigence s'applique.</t>
    </r>
  </si>
  <si>
    <r>
      <t xml:space="preserve">Remplissez les informations relatives à la structure de financement pour le total des </t>
    </r>
    <r>
      <rPr>
        <b/>
        <sz val="11"/>
        <rFont val="Arial"/>
        <family val="2"/>
      </rPr>
      <t>dépenses admissibles</t>
    </r>
    <r>
      <rPr>
        <sz val="11"/>
        <rFont val="Arial"/>
        <family val="2"/>
      </rPr>
      <t xml:space="preserve"> effectuées.</t>
    </r>
  </si>
  <si>
    <t>Section E - Structure de financement des dépenses admissibles effectuées</t>
  </si>
  <si>
    <r>
      <t xml:space="preserve">Vous devez mettre à jour les informations en fonction du total des dépenses admissibles effectuées. À ce stade, vos différentes sources de financement devraient être confirmées. 
</t>
    </r>
    <r>
      <rPr>
        <b/>
        <sz val="11"/>
        <rFont val="Arial"/>
        <family val="2"/>
      </rPr>
      <t>Note importante :</t>
    </r>
    <r>
      <rPr>
        <sz val="11"/>
        <rFont val="Arial"/>
        <family val="2"/>
      </rPr>
      <t xml:space="preserve"> seules les dépenses admissibles sont analysées, puisque le calcul du cumul des aides publiques est effectué exclusivement sur celles-ci et non sur le coût total du projet (somme des dépenses admissibles et non admissibles).</t>
    </r>
  </si>
  <si>
    <t xml:space="preserve">Vérifiez que le total des contributions est égal au total de vos dépenses admissibles effectuées.  </t>
  </si>
  <si>
    <t>Autres contributions gouvernement</t>
  </si>
  <si>
    <r>
      <t xml:space="preserve">Autres contributions gouvernement
</t>
    </r>
    <r>
      <rPr>
        <sz val="9"/>
        <color theme="1"/>
        <rFont val="Arial"/>
        <family val="2"/>
      </rPr>
      <t>(Réclamations 1 et 2)</t>
    </r>
  </si>
  <si>
    <t>SECTION E - STRUCTURE DE FINANCEMENT DES DÉPENSES ADMISSIBLES EFFECTUÉES</t>
  </si>
  <si>
    <r>
      <t xml:space="preserve">* </t>
    </r>
    <r>
      <rPr>
        <b/>
        <sz val="9"/>
        <rFont val="Arial"/>
        <family val="2"/>
      </rPr>
      <t xml:space="preserve">Taux horaire réel </t>
    </r>
    <r>
      <rPr>
        <sz val="9"/>
        <rFont val="Arial"/>
        <family val="2"/>
      </rPr>
      <t>: si un employé change de taux horaire pendant la période visée par les travaux, utiliser une ligne distincte pour chaque taux.</t>
    </r>
  </si>
  <si>
    <r>
      <t xml:space="preserve">Compléter l'onglet « </t>
    </r>
    <r>
      <rPr>
        <b/>
        <sz val="11"/>
        <rFont val="Arial"/>
        <family val="2"/>
      </rPr>
      <t>Réclamation 1</t>
    </r>
    <r>
      <rPr>
        <sz val="11"/>
        <rFont val="Arial"/>
        <family val="2"/>
      </rPr>
      <t xml:space="preserve"> » ou «</t>
    </r>
    <r>
      <rPr>
        <b/>
        <sz val="11"/>
        <rFont val="Arial"/>
        <family val="2"/>
      </rPr>
      <t xml:space="preserve"> Réclamation 2</t>
    </r>
    <r>
      <rPr>
        <sz val="11"/>
        <rFont val="Arial"/>
        <family val="2"/>
      </rPr>
      <t xml:space="preserve"> » selon la situation qui s'applique.</t>
    </r>
  </si>
  <si>
    <t>Les valeurs moyennes ayant servi au calcul des coûts relatifs aux bâtiments, aux équipements et à la machinerie sont basées sur les références économiques du Centre de référence en agriculture et agroalimentaire du Québec.</t>
  </si>
  <si>
    <t>Cliquez ici pour consulter les
références économiques</t>
  </si>
  <si>
    <r>
      <t xml:space="preserve">Instructions pour remplir le </t>
    </r>
    <r>
      <rPr>
        <b/>
        <i/>
        <sz val="12"/>
        <rFont val="Arial"/>
        <family val="2"/>
      </rPr>
      <t>Formulaire de réclamation des dépenses (les onglets jaunes et oranges)</t>
    </r>
  </si>
  <si>
    <t>Contribution en nature PADAAR 4051 - Réclamation 2</t>
  </si>
  <si>
    <t>Contribution en nature PADAAR 4051 - Réclamation 1</t>
  </si>
  <si>
    <t>Si vous n'êtes pas exploitant agricole, passer directement à l'étape 2.</t>
  </si>
  <si>
    <t>Versement 1</t>
  </si>
  <si>
    <t>Solde</t>
  </si>
  <si>
    <t>Date de fin :</t>
  </si>
  <si>
    <t>Cliquez ici pour visionner une capsule d'information (production animale)</t>
  </si>
  <si>
    <t>Cliquez ici pour visionner une capsule d'information
(production végétale)</t>
  </si>
  <si>
    <r>
      <rPr>
        <b/>
        <sz val="11"/>
        <rFont val="Arial"/>
        <family val="2"/>
      </rPr>
      <t>Pour les exploitations agricoles,</t>
    </r>
    <r>
      <rPr>
        <sz val="11"/>
        <rFont val="Arial"/>
        <family val="2"/>
      </rPr>
      <t xml:space="preserve"> remplir l'onglet «</t>
    </r>
    <r>
      <rPr>
        <b/>
        <sz val="11"/>
        <rFont val="Arial"/>
        <family val="2"/>
      </rPr>
      <t xml:space="preserve"> feuille de saisie (R1)</t>
    </r>
    <r>
      <rPr>
        <sz val="11"/>
        <rFont val="Arial"/>
        <family val="2"/>
      </rPr>
      <t xml:space="preserve"> » ou « </t>
    </r>
    <r>
      <rPr>
        <b/>
        <sz val="11"/>
        <rFont val="Arial"/>
        <family val="2"/>
      </rPr>
      <t>feuille de saisie (R2)</t>
    </r>
    <r>
      <rPr>
        <sz val="11"/>
        <rFont val="Arial"/>
        <family val="2"/>
      </rPr>
      <t xml:space="preserve"> » selon la situation qui s'applique. </t>
    </r>
  </si>
  <si>
    <r>
      <rPr>
        <b/>
        <i/>
        <sz val="12"/>
        <color rgb="FFC00000"/>
        <rFont val="Arial"/>
        <family val="2"/>
      </rPr>
      <t>Note importante :</t>
    </r>
    <r>
      <rPr>
        <i/>
        <sz val="12"/>
        <color rgb="FFC00000"/>
        <rFont val="Arial"/>
        <family val="2"/>
      </rPr>
      <t xml:space="preserve">
Ne pas remplir la « Section champs » si les informations sont déjà inscrites dans l'onglet « feuille de saisie (R1) ».</t>
    </r>
  </si>
  <si>
    <t>5- La contribution en nature de l'entreprise sera reportée automatiquement dans l'onglet « Coût Structure de financement », dans la section « Autres frais et dépenses admissibles ».</t>
  </si>
  <si>
    <t xml:space="preserve">1- Si des montants sont inscrits dans la colonne « Contribution en argent », une facture pourrait être exigée lors des réclamations. </t>
  </si>
  <si>
    <t xml:space="preserve">    Il est donc important de conserver toutes les factures pour être en mesure de les fournir sur demande. Exemple :</t>
  </si>
  <si>
    <t>Fonctionnement de l'onglet « Coût Structure de financement »</t>
  </si>
  <si>
    <t>Fonctionnement de la feuille de saisie</t>
  </si>
  <si>
    <r>
      <rPr>
        <b/>
        <sz val="11"/>
        <color rgb="FFFF0000"/>
        <rFont val="Arial"/>
        <family val="2"/>
      </rPr>
      <t>Instructions concernant les coûts et les contributions</t>
    </r>
    <r>
      <rPr>
        <b/>
        <sz val="9"/>
        <color theme="4"/>
        <rFont val="Arial"/>
        <family val="2"/>
      </rPr>
      <t xml:space="preserve">
Étape 1 : inscrire le coût de la dépense avant les taxes dans la colonne G.
Étape 2 : répartir le coût de la dépense dans les colonnes H, I et J, selon le type de contribution concerné (en argent, en nature ou autre contribution gouvernementale). 
L'aide financière demandée au Ministère (colonne K) est calculée automatiquement.
La somme des colonnes H, I, J &amp; K doit égaler celle de la colonne G.</t>
    </r>
  </si>
  <si>
    <r>
      <t>Contribution en argen</t>
    </r>
    <r>
      <rPr>
        <b/>
        <sz val="9"/>
        <rFont val="Arial"/>
        <family val="2"/>
      </rPr>
      <t>t</t>
    </r>
  </si>
  <si>
    <t>Résumé de la réclamation 1</t>
  </si>
  <si>
    <t>Total excluant le temps du producteur (max. 6 000)</t>
  </si>
  <si>
    <t>Ajustement de la réclamation 2</t>
  </si>
  <si>
    <t xml:space="preserve">Solde : </t>
  </si>
  <si>
    <t>Total excluant le temps du producteur (max. solde)</t>
  </si>
  <si>
    <r>
      <t xml:space="preserve">Frais d'administration (15 % dépenses admissibles) :
</t>
    </r>
    <r>
      <rPr>
        <i/>
        <sz val="9"/>
        <color theme="4"/>
        <rFont val="Arial"/>
        <family val="2"/>
      </rPr>
      <t>Le calcul est automatique, mais vous pouvez modifier le montant des contributions, si la situation diffère</t>
    </r>
    <r>
      <rPr>
        <i/>
        <sz val="9"/>
        <color theme="8"/>
        <rFont val="Arial"/>
        <family val="2"/>
      </rPr>
      <t>.</t>
    </r>
  </si>
  <si>
    <r>
      <t xml:space="preserve">Frais d'administration (15 % dépenses admissibles) :
</t>
    </r>
    <r>
      <rPr>
        <i/>
        <sz val="9"/>
        <color theme="4"/>
        <rFont val="Arial"/>
        <family val="2"/>
      </rPr>
      <t>Le calcul est automatique, mais vous pouvez modifier le montant des contributions, si la situation diffère.</t>
    </r>
  </si>
  <si>
    <r>
      <rPr>
        <b/>
        <sz val="12"/>
        <color theme="1"/>
        <rFont val="Arial"/>
        <family val="2"/>
      </rPr>
      <t>Honoraires professionnels et contractuels</t>
    </r>
    <r>
      <rPr>
        <b/>
        <sz val="10"/>
        <color theme="1"/>
        <rFont val="Arial"/>
        <family val="2"/>
      </rPr>
      <t xml:space="preserve">
</t>
    </r>
    <r>
      <rPr>
        <sz val="10"/>
        <color theme="1"/>
        <rFont val="Arial"/>
        <family val="2"/>
      </rPr>
      <t>Description des honoraires professionnels et contractuels (incluant les frais de déplacement et de séjour). Préciser le nom de l’entreprise, le mandat à réaliser, le nombre d’heures, etc.</t>
    </r>
  </si>
  <si>
    <r>
      <rPr>
        <b/>
        <sz val="12"/>
        <rFont val="Arial"/>
        <family val="2"/>
      </rPr>
      <t>Frais de déplacement et de séjour du demandeur, de ses partenaires et de l'équipe de coordination</t>
    </r>
    <r>
      <rPr>
        <sz val="10"/>
        <rFont val="Arial"/>
        <family val="2"/>
      </rPr>
      <t xml:space="preserve">
</t>
    </r>
    <r>
      <rPr>
        <i/>
        <sz val="10"/>
        <rFont val="Arial"/>
        <family val="2"/>
      </rPr>
      <t>Les frais de déplacement, d’hébergement et de repas ne doivent pas excéder les barèmes prévus au Recueil des politiques de gestion du gouvernement du Québec.</t>
    </r>
  </si>
  <si>
    <r>
      <rPr>
        <b/>
        <sz val="12"/>
        <rFont val="Arial"/>
        <family val="2"/>
      </rPr>
      <t>Frais d'administration</t>
    </r>
    <r>
      <rPr>
        <b/>
        <sz val="9"/>
        <rFont val="Arial"/>
        <family val="2"/>
      </rPr>
      <t xml:space="preserve"> : </t>
    </r>
    <r>
      <rPr>
        <sz val="9"/>
        <rFont val="Arial"/>
        <family val="2"/>
      </rPr>
      <t>sont admissibles les frais d'administration sans excéder 15 % des autres dépenses admissibles</t>
    </r>
    <r>
      <rPr>
        <b/>
        <sz val="9"/>
        <rFont val="Arial"/>
        <family val="2"/>
      </rPr>
      <t xml:space="preserve">
</t>
    </r>
    <r>
      <rPr>
        <i/>
        <sz val="9"/>
        <color theme="4"/>
        <rFont val="Arial"/>
        <family val="2"/>
      </rPr>
      <t>Le calcul est automatique, mais vous pouvez modifier le montant des contributions, si la situation diffère.</t>
    </r>
    <r>
      <rPr>
        <b/>
        <sz val="9"/>
        <rFont val="Arial"/>
        <family val="2"/>
      </rPr>
      <t xml:space="preserve"> </t>
    </r>
  </si>
  <si>
    <r>
      <rPr>
        <b/>
        <sz val="12"/>
        <rFont val="Arial"/>
        <family val="2"/>
      </rPr>
      <t xml:space="preserve">Dépenses </t>
    </r>
    <r>
      <rPr>
        <b/>
        <u/>
        <sz val="12"/>
        <rFont val="Arial"/>
        <family val="2"/>
      </rPr>
      <t>non admissibles</t>
    </r>
    <r>
      <rPr>
        <b/>
        <sz val="12"/>
        <rFont val="Arial"/>
        <family val="2"/>
      </rPr>
      <t xml:space="preserve"> et essentielles à la réalisation du projet </t>
    </r>
  </si>
  <si>
    <r>
      <rPr>
        <b/>
        <sz val="12"/>
        <color theme="1"/>
        <rFont val="Arial"/>
        <family val="2"/>
      </rPr>
      <t xml:space="preserve">Rémunération du personnel du demandeur, de ses partenaires et de l'équipe de coordination. </t>
    </r>
    <r>
      <rPr>
        <b/>
        <sz val="10"/>
        <color theme="1"/>
        <rFont val="Arial"/>
        <family val="2"/>
      </rPr>
      <t xml:space="preserve">
</t>
    </r>
    <r>
      <rPr>
        <b/>
        <sz val="9"/>
        <color rgb="FFC00000"/>
        <rFont val="Arial"/>
        <family val="2"/>
      </rPr>
      <t>IMPORTANT</t>
    </r>
    <r>
      <rPr>
        <b/>
        <sz val="9"/>
        <color theme="1"/>
        <rFont val="Arial"/>
        <family val="2"/>
      </rPr>
      <t xml:space="preserve"> </t>
    </r>
    <r>
      <rPr>
        <b/>
        <sz val="10"/>
        <color theme="1"/>
        <rFont val="Arial"/>
        <family val="2"/>
      </rPr>
      <t xml:space="preserve">: dans le cas d'une exploitation agricole, le temps du producteur et de sa famille immédiate doit être calculé dans l'onglet « Feuille de saisie ».
</t>
    </r>
    <r>
      <rPr>
        <sz val="10"/>
        <color theme="1"/>
        <rFont val="Arial"/>
        <family val="2"/>
      </rPr>
      <t>Salaire réel incluant les charges socia</t>
    </r>
    <r>
      <rPr>
        <sz val="10"/>
        <rFont val="Arial"/>
        <family val="2"/>
      </rPr>
      <t>les</t>
    </r>
    <r>
      <rPr>
        <b/>
        <sz val="10"/>
        <rFont val="Arial"/>
        <family val="2"/>
      </rPr>
      <t xml:space="preserve">. </t>
    </r>
    <r>
      <rPr>
        <sz val="10"/>
        <rFont val="Arial"/>
        <family val="2"/>
      </rPr>
      <t>Si les charges sociales dépassent le montant forfaitaire de 26 %, une preuve comptable sera exigée lors des réclamations. Voir l'onglet « Instructions » pour plus de détails.</t>
    </r>
  </si>
  <si>
    <t>Version du 2026-01-07</t>
  </si>
  <si>
    <t>La contribution du MAPAQ ne peut dépasser l'aide financière offerte.</t>
  </si>
  <si>
    <t>Version 2026-01-07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</si>
</sst>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5" formatCode="#,##0\ &quot;$&quot;_);\(#,##0\ &quot;$&quot;\)"/>
    <numFmt numFmtId="7" formatCode="#,##0.00\ &quot;$&quot;_);\(#,##0.00\ &quot;$&quot;\)"/>
    <numFmt numFmtId="44" formatCode="_ * #,##0.00_)\ &quot;$&quot;_ ;_ * \(#,##0.00\)\ &quot;$&quot;_ ;_ * &quot;-&quot;??_)\ &quot;$&quot;_ ;_ @_ "/>
    <numFmt numFmtId="164" formatCode="0.000"/>
    <numFmt numFmtId="165" formatCode="#,##0.00\ &quot;$&quot;"/>
    <numFmt numFmtId="166" formatCode="#,##0\ &quot;$&quot;"/>
    <numFmt numFmtId="167" formatCode="0,;\-0,;;\ @"/>
  </numFmts>
  <fonts count="100" x14ac:knownFonts="1">
    <font>
      <sz val="11"/>
      <color theme="1"/>
      <name val="Aptos Narrow"/>
      <family val="2"/>
      <scheme val="minor"/>
    </font>
    <font>
      <sz val="14"/>
      <color theme="1"/>
      <name val="Arial"/>
      <family val="2"/>
    </font>
    <font>
      <b/>
      <sz val="18"/>
      <color theme="0"/>
      <name val="Arial"/>
      <family val="2"/>
    </font>
    <font>
      <b/>
      <sz val="14"/>
      <color theme="0"/>
      <name val="Arial"/>
      <family val="2"/>
    </font>
    <font>
      <sz val="14"/>
      <color theme="0"/>
      <name val="Arial"/>
      <family val="2"/>
    </font>
    <font>
      <sz val="14"/>
      <name val="Arial"/>
      <family val="2"/>
    </font>
    <font>
      <sz val="8"/>
      <name val="Aptos Narrow"/>
      <family val="2"/>
      <scheme val="minor"/>
    </font>
    <font>
      <sz val="10"/>
      <name val="Arial"/>
      <family val="2"/>
    </font>
    <font>
      <u/>
      <sz val="11"/>
      <color theme="10"/>
      <name val="Aptos Narrow"/>
      <family val="2"/>
      <scheme val="minor"/>
    </font>
    <font>
      <u/>
      <sz val="14"/>
      <color theme="10"/>
      <name val="Aptos Narrow"/>
      <family val="2"/>
      <scheme val="minor"/>
    </font>
    <font>
      <sz val="14"/>
      <color theme="1"/>
      <name val="Aptos Narrow"/>
      <family val="2"/>
      <scheme val="minor"/>
    </font>
    <font>
      <sz val="16"/>
      <color theme="1"/>
      <name val="Arial"/>
      <family val="2"/>
    </font>
    <font>
      <vertAlign val="superscript"/>
      <sz val="14"/>
      <color theme="1"/>
      <name val="Arial"/>
      <family val="2"/>
    </font>
    <font>
      <b/>
      <sz val="14"/>
      <color theme="1"/>
      <name val="Arial"/>
      <family val="2"/>
    </font>
    <font>
      <sz val="11"/>
      <color theme="1"/>
      <name val="Arial"/>
      <family val="2"/>
    </font>
    <font>
      <sz val="11"/>
      <color theme="1"/>
      <name val="Aptos Narrow"/>
      <family val="2"/>
      <scheme val="minor"/>
    </font>
    <font>
      <sz val="9"/>
      <name val="Arial"/>
      <family val="2"/>
    </font>
    <font>
      <sz val="11"/>
      <color theme="1"/>
      <name val="Arial Narrow"/>
      <family val="2"/>
    </font>
    <font>
      <b/>
      <sz val="9"/>
      <color theme="1"/>
      <name val="Arial"/>
      <family val="2"/>
    </font>
    <font>
      <b/>
      <sz val="9"/>
      <name val="Arial"/>
      <family val="2"/>
    </font>
    <font>
      <sz val="9"/>
      <color theme="1"/>
      <name val="Arial"/>
      <family val="2"/>
    </font>
    <font>
      <b/>
      <sz val="9"/>
      <color rgb="FF000000"/>
      <name val="Arial"/>
      <family val="2"/>
    </font>
    <font>
      <sz val="9"/>
      <color rgb="FF000000"/>
      <name val="Arial"/>
      <family val="2"/>
    </font>
    <font>
      <sz val="9"/>
      <color rgb="FFC00000"/>
      <name val="Arial"/>
      <family val="2"/>
    </font>
    <font>
      <b/>
      <sz val="11"/>
      <color theme="1"/>
      <name val="Arial"/>
      <family val="2"/>
    </font>
    <font>
      <b/>
      <sz val="11"/>
      <name val="Arial"/>
      <family val="2"/>
    </font>
    <font>
      <b/>
      <sz val="11"/>
      <color rgb="FFFF0000"/>
      <name val="Arial"/>
      <family val="2"/>
    </font>
    <font>
      <b/>
      <sz val="10"/>
      <name val="Arial"/>
      <family val="2"/>
    </font>
    <font>
      <b/>
      <sz val="10"/>
      <color theme="1"/>
      <name val="Arial"/>
      <family val="2"/>
    </font>
    <font>
      <sz val="10"/>
      <color theme="1"/>
      <name val="Arial"/>
      <family val="2"/>
    </font>
    <font>
      <b/>
      <sz val="8"/>
      <name val="Arial"/>
      <family val="2"/>
    </font>
    <font>
      <b/>
      <sz val="12"/>
      <color theme="1"/>
      <name val="Arial"/>
      <family val="2"/>
    </font>
    <font>
      <b/>
      <sz val="14"/>
      <name val="Arial"/>
      <family val="2"/>
    </font>
    <font>
      <sz val="9"/>
      <color theme="5"/>
      <name val="Arial"/>
      <family val="2"/>
    </font>
    <font>
      <sz val="11"/>
      <name val="Aptos Narrow"/>
      <family val="2"/>
      <scheme val="minor"/>
    </font>
    <font>
      <i/>
      <sz val="10"/>
      <name val="Arial"/>
      <family val="2"/>
    </font>
    <font>
      <b/>
      <sz val="11"/>
      <color theme="1"/>
      <name val="Aptos Narrow"/>
      <family val="2"/>
      <scheme val="minor"/>
    </font>
    <font>
      <b/>
      <u/>
      <sz val="11"/>
      <color theme="1"/>
      <name val="Arial"/>
      <family val="2"/>
    </font>
    <font>
      <b/>
      <vertAlign val="superscript"/>
      <sz val="8"/>
      <name val="Arial"/>
      <family val="2"/>
    </font>
    <font>
      <sz val="8"/>
      <color theme="1"/>
      <name val="Aptos Narrow"/>
      <family val="2"/>
      <scheme val="minor"/>
    </font>
    <font>
      <b/>
      <sz val="10"/>
      <color theme="1"/>
      <name val="Aptos Narrow"/>
      <family val="2"/>
      <scheme val="minor"/>
    </font>
    <font>
      <sz val="10"/>
      <color theme="5"/>
      <name val="Aptos Narrow"/>
      <family val="2"/>
      <scheme val="minor"/>
    </font>
    <font>
      <sz val="11"/>
      <color rgb="FFC00000"/>
      <name val="Arial"/>
      <family val="2"/>
    </font>
    <font>
      <sz val="11"/>
      <color theme="8"/>
      <name val="Arial"/>
      <family val="2"/>
    </font>
    <font>
      <sz val="13"/>
      <color theme="8"/>
      <name val="Arial"/>
      <family val="2"/>
    </font>
    <font>
      <b/>
      <sz val="9"/>
      <color rgb="FFC00000"/>
      <name val="Arial"/>
      <family val="2"/>
    </font>
    <font>
      <sz val="8"/>
      <name val="Arial"/>
      <family val="2"/>
    </font>
    <font>
      <b/>
      <sz val="11"/>
      <color theme="4"/>
      <name val="Aptos Narrow"/>
      <family val="2"/>
      <scheme val="minor"/>
    </font>
    <font>
      <b/>
      <sz val="10"/>
      <color theme="0"/>
      <name val="Arial"/>
      <family val="2"/>
    </font>
    <font>
      <sz val="10"/>
      <color theme="0"/>
      <name val="Arial"/>
      <family val="2"/>
    </font>
    <font>
      <b/>
      <u/>
      <sz val="9"/>
      <color theme="1"/>
      <name val="Arial"/>
      <family val="2"/>
    </font>
    <font>
      <b/>
      <sz val="9"/>
      <color theme="1"/>
      <name val="Aptos Narrow"/>
      <family val="2"/>
      <scheme val="minor"/>
    </font>
    <font>
      <sz val="11"/>
      <color rgb="FFC00000"/>
      <name val="Aptos Narrow"/>
      <family val="2"/>
      <scheme val="minor"/>
    </font>
    <font>
      <b/>
      <sz val="9"/>
      <color rgb="FFFF0000"/>
      <name val="Arial"/>
      <family val="2"/>
    </font>
    <font>
      <sz val="9"/>
      <color theme="1"/>
      <name val="Aptos Narrow"/>
      <family val="2"/>
      <scheme val="minor"/>
    </font>
    <font>
      <b/>
      <u/>
      <sz val="8"/>
      <name val="Arial"/>
      <family val="2"/>
    </font>
    <font>
      <sz val="10"/>
      <color theme="1"/>
      <name val="Aptos Narrow"/>
      <family val="2"/>
      <scheme val="minor"/>
    </font>
    <font>
      <sz val="9"/>
      <color rgb="FFFF0000"/>
      <name val="Arial"/>
      <family val="2"/>
    </font>
    <font>
      <u/>
      <sz val="14"/>
      <name val="Arial"/>
      <family val="2"/>
    </font>
    <font>
      <b/>
      <sz val="8"/>
      <color theme="2" tint="-0.499984740745262"/>
      <name val="Arial"/>
      <family val="2"/>
    </font>
    <font>
      <sz val="11"/>
      <name val="Arial"/>
      <family val="2"/>
    </font>
    <font>
      <i/>
      <sz val="11"/>
      <name val="Arial"/>
      <family val="2"/>
    </font>
    <font>
      <b/>
      <sz val="12"/>
      <name val="Arial"/>
      <family val="2"/>
    </font>
    <font>
      <b/>
      <i/>
      <sz val="12"/>
      <name val="Arial"/>
      <family val="2"/>
    </font>
    <font>
      <b/>
      <sz val="11"/>
      <color theme="0"/>
      <name val="Arial"/>
      <family val="2"/>
    </font>
    <font>
      <sz val="11"/>
      <color theme="0"/>
      <name val="Arial"/>
      <family val="2"/>
    </font>
    <font>
      <b/>
      <sz val="8.5"/>
      <name val="Arial"/>
      <family val="2"/>
    </font>
    <font>
      <b/>
      <sz val="13"/>
      <name val="Arial"/>
      <family val="2"/>
    </font>
    <font>
      <sz val="11"/>
      <color rgb="FF242424"/>
      <name val="Consolas"/>
      <family val="3"/>
    </font>
    <font>
      <sz val="9"/>
      <color rgb="FF242424"/>
      <name val="Arial"/>
      <family val="2"/>
    </font>
    <font>
      <b/>
      <u/>
      <sz val="11"/>
      <color rgb="FF467886"/>
      <name val="Aptos Narrow"/>
      <family val="2"/>
      <scheme val="minor"/>
    </font>
    <font>
      <u/>
      <sz val="9"/>
      <color rgb="FF467886"/>
      <name val="Arial"/>
      <family val="2"/>
    </font>
    <font>
      <i/>
      <sz val="9"/>
      <name val="Arial"/>
      <family val="2"/>
    </font>
    <font>
      <i/>
      <sz val="9"/>
      <color theme="4"/>
      <name val="Arial"/>
      <family val="2"/>
    </font>
    <font>
      <b/>
      <sz val="9"/>
      <color theme="4"/>
      <name val="Arial"/>
      <family val="2"/>
    </font>
    <font>
      <sz val="9"/>
      <color theme="4"/>
      <name val="Aptos Narrow"/>
      <family val="2"/>
      <scheme val="minor"/>
    </font>
    <font>
      <b/>
      <u/>
      <sz val="11"/>
      <color theme="1"/>
      <name val="Aptos Narrow"/>
      <family val="2"/>
      <scheme val="minor"/>
    </font>
    <font>
      <i/>
      <sz val="11"/>
      <color theme="4"/>
      <name val="Aptos Narrow"/>
      <family val="2"/>
      <scheme val="minor"/>
    </font>
    <font>
      <vertAlign val="superscript"/>
      <sz val="14"/>
      <color theme="0"/>
      <name val="Arial"/>
      <family val="2"/>
    </font>
    <font>
      <sz val="18"/>
      <color theme="0"/>
      <name val="Arial"/>
      <family val="2"/>
    </font>
    <font>
      <u/>
      <sz val="16"/>
      <color theme="10"/>
      <name val="Arial"/>
      <family val="2"/>
    </font>
    <font>
      <sz val="9"/>
      <color theme="0" tint="-0.499984740745262"/>
      <name val="Arial"/>
      <family val="2"/>
    </font>
    <font>
      <b/>
      <sz val="10"/>
      <color rgb="FF467886"/>
      <name val="Arial"/>
      <family val="2"/>
    </font>
    <font>
      <b/>
      <u/>
      <sz val="11"/>
      <color theme="4"/>
      <name val="Aptos Narrow"/>
      <family val="2"/>
      <scheme val="minor"/>
    </font>
    <font>
      <sz val="9"/>
      <color theme="4"/>
      <name val="Arial"/>
      <family val="2"/>
    </font>
    <font>
      <i/>
      <sz val="14"/>
      <color theme="3"/>
      <name val="Arial"/>
      <family val="2"/>
    </font>
    <font>
      <u/>
      <sz val="11"/>
      <color theme="10"/>
      <name val="Arial"/>
      <family val="2"/>
    </font>
    <font>
      <sz val="11"/>
      <color theme="0"/>
      <name val="Aptos Narrow"/>
      <family val="2"/>
      <scheme val="minor"/>
    </font>
    <font>
      <sz val="11"/>
      <color theme="0"/>
      <name val="Aptos Narrow"/>
      <family val="2"/>
    </font>
    <font>
      <u/>
      <sz val="11"/>
      <color theme="0"/>
      <name val="Aptos Narrow"/>
      <family val="2"/>
      <scheme val="minor"/>
    </font>
    <font>
      <sz val="9"/>
      <color theme="8"/>
      <name val="Arial"/>
      <family val="2"/>
    </font>
    <font>
      <i/>
      <sz val="12"/>
      <color rgb="FFC00000"/>
      <name val="Arial"/>
      <family val="2"/>
    </font>
    <font>
      <b/>
      <i/>
      <sz val="12"/>
      <color rgb="FFC00000"/>
      <name val="Arial"/>
      <family val="2"/>
    </font>
    <font>
      <i/>
      <sz val="12"/>
      <color rgb="FFC00000"/>
      <name val="Aptos Narrow"/>
      <family val="2"/>
      <scheme val="minor"/>
    </font>
    <font>
      <i/>
      <sz val="9"/>
      <color theme="8"/>
      <name val="Arial"/>
      <family val="2"/>
    </font>
    <font>
      <sz val="9"/>
      <color rgb="FF777777"/>
      <name val="Arial"/>
      <family val="2"/>
    </font>
    <font>
      <b/>
      <sz val="8"/>
      <color rgb="FF777777"/>
      <name val="Arial"/>
      <family val="2"/>
    </font>
    <font>
      <sz val="9"/>
      <name val="Aptos Narrow"/>
      <family val="2"/>
      <scheme val="minor"/>
    </font>
    <font>
      <b/>
      <u/>
      <sz val="12"/>
      <name val="Arial"/>
      <family val="2"/>
    </font>
    <font>
      <sz val="9"/>
      <color rgb="FFC00000"/>
      <name val="Aptos Narrow"/>
      <family val="2"/>
      <scheme val="minor"/>
    </font>
  </fonts>
  <fills count="27">
    <fill>
      <patternFill patternType="none"/>
    </fill>
    <fill>
      <patternFill patternType="gray125"/>
    </fill>
    <fill>
      <patternFill patternType="solid">
        <fgColor rgb="FF0070C0"/>
        <bgColor indexed="64"/>
      </patternFill>
    </fill>
    <fill>
      <patternFill patternType="solid">
        <fgColor indexed="65"/>
        <bgColor indexed="64"/>
      </patternFill>
    </fill>
    <fill>
      <patternFill patternType="solid">
        <fgColor theme="4" tint="0.59999389629810485"/>
        <bgColor indexed="64"/>
      </patternFill>
    </fill>
    <fill>
      <patternFill patternType="solid">
        <fgColor rgb="FFA1BAE3"/>
        <bgColor indexed="64"/>
      </patternFill>
    </fill>
    <fill>
      <patternFill patternType="solid">
        <fgColor theme="0" tint="-0.249977111117893"/>
        <bgColor indexed="64"/>
      </patternFill>
    </fill>
    <fill>
      <patternFill patternType="solid">
        <fgColor theme="0"/>
        <bgColor indexed="64"/>
      </patternFill>
    </fill>
    <fill>
      <patternFill patternType="solid">
        <fgColor rgb="FF4E5662"/>
        <bgColor indexed="64"/>
      </patternFill>
    </fill>
    <fill>
      <patternFill patternType="solid">
        <fgColor theme="9" tint="0.59999389629810485"/>
        <bgColor indexed="64"/>
      </patternFill>
    </fill>
    <fill>
      <patternFill patternType="solid">
        <fgColor theme="0" tint="-0.249977111117893"/>
        <bgColor rgb="FF000000"/>
      </patternFill>
    </fill>
    <fill>
      <patternFill patternType="solid">
        <fgColor theme="0" tint="-0.14999847407452621"/>
        <bgColor indexed="64"/>
      </patternFill>
    </fill>
    <fill>
      <patternFill patternType="solid">
        <fgColor theme="9" tint="0.59996337778862885"/>
        <bgColor indexed="64"/>
      </patternFill>
    </fill>
    <fill>
      <patternFill patternType="solid">
        <fgColor theme="0" tint="-4.9989318521683403E-2"/>
        <bgColor indexed="64"/>
      </patternFill>
    </fill>
    <fill>
      <patternFill patternType="solid">
        <fgColor theme="4" tint="0.79998168889431442"/>
        <bgColor theme="4" tint="0.79998168889431442"/>
      </patternFill>
    </fill>
    <fill>
      <patternFill patternType="solid">
        <fgColor theme="4"/>
        <bgColor theme="4"/>
      </patternFill>
    </fill>
    <fill>
      <patternFill patternType="solid">
        <fgColor rgb="FFB5E6A2"/>
        <bgColor indexed="64"/>
      </patternFill>
    </fill>
    <fill>
      <patternFill patternType="solid">
        <fgColor rgb="FF44B3E1"/>
        <bgColor indexed="64"/>
      </patternFill>
    </fill>
    <fill>
      <patternFill patternType="solid">
        <fgColor rgb="FFA9D08E"/>
        <bgColor indexed="64"/>
      </patternFill>
    </fill>
    <fill>
      <patternFill patternType="solid">
        <fgColor theme="1" tint="0.249977111117893"/>
        <bgColor indexed="64"/>
      </patternFill>
    </fill>
    <fill>
      <patternFill patternType="solid">
        <fgColor rgb="FFFFFF99"/>
        <bgColor indexed="64"/>
      </patternFill>
    </fill>
    <fill>
      <patternFill patternType="solid">
        <fgColor theme="3" tint="0.79998168889431442"/>
        <bgColor indexed="64"/>
      </patternFill>
    </fill>
    <fill>
      <patternFill patternType="gray125">
        <bgColor theme="0" tint="-0.14993743705557422"/>
      </patternFill>
    </fill>
    <fill>
      <patternFill patternType="gray125">
        <bgColor theme="0" tint="-0.14996795556505021"/>
      </patternFill>
    </fill>
    <fill>
      <patternFill patternType="gray125">
        <bgColor theme="0"/>
      </patternFill>
    </fill>
    <fill>
      <patternFill patternType="solid">
        <fgColor theme="0" tint="-0.14996795556505021"/>
        <bgColor indexed="64"/>
      </patternFill>
    </fill>
    <fill>
      <patternFill patternType="solid">
        <fgColor theme="7"/>
        <bgColor indexed="64"/>
      </patternFill>
    </fill>
  </fills>
  <borders count="50">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000000"/>
      </left>
      <right/>
      <top/>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theme="4" tint="0.39997558519241921"/>
      </left>
      <right/>
      <top style="thin">
        <color theme="4" tint="0.39997558519241921"/>
      </top>
      <bottom style="thin">
        <color theme="4" tint="0.39997558519241921"/>
      </bottom>
      <diagonal/>
    </border>
    <border>
      <left style="thin">
        <color theme="4" tint="0.39997558519241921"/>
      </left>
      <right style="thin">
        <color theme="4" tint="0.39997558519241921"/>
      </right>
      <top style="thin">
        <color theme="4" tint="0.39997558519241921"/>
      </top>
      <bottom/>
      <diagonal/>
    </border>
    <border>
      <left style="thin">
        <color theme="4" tint="0.39997558519241921"/>
      </left>
      <right style="thin">
        <color theme="4" tint="0.39997558519241921"/>
      </right>
      <top style="thin">
        <color rgb="FFE3E3E3"/>
      </top>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n">
        <color indexed="64"/>
      </left>
      <right/>
      <top/>
      <bottom style="thin">
        <color indexed="64"/>
      </bottom>
      <diagonal/>
    </border>
    <border diagonalUp="1" diagonalDown="1">
      <left style="thin">
        <color indexed="64"/>
      </left>
      <right style="thin">
        <color indexed="64"/>
      </right>
      <top style="thin">
        <color indexed="64"/>
      </top>
      <bottom style="thin">
        <color indexed="64"/>
      </bottom>
      <diagonal style="thin">
        <color indexed="64"/>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indexed="64"/>
      </left>
      <right/>
      <top/>
      <bottom/>
      <diagonal/>
    </border>
    <border>
      <left style="medium">
        <color indexed="64"/>
      </left>
      <right style="medium">
        <color indexed="64"/>
      </right>
      <top/>
      <bottom/>
      <diagonal/>
    </border>
    <border diagonalUp="1" diagonalDown="1">
      <left style="thin">
        <color indexed="64"/>
      </left>
      <right style="thin">
        <color indexed="64"/>
      </right>
      <top style="thin">
        <color indexed="64"/>
      </top>
      <bottom/>
      <diagonal style="thin">
        <color indexed="64"/>
      </diagonal>
    </border>
    <border diagonalUp="1" diagonalDown="1">
      <left style="thin">
        <color indexed="64"/>
      </left>
      <right style="thin">
        <color indexed="64"/>
      </right>
      <top/>
      <bottom/>
      <diagonal style="thin">
        <color indexed="64"/>
      </diagonal>
    </border>
    <border diagonalUp="1" diagonalDown="1">
      <left style="thin">
        <color indexed="64"/>
      </left>
      <right style="thin">
        <color indexed="64"/>
      </right>
      <top/>
      <bottom style="thin">
        <color indexed="64"/>
      </bottom>
      <diagonal style="thin">
        <color indexed="64"/>
      </diagonal>
    </border>
    <border>
      <left/>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s>
  <cellStyleXfs count="6">
    <xf numFmtId="0" fontId="0" fillId="0" borderId="0"/>
    <xf numFmtId="0" fontId="8" fillId="0" borderId="0" applyNumberFormat="0" applyFill="0" applyBorder="0" applyAlignment="0" applyProtection="0"/>
    <xf numFmtId="44" fontId="15" fillId="0" borderId="0" applyFont="0" applyFill="0" applyBorder="0" applyAlignment="0" applyProtection="0"/>
    <xf numFmtId="9" fontId="15" fillId="0" borderId="0" applyFont="0" applyFill="0" applyBorder="0" applyAlignment="0" applyProtection="0"/>
    <xf numFmtId="0" fontId="17" fillId="0" borderId="0"/>
    <xf numFmtId="0" fontId="7" fillId="0" borderId="0"/>
  </cellStyleXfs>
  <cellXfs count="1138">
    <xf numFmtId="0" fontId="0" fillId="0" borderId="0" xfId="0"/>
    <xf numFmtId="0" fontId="1" fillId="0" borderId="0" xfId="0" applyFont="1"/>
    <xf numFmtId="0" fontId="1" fillId="3" borderId="5" xfId="0" applyFont="1" applyFill="1" applyBorder="1"/>
    <xf numFmtId="0" fontId="1" fillId="3" borderId="6" xfId="0" applyFont="1" applyFill="1" applyBorder="1"/>
    <xf numFmtId="0" fontId="4" fillId="2" borderId="7" xfId="0" applyFont="1" applyFill="1" applyBorder="1"/>
    <xf numFmtId="0" fontId="4" fillId="2" borderId="5" xfId="0" applyFont="1" applyFill="1" applyBorder="1"/>
    <xf numFmtId="0" fontId="4" fillId="2" borderId="0" xfId="0" applyFont="1" applyFill="1"/>
    <xf numFmtId="0" fontId="4" fillId="2" borderId="6" xfId="0" applyFont="1" applyFill="1" applyBorder="1"/>
    <xf numFmtId="0" fontId="4" fillId="2" borderId="9" xfId="0" applyFont="1" applyFill="1" applyBorder="1"/>
    <xf numFmtId="0" fontId="4" fillId="2" borderId="3" xfId="0" applyFont="1" applyFill="1" applyBorder="1" applyAlignment="1">
      <alignment horizontal="center"/>
    </xf>
    <xf numFmtId="0" fontId="4" fillId="2" borderId="1" xfId="0" applyFont="1" applyFill="1" applyBorder="1"/>
    <xf numFmtId="0" fontId="4" fillId="2" borderId="4" xfId="0" applyFont="1" applyFill="1" applyBorder="1"/>
    <xf numFmtId="0" fontId="4" fillId="2" borderId="12" xfId="0" applyFont="1" applyFill="1" applyBorder="1"/>
    <xf numFmtId="0" fontId="4" fillId="2" borderId="13" xfId="0" applyFont="1" applyFill="1" applyBorder="1"/>
    <xf numFmtId="2" fontId="4" fillId="2" borderId="1" xfId="0" applyNumberFormat="1" applyFont="1" applyFill="1" applyBorder="1"/>
    <xf numFmtId="0" fontId="9" fillId="0" borderId="0" xfId="1" applyFont="1"/>
    <xf numFmtId="0" fontId="10" fillId="0" borderId="0" xfId="0" applyFont="1"/>
    <xf numFmtId="0" fontId="11" fillId="0" borderId="0" xfId="0" applyFont="1"/>
    <xf numFmtId="0" fontId="11" fillId="4" borderId="0" xfId="0" applyFont="1" applyFill="1"/>
    <xf numFmtId="0" fontId="11" fillId="0" borderId="0" xfId="0" applyFont="1" applyAlignment="1">
      <alignment horizontal="center"/>
    </xf>
    <xf numFmtId="164" fontId="4" fillId="2" borderId="5" xfId="0" applyNumberFormat="1" applyFont="1" applyFill="1" applyBorder="1"/>
    <xf numFmtId="0" fontId="3" fillId="2" borderId="5" xfId="0" applyFont="1" applyFill="1" applyBorder="1"/>
    <xf numFmtId="0" fontId="13" fillId="0" borderId="0" xfId="0" applyFont="1"/>
    <xf numFmtId="0" fontId="14" fillId="0" borderId="0" xfId="0" applyFont="1"/>
    <xf numFmtId="0" fontId="14" fillId="7" borderId="0" xfId="0" applyFont="1" applyFill="1"/>
    <xf numFmtId="0" fontId="18" fillId="6" borderId="23" xfId="4" applyFont="1" applyFill="1" applyBorder="1" applyAlignment="1">
      <alignment horizontal="center" vertical="center" wrapText="1"/>
    </xf>
    <xf numFmtId="0" fontId="14" fillId="0" borderId="0" xfId="0" applyFont="1" applyAlignment="1">
      <alignment vertical="center"/>
    </xf>
    <xf numFmtId="165" fontId="16" fillId="8" borderId="0" xfId="4" applyNumberFormat="1" applyFont="1" applyFill="1" applyAlignment="1" applyProtection="1">
      <alignment horizontal="right" vertical="center"/>
      <protection locked="0"/>
    </xf>
    <xf numFmtId="0" fontId="18" fillId="6" borderId="29" xfId="4" applyFont="1" applyFill="1" applyBorder="1" applyAlignment="1">
      <alignment horizontal="center" vertical="center" wrapText="1"/>
    </xf>
    <xf numFmtId="0" fontId="14" fillId="0" borderId="0" xfId="4" applyFont="1"/>
    <xf numFmtId="0" fontId="19" fillId="7" borderId="0" xfId="4" applyFont="1" applyFill="1" applyAlignment="1" applyProtection="1">
      <alignment vertical="center" wrapText="1"/>
      <protection hidden="1"/>
    </xf>
    <xf numFmtId="0" fontId="24" fillId="0" borderId="0" xfId="0" applyFont="1"/>
    <xf numFmtId="0" fontId="29" fillId="0" borderId="0" xfId="0" applyFont="1"/>
    <xf numFmtId="0" fontId="7" fillId="14" borderId="31" xfId="0" applyFont="1" applyFill="1" applyBorder="1"/>
    <xf numFmtId="0" fontId="7" fillId="0" borderId="31" xfId="0" applyFont="1" applyBorder="1"/>
    <xf numFmtId="0" fontId="7" fillId="0" borderId="0" xfId="0" applyFont="1"/>
    <xf numFmtId="0" fontId="7" fillId="0" borderId="0" xfId="0" applyFont="1" applyAlignment="1">
      <alignment vertical="center"/>
    </xf>
    <xf numFmtId="0" fontId="29" fillId="14" borderId="32" xfId="0" applyFont="1" applyFill="1" applyBorder="1"/>
    <xf numFmtId="0" fontId="29" fillId="0" borderId="32" xfId="0" applyFont="1" applyBorder="1"/>
    <xf numFmtId="0" fontId="29" fillId="0" borderId="33" xfId="0" applyFont="1" applyBorder="1"/>
    <xf numFmtId="0" fontId="29" fillId="0" borderId="0" xfId="0" applyFont="1" applyAlignment="1">
      <alignment vertical="center"/>
    </xf>
    <xf numFmtId="0" fontId="19" fillId="7" borderId="29" xfId="4" applyFont="1" applyFill="1" applyBorder="1" applyAlignment="1" applyProtection="1">
      <alignment horizontal="left" vertical="center" wrapText="1"/>
      <protection hidden="1"/>
    </xf>
    <xf numFmtId="0" fontId="7" fillId="14" borderId="34" xfId="0" applyFont="1" applyFill="1" applyBorder="1"/>
    <xf numFmtId="0" fontId="7" fillId="0" borderId="34" xfId="0" applyFont="1" applyBorder="1"/>
    <xf numFmtId="0" fontId="30" fillId="7" borderId="29" xfId="4" applyFont="1" applyFill="1" applyBorder="1" applyAlignment="1" applyProtection="1">
      <alignment horizontal="left" vertical="center" wrapText="1"/>
      <protection hidden="1"/>
    </xf>
    <xf numFmtId="0" fontId="30" fillId="0" borderId="29" xfId="4" applyFont="1" applyBorder="1" applyAlignment="1" applyProtection="1">
      <alignment horizontal="left" vertical="center" wrapText="1"/>
      <protection hidden="1"/>
    </xf>
    <xf numFmtId="0" fontId="33" fillId="0" borderId="0" xfId="4" applyFont="1" applyAlignment="1" applyProtection="1">
      <alignment horizontal="left" vertical="center" wrapText="1"/>
      <protection hidden="1"/>
    </xf>
    <xf numFmtId="0" fontId="16" fillId="9" borderId="29" xfId="2" applyNumberFormat="1" applyFont="1" applyFill="1" applyBorder="1" applyAlignment="1" applyProtection="1">
      <alignment horizontal="left" vertical="center"/>
      <protection locked="0"/>
    </xf>
    <xf numFmtId="0" fontId="16" fillId="0" borderId="0" xfId="4" applyFont="1" applyAlignment="1" applyProtection="1">
      <alignment horizontal="left" vertical="center" wrapText="1"/>
      <protection hidden="1"/>
    </xf>
    <xf numFmtId="0" fontId="41" fillId="0" borderId="0" xfId="0" applyFont="1"/>
    <xf numFmtId="0" fontId="19" fillId="7" borderId="0" xfId="4" applyFont="1" applyFill="1" applyAlignment="1" applyProtection="1">
      <alignment horizontal="left" vertical="center"/>
      <protection hidden="1"/>
    </xf>
    <xf numFmtId="0" fontId="18" fillId="6" borderId="23" xfId="4" applyFont="1" applyFill="1" applyBorder="1" applyAlignment="1">
      <alignment horizontal="left" vertical="center"/>
    </xf>
    <xf numFmtId="0" fontId="16" fillId="9" borderId="29" xfId="4" applyFont="1" applyFill="1" applyBorder="1" applyAlignment="1" applyProtection="1">
      <alignment horizontal="center" vertical="center" wrapText="1"/>
      <protection locked="0"/>
    </xf>
    <xf numFmtId="0" fontId="41" fillId="0" borderId="0" xfId="0" applyFont="1" applyAlignment="1">
      <alignment horizontal="center"/>
    </xf>
    <xf numFmtId="44" fontId="16" fillId="7" borderId="0" xfId="2" applyFont="1" applyFill="1" applyBorder="1" applyAlignment="1" applyProtection="1">
      <alignment horizontal="center" vertical="center" wrapText="1"/>
    </xf>
    <xf numFmtId="0" fontId="16" fillId="0" borderId="0" xfId="0" applyFont="1" applyAlignment="1" applyProtection="1">
      <alignment horizontal="left" vertical="center" wrapText="1"/>
      <protection hidden="1"/>
    </xf>
    <xf numFmtId="0" fontId="33" fillId="0" borderId="0" xfId="0" applyFont="1" applyAlignment="1" applyProtection="1">
      <alignment horizontal="left" vertical="center"/>
      <protection hidden="1"/>
    </xf>
    <xf numFmtId="0" fontId="0" fillId="0" borderId="0" xfId="0" applyProtection="1">
      <protection hidden="1"/>
    </xf>
    <xf numFmtId="0" fontId="14" fillId="0" borderId="0" xfId="4" applyFont="1" applyProtection="1">
      <protection hidden="1"/>
    </xf>
    <xf numFmtId="0" fontId="20" fillId="0" borderId="0" xfId="4" applyFont="1" applyProtection="1">
      <protection hidden="1"/>
    </xf>
    <xf numFmtId="0" fontId="43" fillId="0" borderId="0" xfId="4" applyFont="1"/>
    <xf numFmtId="0" fontId="16" fillId="0" borderId="0" xfId="0" applyFont="1" applyAlignment="1" applyProtection="1">
      <alignment vertical="center" wrapText="1"/>
      <protection hidden="1"/>
    </xf>
    <xf numFmtId="165" fontId="19" fillId="8" borderId="22" xfId="4" applyNumberFormat="1" applyFont="1" applyFill="1" applyBorder="1" applyAlignment="1">
      <alignment vertical="center"/>
    </xf>
    <xf numFmtId="165" fontId="19" fillId="8" borderId="20" xfId="4" applyNumberFormat="1" applyFont="1" applyFill="1" applyBorder="1" applyAlignment="1">
      <alignment vertical="center"/>
    </xf>
    <xf numFmtId="165" fontId="19" fillId="8" borderId="28" xfId="4" applyNumberFormat="1" applyFont="1" applyFill="1" applyBorder="1" applyAlignment="1">
      <alignment vertical="center"/>
    </xf>
    <xf numFmtId="165" fontId="19" fillId="8" borderId="21" xfId="4" applyNumberFormat="1" applyFont="1" applyFill="1" applyBorder="1" applyAlignment="1">
      <alignment vertical="center"/>
    </xf>
    <xf numFmtId="165" fontId="16" fillId="8" borderId="14" xfId="4" applyNumberFormat="1" applyFont="1" applyFill="1" applyBorder="1" applyAlignment="1">
      <alignment horizontal="right" vertical="center"/>
    </xf>
    <xf numFmtId="165" fontId="16" fillId="8" borderId="0" xfId="4" applyNumberFormat="1" applyFont="1" applyFill="1" applyAlignment="1">
      <alignment horizontal="right" vertical="center"/>
    </xf>
    <xf numFmtId="165" fontId="16" fillId="8" borderId="18" xfId="4" applyNumberFormat="1" applyFont="1" applyFill="1" applyBorder="1" applyAlignment="1">
      <alignment horizontal="right" vertical="center"/>
    </xf>
    <xf numFmtId="165" fontId="16" fillId="8" borderId="24" xfId="4" applyNumberFormat="1" applyFont="1" applyFill="1" applyBorder="1" applyAlignment="1">
      <alignment horizontal="right" vertical="center"/>
    </xf>
    <xf numFmtId="166" fontId="16" fillId="13" borderId="29" xfId="4" applyNumberFormat="1" applyFont="1" applyFill="1" applyBorder="1" applyAlignment="1">
      <alignment horizontal="center" vertical="center"/>
    </xf>
    <xf numFmtId="0" fontId="4" fillId="7" borderId="9" xfId="0" applyFont="1" applyFill="1" applyBorder="1"/>
    <xf numFmtId="0" fontId="5" fillId="7" borderId="0" xfId="0" applyFont="1" applyFill="1"/>
    <xf numFmtId="0" fontId="5" fillId="7" borderId="6" xfId="0" applyFont="1" applyFill="1" applyBorder="1"/>
    <xf numFmtId="0" fontId="5" fillId="7" borderId="8" xfId="0" applyFont="1" applyFill="1" applyBorder="1"/>
    <xf numFmtId="0" fontId="5" fillId="7" borderId="9" xfId="0" applyFont="1" applyFill="1" applyBorder="1"/>
    <xf numFmtId="0" fontId="1" fillId="7" borderId="0" xfId="0" applyFont="1" applyFill="1"/>
    <xf numFmtId="0" fontId="1" fillId="7" borderId="6" xfId="0" applyFont="1" applyFill="1" applyBorder="1"/>
    <xf numFmtId="0" fontId="1" fillId="7" borderId="5" xfId="0" applyFont="1" applyFill="1" applyBorder="1"/>
    <xf numFmtId="0" fontId="5" fillId="7" borderId="5" xfId="0" applyFont="1" applyFill="1" applyBorder="1"/>
    <xf numFmtId="0" fontId="5" fillId="7" borderId="7" xfId="0" applyFont="1" applyFill="1" applyBorder="1"/>
    <xf numFmtId="0" fontId="44" fillId="7" borderId="0" xfId="0" applyFont="1" applyFill="1"/>
    <xf numFmtId="0" fontId="5" fillId="7" borderId="5" xfId="0" applyFont="1" applyFill="1" applyBorder="1" applyAlignment="1">
      <alignment horizontal="left" indent="3"/>
    </xf>
    <xf numFmtId="0" fontId="1" fillId="7" borderId="9" xfId="0" applyFont="1" applyFill="1" applyBorder="1"/>
    <xf numFmtId="0" fontId="5" fillId="2" borderId="7" xfId="0" applyFont="1" applyFill="1" applyBorder="1"/>
    <xf numFmtId="0" fontId="1" fillId="2" borderId="0" xfId="0" applyFont="1" applyFill="1"/>
    <xf numFmtId="0" fontId="32" fillId="2" borderId="7" xfId="0" applyFont="1" applyFill="1" applyBorder="1"/>
    <xf numFmtId="0" fontId="0" fillId="7" borderId="0" xfId="0" applyFill="1"/>
    <xf numFmtId="5" fontId="16" fillId="13" borderId="29" xfId="4" applyNumberFormat="1" applyFont="1" applyFill="1" applyBorder="1" applyAlignment="1">
      <alignment horizontal="center" vertical="center"/>
    </xf>
    <xf numFmtId="0" fontId="19" fillId="6" borderId="29" xfId="4" applyFont="1" applyFill="1" applyBorder="1" applyAlignment="1">
      <alignment horizontal="center" vertical="center" wrapText="1"/>
    </xf>
    <xf numFmtId="165" fontId="16" fillId="9" borderId="29" xfId="2" applyNumberFormat="1" applyFont="1" applyFill="1" applyBorder="1" applyAlignment="1" applyProtection="1">
      <alignment horizontal="right" vertical="center" wrapText="1"/>
      <protection locked="0"/>
    </xf>
    <xf numFmtId="165" fontId="16" fillId="16" borderId="29" xfId="2" applyNumberFormat="1" applyFont="1" applyFill="1" applyBorder="1" applyAlignment="1" applyProtection="1">
      <alignment horizontal="right" vertical="center" wrapText="1"/>
      <protection locked="0"/>
    </xf>
    <xf numFmtId="165" fontId="19" fillId="6" borderId="19" xfId="2" applyNumberFormat="1" applyFont="1" applyFill="1" applyBorder="1" applyAlignment="1" applyProtection="1">
      <alignment horizontal="right" vertical="center"/>
    </xf>
    <xf numFmtId="165" fontId="16" fillId="9" borderId="20" xfId="2" applyNumberFormat="1" applyFont="1" applyFill="1" applyBorder="1" applyAlignment="1" applyProtection="1">
      <alignment horizontal="right" vertical="center"/>
      <protection locked="0"/>
    </xf>
    <xf numFmtId="165" fontId="16" fillId="9" borderId="19" xfId="2" applyNumberFormat="1" applyFont="1" applyFill="1" applyBorder="1" applyAlignment="1" applyProtection="1">
      <alignment horizontal="right" vertical="center"/>
      <protection locked="0"/>
    </xf>
    <xf numFmtId="165" fontId="16" fillId="9" borderId="28" xfId="2" applyNumberFormat="1" applyFont="1" applyFill="1" applyBorder="1" applyAlignment="1" applyProtection="1">
      <alignment horizontal="right" vertical="center"/>
      <protection locked="0"/>
    </xf>
    <xf numFmtId="0" fontId="19" fillId="6" borderId="23" xfId="4" applyFont="1" applyFill="1" applyBorder="1" applyAlignment="1">
      <alignment horizontal="center" vertical="center" wrapText="1"/>
    </xf>
    <xf numFmtId="165" fontId="19" fillId="11" borderId="29" xfId="4" applyNumberFormat="1" applyFont="1" applyFill="1" applyBorder="1" applyAlignment="1">
      <alignment horizontal="center" vertical="center" wrapText="1"/>
    </xf>
    <xf numFmtId="165" fontId="7" fillId="7" borderId="29" xfId="2" applyNumberFormat="1" applyFont="1" applyFill="1" applyBorder="1" applyAlignment="1" applyProtection="1">
      <alignment horizontal="right" vertical="center"/>
    </xf>
    <xf numFmtId="165" fontId="27" fillId="7" borderId="29" xfId="2" applyNumberFormat="1" applyFont="1" applyFill="1" applyBorder="1" applyAlignment="1" applyProtection="1">
      <alignment horizontal="right" vertical="center"/>
    </xf>
    <xf numFmtId="165" fontId="27" fillId="18" borderId="29" xfId="2" applyNumberFormat="1" applyFont="1" applyFill="1" applyBorder="1" applyAlignment="1" applyProtection="1">
      <alignment horizontal="right" vertical="center"/>
    </xf>
    <xf numFmtId="0" fontId="47" fillId="7" borderId="0" xfId="0" applyFont="1" applyFill="1"/>
    <xf numFmtId="0" fontId="48" fillId="15" borderId="34" xfId="0" applyFont="1" applyFill="1" applyBorder="1" applyAlignment="1">
      <alignment vertical="center"/>
    </xf>
    <xf numFmtId="0" fontId="49" fillId="0" borderId="0" xfId="0" applyFont="1" applyAlignment="1">
      <alignment vertical="center"/>
    </xf>
    <xf numFmtId="0" fontId="48" fillId="15" borderId="31" xfId="0" applyFont="1" applyFill="1" applyBorder="1"/>
    <xf numFmtId="0" fontId="18" fillId="0" borderId="0" xfId="0" applyFont="1" applyAlignment="1">
      <alignment horizontal="right" vertical="center"/>
    </xf>
    <xf numFmtId="0" fontId="14" fillId="11" borderId="27" xfId="0" applyFont="1" applyFill="1" applyBorder="1" applyAlignment="1">
      <alignment vertical="center"/>
    </xf>
    <xf numFmtId="0" fontId="14" fillId="11" borderId="25" xfId="0" applyFont="1" applyFill="1" applyBorder="1" applyAlignment="1">
      <alignment vertical="center"/>
    </xf>
    <xf numFmtId="0" fontId="18" fillId="11" borderId="29" xfId="0" applyFont="1" applyFill="1" applyBorder="1" applyAlignment="1">
      <alignment horizontal="center" vertical="center" wrapText="1"/>
    </xf>
    <xf numFmtId="0" fontId="18" fillId="11" borderId="18" xfId="0" applyFont="1" applyFill="1" applyBorder="1" applyAlignment="1">
      <alignment horizontal="center" vertical="center" wrapText="1"/>
    </xf>
    <xf numFmtId="0" fontId="20" fillId="0" borderId="0" xfId="0" applyFont="1" applyAlignment="1">
      <alignment horizontal="center" vertical="center"/>
    </xf>
    <xf numFmtId="0" fontId="20" fillId="7" borderId="0" xfId="0" applyFont="1" applyFill="1" applyAlignment="1">
      <alignment vertical="center"/>
    </xf>
    <xf numFmtId="0" fontId="24" fillId="0" borderId="40" xfId="0" applyFont="1" applyBorder="1" applyAlignment="1">
      <alignment horizontal="center" vertical="center"/>
    </xf>
    <xf numFmtId="0" fontId="14" fillId="7" borderId="0" xfId="0" applyFont="1" applyFill="1" applyAlignment="1">
      <alignment vertical="center"/>
    </xf>
    <xf numFmtId="0" fontId="20" fillId="7" borderId="0" xfId="0" applyFont="1" applyFill="1" applyAlignment="1">
      <alignment horizontal="center" vertical="center"/>
    </xf>
    <xf numFmtId="0" fontId="14" fillId="7" borderId="0" xfId="0" applyFont="1" applyFill="1" applyAlignment="1">
      <alignment horizontal="center" vertical="center"/>
    </xf>
    <xf numFmtId="0" fontId="18" fillId="7" borderId="0" xfId="0" applyFont="1" applyFill="1" applyAlignment="1">
      <alignment horizontal="center" vertical="center"/>
    </xf>
    <xf numFmtId="0" fontId="24" fillId="7" borderId="0" xfId="0" applyFont="1" applyFill="1" applyAlignment="1">
      <alignment horizontal="center" vertical="center"/>
    </xf>
    <xf numFmtId="0" fontId="18" fillId="7" borderId="0" xfId="0" applyFont="1" applyFill="1" applyAlignment="1">
      <alignment horizontal="left" vertical="center"/>
    </xf>
    <xf numFmtId="0" fontId="24" fillId="11" borderId="20" xfId="0" applyFont="1" applyFill="1" applyBorder="1" applyAlignment="1">
      <alignment horizontal="center" vertical="center"/>
    </xf>
    <xf numFmtId="0" fontId="20" fillId="0" borderId="0" xfId="0" applyFont="1"/>
    <xf numFmtId="0" fontId="20" fillId="11" borderId="29" xfId="0" applyFont="1" applyFill="1" applyBorder="1" applyAlignment="1">
      <alignment horizontal="center" vertical="center"/>
    </xf>
    <xf numFmtId="0" fontId="18" fillId="7" borderId="0" xfId="0" applyFont="1" applyFill="1" applyAlignment="1">
      <alignment horizontal="right" vertical="center"/>
    </xf>
    <xf numFmtId="1" fontId="18" fillId="11" borderId="23" xfId="0" applyNumberFormat="1" applyFont="1" applyFill="1" applyBorder="1" applyAlignment="1">
      <alignment horizontal="center" vertical="center"/>
    </xf>
    <xf numFmtId="0" fontId="20" fillId="0" borderId="18" xfId="0" applyFont="1" applyBorder="1" applyAlignment="1">
      <alignment vertical="center"/>
    </xf>
    <xf numFmtId="0" fontId="18" fillId="11" borderId="18" xfId="0" applyFont="1" applyFill="1" applyBorder="1" applyAlignment="1">
      <alignment horizontal="right" vertical="center"/>
    </xf>
    <xf numFmtId="1" fontId="24" fillId="7" borderId="0" xfId="0" applyNumberFormat="1" applyFont="1" applyFill="1" applyAlignment="1">
      <alignment vertical="center"/>
    </xf>
    <xf numFmtId="165" fontId="20" fillId="11" borderId="29" xfId="0" applyNumberFormat="1" applyFont="1" applyFill="1" applyBorder="1" applyAlignment="1">
      <alignment horizontal="center" vertical="center"/>
    </xf>
    <xf numFmtId="165" fontId="20" fillId="16" borderId="29" xfId="0" applyNumberFormat="1" applyFont="1" applyFill="1" applyBorder="1" applyAlignment="1" applyProtection="1">
      <alignment horizontal="right" vertical="center"/>
      <protection locked="0"/>
    </xf>
    <xf numFmtId="0" fontId="18" fillId="11" borderId="29" xfId="0" applyFont="1" applyFill="1" applyBorder="1" applyAlignment="1">
      <alignment horizontal="right" vertical="center"/>
    </xf>
    <xf numFmtId="9" fontId="18" fillId="11" borderId="29" xfId="0" applyNumberFormat="1" applyFont="1" applyFill="1" applyBorder="1" applyAlignment="1">
      <alignment horizontal="center" vertical="center"/>
    </xf>
    <xf numFmtId="165" fontId="18" fillId="11" borderId="29" xfId="0" applyNumberFormat="1" applyFont="1" applyFill="1" applyBorder="1" applyAlignment="1">
      <alignment horizontal="center" vertical="center"/>
    </xf>
    <xf numFmtId="9" fontId="20" fillId="11" borderId="29" xfId="3" applyFont="1" applyFill="1" applyBorder="1" applyAlignment="1">
      <alignment horizontal="center" vertical="center"/>
    </xf>
    <xf numFmtId="0" fontId="18" fillId="0" borderId="0" xfId="0" applyFont="1" applyAlignment="1">
      <alignment vertical="center"/>
    </xf>
    <xf numFmtId="0" fontId="16" fillId="0" borderId="0" xfId="0" applyFont="1"/>
    <xf numFmtId="0" fontId="18" fillId="7" borderId="0" xfId="0" applyFont="1" applyFill="1" applyAlignment="1">
      <alignment vertical="center"/>
    </xf>
    <xf numFmtId="0" fontId="36" fillId="7" borderId="0" xfId="0" applyFont="1" applyFill="1" applyAlignment="1">
      <alignment horizontal="right" vertical="center"/>
    </xf>
    <xf numFmtId="165" fontId="18" fillId="7" borderId="0" xfId="0" applyNumberFormat="1" applyFont="1" applyFill="1" applyAlignment="1">
      <alignment horizontal="right" vertical="center"/>
    </xf>
    <xf numFmtId="165" fontId="18" fillId="7" borderId="0" xfId="0" applyNumberFormat="1" applyFont="1" applyFill="1" applyAlignment="1">
      <alignment vertical="center"/>
    </xf>
    <xf numFmtId="9" fontId="18" fillId="7" borderId="0" xfId="0" applyNumberFormat="1" applyFont="1" applyFill="1" applyAlignment="1">
      <alignment horizontal="center" vertical="center"/>
    </xf>
    <xf numFmtId="165" fontId="18" fillId="7" borderId="0" xfId="0" applyNumberFormat="1" applyFont="1" applyFill="1" applyAlignment="1">
      <alignment horizontal="center" vertical="center"/>
    </xf>
    <xf numFmtId="0" fontId="18" fillId="19" borderId="23" xfId="0" applyFont="1" applyFill="1" applyBorder="1" applyAlignment="1">
      <alignment vertical="center"/>
    </xf>
    <xf numFmtId="0" fontId="18" fillId="19" borderId="26" xfId="0" applyFont="1" applyFill="1" applyBorder="1" applyAlignment="1">
      <alignment vertical="center"/>
    </xf>
    <xf numFmtId="0" fontId="27" fillId="11" borderId="20" xfId="0" applyFont="1" applyFill="1" applyBorder="1" applyAlignment="1">
      <alignment horizontal="left" vertical="center"/>
    </xf>
    <xf numFmtId="0" fontId="18" fillId="11" borderId="23" xfId="0" applyFont="1" applyFill="1" applyBorder="1" applyAlignment="1">
      <alignment horizontal="center" vertical="center" wrapText="1"/>
    </xf>
    <xf numFmtId="0" fontId="20" fillId="5" borderId="29" xfId="0" applyFont="1" applyFill="1" applyBorder="1" applyAlignment="1" applyProtection="1">
      <alignment horizontal="center"/>
      <protection locked="0"/>
    </xf>
    <xf numFmtId="0" fontId="27" fillId="11" borderId="28" xfId="0" applyFont="1" applyFill="1" applyBorder="1" applyAlignment="1">
      <alignment horizontal="left" vertical="center"/>
    </xf>
    <xf numFmtId="0" fontId="0" fillId="11" borderId="20" xfId="0" applyFill="1" applyBorder="1" applyAlignment="1">
      <alignment vertical="center"/>
    </xf>
    <xf numFmtId="0" fontId="14" fillId="11" borderId="0" xfId="0" applyFont="1" applyFill="1" applyAlignment="1">
      <alignment vertical="center"/>
    </xf>
    <xf numFmtId="0" fontId="18" fillId="11" borderId="40" xfId="0" applyFont="1" applyFill="1" applyBorder="1" applyAlignment="1">
      <alignment horizontal="right" vertical="center" wrapText="1"/>
    </xf>
    <xf numFmtId="0" fontId="14" fillId="11" borderId="35" xfId="0" applyFont="1" applyFill="1" applyBorder="1" applyAlignment="1">
      <alignment vertical="center"/>
    </xf>
    <xf numFmtId="0" fontId="14" fillId="11" borderId="28" xfId="0" applyFont="1" applyFill="1" applyBorder="1" applyAlignment="1">
      <alignment vertical="center"/>
    </xf>
    <xf numFmtId="0" fontId="14" fillId="11" borderId="21" xfId="0" applyFont="1" applyFill="1" applyBorder="1" applyAlignment="1">
      <alignment vertical="center"/>
    </xf>
    <xf numFmtId="14" fontId="36" fillId="5" borderId="29" xfId="0" applyNumberFormat="1" applyFont="1" applyFill="1" applyBorder="1" applyAlignment="1" applyProtection="1">
      <alignment horizontal="center" vertical="center" wrapText="1"/>
      <protection locked="0"/>
    </xf>
    <xf numFmtId="1" fontId="24" fillId="19" borderId="26" xfId="0" applyNumberFormat="1" applyFont="1" applyFill="1" applyBorder="1" applyAlignment="1">
      <alignment vertical="center"/>
    </xf>
    <xf numFmtId="0" fontId="20" fillId="19" borderId="30" xfId="0" applyFont="1" applyFill="1" applyBorder="1" applyAlignment="1">
      <alignment vertical="center"/>
    </xf>
    <xf numFmtId="0" fontId="14" fillId="19" borderId="30" xfId="0" applyFont="1" applyFill="1" applyBorder="1" applyAlignment="1">
      <alignment vertical="center"/>
    </xf>
    <xf numFmtId="0" fontId="24" fillId="19" borderId="30" xfId="0" applyFont="1" applyFill="1" applyBorder="1" applyAlignment="1">
      <alignment horizontal="left" vertical="center"/>
    </xf>
    <xf numFmtId="0" fontId="18" fillId="19" borderId="30" xfId="0" applyFont="1" applyFill="1" applyBorder="1" applyAlignment="1">
      <alignment horizontal="center" vertical="center" wrapText="1"/>
    </xf>
    <xf numFmtId="0" fontId="20" fillId="19" borderId="30" xfId="0" applyFont="1" applyFill="1" applyBorder="1" applyAlignment="1">
      <alignment horizontal="center" vertical="center"/>
    </xf>
    <xf numFmtId="0" fontId="18" fillId="19" borderId="30" xfId="0" applyFont="1" applyFill="1" applyBorder="1" applyAlignment="1">
      <alignment vertical="center"/>
    </xf>
    <xf numFmtId="0" fontId="14" fillId="19" borderId="30" xfId="0" applyFont="1" applyFill="1" applyBorder="1"/>
    <xf numFmtId="0" fontId="24" fillId="19" borderId="30" xfId="0" applyFont="1" applyFill="1" applyBorder="1" applyAlignment="1">
      <alignment vertical="center"/>
    </xf>
    <xf numFmtId="0" fontId="20" fillId="19" borderId="23" xfId="0" applyFont="1" applyFill="1" applyBorder="1" applyAlignment="1">
      <alignment vertical="center"/>
    </xf>
    <xf numFmtId="0" fontId="24" fillId="19" borderId="30" xfId="0" applyFont="1" applyFill="1" applyBorder="1" applyAlignment="1">
      <alignment horizontal="center" vertical="center"/>
    </xf>
    <xf numFmtId="165" fontId="29" fillId="7" borderId="0" xfId="0" applyNumberFormat="1" applyFont="1" applyFill="1" applyAlignment="1">
      <alignment vertical="center"/>
    </xf>
    <xf numFmtId="0" fontId="18" fillId="19" borderId="40" xfId="0" applyFont="1" applyFill="1" applyBorder="1" applyAlignment="1">
      <alignment vertical="center"/>
    </xf>
    <xf numFmtId="0" fontId="18" fillId="11" borderId="24" xfId="0" applyFont="1" applyFill="1" applyBorder="1" applyAlignment="1">
      <alignment horizontal="center" vertical="center" wrapText="1"/>
    </xf>
    <xf numFmtId="0" fontId="18" fillId="0" borderId="29" xfId="0" applyFont="1" applyBorder="1" applyAlignment="1">
      <alignment horizontal="center" vertical="center" wrapText="1"/>
    </xf>
    <xf numFmtId="0" fontId="19" fillId="7" borderId="0" xfId="0" applyFont="1" applyFill="1" applyAlignment="1">
      <alignment vertical="center" wrapText="1"/>
    </xf>
    <xf numFmtId="0" fontId="19" fillId="7" borderId="40" xfId="0" applyFont="1" applyFill="1" applyBorder="1" applyAlignment="1">
      <alignment vertical="top" wrapText="1"/>
    </xf>
    <xf numFmtId="0" fontId="19" fillId="7" borderId="0" xfId="0" applyFont="1" applyFill="1" applyAlignment="1">
      <alignment vertical="top" wrapText="1"/>
    </xf>
    <xf numFmtId="0" fontId="27" fillId="7" borderId="0" xfId="0" applyFont="1" applyFill="1" applyAlignment="1">
      <alignment horizontal="right" vertical="center"/>
    </xf>
    <xf numFmtId="14" fontId="16" fillId="7" borderId="0" xfId="0" applyNumberFormat="1" applyFont="1" applyFill="1" applyAlignment="1">
      <alignment horizontal="center" vertical="center"/>
    </xf>
    <xf numFmtId="165" fontId="20" fillId="7" borderId="0" xfId="0" applyNumberFormat="1" applyFont="1" applyFill="1"/>
    <xf numFmtId="9" fontId="18" fillId="7" borderId="29" xfId="0" applyNumberFormat="1" applyFont="1" applyFill="1" applyBorder="1" applyAlignment="1">
      <alignment horizontal="center" vertical="center" wrapText="1"/>
    </xf>
    <xf numFmtId="0" fontId="19" fillId="7" borderId="0" xfId="0" applyFont="1" applyFill="1" applyAlignment="1">
      <alignment horizontal="right" wrapText="1"/>
    </xf>
    <xf numFmtId="0" fontId="20" fillId="7" borderId="0" xfId="0" applyFont="1" applyFill="1" applyAlignment="1">
      <alignment horizontal="right" wrapText="1"/>
    </xf>
    <xf numFmtId="0" fontId="18" fillId="19" borderId="10" xfId="0" applyFont="1" applyFill="1" applyBorder="1" applyAlignment="1">
      <alignment vertical="center"/>
    </xf>
    <xf numFmtId="0" fontId="18" fillId="19" borderId="41" xfId="0" applyFont="1" applyFill="1" applyBorder="1" applyAlignment="1">
      <alignment vertical="center"/>
    </xf>
    <xf numFmtId="0" fontId="18" fillId="19" borderId="11" xfId="0" applyFont="1" applyFill="1" applyBorder="1" applyAlignment="1">
      <alignment vertical="center"/>
    </xf>
    <xf numFmtId="49" fontId="25" fillId="11" borderId="22" xfId="0" applyNumberFormat="1" applyFont="1" applyFill="1" applyBorder="1" applyAlignment="1">
      <alignment horizontal="left" vertical="center"/>
    </xf>
    <xf numFmtId="0" fontId="16" fillId="0" borderId="0" xfId="0" quotePrefix="1" applyFont="1"/>
    <xf numFmtId="0" fontId="14" fillId="11" borderId="29" xfId="0" applyFont="1" applyFill="1" applyBorder="1"/>
    <xf numFmtId="0" fontId="20" fillId="11" borderId="29" xfId="0" applyFont="1" applyFill="1" applyBorder="1" applyAlignment="1">
      <alignment vertical="center"/>
    </xf>
    <xf numFmtId="44" fontId="18" fillId="11" borderId="29" xfId="0" applyNumberFormat="1" applyFont="1" applyFill="1" applyBorder="1" applyAlignment="1">
      <alignment horizontal="right" vertical="center"/>
    </xf>
    <xf numFmtId="44" fontId="18" fillId="11" borderId="29" xfId="0" applyNumberFormat="1" applyFont="1" applyFill="1" applyBorder="1" applyAlignment="1">
      <alignment vertical="center"/>
    </xf>
    <xf numFmtId="44" fontId="20" fillId="0" borderId="29" xfId="0" applyNumberFormat="1" applyFont="1" applyBorder="1" applyAlignment="1">
      <alignment horizontal="center" vertical="center"/>
    </xf>
    <xf numFmtId="44" fontId="18" fillId="11" borderId="29" xfId="0" applyNumberFormat="1" applyFont="1" applyFill="1" applyBorder="1" applyAlignment="1">
      <alignment horizontal="right"/>
    </xf>
    <xf numFmtId="44" fontId="20" fillId="11" borderId="29" xfId="0" applyNumberFormat="1" applyFont="1" applyFill="1" applyBorder="1" applyAlignment="1">
      <alignment horizontal="center" vertical="center"/>
    </xf>
    <xf numFmtId="165" fontId="20" fillId="16" borderId="29" xfId="0" applyNumberFormat="1" applyFont="1" applyFill="1" applyBorder="1" applyAlignment="1" applyProtection="1">
      <alignment horizontal="right" vertical="center" wrapText="1"/>
      <protection locked="0"/>
    </xf>
    <xf numFmtId="0" fontId="16" fillId="0" borderId="29" xfId="4" applyFont="1" applyBorder="1" applyAlignment="1" applyProtection="1">
      <alignment horizontal="center" vertical="center" wrapText="1"/>
      <protection hidden="1"/>
    </xf>
    <xf numFmtId="0" fontId="27" fillId="7" borderId="29" xfId="4" applyFont="1" applyFill="1" applyBorder="1" applyAlignment="1">
      <alignment horizontal="right" vertical="center" wrapText="1"/>
    </xf>
    <xf numFmtId="0" fontId="0" fillId="7" borderId="0" xfId="0" applyFill="1" applyAlignment="1">
      <alignment wrapText="1"/>
    </xf>
    <xf numFmtId="0" fontId="27" fillId="7" borderId="0" xfId="0" applyFont="1" applyFill="1" applyAlignment="1">
      <alignment horizontal="right" vertical="center" wrapText="1"/>
    </xf>
    <xf numFmtId="0" fontId="27" fillId="7" borderId="0" xfId="4" applyFont="1" applyFill="1" applyAlignment="1">
      <alignment horizontal="right" vertical="center" wrapText="1"/>
    </xf>
    <xf numFmtId="0" fontId="40" fillId="7" borderId="0" xfId="0" applyFont="1" applyFill="1" applyAlignment="1">
      <alignment horizontal="right" vertical="center" wrapText="1"/>
    </xf>
    <xf numFmtId="9" fontId="27" fillId="7" borderId="0" xfId="4" applyNumberFormat="1" applyFont="1" applyFill="1" applyAlignment="1">
      <alignment horizontal="center" vertical="center" wrapText="1"/>
    </xf>
    <xf numFmtId="0" fontId="42" fillId="7" borderId="0" xfId="0" applyFont="1" applyFill="1" applyAlignment="1">
      <alignment vertical="center"/>
    </xf>
    <xf numFmtId="1" fontId="19" fillId="5" borderId="29" xfId="4" applyNumberFormat="1" applyFont="1" applyFill="1" applyBorder="1" applyAlignment="1" applyProtection="1">
      <alignment horizontal="center" vertical="center"/>
      <protection locked="0"/>
    </xf>
    <xf numFmtId="44" fontId="16" fillId="7" borderId="29" xfId="3" applyNumberFormat="1" applyFont="1" applyFill="1" applyBorder="1" applyAlignment="1" applyProtection="1">
      <alignment horizontal="right" vertical="center" wrapText="1"/>
    </xf>
    <xf numFmtId="0" fontId="24" fillId="7" borderId="0" xfId="0" applyFont="1" applyFill="1" applyAlignment="1">
      <alignment vertical="center" wrapText="1"/>
    </xf>
    <xf numFmtId="9" fontId="19" fillId="6" borderId="29" xfId="2" applyNumberFormat="1" applyFont="1" applyFill="1" applyBorder="1" applyAlignment="1" applyProtection="1">
      <alignment horizontal="center" vertical="center" wrapText="1"/>
    </xf>
    <xf numFmtId="9" fontId="27" fillId="7" borderId="29" xfId="4" applyNumberFormat="1" applyFont="1" applyFill="1" applyBorder="1" applyAlignment="1">
      <alignment horizontal="center" vertical="center" wrapText="1"/>
    </xf>
    <xf numFmtId="9" fontId="27" fillId="7" borderId="29" xfId="2" applyNumberFormat="1" applyFont="1" applyFill="1" applyBorder="1" applyAlignment="1" applyProtection="1">
      <alignment horizontal="center" vertical="center"/>
    </xf>
    <xf numFmtId="0" fontId="28" fillId="6" borderId="21" xfId="0" applyFont="1" applyFill="1" applyBorder="1" applyAlignment="1">
      <alignment horizontal="center" vertical="center" wrapText="1"/>
    </xf>
    <xf numFmtId="165" fontId="27" fillId="7" borderId="0" xfId="2" applyNumberFormat="1" applyFont="1" applyFill="1" applyBorder="1" applyAlignment="1" applyProtection="1">
      <alignment horizontal="right" vertical="center"/>
    </xf>
    <xf numFmtId="0" fontId="28" fillId="6" borderId="28" xfId="0" applyFont="1" applyFill="1" applyBorder="1" applyAlignment="1">
      <alignment horizontal="center" vertical="center" wrapText="1"/>
    </xf>
    <xf numFmtId="165" fontId="7" fillId="7" borderId="17" xfId="2" applyNumberFormat="1" applyFont="1" applyFill="1" applyBorder="1" applyAlignment="1" applyProtection="1">
      <alignment vertical="center"/>
    </xf>
    <xf numFmtId="165" fontId="7" fillId="7" borderId="35" xfId="2" applyNumberFormat="1" applyFont="1" applyFill="1" applyBorder="1" applyAlignment="1" applyProtection="1">
      <alignment horizontal="right" vertical="center"/>
    </xf>
    <xf numFmtId="165" fontId="7" fillId="7" borderId="19" xfId="2" applyNumberFormat="1" applyFont="1" applyFill="1" applyBorder="1" applyAlignment="1" applyProtection="1">
      <alignment horizontal="right" vertical="center"/>
    </xf>
    <xf numFmtId="165" fontId="27" fillId="7" borderId="19" xfId="2" applyNumberFormat="1" applyFont="1" applyFill="1" applyBorder="1" applyAlignment="1" applyProtection="1">
      <alignment horizontal="right" vertical="center"/>
    </xf>
    <xf numFmtId="0" fontId="28" fillId="6" borderId="29" xfId="0" applyFont="1" applyFill="1" applyBorder="1" applyAlignment="1">
      <alignment horizontal="center" vertical="center" wrapText="1"/>
    </xf>
    <xf numFmtId="165" fontId="7" fillId="7" borderId="29" xfId="2" applyNumberFormat="1" applyFont="1" applyFill="1" applyBorder="1" applyAlignment="1" applyProtection="1">
      <alignment vertical="center"/>
    </xf>
    <xf numFmtId="9" fontId="27" fillId="7" borderId="19" xfId="2" applyNumberFormat="1" applyFont="1" applyFill="1" applyBorder="1" applyAlignment="1" applyProtection="1">
      <alignment horizontal="center" vertical="center"/>
    </xf>
    <xf numFmtId="9" fontId="27" fillId="18" borderId="29" xfId="2" applyNumberFormat="1" applyFont="1" applyFill="1" applyBorder="1" applyAlignment="1" applyProtection="1">
      <alignment horizontal="center" vertical="center"/>
    </xf>
    <xf numFmtId="9" fontId="19" fillId="5" borderId="29" xfId="2" applyNumberFormat="1" applyFont="1" applyFill="1" applyBorder="1" applyAlignment="1" applyProtection="1">
      <alignment horizontal="center" vertical="center"/>
      <protection locked="0"/>
    </xf>
    <xf numFmtId="165" fontId="20" fillId="11" borderId="29" xfId="0" applyNumberFormat="1" applyFont="1" applyFill="1" applyBorder="1" applyAlignment="1">
      <alignment horizontal="right" vertical="center"/>
    </xf>
    <xf numFmtId="165" fontId="18" fillId="11" borderId="29" xfId="0" applyNumberFormat="1" applyFont="1" applyFill="1" applyBorder="1" applyAlignment="1">
      <alignment vertical="center"/>
    </xf>
    <xf numFmtId="165" fontId="16" fillId="9" borderId="29" xfId="2" applyNumberFormat="1" applyFont="1" applyFill="1" applyBorder="1" applyAlignment="1" applyProtection="1">
      <alignment horizontal="right" vertical="center"/>
      <protection locked="0"/>
    </xf>
    <xf numFmtId="2" fontId="20" fillId="9" borderId="29" xfId="4" applyNumberFormat="1" applyFont="1" applyFill="1" applyBorder="1" applyAlignment="1" applyProtection="1">
      <alignment horizontal="center" vertical="center"/>
      <protection locked="0"/>
    </xf>
    <xf numFmtId="165" fontId="16" fillId="11" borderId="19" xfId="2" applyNumberFormat="1" applyFont="1" applyFill="1" applyBorder="1" applyAlignment="1" applyProtection="1">
      <alignment horizontal="right" vertical="center"/>
    </xf>
    <xf numFmtId="165" fontId="19" fillId="6" borderId="29" xfId="2" applyNumberFormat="1" applyFont="1" applyFill="1" applyBorder="1" applyAlignment="1" applyProtection="1">
      <alignment horizontal="right" vertical="center"/>
    </xf>
    <xf numFmtId="165" fontId="20" fillId="11" borderId="29" xfId="0" applyNumberFormat="1" applyFont="1" applyFill="1" applyBorder="1" applyAlignment="1">
      <alignment vertical="center"/>
    </xf>
    <xf numFmtId="7" fontId="16" fillId="7" borderId="29" xfId="3" applyNumberFormat="1" applyFont="1" applyFill="1" applyBorder="1" applyAlignment="1" applyProtection="1">
      <alignment horizontal="right" vertical="center" wrapText="1"/>
    </xf>
    <xf numFmtId="0" fontId="18" fillId="19" borderId="22" xfId="0" applyFont="1" applyFill="1" applyBorder="1" applyAlignment="1">
      <alignment vertical="center"/>
    </xf>
    <xf numFmtId="165" fontId="20" fillId="7" borderId="29" xfId="0" applyNumberFormat="1" applyFont="1" applyFill="1" applyBorder="1" applyAlignment="1">
      <alignment horizontal="right" vertical="center" wrapText="1"/>
    </xf>
    <xf numFmtId="165" fontId="20" fillId="5" borderId="29" xfId="0" applyNumberFormat="1" applyFont="1" applyFill="1" applyBorder="1" applyAlignment="1" applyProtection="1">
      <alignment horizontal="right" vertical="center" wrapText="1"/>
      <protection locked="0"/>
    </xf>
    <xf numFmtId="0" fontId="7" fillId="0" borderId="0" xfId="5"/>
    <xf numFmtId="0" fontId="7" fillId="7" borderId="0" xfId="5" applyFill="1"/>
    <xf numFmtId="0" fontId="60" fillId="7" borderId="27" xfId="5" applyFont="1" applyFill="1" applyBorder="1"/>
    <xf numFmtId="0" fontId="60" fillId="7" borderId="0" xfId="5" applyFont="1" applyFill="1"/>
    <xf numFmtId="0" fontId="60" fillId="7" borderId="0" xfId="5" applyFont="1" applyFill="1" applyAlignment="1">
      <alignment horizontal="center"/>
    </xf>
    <xf numFmtId="0" fontId="60" fillId="7" borderId="40" xfId="5" applyFont="1" applyFill="1" applyBorder="1"/>
    <xf numFmtId="0" fontId="25" fillId="7" borderId="40" xfId="5" applyFont="1" applyFill="1" applyBorder="1"/>
    <xf numFmtId="0" fontId="28" fillId="0" borderId="29" xfId="5" applyFont="1" applyBorder="1" applyAlignment="1">
      <alignment horizontal="right" vertical="center" wrapText="1"/>
    </xf>
    <xf numFmtId="0" fontId="29" fillId="0" borderId="29" xfId="5" applyFont="1" applyBorder="1" applyAlignment="1">
      <alignment horizontal="right" vertical="center" wrapText="1"/>
    </xf>
    <xf numFmtId="10" fontId="7" fillId="7" borderId="0" xfId="5" applyNumberFormat="1" applyFill="1"/>
    <xf numFmtId="0" fontId="28" fillId="0" borderId="29" xfId="5" applyFont="1" applyBorder="1" applyAlignment="1">
      <alignment horizontal="center" vertical="center" wrapText="1"/>
    </xf>
    <xf numFmtId="0" fontId="60" fillId="7" borderId="27" xfId="5" applyFont="1" applyFill="1" applyBorder="1" applyAlignment="1">
      <alignment horizontal="left" vertical="center" wrapText="1"/>
    </xf>
    <xf numFmtId="0" fontId="60" fillId="7" borderId="0" xfId="5" applyFont="1" applyFill="1" applyAlignment="1">
      <alignment horizontal="left" vertical="center" wrapText="1"/>
    </xf>
    <xf numFmtId="0" fontId="60" fillId="7" borderId="40" xfId="5" applyFont="1" applyFill="1" applyBorder="1" applyAlignment="1">
      <alignment horizontal="left" vertical="center" wrapText="1"/>
    </xf>
    <xf numFmtId="0" fontId="60" fillId="7" borderId="0" xfId="5" applyFont="1" applyFill="1" applyAlignment="1">
      <alignment horizontal="left" vertical="top" wrapText="1"/>
    </xf>
    <xf numFmtId="0" fontId="60" fillId="7" borderId="27" xfId="5" applyFont="1" applyFill="1" applyBorder="1" applyAlignment="1">
      <alignment horizontal="left" vertical="top" wrapText="1"/>
    </xf>
    <xf numFmtId="0" fontId="60" fillId="7" borderId="27" xfId="5" applyFont="1" applyFill="1" applyBorder="1" applyAlignment="1">
      <alignment horizontal="center"/>
    </xf>
    <xf numFmtId="0" fontId="60" fillId="7" borderId="40" xfId="5" applyFont="1" applyFill="1" applyBorder="1" applyAlignment="1">
      <alignment horizontal="center"/>
    </xf>
    <xf numFmtId="0" fontId="62" fillId="7" borderId="28" xfId="5" applyFont="1" applyFill="1" applyBorder="1" applyAlignment="1">
      <alignment vertical="center"/>
    </xf>
    <xf numFmtId="0" fontId="7" fillId="7" borderId="0" xfId="5" applyFill="1" applyAlignment="1">
      <alignment vertical="center"/>
    </xf>
    <xf numFmtId="0" fontId="7" fillId="0" borderId="0" xfId="5" applyAlignment="1">
      <alignment vertical="center"/>
    </xf>
    <xf numFmtId="0" fontId="62" fillId="7" borderId="0" xfId="5" applyFont="1" applyFill="1" applyAlignment="1">
      <alignment horizontal="center" vertical="center"/>
    </xf>
    <xf numFmtId="0" fontId="62" fillId="7" borderId="0" xfId="5" applyFont="1" applyFill="1" applyAlignment="1">
      <alignment vertical="center"/>
    </xf>
    <xf numFmtId="0" fontId="30" fillId="7" borderId="0" xfId="5" applyFont="1" applyFill="1" applyAlignment="1">
      <alignment horizontal="center" vertical="center"/>
    </xf>
    <xf numFmtId="0" fontId="30" fillId="7" borderId="27" xfId="5" applyFont="1" applyFill="1" applyBorder="1" applyAlignment="1">
      <alignment horizontal="center" vertical="center"/>
    </xf>
    <xf numFmtId="0" fontId="60" fillId="7" borderId="40" xfId="5" applyFont="1" applyFill="1" applyBorder="1" applyAlignment="1">
      <alignment horizontal="left" vertical="top" indent="2"/>
    </xf>
    <xf numFmtId="0" fontId="60" fillId="7" borderId="40" xfId="5" applyFont="1" applyFill="1" applyBorder="1" applyAlignment="1">
      <alignment horizontal="left" vertical="center" indent="2"/>
    </xf>
    <xf numFmtId="0" fontId="0" fillId="7" borderId="27" xfId="0" applyFill="1" applyBorder="1" applyAlignment="1">
      <alignment wrapText="1"/>
    </xf>
    <xf numFmtId="0" fontId="0" fillId="7" borderId="27" xfId="0" applyFill="1" applyBorder="1" applyAlignment="1">
      <alignment horizontal="left" vertical="center" wrapText="1"/>
    </xf>
    <xf numFmtId="0" fontId="19" fillId="11" borderId="19" xfId="0" applyFont="1" applyFill="1" applyBorder="1" applyAlignment="1">
      <alignment vertical="center" wrapText="1"/>
    </xf>
    <xf numFmtId="0" fontId="0" fillId="7" borderId="40" xfId="0" applyFill="1" applyBorder="1" applyAlignment="1">
      <alignment horizontal="left" vertical="top" wrapText="1"/>
    </xf>
    <xf numFmtId="0" fontId="0" fillId="7" borderId="0" xfId="0" applyFill="1" applyAlignment="1">
      <alignment horizontal="left" vertical="top" wrapText="1"/>
    </xf>
    <xf numFmtId="0" fontId="0" fillId="7" borderId="27" xfId="0" applyFill="1" applyBorder="1" applyAlignment="1">
      <alignment horizontal="left" vertical="top" wrapText="1"/>
    </xf>
    <xf numFmtId="0" fontId="60" fillId="7" borderId="40" xfId="5" applyFont="1" applyFill="1" applyBorder="1" applyAlignment="1">
      <alignment wrapText="1"/>
    </xf>
    <xf numFmtId="0" fontId="25" fillId="7" borderId="0" xfId="5" applyFont="1" applyFill="1" applyAlignment="1">
      <alignment horizontal="center" vertical="center"/>
    </xf>
    <xf numFmtId="0" fontId="25" fillId="7" borderId="27" xfId="5" applyFont="1" applyFill="1" applyBorder="1" applyAlignment="1">
      <alignment horizontal="center" vertical="center"/>
    </xf>
    <xf numFmtId="0" fontId="60" fillId="0" borderId="0" xfId="5" applyFont="1"/>
    <xf numFmtId="0" fontId="60" fillId="7" borderId="0" xfId="0" applyFont="1" applyFill="1"/>
    <xf numFmtId="0" fontId="65" fillId="7" borderId="0" xfId="0" applyFont="1" applyFill="1"/>
    <xf numFmtId="0" fontId="65" fillId="7" borderId="0" xfId="0" applyFont="1" applyFill="1" applyAlignment="1">
      <alignment horizontal="right"/>
    </xf>
    <xf numFmtId="0" fontId="1" fillId="2" borderId="27" xfId="0" applyFont="1" applyFill="1" applyBorder="1"/>
    <xf numFmtId="0" fontId="3" fillId="2" borderId="40" xfId="0" applyFont="1" applyFill="1" applyBorder="1"/>
    <xf numFmtId="0" fontId="18" fillId="19" borderId="0" xfId="0" applyFont="1" applyFill="1" applyAlignment="1">
      <alignment vertical="center"/>
    </xf>
    <xf numFmtId="165" fontId="19" fillId="7" borderId="0" xfId="0" applyNumberFormat="1" applyFont="1" applyFill="1" applyAlignment="1">
      <alignment horizontal="right" vertical="center" wrapText="1"/>
    </xf>
    <xf numFmtId="165" fontId="18" fillId="7" borderId="0" xfId="0" applyNumberFormat="1" applyFont="1" applyFill="1" applyAlignment="1">
      <alignment horizontal="right" vertical="center" wrapText="1"/>
    </xf>
    <xf numFmtId="9" fontId="18" fillId="7" borderId="0" xfId="0" applyNumberFormat="1" applyFont="1" applyFill="1" applyAlignment="1">
      <alignment horizontal="center" vertical="center" wrapText="1"/>
    </xf>
    <xf numFmtId="0" fontId="20" fillId="7" borderId="0" xfId="0" applyFont="1" applyFill="1" applyAlignment="1">
      <alignment horizontal="left" vertical="center" wrapText="1"/>
    </xf>
    <xf numFmtId="0" fontId="18" fillId="19" borderId="24" xfId="0" applyFont="1" applyFill="1" applyBorder="1" applyAlignment="1">
      <alignment vertical="center"/>
    </xf>
    <xf numFmtId="0" fontId="18" fillId="0" borderId="29" xfId="0" applyFont="1" applyBorder="1" applyAlignment="1">
      <alignment horizontal="right" vertical="center"/>
    </xf>
    <xf numFmtId="0" fontId="32" fillId="7" borderId="0" xfId="0" applyFont="1" applyFill="1" applyAlignment="1" applyProtection="1">
      <alignment horizontal="center" vertical="center" wrapText="1"/>
      <protection hidden="1"/>
    </xf>
    <xf numFmtId="0" fontId="0" fillId="0" borderId="25" xfId="0" applyBorder="1" applyAlignment="1">
      <alignment horizontal="left" wrapText="1"/>
    </xf>
    <xf numFmtId="49" fontId="16" fillId="16" borderId="29" xfId="4" applyNumberFormat="1" applyFont="1" applyFill="1" applyBorder="1" applyAlignment="1" applyProtection="1">
      <alignment horizontal="center" vertical="center" wrapText="1"/>
      <protection locked="0"/>
    </xf>
    <xf numFmtId="0" fontId="68" fillId="0" borderId="0" xfId="0" applyFont="1" applyAlignment="1">
      <alignment horizontal="left" vertical="center"/>
    </xf>
    <xf numFmtId="165" fontId="16" fillId="11" borderId="29" xfId="4" applyNumberFormat="1" applyFont="1" applyFill="1" applyBorder="1" applyAlignment="1">
      <alignment horizontal="right" vertical="center" wrapText="1"/>
    </xf>
    <xf numFmtId="165" fontId="19" fillId="11" borderId="29" xfId="2" applyNumberFormat="1" applyFont="1" applyFill="1" applyBorder="1" applyAlignment="1" applyProtection="1">
      <alignment horizontal="right" vertical="center"/>
    </xf>
    <xf numFmtId="165" fontId="19" fillId="22" borderId="29" xfId="2" applyNumberFormat="1" applyFont="1" applyFill="1" applyBorder="1" applyAlignment="1" applyProtection="1">
      <alignment horizontal="left" vertical="center"/>
    </xf>
    <xf numFmtId="165" fontId="19" fillId="23" borderId="29" xfId="2" applyNumberFormat="1" applyFont="1" applyFill="1" applyBorder="1" applyAlignment="1" applyProtection="1">
      <alignment horizontal="left" vertical="center"/>
    </xf>
    <xf numFmtId="0" fontId="46" fillId="0" borderId="29" xfId="0" applyFont="1" applyBorder="1" applyAlignment="1" applyProtection="1">
      <alignment vertical="center" wrapText="1"/>
      <protection hidden="1"/>
    </xf>
    <xf numFmtId="165" fontId="16" fillId="23" borderId="29" xfId="2" applyNumberFormat="1" applyFont="1" applyFill="1" applyBorder="1" applyAlignment="1" applyProtection="1">
      <alignment horizontal="right" vertical="center" wrapText="1"/>
    </xf>
    <xf numFmtId="165" fontId="16" fillId="23" borderId="19" xfId="2" applyNumberFormat="1" applyFont="1" applyFill="1" applyBorder="1" applyAlignment="1" applyProtection="1">
      <alignment horizontal="right" vertical="center"/>
    </xf>
    <xf numFmtId="0" fontId="1" fillId="3" borderId="0" xfId="0" applyFont="1" applyFill="1"/>
    <xf numFmtId="165" fontId="73" fillId="13" borderId="29" xfId="4" applyNumberFormat="1" applyFont="1" applyFill="1" applyBorder="1" applyAlignment="1">
      <alignment horizontal="center" vertical="center" wrapText="1"/>
    </xf>
    <xf numFmtId="165" fontId="73" fillId="13" borderId="19" xfId="4" applyNumberFormat="1" applyFont="1" applyFill="1" applyBorder="1" applyAlignment="1">
      <alignment horizontal="center" vertical="center" wrapText="1"/>
    </xf>
    <xf numFmtId="165" fontId="73" fillId="13" borderId="26" xfId="4" applyNumberFormat="1" applyFont="1" applyFill="1" applyBorder="1" applyAlignment="1">
      <alignment horizontal="center" vertical="center" wrapText="1"/>
    </xf>
    <xf numFmtId="0" fontId="73" fillId="13" borderId="23" xfId="4" applyFont="1" applyFill="1" applyBorder="1" applyAlignment="1">
      <alignment horizontal="left" vertical="center" wrapText="1"/>
    </xf>
    <xf numFmtId="165" fontId="73" fillId="13" borderId="35" xfId="4" applyNumberFormat="1" applyFont="1" applyFill="1" applyBorder="1" applyAlignment="1">
      <alignment horizontal="center" vertical="center" wrapText="1"/>
    </xf>
    <xf numFmtId="2" fontId="73" fillId="13" borderId="23" xfId="4" applyNumberFormat="1" applyFont="1" applyFill="1" applyBorder="1" applyAlignment="1">
      <alignment horizontal="center" vertical="center" wrapText="1"/>
    </xf>
    <xf numFmtId="165" fontId="73" fillId="13" borderId="19" xfId="2" applyNumberFormat="1" applyFont="1" applyFill="1" applyBorder="1" applyAlignment="1" applyProtection="1">
      <alignment horizontal="right" vertical="center"/>
    </xf>
    <xf numFmtId="165" fontId="73" fillId="13" borderId="30" xfId="4" applyNumberFormat="1" applyFont="1" applyFill="1" applyBorder="1" applyAlignment="1">
      <alignment horizontal="center" vertical="center" wrapText="1"/>
    </xf>
    <xf numFmtId="0" fontId="73" fillId="13" borderId="23" xfId="4" applyFont="1" applyFill="1" applyBorder="1" applyAlignment="1">
      <alignment horizontal="left" vertical="center"/>
    </xf>
    <xf numFmtId="165" fontId="73" fillId="13" borderId="20" xfId="4" applyNumberFormat="1" applyFont="1" applyFill="1" applyBorder="1" applyAlignment="1">
      <alignment horizontal="center" vertical="center" wrapText="1"/>
    </xf>
    <xf numFmtId="0" fontId="70" fillId="13" borderId="18" xfId="1" applyFont="1" applyFill="1" applyBorder="1" applyAlignment="1" applyProtection="1">
      <alignment horizontal="center" vertical="center" wrapText="1"/>
      <protection hidden="1"/>
    </xf>
    <xf numFmtId="0" fontId="0" fillId="7" borderId="40" xfId="0" applyFill="1" applyBorder="1" applyAlignment="1">
      <alignment horizontal="center"/>
    </xf>
    <xf numFmtId="0" fontId="0" fillId="7" borderId="0" xfId="0" applyFill="1" applyAlignment="1">
      <alignment horizontal="center"/>
    </xf>
    <xf numFmtId="0" fontId="0" fillId="7" borderId="27" xfId="0" applyFill="1" applyBorder="1" applyAlignment="1">
      <alignment horizontal="center"/>
    </xf>
    <xf numFmtId="0" fontId="5" fillId="0" borderId="0" xfId="0" applyFont="1"/>
    <xf numFmtId="0" fontId="4" fillId="0" borderId="0" xfId="0" applyFont="1"/>
    <xf numFmtId="0" fontId="13" fillId="3" borderId="0" xfId="0" applyFont="1" applyFill="1"/>
    <xf numFmtId="0" fontId="1" fillId="3" borderId="4" xfId="0" applyFont="1" applyFill="1" applyBorder="1"/>
    <xf numFmtId="0" fontId="3" fillId="2" borderId="13" xfId="0" applyFont="1" applyFill="1" applyBorder="1"/>
    <xf numFmtId="4" fontId="3" fillId="2" borderId="1" xfId="0" applyNumberFormat="1" applyFont="1" applyFill="1" applyBorder="1" applyProtection="1">
      <protection hidden="1"/>
    </xf>
    <xf numFmtId="2" fontId="3" fillId="2" borderId="45" xfId="0" applyNumberFormat="1" applyFont="1" applyFill="1" applyBorder="1"/>
    <xf numFmtId="0" fontId="3" fillId="2" borderId="45" xfId="0" applyFont="1" applyFill="1" applyBorder="1"/>
    <xf numFmtId="0" fontId="3" fillId="2" borderId="12" xfId="0" applyFont="1" applyFill="1" applyBorder="1"/>
    <xf numFmtId="0" fontId="1" fillId="3" borderId="9" xfId="0" applyFont="1" applyFill="1" applyBorder="1"/>
    <xf numFmtId="0" fontId="1" fillId="3" borderId="8" xfId="0" applyFont="1" applyFill="1" applyBorder="1"/>
    <xf numFmtId="0" fontId="1" fillId="3" borderId="7" xfId="0" applyFont="1" applyFill="1" applyBorder="1"/>
    <xf numFmtId="0" fontId="4" fillId="2" borderId="8" xfId="0" applyFont="1" applyFill="1" applyBorder="1"/>
    <xf numFmtId="0" fontId="4" fillId="3" borderId="0" xfId="0" applyFont="1" applyFill="1"/>
    <xf numFmtId="0" fontId="4" fillId="3" borderId="5" xfId="0" applyFont="1" applyFill="1" applyBorder="1"/>
    <xf numFmtId="0" fontId="5" fillId="3" borderId="0" xfId="0" applyFont="1" applyFill="1"/>
    <xf numFmtId="0" fontId="4" fillId="2" borderId="11" xfId="0" applyFont="1" applyFill="1" applyBorder="1"/>
    <xf numFmtId="0" fontId="4" fillId="2" borderId="10" xfId="0" applyFont="1" applyFill="1" applyBorder="1"/>
    <xf numFmtId="0" fontId="4" fillId="2" borderId="3" xfId="0" applyFont="1" applyFill="1" applyBorder="1"/>
    <xf numFmtId="0" fontId="1" fillId="3" borderId="3" xfId="0" applyFont="1" applyFill="1" applyBorder="1"/>
    <xf numFmtId="3" fontId="1" fillId="3" borderId="1" xfId="0" applyNumberFormat="1" applyFont="1" applyFill="1" applyBorder="1" applyProtection="1">
      <protection hidden="1"/>
    </xf>
    <xf numFmtId="0" fontId="3" fillId="3" borderId="0" xfId="0" applyFont="1" applyFill="1"/>
    <xf numFmtId="3" fontId="1" fillId="3" borderId="10" xfId="0" applyNumberFormat="1" applyFont="1" applyFill="1" applyBorder="1" applyProtection="1">
      <protection hidden="1"/>
    </xf>
    <xf numFmtId="9" fontId="1" fillId="3" borderId="0" xfId="0" applyNumberFormat="1" applyFont="1" applyFill="1"/>
    <xf numFmtId="1" fontId="1" fillId="3" borderId="0" xfId="0" applyNumberFormat="1" applyFont="1" applyFill="1"/>
    <xf numFmtId="9" fontId="13" fillId="3" borderId="0" xfId="0" applyNumberFormat="1" applyFont="1" applyFill="1"/>
    <xf numFmtId="2" fontId="1" fillId="3" borderId="1" xfId="0" applyNumberFormat="1" applyFont="1" applyFill="1" applyBorder="1" applyProtection="1">
      <protection hidden="1"/>
    </xf>
    <xf numFmtId="2" fontId="1" fillId="3" borderId="10" xfId="0" applyNumberFormat="1" applyFont="1" applyFill="1" applyBorder="1" applyProtection="1">
      <protection hidden="1"/>
    </xf>
    <xf numFmtId="1" fontId="1" fillId="3" borderId="1" xfId="0" applyNumberFormat="1" applyFont="1" applyFill="1" applyBorder="1" applyProtection="1">
      <protection hidden="1"/>
    </xf>
    <xf numFmtId="165" fontId="16" fillId="16" borderId="29" xfId="2" applyNumberFormat="1" applyFont="1" applyFill="1" applyBorder="1" applyAlignment="1" applyProtection="1">
      <alignment horizontal="right" vertical="center" wrapText="1"/>
    </xf>
    <xf numFmtId="0" fontId="16" fillId="9" borderId="29" xfId="2" applyNumberFormat="1" applyFont="1" applyFill="1" applyBorder="1" applyAlignment="1" applyProtection="1">
      <alignment horizontal="left" vertical="center" wrapText="1"/>
      <protection locked="0"/>
    </xf>
    <xf numFmtId="165" fontId="16" fillId="9" borderId="19" xfId="2" applyNumberFormat="1" applyFont="1" applyFill="1" applyBorder="1" applyAlignment="1" applyProtection="1">
      <alignment horizontal="center" vertical="center"/>
      <protection locked="0"/>
    </xf>
    <xf numFmtId="165" fontId="20" fillId="12" borderId="0" xfId="4" applyNumberFormat="1" applyFont="1" applyFill="1" applyAlignment="1" applyProtection="1">
      <alignment horizontal="center" vertical="center"/>
      <protection locked="0"/>
    </xf>
    <xf numFmtId="165" fontId="16" fillId="12" borderId="19" xfId="2" applyNumberFormat="1" applyFont="1" applyFill="1" applyBorder="1" applyAlignment="1" applyProtection="1">
      <alignment horizontal="center" vertical="center"/>
      <protection locked="0"/>
    </xf>
    <xf numFmtId="165" fontId="18" fillId="23" borderId="23" xfId="0" applyNumberFormat="1" applyFont="1" applyFill="1" applyBorder="1" applyAlignment="1">
      <alignment horizontal="center" vertical="center"/>
    </xf>
    <xf numFmtId="165" fontId="29" fillId="7" borderId="29" xfId="0" applyNumberFormat="1" applyFont="1" applyFill="1" applyBorder="1" applyAlignment="1">
      <alignment vertical="center"/>
    </xf>
    <xf numFmtId="165" fontId="28" fillId="7" borderId="29" xfId="0" applyNumberFormat="1" applyFont="1" applyFill="1" applyBorder="1" applyAlignment="1">
      <alignment vertical="center"/>
    </xf>
    <xf numFmtId="165" fontId="27" fillId="24" borderId="29" xfId="2" applyNumberFormat="1" applyFont="1" applyFill="1" applyBorder="1" applyAlignment="1" applyProtection="1">
      <alignment horizontal="right" vertical="center"/>
    </xf>
    <xf numFmtId="0" fontId="20" fillId="13" borderId="29" xfId="0" applyFont="1" applyFill="1" applyBorder="1" applyAlignment="1" applyProtection="1">
      <alignment horizontal="center"/>
      <protection locked="0"/>
    </xf>
    <xf numFmtId="0" fontId="20" fillId="5" borderId="29" xfId="0" applyFont="1" applyFill="1" applyBorder="1" applyAlignment="1" applyProtection="1">
      <alignment horizontal="center" vertical="center"/>
      <protection locked="0"/>
    </xf>
    <xf numFmtId="0" fontId="80" fillId="0" borderId="0" xfId="1" applyFont="1"/>
    <xf numFmtId="0" fontId="5" fillId="0" borderId="5" xfId="0" applyFont="1" applyBorder="1"/>
    <xf numFmtId="0" fontId="5" fillId="0" borderId="7" xfId="0" applyFont="1" applyBorder="1"/>
    <xf numFmtId="3" fontId="4" fillId="2" borderId="9" xfId="0" applyNumberFormat="1" applyFont="1" applyFill="1" applyBorder="1" applyProtection="1">
      <protection hidden="1"/>
    </xf>
    <xf numFmtId="0" fontId="5" fillId="0" borderId="29" xfId="0" applyFont="1" applyBorder="1"/>
    <xf numFmtId="0" fontId="5" fillId="0" borderId="46" xfId="0" applyFont="1" applyBorder="1"/>
    <xf numFmtId="0" fontId="5" fillId="0" borderId="47" xfId="0" applyFont="1" applyBorder="1"/>
    <xf numFmtId="0" fontId="5" fillId="0" borderId="48" xfId="0" applyFont="1" applyBorder="1"/>
    <xf numFmtId="0" fontId="1" fillId="16" borderId="13" xfId="0" applyFont="1" applyFill="1" applyBorder="1" applyProtection="1">
      <protection locked="0"/>
    </xf>
    <xf numFmtId="0" fontId="5" fillId="0" borderId="2" xfId="0" applyFont="1" applyBorder="1"/>
    <xf numFmtId="0" fontId="1" fillId="16" borderId="10" xfId="0" applyFont="1" applyFill="1" applyBorder="1" applyProtection="1">
      <protection locked="0"/>
    </xf>
    <xf numFmtId="0" fontId="1" fillId="16" borderId="1" xfId="0" applyFont="1" applyFill="1" applyBorder="1" applyProtection="1">
      <protection locked="0"/>
    </xf>
    <xf numFmtId="3" fontId="1" fillId="16" borderId="10" xfId="0" applyNumberFormat="1" applyFont="1" applyFill="1" applyBorder="1" applyProtection="1">
      <protection locked="0"/>
    </xf>
    <xf numFmtId="0" fontId="7" fillId="16" borderId="1" xfId="0" applyFont="1" applyFill="1" applyBorder="1" applyAlignment="1" applyProtection="1">
      <alignment vertical="center"/>
      <protection locked="0"/>
    </xf>
    <xf numFmtId="0" fontId="1" fillId="16" borderId="11" xfId="0" applyFont="1" applyFill="1" applyBorder="1" applyProtection="1">
      <protection locked="0"/>
    </xf>
    <xf numFmtId="0" fontId="5" fillId="16" borderId="2" xfId="0" applyFont="1" applyFill="1" applyBorder="1" applyProtection="1">
      <protection locked="0"/>
    </xf>
    <xf numFmtId="2" fontId="5" fillId="16" borderId="2" xfId="0" applyNumberFormat="1" applyFont="1" applyFill="1" applyBorder="1" applyProtection="1">
      <protection locked="0"/>
    </xf>
    <xf numFmtId="0" fontId="4" fillId="2" borderId="1" xfId="0" applyFont="1" applyFill="1" applyBorder="1" applyProtection="1">
      <protection hidden="1"/>
    </xf>
    <xf numFmtId="3" fontId="4" fillId="2" borderId="1" xfId="0" applyNumberFormat="1" applyFont="1" applyFill="1" applyBorder="1" applyProtection="1">
      <protection hidden="1"/>
    </xf>
    <xf numFmtId="0" fontId="14" fillId="7" borderId="0" xfId="0" applyFont="1" applyFill="1" applyAlignment="1">
      <alignment vertical="center" wrapText="1"/>
    </xf>
    <xf numFmtId="0" fontId="81" fillId="3" borderId="7" xfId="0" applyFont="1" applyFill="1" applyBorder="1"/>
    <xf numFmtId="0" fontId="30" fillId="7" borderId="0" xfId="5" applyFont="1" applyFill="1" applyAlignment="1">
      <alignment vertical="center"/>
    </xf>
    <xf numFmtId="0" fontId="62" fillId="7" borderId="28" xfId="5" applyFont="1" applyFill="1" applyBorder="1" applyAlignment="1">
      <alignment horizontal="center" vertical="center"/>
    </xf>
    <xf numFmtId="0" fontId="62" fillId="7" borderId="28" xfId="5" applyFont="1" applyFill="1" applyBorder="1" applyAlignment="1">
      <alignment horizontal="left"/>
    </xf>
    <xf numFmtId="0" fontId="25" fillId="6" borderId="29" xfId="0" applyFont="1" applyFill="1" applyBorder="1" applyAlignment="1">
      <alignment horizontal="center"/>
    </xf>
    <xf numFmtId="7" fontId="19" fillId="13" borderId="29" xfId="2" applyNumberFormat="1" applyFont="1" applyFill="1" applyBorder="1" applyAlignment="1" applyProtection="1">
      <alignment horizontal="center" vertical="center"/>
      <protection hidden="1"/>
    </xf>
    <xf numFmtId="165" fontId="16" fillId="13" borderId="29" xfId="4" applyNumberFormat="1" applyFont="1" applyFill="1" applyBorder="1" applyAlignment="1" applyProtection="1">
      <alignment horizontal="center" vertical="center"/>
      <protection hidden="1"/>
    </xf>
    <xf numFmtId="9" fontId="16" fillId="7" borderId="29" xfId="3" applyFont="1" applyFill="1" applyBorder="1" applyAlignment="1" applyProtection="1">
      <alignment horizontal="center" vertical="center" wrapText="1"/>
      <protection hidden="1"/>
    </xf>
    <xf numFmtId="0" fontId="20" fillId="0" borderId="29" xfId="0" applyFont="1" applyBorder="1" applyAlignment="1" applyProtection="1">
      <alignment horizontal="center" vertical="center"/>
      <protection hidden="1"/>
    </xf>
    <xf numFmtId="0" fontId="20" fillId="7" borderId="18" xfId="0" applyFont="1" applyFill="1" applyBorder="1" applyAlignment="1" applyProtection="1">
      <alignment vertical="center"/>
      <protection hidden="1"/>
    </xf>
    <xf numFmtId="165" fontId="20" fillId="7" borderId="29" xfId="0" applyNumberFormat="1" applyFont="1" applyFill="1" applyBorder="1" applyAlignment="1" applyProtection="1">
      <alignment horizontal="right" vertical="center"/>
      <protection hidden="1"/>
    </xf>
    <xf numFmtId="165" fontId="20" fillId="0" borderId="29" xfId="0" applyNumberFormat="1" applyFont="1" applyBorder="1" applyAlignment="1" applyProtection="1">
      <alignment vertical="center"/>
      <protection hidden="1"/>
    </xf>
    <xf numFmtId="165" fontId="20" fillId="7" borderId="29" xfId="0" applyNumberFormat="1" applyFont="1" applyFill="1" applyBorder="1" applyAlignment="1" applyProtection="1">
      <alignment vertical="center"/>
      <protection hidden="1"/>
    </xf>
    <xf numFmtId="9" fontId="20" fillId="0" borderId="29" xfId="0" applyNumberFormat="1" applyFont="1" applyBorder="1" applyAlignment="1" applyProtection="1">
      <alignment horizontal="center" vertical="center"/>
      <protection hidden="1"/>
    </xf>
    <xf numFmtId="165" fontId="18" fillId="20" borderId="29" xfId="0" applyNumberFormat="1" applyFont="1" applyFill="1" applyBorder="1" applyAlignment="1" applyProtection="1">
      <alignment horizontal="right" vertical="center"/>
      <protection hidden="1"/>
    </xf>
    <xf numFmtId="165" fontId="20" fillId="11" borderId="29" xfId="0" applyNumberFormat="1" applyFont="1" applyFill="1" applyBorder="1" applyAlignment="1" applyProtection="1">
      <alignment vertical="center"/>
      <protection hidden="1"/>
    </xf>
    <xf numFmtId="44" fontId="20" fillId="11" borderId="29" xfId="0" applyNumberFormat="1" applyFont="1" applyFill="1" applyBorder="1" applyAlignment="1" applyProtection="1">
      <alignment vertical="center"/>
      <protection hidden="1"/>
    </xf>
    <xf numFmtId="165" fontId="20" fillId="11" borderId="29" xfId="0" applyNumberFormat="1" applyFont="1" applyFill="1" applyBorder="1" applyAlignment="1">
      <alignment horizontal="right" vertical="center" wrapText="1"/>
    </xf>
    <xf numFmtId="44" fontId="18" fillId="11" borderId="29" xfId="0" applyNumberFormat="1" applyFont="1" applyFill="1" applyBorder="1" applyAlignment="1" applyProtection="1">
      <alignment horizontal="right" vertical="center"/>
      <protection hidden="1"/>
    </xf>
    <xf numFmtId="165" fontId="20" fillId="11" borderId="29" xfId="0" applyNumberFormat="1" applyFont="1" applyFill="1" applyBorder="1" applyAlignment="1" applyProtection="1">
      <alignment horizontal="right" vertical="center" wrapText="1"/>
      <protection hidden="1"/>
    </xf>
    <xf numFmtId="49" fontId="18" fillId="11" borderId="29" xfId="0" applyNumberFormat="1" applyFont="1" applyFill="1" applyBorder="1" applyAlignment="1" applyProtection="1">
      <alignment vertical="center"/>
      <protection hidden="1"/>
    </xf>
    <xf numFmtId="165" fontId="16" fillId="16" borderId="29" xfId="0" applyNumberFormat="1" applyFont="1" applyFill="1" applyBorder="1" applyAlignment="1" applyProtection="1">
      <alignment horizontal="right" vertical="center" wrapText="1"/>
      <protection locked="0"/>
    </xf>
    <xf numFmtId="165" fontId="16" fillId="11" borderId="29" xfId="0" applyNumberFormat="1" applyFont="1" applyFill="1" applyBorder="1" applyAlignment="1">
      <alignment horizontal="right" vertical="center" wrapText="1"/>
    </xf>
    <xf numFmtId="165" fontId="16" fillId="0" borderId="29" xfId="0" applyNumberFormat="1" applyFont="1" applyBorder="1" applyAlignment="1">
      <alignment horizontal="right" vertical="center" wrapText="1"/>
    </xf>
    <xf numFmtId="165" fontId="16" fillId="1" borderId="29" xfId="0" applyNumberFormat="1" applyFont="1" applyFill="1" applyBorder="1" applyAlignment="1">
      <alignment horizontal="right" vertical="center" wrapText="1"/>
    </xf>
    <xf numFmtId="165" fontId="18" fillId="11" borderId="29" xfId="0" applyNumberFormat="1" applyFont="1" applyFill="1" applyBorder="1" applyAlignment="1">
      <alignment horizontal="right" vertical="center"/>
    </xf>
    <xf numFmtId="49" fontId="18" fillId="11" borderId="29" xfId="0" applyNumberFormat="1" applyFont="1" applyFill="1" applyBorder="1" applyAlignment="1">
      <alignment horizontal="right" vertical="center"/>
    </xf>
    <xf numFmtId="165" fontId="18" fillId="11" borderId="29" xfId="0" applyNumberFormat="1" applyFont="1" applyFill="1" applyBorder="1"/>
    <xf numFmtId="49" fontId="28" fillId="11" borderId="29" xfId="0" applyNumberFormat="1" applyFont="1" applyFill="1" applyBorder="1"/>
    <xf numFmtId="49" fontId="28" fillId="11" borderId="23" xfId="0" applyNumberFormat="1" applyFont="1" applyFill="1" applyBorder="1"/>
    <xf numFmtId="49" fontId="20" fillId="11" borderId="29" xfId="0" applyNumberFormat="1" applyFont="1" applyFill="1" applyBorder="1"/>
    <xf numFmtId="49" fontId="20" fillId="11" borderId="19" xfId="0" applyNumberFormat="1" applyFont="1" applyFill="1" applyBorder="1" applyAlignment="1">
      <alignment horizontal="right" vertical="center"/>
    </xf>
    <xf numFmtId="49" fontId="18" fillId="11" borderId="29" xfId="0" applyNumberFormat="1" applyFont="1" applyFill="1" applyBorder="1"/>
    <xf numFmtId="44" fontId="20" fillId="0" borderId="29" xfId="0" applyNumberFormat="1" applyFont="1" applyBorder="1" applyAlignment="1">
      <alignment horizontal="right" vertical="center"/>
    </xf>
    <xf numFmtId="49" fontId="18" fillId="20" borderId="29" xfId="0" applyNumberFormat="1" applyFont="1" applyFill="1" applyBorder="1"/>
    <xf numFmtId="165" fontId="20" fillId="24" borderId="29" xfId="0" applyNumberFormat="1" applyFont="1" applyFill="1" applyBorder="1" applyAlignment="1">
      <alignment horizontal="right" vertical="center" wrapText="1"/>
    </xf>
    <xf numFmtId="49" fontId="20" fillId="16" borderId="29" xfId="0" applyNumberFormat="1" applyFont="1" applyFill="1" applyBorder="1" applyAlignment="1" applyProtection="1">
      <alignment vertical="center"/>
      <protection locked="0"/>
    </xf>
    <xf numFmtId="165" fontId="20" fillId="16" borderId="29" xfId="0" applyNumberFormat="1" applyFont="1" applyFill="1" applyBorder="1" applyAlignment="1" applyProtection="1">
      <alignment horizontal="center" vertical="center"/>
      <protection locked="0"/>
    </xf>
    <xf numFmtId="10" fontId="20" fillId="16" borderId="29" xfId="0" applyNumberFormat="1" applyFont="1" applyFill="1" applyBorder="1" applyAlignment="1" applyProtection="1">
      <alignment horizontal="center" vertical="center"/>
      <protection locked="0"/>
    </xf>
    <xf numFmtId="2" fontId="20" fillId="16" borderId="29" xfId="0" applyNumberFormat="1" applyFont="1" applyFill="1" applyBorder="1" applyAlignment="1" applyProtection="1">
      <alignment horizontal="center" vertical="center"/>
      <protection locked="0"/>
    </xf>
    <xf numFmtId="0" fontId="20" fillId="16" borderId="29" xfId="0" applyFont="1" applyFill="1" applyBorder="1" applyAlignment="1" applyProtection="1">
      <alignment horizontal="center" vertical="center" wrapText="1"/>
      <protection locked="0"/>
    </xf>
    <xf numFmtId="14" fontId="20" fillId="0" borderId="29" xfId="0" applyNumberFormat="1" applyFont="1" applyBorder="1" applyAlignment="1">
      <alignment horizontal="center" vertical="center"/>
    </xf>
    <xf numFmtId="44" fontId="20" fillId="0" borderId="19" xfId="0" applyNumberFormat="1" applyFont="1" applyBorder="1" applyAlignment="1">
      <alignment horizontal="center" vertical="center"/>
    </xf>
    <xf numFmtId="0" fontId="20" fillId="0" borderId="18" xfId="0" applyFont="1" applyBorder="1" applyAlignment="1">
      <alignment horizontal="center" vertical="center"/>
    </xf>
    <xf numFmtId="14" fontId="20" fillId="16" borderId="29" xfId="0" applyNumberFormat="1" applyFont="1" applyFill="1" applyBorder="1" applyAlignment="1" applyProtection="1">
      <alignment horizontal="center" vertical="center"/>
      <protection locked="0"/>
    </xf>
    <xf numFmtId="0" fontId="20" fillId="16" borderId="29" xfId="0" applyFont="1" applyFill="1" applyBorder="1" applyAlignment="1" applyProtection="1">
      <alignment horizontal="center" vertical="center"/>
      <protection locked="0"/>
    </xf>
    <xf numFmtId="0" fontId="20" fillId="16" borderId="19" xfId="0" applyFont="1" applyFill="1" applyBorder="1" applyAlignment="1" applyProtection="1">
      <alignment horizontal="center" vertical="center"/>
      <protection locked="0"/>
    </xf>
    <xf numFmtId="165" fontId="20" fillId="3" borderId="29" xfId="0" applyNumberFormat="1" applyFont="1" applyFill="1" applyBorder="1" applyAlignment="1">
      <alignment horizontal="center" vertical="center"/>
    </xf>
    <xf numFmtId="44" fontId="20" fillId="3" borderId="19" xfId="0" applyNumberFormat="1" applyFont="1" applyFill="1" applyBorder="1" applyAlignment="1">
      <alignment horizontal="center" vertical="center"/>
    </xf>
    <xf numFmtId="165" fontId="20" fillId="5" borderId="29" xfId="0" applyNumberFormat="1" applyFont="1" applyFill="1" applyBorder="1" applyAlignment="1" applyProtection="1">
      <alignment vertical="center"/>
      <protection locked="0"/>
    </xf>
    <xf numFmtId="165" fontId="20" fillId="0" borderId="29" xfId="0" applyNumberFormat="1" applyFont="1" applyBorder="1" applyAlignment="1">
      <alignment horizontal="right" vertical="center" wrapText="1"/>
    </xf>
    <xf numFmtId="0" fontId="18" fillId="7" borderId="29" xfId="0" applyFont="1" applyFill="1" applyBorder="1" applyAlignment="1">
      <alignment horizontal="right" vertical="center"/>
    </xf>
    <xf numFmtId="0" fontId="25" fillId="7" borderId="40" xfId="5" applyFont="1" applyFill="1" applyBorder="1" applyAlignment="1">
      <alignment horizontal="left" vertical="center"/>
    </xf>
    <xf numFmtId="0" fontId="28" fillId="0" borderId="0" xfId="0" applyFont="1" applyAlignment="1">
      <alignment horizontal="right" vertical="center"/>
    </xf>
    <xf numFmtId="0" fontId="28" fillId="7" borderId="0" xfId="0" applyFont="1" applyFill="1" applyAlignment="1">
      <alignment horizontal="right" vertical="center"/>
    </xf>
    <xf numFmtId="165" fontId="16" fillId="16" borderId="29" xfId="2" applyNumberFormat="1" applyFont="1" applyFill="1" applyBorder="1" applyAlignment="1" applyProtection="1">
      <alignment horizontal="right" vertical="center"/>
      <protection locked="0"/>
    </xf>
    <xf numFmtId="44" fontId="20" fillId="5" borderId="29" xfId="0" applyNumberFormat="1" applyFont="1" applyFill="1" applyBorder="1" applyAlignment="1" applyProtection="1">
      <alignment horizontal="center" vertical="center"/>
      <protection locked="0"/>
    </xf>
    <xf numFmtId="49" fontId="20" fillId="16" borderId="29" xfId="0" applyNumberFormat="1" applyFont="1" applyFill="1" applyBorder="1" applyAlignment="1" applyProtection="1">
      <alignment vertical="center" wrapText="1"/>
      <protection locked="0"/>
    </xf>
    <xf numFmtId="0" fontId="60" fillId="7" borderId="0" xfId="5" quotePrefix="1" applyFont="1" applyFill="1" applyAlignment="1">
      <alignment horizontal="left" vertical="center" wrapText="1"/>
    </xf>
    <xf numFmtId="165" fontId="16" fillId="16" borderId="29" xfId="4" applyNumberFormat="1" applyFont="1" applyFill="1" applyBorder="1" applyAlignment="1" applyProtection="1">
      <alignment horizontal="center" vertical="center"/>
      <protection locked="0"/>
    </xf>
    <xf numFmtId="0" fontId="32" fillId="17" borderId="2" xfId="0" applyFont="1" applyFill="1" applyBorder="1"/>
    <xf numFmtId="0" fontId="32" fillId="17" borderId="3" xfId="0" applyFont="1" applyFill="1" applyBorder="1"/>
    <xf numFmtId="0" fontId="3" fillId="17" borderId="4" xfId="0" applyFont="1" applyFill="1" applyBorder="1"/>
    <xf numFmtId="0" fontId="60" fillId="7" borderId="40" xfId="5" applyFont="1" applyFill="1" applyBorder="1" applyAlignment="1">
      <alignment horizontal="left" indent="2"/>
    </xf>
    <xf numFmtId="0" fontId="23" fillId="7" borderId="0" xfId="0" applyFont="1" applyFill="1" applyProtection="1">
      <protection hidden="1"/>
    </xf>
    <xf numFmtId="0" fontId="23" fillId="7" borderId="0" xfId="0" applyFont="1" applyFill="1" applyAlignment="1" applyProtection="1">
      <alignment horizontal="left" vertical="center"/>
      <protection hidden="1"/>
    </xf>
    <xf numFmtId="3" fontId="1" fillId="0" borderId="10" xfId="0" applyNumberFormat="1" applyFont="1" applyBorder="1" applyProtection="1">
      <protection hidden="1"/>
    </xf>
    <xf numFmtId="3" fontId="1" fillId="0" borderId="1" xfId="0" applyNumberFormat="1" applyFont="1" applyBorder="1" applyProtection="1">
      <protection hidden="1"/>
    </xf>
    <xf numFmtId="0" fontId="5" fillId="17" borderId="3" xfId="0" applyFont="1" applyFill="1" applyBorder="1"/>
    <xf numFmtId="0" fontId="5" fillId="17" borderId="4" xfId="0" applyFont="1" applyFill="1" applyBorder="1"/>
    <xf numFmtId="0" fontId="1" fillId="7" borderId="7" xfId="0" applyFont="1" applyFill="1" applyBorder="1"/>
    <xf numFmtId="0" fontId="1" fillId="7" borderId="8" xfId="0" applyFont="1" applyFill="1" applyBorder="1"/>
    <xf numFmtId="0" fontId="3" fillId="2" borderId="2" xfId="0" applyFont="1" applyFill="1" applyBorder="1"/>
    <xf numFmtId="0" fontId="5" fillId="7" borderId="3" xfId="0" applyFont="1" applyFill="1" applyBorder="1"/>
    <xf numFmtId="0" fontId="5" fillId="7" borderId="4" xfId="0" applyFont="1" applyFill="1" applyBorder="1"/>
    <xf numFmtId="0" fontId="60" fillId="7" borderId="0" xfId="0" applyFont="1" applyFill="1" applyAlignment="1">
      <alignment vertical="center"/>
    </xf>
    <xf numFmtId="0" fontId="0" fillId="7" borderId="0" xfId="0" applyFill="1" applyAlignment="1">
      <alignment vertical="center"/>
    </xf>
    <xf numFmtId="0" fontId="1" fillId="2" borderId="3" xfId="0" applyFont="1" applyFill="1" applyBorder="1"/>
    <xf numFmtId="0" fontId="1" fillId="2" borderId="4" xfId="0" applyFont="1" applyFill="1" applyBorder="1"/>
    <xf numFmtId="165" fontId="19" fillId="5" borderId="29" xfId="2" applyNumberFormat="1" applyFont="1" applyFill="1" applyBorder="1" applyAlignment="1" applyProtection="1">
      <alignment horizontal="center" vertical="center"/>
      <protection locked="0"/>
    </xf>
    <xf numFmtId="1" fontId="18" fillId="7" borderId="0" xfId="0" applyNumberFormat="1" applyFont="1" applyFill="1" applyAlignment="1">
      <alignment horizontal="center" vertical="center"/>
    </xf>
    <xf numFmtId="0" fontId="20" fillId="7" borderId="0" xfId="0" applyFont="1" applyFill="1" applyAlignment="1" applyProtection="1">
      <alignment horizontal="center" vertical="center"/>
      <protection locked="0"/>
    </xf>
    <xf numFmtId="165" fontId="20" fillId="11" borderId="29" xfId="3" applyNumberFormat="1" applyFont="1" applyFill="1" applyBorder="1" applyAlignment="1">
      <alignment horizontal="center" vertical="center"/>
    </xf>
    <xf numFmtId="0" fontId="18" fillId="11" borderId="0" xfId="0" applyFont="1" applyFill="1" applyAlignment="1">
      <alignment horizontal="right" vertical="center" wrapText="1"/>
    </xf>
    <xf numFmtId="0" fontId="18" fillId="11" borderId="0" xfId="0" applyFont="1" applyFill="1" applyAlignment="1" applyProtection="1">
      <alignment horizontal="center" vertical="center" wrapText="1"/>
      <protection locked="0"/>
    </xf>
    <xf numFmtId="0" fontId="0" fillId="11" borderId="0" xfId="0" applyFill="1" applyAlignment="1" applyProtection="1">
      <alignment horizontal="center" vertical="center" wrapText="1"/>
      <protection locked="0"/>
    </xf>
    <xf numFmtId="0" fontId="24" fillId="11" borderId="29" xfId="0" applyFont="1" applyFill="1" applyBorder="1" applyAlignment="1">
      <alignment horizontal="center" vertical="center"/>
    </xf>
    <xf numFmtId="0" fontId="4" fillId="0" borderId="0" xfId="0" applyFont="1" applyProtection="1">
      <protection hidden="1"/>
    </xf>
    <xf numFmtId="0" fontId="5" fillId="0" borderId="0" xfId="0" applyFont="1" applyProtection="1">
      <protection hidden="1"/>
    </xf>
    <xf numFmtId="2" fontId="4" fillId="0" borderId="0" xfId="0" applyNumberFormat="1" applyFont="1" applyProtection="1">
      <protection hidden="1"/>
    </xf>
    <xf numFmtId="0" fontId="87" fillId="0" borderId="0" xfId="0" applyFont="1" applyProtection="1">
      <protection hidden="1"/>
    </xf>
    <xf numFmtId="0" fontId="88" fillId="0" borderId="0" xfId="0" applyFont="1" applyProtection="1">
      <protection hidden="1"/>
    </xf>
    <xf numFmtId="0" fontId="89" fillId="0" borderId="0" xfId="1" applyFont="1" applyProtection="1">
      <protection hidden="1"/>
    </xf>
    <xf numFmtId="0" fontId="4" fillId="0" borderId="0" xfId="0" applyFont="1" applyAlignment="1" applyProtection="1">
      <alignment horizontal="right"/>
      <protection hidden="1"/>
    </xf>
    <xf numFmtId="2" fontId="4" fillId="7" borderId="0" xfId="0" applyNumberFormat="1" applyFont="1" applyFill="1" applyProtection="1">
      <protection hidden="1"/>
    </xf>
    <xf numFmtId="1" fontId="4" fillId="0" borderId="0" xfId="0" applyNumberFormat="1" applyFont="1" applyProtection="1">
      <protection hidden="1"/>
    </xf>
    <xf numFmtId="0" fontId="88" fillId="7" borderId="0" xfId="0" applyFont="1" applyFill="1" applyProtection="1">
      <protection hidden="1"/>
    </xf>
    <xf numFmtId="0" fontId="87" fillId="7" borderId="0" xfId="0" applyFont="1" applyFill="1" applyProtection="1">
      <protection hidden="1"/>
    </xf>
    <xf numFmtId="0" fontId="4" fillId="7" borderId="0" xfId="0" applyFont="1" applyFill="1" applyProtection="1">
      <protection hidden="1"/>
    </xf>
    <xf numFmtId="0" fontId="5" fillId="7" borderId="0" xfId="0" applyFont="1" applyFill="1" applyProtection="1">
      <protection hidden="1"/>
    </xf>
    <xf numFmtId="9" fontId="4" fillId="7" borderId="0" xfId="0" applyNumberFormat="1" applyFont="1" applyFill="1" applyProtection="1">
      <protection hidden="1"/>
    </xf>
    <xf numFmtId="10" fontId="4" fillId="7" borderId="0" xfId="0" applyNumberFormat="1" applyFont="1" applyFill="1" applyProtection="1">
      <protection hidden="1"/>
    </xf>
    <xf numFmtId="44" fontId="69" fillId="16" borderId="29" xfId="0" applyNumberFormat="1" applyFont="1" applyFill="1" applyBorder="1" applyAlignment="1" applyProtection="1">
      <alignment horizontal="center" vertical="center"/>
      <protection locked="0" hidden="1"/>
    </xf>
    <xf numFmtId="165" fontId="19" fillId="6" borderId="19" xfId="2" applyNumberFormat="1" applyFont="1" applyFill="1" applyBorder="1" applyAlignment="1" applyProtection="1">
      <alignment vertical="center"/>
    </xf>
    <xf numFmtId="0" fontId="4" fillId="3" borderId="0" xfId="0" applyFont="1" applyFill="1" applyProtection="1">
      <protection hidden="1"/>
    </xf>
    <xf numFmtId="0" fontId="4" fillId="0" borderId="0" xfId="0" applyFont="1" applyAlignment="1" applyProtection="1">
      <alignment horizontal="left"/>
      <protection hidden="1"/>
    </xf>
    <xf numFmtId="9" fontId="4" fillId="0" borderId="0" xfId="0" applyNumberFormat="1" applyFont="1" applyProtection="1">
      <protection hidden="1"/>
    </xf>
    <xf numFmtId="0" fontId="18" fillId="11" borderId="29" xfId="0" applyFont="1" applyFill="1" applyBorder="1" applyAlignment="1" applyProtection="1">
      <alignment vertical="center"/>
      <protection hidden="1"/>
    </xf>
    <xf numFmtId="0" fontId="20" fillId="0" borderId="29" xfId="0" applyFont="1" applyBorder="1" applyAlignment="1">
      <alignment horizontal="center" vertical="center"/>
    </xf>
    <xf numFmtId="0" fontId="20" fillId="20" borderId="29" xfId="0" applyFont="1" applyFill="1" applyBorder="1" applyAlignment="1">
      <alignment horizontal="center" vertical="center"/>
    </xf>
    <xf numFmtId="0" fontId="1" fillId="3" borderId="0" xfId="0" applyFont="1" applyFill="1" applyProtection="1">
      <protection hidden="1"/>
    </xf>
    <xf numFmtId="0" fontId="1" fillId="3" borderId="8" xfId="0" applyFont="1" applyFill="1" applyBorder="1" applyProtection="1">
      <protection hidden="1"/>
    </xf>
    <xf numFmtId="0" fontId="1" fillId="3" borderId="3" xfId="0" applyFont="1" applyFill="1" applyBorder="1" applyProtection="1">
      <protection hidden="1"/>
    </xf>
    <xf numFmtId="0" fontId="4" fillId="2" borderId="3" xfId="0" applyFont="1" applyFill="1" applyBorder="1" applyAlignment="1" applyProtection="1">
      <alignment horizontal="center"/>
      <protection hidden="1"/>
    </xf>
    <xf numFmtId="0" fontId="1" fillId="3" borderId="4" xfId="0" applyFont="1" applyFill="1" applyBorder="1" applyProtection="1">
      <protection hidden="1"/>
    </xf>
    <xf numFmtId="0" fontId="1" fillId="3" borderId="5" xfId="0" applyFont="1" applyFill="1" applyBorder="1" applyProtection="1">
      <protection hidden="1"/>
    </xf>
    <xf numFmtId="0" fontId="1" fillId="3" borderId="6" xfId="0" applyFont="1" applyFill="1" applyBorder="1" applyProtection="1">
      <protection hidden="1"/>
    </xf>
    <xf numFmtId="0" fontId="1" fillId="7" borderId="0" xfId="0" applyFont="1" applyFill="1" applyProtection="1">
      <protection hidden="1"/>
    </xf>
    <xf numFmtId="1" fontId="1" fillId="3" borderId="0" xfId="0" applyNumberFormat="1" applyFont="1" applyFill="1" applyProtection="1">
      <protection hidden="1"/>
    </xf>
    <xf numFmtId="9" fontId="1" fillId="3" borderId="0" xfId="0" applyNumberFormat="1" applyFont="1" applyFill="1" applyProtection="1">
      <protection hidden="1"/>
    </xf>
    <xf numFmtId="0" fontId="4" fillId="2" borderId="0" xfId="0" applyFont="1" applyFill="1" applyProtection="1">
      <protection hidden="1"/>
    </xf>
    <xf numFmtId="0" fontId="1" fillId="3" borderId="7" xfId="0" applyFont="1" applyFill="1" applyBorder="1" applyProtection="1">
      <protection hidden="1"/>
    </xf>
    <xf numFmtId="0" fontId="1" fillId="3" borderId="9" xfId="0" applyFont="1" applyFill="1" applyBorder="1" applyProtection="1">
      <protection hidden="1"/>
    </xf>
    <xf numFmtId="0" fontId="90" fillId="7" borderId="40" xfId="0" applyFont="1" applyFill="1" applyBorder="1" applyAlignment="1">
      <alignment horizontal="left" vertical="top" wrapText="1"/>
    </xf>
    <xf numFmtId="0" fontId="0" fillId="0" borderId="0" xfId="0" applyAlignment="1">
      <alignment vertical="top" wrapText="1"/>
    </xf>
    <xf numFmtId="0" fontId="0" fillId="0" borderId="40" xfId="0" applyBorder="1" applyAlignment="1">
      <alignment vertical="top" wrapText="1"/>
    </xf>
    <xf numFmtId="0" fontId="32" fillId="3" borderId="0" xfId="0" applyFont="1" applyFill="1"/>
    <xf numFmtId="9" fontId="5" fillId="0" borderId="0" xfId="0" applyNumberFormat="1" applyFont="1"/>
    <xf numFmtId="2" fontId="5" fillId="0" borderId="0" xfId="0" applyNumberFormat="1" applyFont="1"/>
    <xf numFmtId="1" fontId="5" fillId="0" borderId="0" xfId="0" applyNumberFormat="1" applyFont="1"/>
    <xf numFmtId="9" fontId="4" fillId="3" borderId="0" xfId="0" applyNumberFormat="1" applyFont="1" applyFill="1"/>
    <xf numFmtId="9" fontId="3" fillId="3" borderId="0" xfId="0" applyNumberFormat="1" applyFont="1" applyFill="1"/>
    <xf numFmtId="3" fontId="1" fillId="7" borderId="10" xfId="0" applyNumberFormat="1" applyFont="1" applyFill="1" applyBorder="1" applyProtection="1">
      <protection hidden="1"/>
    </xf>
    <xf numFmtId="0" fontId="4" fillId="26" borderId="0" xfId="0" applyFont="1" applyFill="1" applyProtection="1">
      <protection hidden="1"/>
    </xf>
    <xf numFmtId="0" fontId="1" fillId="26" borderId="0" xfId="0" applyFont="1" applyFill="1"/>
    <xf numFmtId="3" fontId="5" fillId="7" borderId="29" xfId="0" applyNumberFormat="1" applyFont="1" applyFill="1" applyBorder="1"/>
    <xf numFmtId="3" fontId="1" fillId="3" borderId="29" xfId="0" applyNumberFormat="1" applyFont="1" applyFill="1" applyBorder="1"/>
    <xf numFmtId="0" fontId="4" fillId="26" borderId="29" xfId="0" applyFont="1" applyFill="1" applyBorder="1"/>
    <xf numFmtId="165" fontId="18" fillId="11" borderId="29" xfId="0" applyNumberFormat="1" applyFont="1" applyFill="1" applyBorder="1" applyAlignment="1">
      <alignment horizontal="right"/>
    </xf>
    <xf numFmtId="0" fontId="18" fillId="7" borderId="0" xfId="0" applyFont="1" applyFill="1" applyAlignment="1">
      <alignment vertical="center" wrapText="1"/>
    </xf>
    <xf numFmtId="165" fontId="19" fillId="11" borderId="29" xfId="0" applyNumberFormat="1" applyFont="1" applyFill="1" applyBorder="1" applyAlignment="1">
      <alignment horizontal="right" vertical="center" wrapText="1"/>
    </xf>
    <xf numFmtId="0" fontId="95" fillId="3" borderId="0" xfId="0" applyFont="1" applyFill="1" applyAlignment="1">
      <alignment horizontal="right"/>
    </xf>
    <xf numFmtId="0" fontId="96" fillId="7" borderId="0" xfId="5" applyFont="1" applyFill="1" applyAlignment="1">
      <alignment horizontal="right" vertical="center"/>
    </xf>
    <xf numFmtId="0" fontId="95" fillId="7" borderId="0" xfId="0" applyFont="1" applyFill="1" applyAlignment="1" applyProtection="1">
      <alignment horizontal="right" wrapText="1"/>
      <protection hidden="1"/>
    </xf>
    <xf numFmtId="0" fontId="96" fillId="7" borderId="28" xfId="5" applyFont="1" applyFill="1" applyBorder="1" applyAlignment="1">
      <alignment horizontal="right" vertical="center"/>
    </xf>
    <xf numFmtId="165" fontId="16" fillId="16" borderId="29" xfId="4" applyNumberFormat="1" applyFont="1" applyFill="1" applyBorder="1" applyAlignment="1" applyProtection="1">
      <alignment horizontal="right" vertical="center" wrapText="1"/>
      <protection locked="0"/>
    </xf>
    <xf numFmtId="0" fontId="16" fillId="0" borderId="40" xfId="4" applyFont="1" applyBorder="1"/>
    <xf numFmtId="0" fontId="97" fillId="0" borderId="0" xfId="0" applyFont="1"/>
    <xf numFmtId="0" fontId="60" fillId="0" borderId="0" xfId="4" applyFont="1"/>
    <xf numFmtId="0" fontId="97" fillId="0" borderId="40" xfId="0" applyFont="1" applyBorder="1"/>
    <xf numFmtId="165" fontId="16" fillId="7" borderId="40" xfId="4" applyNumberFormat="1" applyFont="1" applyFill="1" applyBorder="1" applyAlignment="1">
      <alignment vertical="center"/>
    </xf>
    <xf numFmtId="0" fontId="34" fillId="0" borderId="0" xfId="0" applyFont="1"/>
    <xf numFmtId="0" fontId="34" fillId="0" borderId="40" xfId="0" applyFont="1" applyBorder="1"/>
    <xf numFmtId="165" fontId="27" fillId="0" borderId="29" xfId="4" applyNumberFormat="1" applyFont="1" applyBorder="1" applyAlignment="1">
      <alignment horizontal="center" vertical="center" wrapText="1"/>
    </xf>
    <xf numFmtId="0" fontId="16" fillId="0" borderId="40" xfId="0" applyFont="1" applyBorder="1"/>
    <xf numFmtId="7" fontId="19" fillId="6" borderId="29" xfId="2" applyNumberFormat="1" applyFont="1" applyFill="1" applyBorder="1" applyAlignment="1" applyProtection="1">
      <alignment vertical="center" wrapText="1"/>
    </xf>
    <xf numFmtId="0" fontId="97" fillId="0" borderId="40" xfId="0" applyFont="1" applyBorder="1" applyAlignment="1">
      <alignment vertical="center"/>
    </xf>
    <xf numFmtId="165" fontId="18" fillId="20" borderId="29" xfId="0" applyNumberFormat="1" applyFont="1" applyFill="1" applyBorder="1" applyAlignment="1">
      <alignment vertical="center"/>
    </xf>
    <xf numFmtId="165" fontId="18" fillId="16" borderId="29" xfId="0" applyNumberFormat="1" applyFont="1" applyFill="1" applyBorder="1" applyAlignment="1" applyProtection="1">
      <alignment horizontal="right" vertical="center"/>
      <protection locked="0"/>
    </xf>
    <xf numFmtId="165" fontId="18" fillId="11" borderId="29" xfId="0" applyNumberFormat="1" applyFont="1" applyFill="1" applyBorder="1" applyAlignment="1">
      <alignment horizontal="right" vertical="center" wrapText="1"/>
    </xf>
    <xf numFmtId="0" fontId="16" fillId="0" borderId="0" xfId="0" applyFont="1" applyAlignment="1">
      <alignment vertical="center"/>
    </xf>
    <xf numFmtId="0" fontId="16" fillId="0" borderId="40" xfId="0" applyFont="1" applyBorder="1" applyAlignment="1">
      <alignment vertical="center"/>
    </xf>
    <xf numFmtId="0" fontId="34" fillId="0" borderId="0" xfId="0" applyFont="1" applyAlignment="1">
      <alignment vertical="center"/>
    </xf>
    <xf numFmtId="0" fontId="34" fillId="0" borderId="40" xfId="0" applyFont="1" applyBorder="1" applyAlignment="1">
      <alignment vertical="center"/>
    </xf>
    <xf numFmtId="0" fontId="60" fillId="0" borderId="0" xfId="0" applyFont="1" applyAlignment="1">
      <alignment horizontal="left" vertical="top"/>
    </xf>
    <xf numFmtId="0" fontId="34" fillId="0" borderId="0" xfId="0" applyFont="1" applyAlignment="1">
      <alignment horizontal="left" vertical="top"/>
    </xf>
    <xf numFmtId="0" fontId="60" fillId="0" borderId="0" xfId="0" applyFont="1"/>
    <xf numFmtId="0" fontId="20" fillId="0" borderId="18" xfId="0" applyFont="1" applyBorder="1" applyAlignment="1" applyProtection="1">
      <alignment vertical="center"/>
      <protection hidden="1"/>
    </xf>
    <xf numFmtId="0" fontId="25" fillId="0" borderId="0" xfId="0" applyFont="1" applyAlignment="1">
      <alignment vertical="center"/>
    </xf>
    <xf numFmtId="0" fontId="60" fillId="0" borderId="0" xfId="0" applyFont="1" applyAlignment="1">
      <alignment vertical="center"/>
    </xf>
    <xf numFmtId="0" fontId="16" fillId="0" borderId="36" xfId="0" applyFont="1" applyBorder="1" applyAlignment="1">
      <alignment horizontal="right" vertical="center" wrapText="1"/>
    </xf>
    <xf numFmtId="0" fontId="81" fillId="0" borderId="0" xfId="0" applyFont="1" applyAlignment="1">
      <alignment horizontal="right"/>
    </xf>
    <xf numFmtId="0" fontId="52" fillId="7" borderId="0" xfId="0" applyFont="1" applyFill="1" applyAlignment="1">
      <alignment vertical="top"/>
    </xf>
    <xf numFmtId="0" fontId="99" fillId="7" borderId="40" xfId="0" applyFont="1" applyFill="1" applyBorder="1" applyAlignment="1">
      <alignment vertical="top"/>
    </xf>
    <xf numFmtId="0" fontId="60" fillId="7" borderId="19" xfId="0" applyFont="1" applyFill="1" applyBorder="1" applyAlignment="1">
      <alignment vertical="center"/>
    </xf>
    <xf numFmtId="0" fontId="0" fillId="0" borderId="20" xfId="0" applyBorder="1" applyAlignment="1">
      <alignment vertical="center"/>
    </xf>
    <xf numFmtId="0" fontId="0" fillId="0" borderId="18" xfId="0" applyBorder="1" applyAlignment="1">
      <alignment vertical="center"/>
    </xf>
    <xf numFmtId="0" fontId="25" fillId="7" borderId="19" xfId="0" applyFont="1" applyFill="1" applyBorder="1" applyAlignment="1">
      <alignment vertical="center"/>
    </xf>
    <xf numFmtId="0" fontId="36" fillId="0" borderId="20" xfId="0" applyFont="1" applyBorder="1" applyAlignment="1">
      <alignment vertical="center"/>
    </xf>
    <xf numFmtId="0" fontId="36" fillId="0" borderId="18" xfId="0" applyFont="1" applyBorder="1" applyAlignment="1">
      <alignment vertical="center"/>
    </xf>
    <xf numFmtId="0" fontId="2" fillId="2" borderId="28" xfId="5" applyFont="1" applyFill="1" applyBorder="1" applyAlignment="1">
      <alignment horizontal="left"/>
    </xf>
    <xf numFmtId="0" fontId="5" fillId="7" borderId="5" xfId="0" applyFont="1" applyFill="1" applyBorder="1" applyAlignment="1">
      <alignment wrapText="1"/>
    </xf>
    <xf numFmtId="0" fontId="0" fillId="0" borderId="0" xfId="0" applyAlignment="1">
      <alignment wrapText="1"/>
    </xf>
    <xf numFmtId="0" fontId="0" fillId="0" borderId="6" xfId="0" applyBorder="1" applyAlignment="1">
      <alignment wrapText="1"/>
    </xf>
    <xf numFmtId="0" fontId="0" fillId="0" borderId="5" xfId="0" applyBorder="1" applyAlignment="1">
      <alignment wrapText="1"/>
    </xf>
    <xf numFmtId="0" fontId="7" fillId="7" borderId="28" xfId="5" applyFill="1" applyBorder="1"/>
    <xf numFmtId="0" fontId="0" fillId="0" borderId="28" xfId="0" applyBorder="1"/>
    <xf numFmtId="0" fontId="0" fillId="0" borderId="0" xfId="0"/>
    <xf numFmtId="0" fontId="60" fillId="7" borderId="22" xfId="0" applyFont="1" applyFill="1" applyBorder="1" applyAlignment="1">
      <alignment vertical="center" wrapText="1"/>
    </xf>
    <xf numFmtId="0" fontId="0" fillId="0" borderId="28" xfId="0" applyBorder="1" applyAlignment="1">
      <alignment vertical="center"/>
    </xf>
    <xf numFmtId="0" fontId="0" fillId="0" borderId="21" xfId="0" applyBorder="1" applyAlignment="1">
      <alignment vertical="center"/>
    </xf>
    <xf numFmtId="0" fontId="0" fillId="0" borderId="40" xfId="0" applyBorder="1" applyAlignment="1">
      <alignment vertical="center"/>
    </xf>
    <xf numFmtId="0" fontId="0" fillId="0" borderId="0" xfId="0" applyAlignment="1">
      <alignment vertical="center"/>
    </xf>
    <xf numFmtId="0" fontId="0" fillId="0" borderId="27" xfId="0" applyBorder="1" applyAlignment="1">
      <alignment vertical="center"/>
    </xf>
    <xf numFmtId="0" fontId="0" fillId="0" borderId="35" xfId="0" applyBorder="1" applyAlignment="1">
      <alignment vertical="center"/>
    </xf>
    <xf numFmtId="0" fontId="0" fillId="0" borderId="25" xfId="0" applyBorder="1" applyAlignment="1">
      <alignment vertical="center"/>
    </xf>
    <xf numFmtId="0" fontId="0" fillId="0" borderId="24" xfId="0" applyBorder="1" applyAlignment="1">
      <alignment vertical="center"/>
    </xf>
    <xf numFmtId="0" fontId="29" fillId="0" borderId="26" xfId="5" applyFont="1" applyBorder="1" applyAlignment="1">
      <alignment horizontal="right" vertical="center" wrapText="1"/>
    </xf>
    <xf numFmtId="0" fontId="29" fillId="0" borderId="30" xfId="5" applyFont="1" applyBorder="1" applyAlignment="1">
      <alignment horizontal="right" vertical="center" wrapText="1"/>
    </xf>
    <xf numFmtId="0" fontId="29" fillId="0" borderId="23" xfId="5" applyFont="1" applyBorder="1" applyAlignment="1">
      <alignment horizontal="right" vertical="center" wrapText="1"/>
    </xf>
    <xf numFmtId="0" fontId="25" fillId="6" borderId="19" xfId="0" applyFont="1" applyFill="1" applyBorder="1" applyAlignment="1">
      <alignment horizontal="center" vertical="center"/>
    </xf>
    <xf numFmtId="0" fontId="36" fillId="6" borderId="20" xfId="0" applyFont="1" applyFill="1" applyBorder="1" applyAlignment="1">
      <alignment horizontal="center" vertical="center"/>
    </xf>
    <xf numFmtId="0" fontId="36" fillId="6" borderId="18" xfId="0" applyFont="1" applyFill="1" applyBorder="1" applyAlignment="1">
      <alignment horizontal="center" vertical="center"/>
    </xf>
    <xf numFmtId="0" fontId="85" fillId="13" borderId="5" xfId="0" applyFont="1" applyFill="1" applyBorder="1" applyAlignment="1">
      <alignment horizontal="left" vertical="center" wrapText="1"/>
    </xf>
    <xf numFmtId="0" fontId="85" fillId="13" borderId="0" xfId="0" applyFont="1" applyFill="1" applyAlignment="1">
      <alignment horizontal="left" vertical="center" wrapText="1"/>
    </xf>
    <xf numFmtId="0" fontId="86" fillId="13" borderId="0" xfId="1" applyFont="1" applyFill="1" applyBorder="1" applyAlignment="1">
      <alignment horizontal="center" vertical="center" wrapText="1"/>
    </xf>
    <xf numFmtId="0" fontId="86" fillId="13" borderId="6" xfId="1" applyFont="1" applyFill="1" applyBorder="1" applyAlignment="1">
      <alignment horizontal="center" vertical="center" wrapText="1"/>
    </xf>
    <xf numFmtId="0" fontId="3" fillId="2" borderId="2" xfId="0" applyFont="1" applyFill="1" applyBorder="1" applyAlignment="1">
      <alignment horizontal="left"/>
    </xf>
    <xf numFmtId="0" fontId="3" fillId="2" borderId="3" xfId="0" applyFont="1" applyFill="1" applyBorder="1" applyAlignment="1">
      <alignment horizontal="left"/>
    </xf>
    <xf numFmtId="0" fontId="3" fillId="2" borderId="4" xfId="0" applyFont="1" applyFill="1" applyBorder="1" applyAlignment="1">
      <alignment horizontal="left"/>
    </xf>
    <xf numFmtId="0" fontId="3" fillId="3" borderId="5" xfId="0" applyFont="1" applyFill="1" applyBorder="1" applyAlignment="1">
      <alignment horizontal="left"/>
    </xf>
    <xf numFmtId="0" fontId="3" fillId="3" borderId="0" xfId="0" applyFont="1" applyFill="1" applyAlignment="1">
      <alignment horizontal="left"/>
    </xf>
    <xf numFmtId="0" fontId="3" fillId="2" borderId="5" xfId="0" applyFont="1" applyFill="1" applyBorder="1" applyAlignment="1">
      <alignment horizontal="left"/>
    </xf>
    <xf numFmtId="0" fontId="3" fillId="2" borderId="0" xfId="0" applyFont="1" applyFill="1" applyAlignment="1">
      <alignment horizontal="left"/>
    </xf>
    <xf numFmtId="0" fontId="3" fillId="2" borderId="6" xfId="0" applyFont="1" applyFill="1" applyBorder="1" applyAlignment="1">
      <alignment horizontal="left"/>
    </xf>
    <xf numFmtId="0" fontId="86" fillId="13" borderId="29" xfId="1" applyFont="1" applyFill="1" applyBorder="1" applyAlignment="1">
      <alignment horizontal="center" vertical="center" wrapText="1"/>
    </xf>
    <xf numFmtId="0" fontId="5" fillId="0" borderId="46" xfId="0" applyFont="1" applyBorder="1" applyAlignment="1">
      <alignment horizontal="left" vertical="center" wrapText="1"/>
    </xf>
    <xf numFmtId="0" fontId="5" fillId="0" borderId="29" xfId="0" applyFont="1" applyBorder="1" applyAlignment="1">
      <alignment horizontal="left" vertical="center" wrapText="1"/>
    </xf>
    <xf numFmtId="0" fontId="5" fillId="0" borderId="47" xfId="0" applyFont="1" applyBorder="1" applyAlignment="1">
      <alignment horizontal="left" vertical="center" wrapText="1"/>
    </xf>
    <xf numFmtId="0" fontId="5" fillId="0" borderId="48" xfId="0" applyFont="1" applyBorder="1" applyAlignment="1">
      <alignment horizontal="left" vertical="center" wrapText="1"/>
    </xf>
    <xf numFmtId="0" fontId="1" fillId="16" borderId="29" xfId="0" applyFont="1" applyFill="1" applyBorder="1" applyAlignment="1" applyProtection="1">
      <alignment horizontal="center" vertical="center" wrapText="1"/>
      <protection locked="0"/>
    </xf>
    <xf numFmtId="0" fontId="1" fillId="16" borderId="48" xfId="0" applyFont="1" applyFill="1" applyBorder="1" applyAlignment="1" applyProtection="1">
      <alignment horizontal="center" vertical="center" wrapText="1"/>
      <protection locked="0"/>
    </xf>
    <xf numFmtId="0" fontId="4" fillId="2" borderId="29" xfId="0" applyFont="1" applyFill="1" applyBorder="1" applyAlignment="1">
      <alignment vertical="center"/>
    </xf>
    <xf numFmtId="0" fontId="4" fillId="2" borderId="48" xfId="0" applyFont="1" applyFill="1" applyBorder="1" applyAlignment="1">
      <alignment vertical="center"/>
    </xf>
    <xf numFmtId="0" fontId="86" fillId="13" borderId="26" xfId="1" applyFont="1" applyFill="1" applyBorder="1" applyAlignment="1">
      <alignment horizontal="center" vertical="center" wrapText="1"/>
    </xf>
    <xf numFmtId="0" fontId="86" fillId="13" borderId="30" xfId="1" applyFont="1" applyFill="1" applyBorder="1" applyAlignment="1">
      <alignment horizontal="center" vertical="center" wrapText="1"/>
    </xf>
    <xf numFmtId="0" fontId="86" fillId="13" borderId="23" xfId="1" applyFont="1" applyFill="1" applyBorder="1" applyAlignment="1">
      <alignment horizontal="center" vertical="center" wrapText="1"/>
    </xf>
    <xf numFmtId="0" fontId="2" fillId="2" borderId="22" xfId="0" applyFont="1" applyFill="1" applyBorder="1" applyAlignment="1">
      <alignment horizontal="left"/>
    </xf>
    <xf numFmtId="0" fontId="79" fillId="2" borderId="28" xfId="0" applyFont="1" applyFill="1" applyBorder="1" applyAlignment="1">
      <alignment horizontal="left"/>
    </xf>
    <xf numFmtId="0" fontId="79" fillId="2" borderId="21" xfId="0" applyFont="1" applyFill="1" applyBorder="1" applyAlignment="1">
      <alignment horizontal="left"/>
    </xf>
    <xf numFmtId="0" fontId="79" fillId="2" borderId="35" xfId="0" applyFont="1" applyFill="1" applyBorder="1" applyAlignment="1">
      <alignment horizontal="left"/>
    </xf>
    <xf numFmtId="0" fontId="79" fillId="2" borderId="25" xfId="0" applyFont="1" applyFill="1" applyBorder="1" applyAlignment="1">
      <alignment horizontal="left"/>
    </xf>
    <xf numFmtId="0" fontId="79" fillId="2" borderId="24" xfId="0" applyFont="1" applyFill="1" applyBorder="1" applyAlignment="1">
      <alignment horizontal="left"/>
    </xf>
    <xf numFmtId="0" fontId="5" fillId="0" borderId="46" xfId="0" applyFont="1" applyBorder="1" applyAlignment="1">
      <alignment horizontal="left"/>
    </xf>
    <xf numFmtId="0" fontId="5" fillId="0" borderId="29" xfId="0" applyFont="1" applyBorder="1" applyAlignment="1">
      <alignment horizontal="left"/>
    </xf>
    <xf numFmtId="0" fontId="14" fillId="16" borderId="45" xfId="0" applyFont="1" applyFill="1" applyBorder="1" applyAlignment="1" applyProtection="1">
      <alignment horizontal="center"/>
      <protection locked="0"/>
    </xf>
    <xf numFmtId="0" fontId="14" fillId="16" borderId="13" xfId="0" applyFont="1" applyFill="1" applyBorder="1" applyAlignment="1" applyProtection="1">
      <alignment horizontal="center"/>
      <protection locked="0"/>
    </xf>
    <xf numFmtId="0" fontId="3" fillId="2" borderId="2" xfId="0" applyFont="1" applyFill="1" applyBorder="1" applyAlignment="1">
      <alignment horizontal="center"/>
    </xf>
    <xf numFmtId="0" fontId="3" fillId="2" borderId="3" xfId="0" applyFont="1" applyFill="1" applyBorder="1" applyAlignment="1">
      <alignment horizontal="center"/>
    </xf>
    <xf numFmtId="0" fontId="7" fillId="16" borderId="12" xfId="0" applyFont="1" applyFill="1" applyBorder="1" applyAlignment="1" applyProtection="1">
      <alignment horizontal="center"/>
      <protection locked="0"/>
    </xf>
    <xf numFmtId="0" fontId="7" fillId="16" borderId="13" xfId="0" applyFont="1" applyFill="1" applyBorder="1" applyAlignment="1" applyProtection="1">
      <alignment horizontal="center"/>
      <protection locked="0"/>
    </xf>
    <xf numFmtId="0" fontId="2" fillId="2" borderId="0" xfId="0" applyFont="1" applyFill="1" applyAlignment="1">
      <alignment horizontal="center"/>
    </xf>
    <xf numFmtId="0" fontId="4" fillId="2" borderId="2" xfId="0" applyFont="1" applyFill="1" applyBorder="1" applyAlignment="1">
      <alignment horizontal="left"/>
    </xf>
    <xf numFmtId="0" fontId="4" fillId="2" borderId="3" xfId="0" applyFont="1" applyFill="1" applyBorder="1" applyAlignment="1">
      <alignment horizontal="left"/>
    </xf>
    <xf numFmtId="0" fontId="16" fillId="7" borderId="0" xfId="4" applyFont="1" applyFill="1" applyAlignment="1" applyProtection="1">
      <alignment horizontal="left" vertical="top" wrapText="1"/>
      <protection hidden="1"/>
    </xf>
    <xf numFmtId="0" fontId="0" fillId="0" borderId="0" xfId="0" applyAlignment="1">
      <alignment horizontal="left" vertical="top" wrapText="1"/>
    </xf>
    <xf numFmtId="0" fontId="28" fillId="6" borderId="29" xfId="4" applyFont="1" applyFill="1" applyBorder="1" applyAlignment="1" applyProtection="1">
      <alignment horizontal="left" vertical="center" wrapText="1"/>
      <protection hidden="1"/>
    </xf>
    <xf numFmtId="0" fontId="0" fillId="6" borderId="29" xfId="0" applyFill="1" applyBorder="1" applyAlignment="1">
      <alignment wrapText="1"/>
    </xf>
    <xf numFmtId="0" fontId="16" fillId="13" borderId="29" xfId="4" applyFont="1" applyFill="1" applyBorder="1" applyAlignment="1" applyProtection="1">
      <alignment horizontal="center" vertical="center" wrapText="1"/>
      <protection hidden="1"/>
    </xf>
    <xf numFmtId="0" fontId="71" fillId="13" borderId="29" xfId="1" applyFont="1" applyFill="1" applyBorder="1" applyAlignment="1" applyProtection="1">
      <alignment horizontal="center" vertical="center" wrapText="1"/>
      <protection hidden="1"/>
    </xf>
    <xf numFmtId="165" fontId="19" fillId="6" borderId="19" xfId="4" applyNumberFormat="1" applyFont="1" applyFill="1" applyBorder="1" applyAlignment="1">
      <alignment horizontal="right" vertical="center"/>
    </xf>
    <xf numFmtId="165" fontId="19" fillId="6" borderId="20" xfId="4" applyNumberFormat="1" applyFont="1" applyFill="1" applyBorder="1" applyAlignment="1">
      <alignment horizontal="right" vertical="center"/>
    </xf>
    <xf numFmtId="0" fontId="16" fillId="9" borderId="19" xfId="4" applyFont="1" applyFill="1" applyBorder="1" applyAlignment="1" applyProtection="1">
      <alignment horizontal="left" vertical="center"/>
      <protection locked="0"/>
    </xf>
    <xf numFmtId="0" fontId="16" fillId="9" borderId="20" xfId="4" applyFont="1" applyFill="1" applyBorder="1" applyAlignment="1" applyProtection="1">
      <alignment horizontal="left" vertical="center"/>
      <protection locked="0"/>
    </xf>
    <xf numFmtId="0" fontId="16" fillId="9" borderId="18" xfId="4" applyFont="1" applyFill="1" applyBorder="1" applyAlignment="1" applyProtection="1">
      <alignment horizontal="left" vertical="center"/>
      <protection locked="0"/>
    </xf>
    <xf numFmtId="165" fontId="19" fillId="11" borderId="26" xfId="2" applyNumberFormat="1" applyFont="1" applyFill="1" applyBorder="1" applyAlignment="1" applyProtection="1">
      <alignment horizontal="center" vertical="center"/>
    </xf>
    <xf numFmtId="165" fontId="19" fillId="11" borderId="30" xfId="2" applyNumberFormat="1" applyFont="1" applyFill="1" applyBorder="1" applyAlignment="1" applyProtection="1">
      <alignment horizontal="center" vertical="center"/>
    </xf>
    <xf numFmtId="165" fontId="36" fillId="11" borderId="30" xfId="0" applyNumberFormat="1" applyFont="1" applyFill="1" applyBorder="1" applyAlignment="1">
      <alignment horizontal="center" vertical="center"/>
    </xf>
    <xf numFmtId="165" fontId="36" fillId="11" borderId="23" xfId="0" applyNumberFormat="1" applyFont="1" applyFill="1" applyBorder="1" applyAlignment="1">
      <alignment horizontal="center" vertical="center"/>
    </xf>
    <xf numFmtId="0" fontId="19" fillId="16" borderId="19" xfId="4" applyFont="1" applyFill="1" applyBorder="1" applyAlignment="1">
      <alignment horizontal="left" vertical="center"/>
    </xf>
    <xf numFmtId="0" fontId="19" fillId="16" borderId="20" xfId="4" applyFont="1" applyFill="1" applyBorder="1" applyAlignment="1">
      <alignment horizontal="left" vertical="center"/>
    </xf>
    <xf numFmtId="0" fontId="19" fillId="16" borderId="18" xfId="4" applyFont="1" applyFill="1" applyBorder="1" applyAlignment="1">
      <alignment horizontal="left" vertical="center"/>
    </xf>
    <xf numFmtId="10" fontId="16" fillId="9" borderId="19" xfId="2" applyNumberFormat="1" applyFont="1" applyFill="1" applyBorder="1" applyAlignment="1" applyProtection="1">
      <alignment horizontal="center" vertical="center"/>
      <protection locked="0"/>
    </xf>
    <xf numFmtId="10" fontId="16" fillId="9" borderId="18" xfId="2" applyNumberFormat="1" applyFont="1" applyFill="1" applyBorder="1" applyAlignment="1" applyProtection="1">
      <alignment horizontal="center" vertical="center"/>
      <protection locked="0"/>
    </xf>
    <xf numFmtId="0" fontId="24" fillId="13" borderId="29" xfId="0" applyFont="1" applyFill="1" applyBorder="1" applyAlignment="1">
      <alignment horizontal="left" vertical="center" wrapText="1"/>
    </xf>
    <xf numFmtId="0" fontId="0" fillId="13" borderId="29" xfId="0" applyFill="1" applyBorder="1" applyAlignment="1">
      <alignment horizontal="left" vertical="center" wrapText="1"/>
    </xf>
    <xf numFmtId="0" fontId="74" fillId="13" borderId="29" xfId="0" applyFont="1" applyFill="1" applyBorder="1" applyAlignment="1">
      <alignment horizontal="left" vertical="center" wrapText="1"/>
    </xf>
    <xf numFmtId="0" fontId="75" fillId="13" borderId="29" xfId="0" applyFont="1" applyFill="1" applyBorder="1" applyAlignment="1">
      <alignment horizontal="left" vertical="center" wrapText="1"/>
    </xf>
    <xf numFmtId="165" fontId="19" fillId="6" borderId="29" xfId="4" applyNumberFormat="1" applyFont="1" applyFill="1" applyBorder="1" applyAlignment="1">
      <alignment horizontal="right" vertical="center"/>
    </xf>
    <xf numFmtId="0" fontId="0" fillId="0" borderId="29" xfId="0" applyBorder="1" applyAlignment="1">
      <alignment horizontal="right" vertical="center"/>
    </xf>
    <xf numFmtId="0" fontId="73" fillId="13" borderId="19" xfId="4" applyFont="1" applyFill="1" applyBorder="1" applyAlignment="1" applyProtection="1">
      <alignment horizontal="left" vertical="center" wrapText="1"/>
      <protection hidden="1"/>
    </xf>
    <xf numFmtId="0" fontId="73" fillId="13" borderId="20" xfId="4" applyFont="1" applyFill="1" applyBorder="1" applyAlignment="1" applyProtection="1">
      <alignment horizontal="left" vertical="center" wrapText="1"/>
      <protection hidden="1"/>
    </xf>
    <xf numFmtId="0" fontId="73" fillId="13" borderId="18" xfId="4" applyFont="1" applyFill="1" applyBorder="1" applyAlignment="1" applyProtection="1">
      <alignment horizontal="left" vertical="center" wrapText="1"/>
      <protection hidden="1"/>
    </xf>
    <xf numFmtId="0" fontId="72" fillId="11" borderId="42" xfId="4" applyFont="1" applyFill="1" applyBorder="1" applyAlignment="1">
      <alignment horizontal="center" vertical="center" wrapText="1"/>
    </xf>
    <xf numFmtId="0" fontId="72" fillId="11" borderId="43" xfId="4" applyFont="1" applyFill="1" applyBorder="1" applyAlignment="1">
      <alignment horizontal="center" vertical="center" wrapText="1"/>
    </xf>
    <xf numFmtId="0" fontId="72" fillId="11" borderId="44" xfId="4" applyFont="1" applyFill="1" applyBorder="1" applyAlignment="1">
      <alignment horizontal="center" vertical="center" wrapText="1"/>
    </xf>
    <xf numFmtId="0" fontId="18" fillId="6" borderId="29" xfId="4" applyFont="1" applyFill="1" applyBorder="1" applyAlignment="1">
      <alignment horizontal="center" vertical="center" wrapText="1"/>
    </xf>
    <xf numFmtId="0" fontId="0" fillId="0" borderId="29" xfId="0" applyBorder="1" applyAlignment="1">
      <alignment horizontal="center" vertical="center" wrapText="1"/>
    </xf>
    <xf numFmtId="49" fontId="16" fillId="5" borderId="29" xfId="2" applyNumberFormat="1" applyFont="1" applyFill="1"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49" fontId="16" fillId="5" borderId="19" xfId="2" applyNumberFormat="1" applyFont="1" applyFill="1" applyBorder="1" applyAlignment="1" applyProtection="1">
      <alignment horizontal="left" vertical="center"/>
      <protection locked="0"/>
    </xf>
    <xf numFmtId="49" fontId="16" fillId="5" borderId="20" xfId="2" applyNumberFormat="1" applyFont="1" applyFill="1" applyBorder="1" applyAlignment="1" applyProtection="1">
      <alignment horizontal="left" vertical="center"/>
      <protection locked="0"/>
    </xf>
    <xf numFmtId="49" fontId="16" fillId="5" borderId="18" xfId="2" applyNumberFormat="1" applyFont="1" applyFill="1" applyBorder="1" applyAlignment="1" applyProtection="1">
      <alignment horizontal="left" vertical="center"/>
      <protection locked="0"/>
    </xf>
    <xf numFmtId="7" fontId="19" fillId="6" borderId="29" xfId="2" applyNumberFormat="1" applyFont="1" applyFill="1" applyBorder="1" applyAlignment="1" applyProtection="1">
      <alignment horizontal="right" vertical="center" wrapText="1"/>
    </xf>
    <xf numFmtId="44" fontId="19" fillId="6" borderId="29" xfId="2" applyFont="1" applyFill="1" applyBorder="1" applyAlignment="1" applyProtection="1">
      <alignment horizontal="right" vertical="center" wrapText="1"/>
    </xf>
    <xf numFmtId="0" fontId="16" fillId="9" borderId="29" xfId="4" applyFont="1" applyFill="1" applyBorder="1" applyAlignment="1" applyProtection="1">
      <alignment horizontal="center" vertical="center" wrapText="1"/>
      <protection locked="0"/>
    </xf>
    <xf numFmtId="44" fontId="16" fillId="16" borderId="29" xfId="2" applyFont="1" applyFill="1" applyBorder="1" applyAlignment="1" applyProtection="1">
      <alignment horizontal="right" vertical="center" wrapText="1"/>
      <protection locked="0"/>
    </xf>
    <xf numFmtId="0" fontId="16" fillId="9" borderId="29" xfId="4" applyFont="1" applyFill="1" applyBorder="1" applyAlignment="1" applyProtection="1">
      <alignment horizontal="left" vertical="center" wrapText="1"/>
      <protection locked="0"/>
    </xf>
    <xf numFmtId="0" fontId="0" fillId="0" borderId="20" xfId="0" applyBorder="1" applyAlignment="1" applyProtection="1">
      <alignment horizontal="left" vertical="center"/>
      <protection locked="0"/>
    </xf>
    <xf numFmtId="0" fontId="0" fillId="0" borderId="18" xfId="0" applyBorder="1" applyAlignment="1" applyProtection="1">
      <alignment horizontal="left" vertical="center"/>
      <protection locked="0"/>
    </xf>
    <xf numFmtId="0" fontId="36" fillId="6" borderId="19" xfId="0" applyFont="1" applyFill="1" applyBorder="1" applyAlignment="1">
      <alignment horizontal="center" vertical="center" wrapText="1"/>
    </xf>
    <xf numFmtId="0" fontId="36" fillId="6" borderId="20" xfId="0" applyFont="1" applyFill="1" applyBorder="1" applyAlignment="1">
      <alignment horizontal="center" vertical="center" wrapText="1"/>
    </xf>
    <xf numFmtId="0" fontId="36" fillId="6" borderId="18" xfId="0" applyFont="1" applyFill="1" applyBorder="1" applyAlignment="1">
      <alignment horizontal="center" vertical="center" wrapText="1"/>
    </xf>
    <xf numFmtId="9" fontId="19" fillId="6" borderId="19" xfId="3" applyFont="1" applyFill="1" applyBorder="1" applyAlignment="1">
      <alignment horizontal="left" vertical="center" wrapText="1"/>
    </xf>
    <xf numFmtId="9" fontId="19" fillId="6" borderId="20" xfId="3" applyFont="1" applyFill="1" applyBorder="1" applyAlignment="1">
      <alignment horizontal="left" vertical="center" wrapText="1"/>
    </xf>
    <xf numFmtId="9" fontId="19" fillId="6" borderId="18" xfId="3" applyFont="1" applyFill="1" applyBorder="1" applyAlignment="1">
      <alignment horizontal="left" vertical="center" wrapText="1"/>
    </xf>
    <xf numFmtId="0" fontId="32" fillId="7" borderId="0" xfId="0" applyFont="1" applyFill="1" applyAlignment="1" applyProtection="1">
      <alignment horizontal="center" vertical="center" wrapText="1"/>
      <protection hidden="1"/>
    </xf>
    <xf numFmtId="0" fontId="30" fillId="7" borderId="29" xfId="4" applyFont="1" applyFill="1" applyBorder="1" applyAlignment="1" applyProtection="1">
      <alignment horizontal="left" vertical="center" wrapText="1"/>
      <protection hidden="1"/>
    </xf>
    <xf numFmtId="0" fontId="0" fillId="0" borderId="29" xfId="0" applyBorder="1"/>
    <xf numFmtId="9" fontId="16" fillId="13" borderId="29" xfId="4" applyNumberFormat="1" applyFont="1" applyFill="1" applyBorder="1" applyAlignment="1">
      <alignment horizontal="center" vertical="center" wrapText="1"/>
    </xf>
    <xf numFmtId="0" fontId="31" fillId="6" borderId="19" xfId="0" applyFont="1" applyFill="1" applyBorder="1" applyAlignment="1">
      <alignment horizontal="center" vertical="center"/>
    </xf>
    <xf numFmtId="0" fontId="0" fillId="0" borderId="20" xfId="0" applyBorder="1" applyAlignment="1">
      <alignment horizontal="center" vertical="center"/>
    </xf>
    <xf numFmtId="0" fontId="0" fillId="0" borderId="18" xfId="0" applyBorder="1" applyAlignment="1">
      <alignment horizontal="center" vertical="center"/>
    </xf>
    <xf numFmtId="0" fontId="28" fillId="6" borderId="19" xfId="4" applyFont="1" applyFill="1" applyBorder="1" applyAlignment="1" applyProtection="1">
      <alignment horizontal="left" vertical="center" wrapText="1"/>
      <protection hidden="1"/>
    </xf>
    <xf numFmtId="0" fontId="28" fillId="6" borderId="20" xfId="4" applyFont="1" applyFill="1" applyBorder="1" applyAlignment="1" applyProtection="1">
      <alignment horizontal="left" vertical="center" wrapText="1"/>
      <protection hidden="1"/>
    </xf>
    <xf numFmtId="0" fontId="28" fillId="6" borderId="18" xfId="4" applyFont="1" applyFill="1" applyBorder="1" applyAlignment="1" applyProtection="1">
      <alignment horizontal="left" vertical="center" wrapText="1"/>
      <protection hidden="1"/>
    </xf>
    <xf numFmtId="49" fontId="20" fillId="9" borderId="29" xfId="0" applyNumberFormat="1" applyFont="1" applyFill="1" applyBorder="1" applyAlignment="1" applyProtection="1">
      <alignment horizontal="left" vertical="center" wrapText="1"/>
      <protection locked="0"/>
    </xf>
    <xf numFmtId="49" fontId="20" fillId="9" borderId="19" xfId="0" applyNumberFormat="1" applyFont="1" applyFill="1" applyBorder="1" applyAlignment="1" applyProtection="1">
      <alignment horizontal="left" vertical="center" wrapText="1"/>
      <protection locked="0"/>
    </xf>
    <xf numFmtId="49" fontId="20" fillId="9" borderId="20" xfId="0" applyNumberFormat="1" applyFont="1" applyFill="1" applyBorder="1" applyAlignment="1" applyProtection="1">
      <alignment horizontal="left" vertical="center" wrapText="1"/>
      <protection locked="0"/>
    </xf>
    <xf numFmtId="49" fontId="20" fillId="9" borderId="18" xfId="0" applyNumberFormat="1" applyFont="1" applyFill="1" applyBorder="1" applyAlignment="1" applyProtection="1">
      <alignment horizontal="left" vertical="center" wrapText="1"/>
      <protection locked="0"/>
    </xf>
    <xf numFmtId="0" fontId="19" fillId="7" borderId="29" xfId="4" applyFont="1" applyFill="1" applyBorder="1" applyAlignment="1" applyProtection="1">
      <alignment horizontal="left" vertical="center" wrapText="1"/>
      <protection hidden="1"/>
    </xf>
    <xf numFmtId="0" fontId="16" fillId="16" borderId="19" xfId="4" applyFont="1" applyFill="1" applyBorder="1" applyAlignment="1" applyProtection="1">
      <alignment horizontal="left" vertical="center"/>
      <protection locked="0"/>
    </xf>
    <xf numFmtId="0" fontId="16" fillId="16" borderId="20" xfId="4" applyFont="1" applyFill="1" applyBorder="1" applyAlignment="1" applyProtection="1">
      <alignment horizontal="left" vertical="center"/>
      <protection locked="0"/>
    </xf>
    <xf numFmtId="0" fontId="16" fillId="16" borderId="18" xfId="4" applyFont="1" applyFill="1" applyBorder="1" applyAlignment="1" applyProtection="1">
      <alignment horizontal="left" vertical="center"/>
      <protection locked="0"/>
    </xf>
    <xf numFmtId="0" fontId="30" fillId="0" borderId="29" xfId="4" applyFont="1" applyBorder="1" applyAlignment="1" applyProtection="1">
      <alignment horizontal="left" vertical="center" wrapText="1"/>
      <protection hidden="1"/>
    </xf>
    <xf numFmtId="0" fontId="39" fillId="0" borderId="29" xfId="0" applyFont="1" applyBorder="1" applyAlignment="1">
      <alignment horizontal="left" vertical="center" wrapText="1"/>
    </xf>
    <xf numFmtId="0" fontId="0" fillId="13" borderId="29" xfId="0" applyFill="1" applyBorder="1" applyAlignment="1">
      <alignment horizontal="left" vertical="center"/>
    </xf>
    <xf numFmtId="0" fontId="6" fillId="0" borderId="29" xfId="0" applyFont="1" applyBorder="1" applyAlignment="1">
      <alignment horizontal="left" vertical="center" wrapText="1"/>
    </xf>
    <xf numFmtId="0" fontId="23" fillId="7" borderId="40" xfId="0" applyFont="1" applyFill="1" applyBorder="1" applyAlignment="1" applyProtection="1">
      <alignment horizontal="center" vertical="center" wrapText="1"/>
      <protection hidden="1"/>
    </xf>
    <xf numFmtId="0" fontId="23" fillId="7" borderId="0" xfId="0" applyFont="1" applyFill="1" applyAlignment="1" applyProtection="1">
      <alignment horizontal="center" vertical="center" wrapText="1"/>
      <protection hidden="1"/>
    </xf>
    <xf numFmtId="0" fontId="7" fillId="5" borderId="22" xfId="4" applyFont="1" applyFill="1" applyBorder="1" applyAlignment="1" applyProtection="1">
      <alignment horizontal="left" vertical="center" wrapText="1"/>
      <protection locked="0"/>
    </xf>
    <xf numFmtId="0" fontId="7" fillId="5" borderId="28" xfId="4" applyFont="1" applyFill="1" applyBorder="1" applyAlignment="1" applyProtection="1">
      <alignment horizontal="left" vertical="center" wrapText="1"/>
      <protection locked="0"/>
    </xf>
    <xf numFmtId="0" fontId="7" fillId="5" borderId="21" xfId="4" applyFont="1" applyFill="1" applyBorder="1" applyAlignment="1" applyProtection="1">
      <alignment horizontal="left" vertical="center" wrapText="1"/>
      <protection locked="0"/>
    </xf>
    <xf numFmtId="0" fontId="7" fillId="5" borderId="35" xfId="4" applyFont="1" applyFill="1" applyBorder="1" applyAlignment="1" applyProtection="1">
      <alignment horizontal="left" vertical="center" wrapText="1"/>
      <protection locked="0"/>
    </xf>
    <xf numFmtId="0" fontId="7" fillId="5" borderId="25" xfId="4" applyFont="1" applyFill="1" applyBorder="1" applyAlignment="1" applyProtection="1">
      <alignment horizontal="left" vertical="center" wrapText="1"/>
      <protection locked="0"/>
    </xf>
    <xf numFmtId="0" fontId="7" fillId="5" borderId="24" xfId="4" applyFont="1" applyFill="1" applyBorder="1" applyAlignment="1" applyProtection="1">
      <alignment horizontal="left" vertical="center" wrapText="1"/>
      <protection locked="0"/>
    </xf>
    <xf numFmtId="0" fontId="19" fillId="6" borderId="29" xfId="4" applyFont="1" applyFill="1" applyBorder="1" applyAlignment="1">
      <alignment horizontal="center" vertical="center" wrapText="1"/>
    </xf>
    <xf numFmtId="165" fontId="16" fillId="8" borderId="0" xfId="4" applyNumberFormat="1" applyFont="1" applyFill="1" applyAlignment="1" applyProtection="1">
      <alignment horizontal="center" vertical="center"/>
      <protection locked="0"/>
    </xf>
    <xf numFmtId="165" fontId="16" fillId="8" borderId="27" xfId="4" applyNumberFormat="1" applyFont="1" applyFill="1" applyBorder="1" applyAlignment="1" applyProtection="1">
      <alignment horizontal="center" vertical="center"/>
      <protection locked="0"/>
    </xf>
    <xf numFmtId="0" fontId="18" fillId="6" borderId="19"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24" fillId="6" borderId="29" xfId="0" applyFont="1" applyFill="1" applyBorder="1" applyAlignment="1">
      <alignment horizontal="left" vertical="center" wrapText="1"/>
    </xf>
    <xf numFmtId="0" fontId="19" fillId="7" borderId="0" xfId="4" applyFont="1" applyFill="1" applyAlignment="1">
      <alignment horizontal="center" vertical="center" wrapText="1"/>
    </xf>
    <xf numFmtId="0" fontId="34" fillId="7" borderId="0" xfId="0" applyFont="1" applyFill="1" applyAlignment="1">
      <alignment horizontal="center" vertical="center" wrapText="1"/>
    </xf>
    <xf numFmtId="0" fontId="34" fillId="0" borderId="29" xfId="0" applyFont="1" applyBorder="1" applyAlignment="1">
      <alignment horizontal="center" vertical="center" wrapText="1"/>
    </xf>
    <xf numFmtId="0" fontId="16" fillId="0" borderId="29" xfId="4" applyFont="1" applyBorder="1" applyAlignment="1" applyProtection="1">
      <alignment horizontal="center" vertical="center" wrapText="1"/>
      <protection hidden="1"/>
    </xf>
    <xf numFmtId="0" fontId="16" fillId="7" borderId="29" xfId="4" applyFont="1" applyFill="1" applyBorder="1" applyAlignment="1">
      <alignment horizontal="center" vertical="center" wrapText="1"/>
    </xf>
    <xf numFmtId="7" fontId="16" fillId="0" borderId="29" xfId="2" applyNumberFormat="1" applyFont="1" applyFill="1" applyBorder="1" applyAlignment="1" applyProtection="1">
      <alignment horizontal="right" vertical="center" wrapText="1"/>
    </xf>
    <xf numFmtId="44" fontId="16" fillId="0" borderId="29" xfId="2" applyFont="1" applyFill="1" applyBorder="1" applyAlignment="1" applyProtection="1">
      <alignment horizontal="right" vertical="center" wrapText="1"/>
    </xf>
    <xf numFmtId="0" fontId="14" fillId="8" borderId="29" xfId="0" applyFont="1" applyFill="1" applyBorder="1" applyAlignment="1">
      <alignment horizontal="center"/>
    </xf>
    <xf numFmtId="0" fontId="18" fillId="6" borderId="35" xfId="4" applyFont="1" applyFill="1" applyBorder="1" applyAlignment="1">
      <alignment horizontal="center" vertical="center" wrapText="1"/>
    </xf>
    <xf numFmtId="0" fontId="18" fillId="6" borderId="24" xfId="4" applyFont="1" applyFill="1" applyBorder="1" applyAlignment="1">
      <alignment horizontal="center" vertical="center" wrapText="1"/>
    </xf>
    <xf numFmtId="49" fontId="19" fillId="6" borderId="22" xfId="4" applyNumberFormat="1" applyFont="1" applyFill="1" applyBorder="1" applyAlignment="1">
      <alignment horizontal="center" vertical="center"/>
    </xf>
    <xf numFmtId="49" fontId="19" fillId="6" borderId="28" xfId="4" applyNumberFormat="1" applyFont="1" applyFill="1" applyBorder="1" applyAlignment="1">
      <alignment horizontal="center" vertical="center"/>
    </xf>
    <xf numFmtId="49" fontId="19" fillId="6" borderId="21" xfId="4" applyNumberFormat="1" applyFont="1" applyFill="1" applyBorder="1" applyAlignment="1">
      <alignment horizontal="center" vertical="center"/>
    </xf>
    <xf numFmtId="165" fontId="19" fillId="8" borderId="20" xfId="4" applyNumberFormat="1" applyFont="1" applyFill="1" applyBorder="1" applyAlignment="1">
      <alignment horizontal="center" vertical="center"/>
    </xf>
    <xf numFmtId="0" fontId="18" fillId="6" borderId="19" xfId="4" applyFont="1" applyFill="1" applyBorder="1" applyAlignment="1">
      <alignment horizontal="center" vertical="center" wrapText="1"/>
    </xf>
    <xf numFmtId="0" fontId="18" fillId="6" borderId="20" xfId="4" applyFont="1" applyFill="1" applyBorder="1" applyAlignment="1">
      <alignment horizontal="center" vertical="center" wrapText="1"/>
    </xf>
    <xf numFmtId="0" fontId="18" fillId="6" borderId="18" xfId="4" applyFont="1" applyFill="1" applyBorder="1" applyAlignment="1">
      <alignment horizontal="center" vertical="center" wrapText="1"/>
    </xf>
    <xf numFmtId="165" fontId="19" fillId="6" borderId="18" xfId="4" applyNumberFormat="1" applyFont="1" applyFill="1" applyBorder="1" applyAlignment="1">
      <alignment horizontal="right" vertical="center"/>
    </xf>
    <xf numFmtId="0" fontId="62" fillId="6" borderId="19" xfId="4" applyFont="1" applyFill="1" applyBorder="1" applyAlignment="1">
      <alignment horizontal="left" vertical="center" wrapText="1"/>
    </xf>
    <xf numFmtId="0" fontId="27" fillId="6" borderId="20" xfId="4" applyFont="1" applyFill="1" applyBorder="1" applyAlignment="1">
      <alignment horizontal="left" vertical="center" wrapText="1"/>
    </xf>
    <xf numFmtId="0" fontId="27" fillId="6" borderId="18" xfId="4" applyFont="1" applyFill="1" applyBorder="1" applyAlignment="1">
      <alignment horizontal="left" vertical="center" wrapText="1"/>
    </xf>
    <xf numFmtId="0" fontId="19" fillId="6" borderId="19" xfId="4" applyFont="1" applyFill="1" applyBorder="1" applyAlignment="1">
      <alignment horizontal="right" vertical="center" wrapText="1"/>
    </xf>
    <xf numFmtId="0" fontId="19" fillId="6" borderId="20" xfId="4" applyFont="1" applyFill="1" applyBorder="1" applyAlignment="1">
      <alignment horizontal="right" vertical="center" wrapText="1"/>
    </xf>
    <xf numFmtId="0" fontId="19" fillId="6" borderId="18" xfId="4" applyFont="1" applyFill="1" applyBorder="1" applyAlignment="1">
      <alignment horizontal="right" vertical="center" wrapText="1"/>
    </xf>
    <xf numFmtId="0" fontId="27" fillId="6" borderId="19" xfId="4" applyFont="1" applyFill="1" applyBorder="1" applyAlignment="1" applyProtection="1">
      <alignment horizontal="left" vertical="center" wrapText="1"/>
      <protection hidden="1"/>
    </xf>
    <xf numFmtId="0" fontId="27" fillId="6" borderId="20" xfId="4" applyFont="1" applyFill="1" applyBorder="1" applyAlignment="1" applyProtection="1">
      <alignment horizontal="left" vertical="center" wrapText="1"/>
      <protection hidden="1"/>
    </xf>
    <xf numFmtId="0" fontId="62" fillId="10" borderId="19" xfId="0" applyFont="1" applyFill="1" applyBorder="1" applyAlignment="1">
      <alignment horizontal="left" vertical="center" wrapText="1"/>
    </xf>
    <xf numFmtId="0" fontId="27" fillId="10" borderId="20" xfId="0" applyFont="1" applyFill="1" applyBorder="1" applyAlignment="1">
      <alignment horizontal="left" vertical="center" wrapText="1"/>
    </xf>
    <xf numFmtId="0" fontId="27" fillId="10" borderId="18" xfId="0" applyFont="1" applyFill="1" applyBorder="1" applyAlignment="1">
      <alignment horizontal="left" vertical="center" wrapText="1"/>
    </xf>
    <xf numFmtId="165" fontId="73" fillId="11" borderId="42" xfId="4" applyNumberFormat="1" applyFont="1" applyFill="1" applyBorder="1" applyAlignment="1">
      <alignment horizontal="center" vertical="center" wrapText="1"/>
    </xf>
    <xf numFmtId="0" fontId="0" fillId="11" borderId="43" xfId="0" applyFill="1" applyBorder="1" applyAlignment="1">
      <alignment vertical="center" wrapText="1"/>
    </xf>
    <xf numFmtId="0" fontId="0" fillId="11" borderId="44" xfId="0" applyFill="1" applyBorder="1" applyAlignment="1">
      <alignment vertical="center" wrapText="1"/>
    </xf>
    <xf numFmtId="10" fontId="73" fillId="13" borderId="19" xfId="4" applyNumberFormat="1" applyFont="1" applyFill="1" applyBorder="1" applyAlignment="1">
      <alignment horizontal="center" vertical="center" wrapText="1"/>
    </xf>
    <xf numFmtId="10" fontId="73" fillId="13" borderId="18" xfId="4" applyNumberFormat="1" applyFont="1" applyFill="1" applyBorder="1" applyAlignment="1">
      <alignment horizontal="center" vertical="center" wrapText="1"/>
    </xf>
    <xf numFmtId="0" fontId="73" fillId="13" borderId="19" xfId="4" applyFont="1" applyFill="1" applyBorder="1" applyAlignment="1">
      <alignment horizontal="left" vertical="center" wrapText="1"/>
    </xf>
    <xf numFmtId="0" fontId="73" fillId="13" borderId="20" xfId="4" applyFont="1" applyFill="1" applyBorder="1" applyAlignment="1">
      <alignment horizontal="left" vertical="center" wrapText="1"/>
    </xf>
    <xf numFmtId="0" fontId="73" fillId="13" borderId="18" xfId="4" applyFont="1" applyFill="1" applyBorder="1" applyAlignment="1">
      <alignment horizontal="left" vertical="center" wrapText="1"/>
    </xf>
    <xf numFmtId="167" fontId="29" fillId="7" borderId="29" xfId="4" applyNumberFormat="1" applyFont="1" applyFill="1" applyBorder="1" applyAlignment="1" applyProtection="1">
      <alignment horizontal="left" vertical="center" wrapText="1"/>
      <protection hidden="1"/>
    </xf>
    <xf numFmtId="0" fontId="28" fillId="7" borderId="29" xfId="4" applyFont="1" applyFill="1" applyBorder="1" applyAlignment="1" applyProtection="1">
      <alignment horizontal="right" vertical="center" wrapText="1"/>
      <protection hidden="1"/>
    </xf>
    <xf numFmtId="0" fontId="28" fillId="6" borderId="37" xfId="0" applyFont="1" applyFill="1" applyBorder="1" applyAlignment="1">
      <alignment horizontal="center" vertical="center" wrapText="1"/>
    </xf>
    <xf numFmtId="0" fontId="28" fillId="6" borderId="38" xfId="0" applyFont="1" applyFill="1" applyBorder="1" applyAlignment="1">
      <alignment horizontal="center" vertical="center" wrapText="1"/>
    </xf>
    <xf numFmtId="0" fontId="28" fillId="6" borderId="39" xfId="0" applyFont="1" applyFill="1" applyBorder="1" applyAlignment="1">
      <alignment horizontal="center" vertical="center" wrapText="1"/>
    </xf>
    <xf numFmtId="0" fontId="27" fillId="7" borderId="29" xfId="4" applyFont="1" applyFill="1" applyBorder="1" applyAlignment="1">
      <alignment horizontal="right" vertical="center" wrapText="1"/>
    </xf>
    <xf numFmtId="0" fontId="27" fillId="7" borderId="19" xfId="0" applyFont="1" applyFill="1" applyBorder="1" applyAlignment="1">
      <alignment horizontal="right" vertical="center" wrapText="1"/>
    </xf>
    <xf numFmtId="0" fontId="27" fillId="7" borderId="20" xfId="0" applyFont="1" applyFill="1" applyBorder="1" applyAlignment="1">
      <alignment horizontal="right" vertical="center" wrapText="1"/>
    </xf>
    <xf numFmtId="0" fontId="27" fillId="7" borderId="18" xfId="0" applyFont="1" applyFill="1" applyBorder="1" applyAlignment="1">
      <alignment horizontal="right" vertical="center" wrapText="1"/>
    </xf>
    <xf numFmtId="0" fontId="27" fillId="7" borderId="19" xfId="4" applyFont="1" applyFill="1" applyBorder="1" applyAlignment="1">
      <alignment horizontal="right" vertical="center" wrapText="1"/>
    </xf>
    <xf numFmtId="0" fontId="27" fillId="7" borderId="20" xfId="4" applyFont="1" applyFill="1" applyBorder="1" applyAlignment="1">
      <alignment horizontal="right" vertical="center" wrapText="1"/>
    </xf>
    <xf numFmtId="0" fontId="27" fillId="7" borderId="18" xfId="4" applyFont="1" applyFill="1" applyBorder="1" applyAlignment="1">
      <alignment horizontal="right" vertical="center" wrapText="1"/>
    </xf>
    <xf numFmtId="0" fontId="28" fillId="6" borderId="17" xfId="0" applyFont="1" applyFill="1" applyBorder="1" applyAlignment="1">
      <alignment horizontal="center" vertical="center" wrapText="1"/>
    </xf>
    <xf numFmtId="0" fontId="28" fillId="6" borderId="16" xfId="0" applyFont="1" applyFill="1" applyBorder="1" applyAlignment="1">
      <alignment horizontal="center" vertical="center" wrapText="1"/>
    </xf>
    <xf numFmtId="0" fontId="28" fillId="6" borderId="15" xfId="0" applyFont="1" applyFill="1" applyBorder="1" applyAlignment="1">
      <alignment horizontal="center" vertical="center" wrapText="1"/>
    </xf>
    <xf numFmtId="0" fontId="7" fillId="7" borderId="19" xfId="4" applyFont="1" applyFill="1" applyBorder="1" applyAlignment="1" applyProtection="1">
      <alignment horizontal="right" vertical="center" wrapText="1"/>
      <protection hidden="1"/>
    </xf>
    <xf numFmtId="0" fontId="7" fillId="7" borderId="20" xfId="4" applyFont="1" applyFill="1" applyBorder="1" applyAlignment="1" applyProtection="1">
      <alignment horizontal="right" vertical="center" wrapText="1"/>
      <protection hidden="1"/>
    </xf>
    <xf numFmtId="0" fontId="7" fillId="7" borderId="18" xfId="4" applyFont="1" applyFill="1" applyBorder="1" applyAlignment="1" applyProtection="1">
      <alignment horizontal="right" vertical="center" wrapText="1"/>
      <protection hidden="1"/>
    </xf>
    <xf numFmtId="0" fontId="7" fillId="7" borderId="19" xfId="4" applyFont="1" applyFill="1" applyBorder="1" applyAlignment="1" applyProtection="1">
      <alignment horizontal="left" vertical="center" wrapText="1"/>
      <protection hidden="1"/>
    </xf>
    <xf numFmtId="0" fontId="7" fillId="7" borderId="20" xfId="4" applyFont="1" applyFill="1" applyBorder="1" applyAlignment="1" applyProtection="1">
      <alignment horizontal="left" vertical="center" wrapText="1"/>
      <protection hidden="1"/>
    </xf>
    <xf numFmtId="0" fontId="7" fillId="7" borderId="18" xfId="4" applyFont="1" applyFill="1" applyBorder="1" applyAlignment="1" applyProtection="1">
      <alignment horizontal="left" vertical="center" wrapText="1"/>
      <protection hidden="1"/>
    </xf>
    <xf numFmtId="0" fontId="29" fillId="7" borderId="19" xfId="4" applyFont="1" applyFill="1" applyBorder="1" applyAlignment="1" applyProtection="1">
      <alignment horizontal="left" vertical="center" wrapText="1"/>
      <protection hidden="1"/>
    </xf>
    <xf numFmtId="0" fontId="29" fillId="7" borderId="20" xfId="4" applyFont="1" applyFill="1" applyBorder="1" applyAlignment="1" applyProtection="1">
      <alignment horizontal="left" vertical="center" wrapText="1"/>
      <protection hidden="1"/>
    </xf>
    <xf numFmtId="0" fontId="29" fillId="7" borderId="18" xfId="4" applyFont="1" applyFill="1" applyBorder="1" applyAlignment="1" applyProtection="1">
      <alignment horizontal="left" vertical="center" wrapText="1"/>
      <protection hidden="1"/>
    </xf>
    <xf numFmtId="0" fontId="27" fillId="7" borderId="19" xfId="4" applyFont="1" applyFill="1" applyBorder="1" applyAlignment="1" applyProtection="1">
      <alignment horizontal="right" vertical="center" wrapText="1"/>
      <protection hidden="1"/>
    </xf>
    <xf numFmtId="0" fontId="27" fillId="7" borderId="20" xfId="4" applyFont="1" applyFill="1" applyBorder="1" applyAlignment="1" applyProtection="1">
      <alignment horizontal="right" vertical="center" wrapText="1"/>
      <protection hidden="1"/>
    </xf>
    <xf numFmtId="0" fontId="27" fillId="7" borderId="18" xfId="4" applyFont="1" applyFill="1" applyBorder="1" applyAlignment="1" applyProtection="1">
      <alignment horizontal="right" vertical="center" wrapText="1"/>
      <protection hidden="1"/>
    </xf>
    <xf numFmtId="0" fontId="14" fillId="7" borderId="40" xfId="0" applyFont="1" applyFill="1" applyBorder="1" applyAlignment="1">
      <alignment horizontal="left" vertical="center" wrapText="1"/>
    </xf>
    <xf numFmtId="0" fontId="14" fillId="7" borderId="0" xfId="0" applyFont="1" applyFill="1" applyAlignment="1">
      <alignment horizontal="left" vertical="center" wrapText="1"/>
    </xf>
    <xf numFmtId="0" fontId="14" fillId="7" borderId="27" xfId="0" applyFont="1" applyFill="1" applyBorder="1" applyAlignment="1">
      <alignment horizontal="left" vertical="center" wrapText="1"/>
    </xf>
    <xf numFmtId="0" fontId="0" fillId="7" borderId="40" xfId="0" applyFill="1" applyBorder="1" applyAlignment="1">
      <alignment horizontal="center" wrapText="1"/>
    </xf>
    <xf numFmtId="0" fontId="0" fillId="7" borderId="0" xfId="0" applyFill="1" applyAlignment="1">
      <alignment horizontal="center" wrapText="1"/>
    </xf>
    <xf numFmtId="0" fontId="0" fillId="7" borderId="27" xfId="0" applyFill="1" applyBorder="1" applyAlignment="1">
      <alignment horizontal="center" wrapText="1"/>
    </xf>
    <xf numFmtId="0" fontId="60" fillId="7" borderId="22" xfId="5" quotePrefix="1" applyFont="1" applyFill="1" applyBorder="1" applyAlignment="1">
      <alignment horizontal="left" vertical="center" wrapText="1"/>
    </xf>
    <xf numFmtId="0" fontId="60" fillId="7" borderId="28" xfId="5" quotePrefix="1" applyFont="1" applyFill="1" applyBorder="1" applyAlignment="1">
      <alignment horizontal="left" vertical="center" wrapText="1"/>
    </xf>
    <xf numFmtId="0" fontId="60" fillId="7" borderId="21" xfId="5" quotePrefix="1" applyFont="1" applyFill="1" applyBorder="1" applyAlignment="1">
      <alignment horizontal="left" vertical="center" wrapText="1"/>
    </xf>
    <xf numFmtId="0" fontId="60" fillId="7" borderId="40" xfId="5" quotePrefix="1" applyFont="1" applyFill="1" applyBorder="1" applyAlignment="1">
      <alignment horizontal="left" vertical="center" wrapText="1"/>
    </xf>
    <xf numFmtId="0" fontId="60" fillId="7" borderId="0" xfId="5" quotePrefix="1" applyFont="1" applyFill="1" applyAlignment="1">
      <alignment horizontal="left" vertical="center" wrapText="1"/>
    </xf>
    <xf numFmtId="0" fontId="60" fillId="7" borderId="27" xfId="5" quotePrefix="1" applyFont="1" applyFill="1" applyBorder="1" applyAlignment="1">
      <alignment horizontal="left" vertical="center" wrapText="1"/>
    </xf>
    <xf numFmtId="0" fontId="60" fillId="7" borderId="35" xfId="5" quotePrefix="1" applyFont="1" applyFill="1" applyBorder="1" applyAlignment="1">
      <alignment horizontal="left" vertical="center" wrapText="1"/>
    </xf>
    <xf numFmtId="0" fontId="60" fillId="7" borderId="25" xfId="5" quotePrefix="1" applyFont="1" applyFill="1" applyBorder="1" applyAlignment="1">
      <alignment horizontal="left" vertical="center" wrapText="1"/>
    </xf>
    <xf numFmtId="0" fontId="60" fillId="7" borderId="24" xfId="5" quotePrefix="1" applyFont="1" applyFill="1" applyBorder="1" applyAlignment="1">
      <alignment horizontal="left" vertical="center" wrapText="1"/>
    </xf>
    <xf numFmtId="0" fontId="60" fillId="7" borderId="22" xfId="0" applyFont="1" applyFill="1" applyBorder="1" applyAlignment="1">
      <alignment horizontal="left" vertical="center" wrapText="1"/>
    </xf>
    <xf numFmtId="0" fontId="60" fillId="7" borderId="28" xfId="0" applyFont="1" applyFill="1" applyBorder="1" applyAlignment="1">
      <alignment horizontal="left" vertical="center" wrapText="1"/>
    </xf>
    <xf numFmtId="0" fontId="60" fillId="7" borderId="21" xfId="0" applyFont="1" applyFill="1" applyBorder="1" applyAlignment="1">
      <alignment horizontal="left" vertical="center" wrapText="1"/>
    </xf>
    <xf numFmtId="0" fontId="60" fillId="7" borderId="35" xfId="0" applyFont="1" applyFill="1" applyBorder="1" applyAlignment="1">
      <alignment horizontal="left" vertical="center" wrapText="1"/>
    </xf>
    <xf numFmtId="0" fontId="60" fillId="7" borderId="25" xfId="0" applyFont="1" applyFill="1" applyBorder="1" applyAlignment="1">
      <alignment horizontal="left" vertical="center" wrapText="1"/>
    </xf>
    <xf numFmtId="0" fontId="60" fillId="7" borderId="24" xfId="0" applyFont="1" applyFill="1" applyBorder="1" applyAlignment="1">
      <alignment horizontal="left" vertical="center" wrapText="1"/>
    </xf>
    <xf numFmtId="0" fontId="60" fillId="7" borderId="22" xfId="0" applyFont="1" applyFill="1" applyBorder="1" applyAlignment="1">
      <alignment horizontal="left" vertical="center"/>
    </xf>
    <xf numFmtId="0" fontId="60" fillId="7" borderId="28" xfId="0" applyFont="1" applyFill="1" applyBorder="1" applyAlignment="1">
      <alignment horizontal="left" vertical="center"/>
    </xf>
    <xf numFmtId="0" fontId="60" fillId="7" borderId="21" xfId="0" applyFont="1" applyFill="1" applyBorder="1" applyAlignment="1">
      <alignment horizontal="left" vertical="center"/>
    </xf>
    <xf numFmtId="0" fontId="60" fillId="7" borderId="35" xfId="0" applyFont="1" applyFill="1" applyBorder="1" applyAlignment="1">
      <alignment horizontal="left" vertical="center"/>
    </xf>
    <xf numFmtId="0" fontId="60" fillId="7" borderId="25" xfId="0" applyFont="1" applyFill="1" applyBorder="1" applyAlignment="1">
      <alignment horizontal="left" vertical="center"/>
    </xf>
    <xf numFmtId="0" fontId="60" fillId="7" borderId="24" xfId="0" applyFont="1" applyFill="1" applyBorder="1" applyAlignment="1">
      <alignment horizontal="left" vertical="center"/>
    </xf>
    <xf numFmtId="0" fontId="60" fillId="7" borderId="40" xfId="5" applyFont="1" applyFill="1" applyBorder="1" applyAlignment="1">
      <alignment horizontal="left" vertical="center" wrapText="1"/>
    </xf>
    <xf numFmtId="0" fontId="60" fillId="7" borderId="0" xfId="5" applyFont="1" applyFill="1" applyAlignment="1">
      <alignment horizontal="left" vertical="center" wrapText="1"/>
    </xf>
    <xf numFmtId="0" fontId="60" fillId="7" borderId="27" xfId="5" applyFont="1" applyFill="1" applyBorder="1" applyAlignment="1">
      <alignment horizontal="left" vertical="center" wrapText="1"/>
    </xf>
    <xf numFmtId="49" fontId="64" fillId="2" borderId="40" xfId="5" applyNumberFormat="1" applyFont="1" applyFill="1" applyBorder="1" applyAlignment="1">
      <alignment horizontal="left" wrapText="1"/>
    </xf>
    <xf numFmtId="49" fontId="64" fillId="2" borderId="0" xfId="5" applyNumberFormat="1" applyFont="1" applyFill="1" applyAlignment="1">
      <alignment horizontal="left" wrapText="1"/>
    </xf>
    <xf numFmtId="49" fontId="64" fillId="2" borderId="27" xfId="5" applyNumberFormat="1" applyFont="1" applyFill="1" applyBorder="1" applyAlignment="1">
      <alignment horizontal="left" wrapText="1"/>
    </xf>
    <xf numFmtId="0" fontId="60" fillId="0" borderId="40" xfId="5" applyFont="1" applyBorder="1" applyAlignment="1">
      <alignment horizontal="center" wrapText="1"/>
    </xf>
    <xf numFmtId="0" fontId="60" fillId="0" borderId="0" xfId="5" applyFont="1" applyAlignment="1">
      <alignment horizontal="center" wrapText="1"/>
    </xf>
    <xf numFmtId="0" fontId="60" fillId="0" borderId="27" xfId="5" applyFont="1" applyBorder="1" applyAlignment="1">
      <alignment horizontal="center" wrapText="1"/>
    </xf>
    <xf numFmtId="0" fontId="60" fillId="7" borderId="40" xfId="5" applyFont="1" applyFill="1" applyBorder="1" applyAlignment="1">
      <alignment horizontal="left" wrapText="1" indent="2"/>
    </xf>
    <xf numFmtId="0" fontId="0" fillId="0" borderId="0" xfId="0" applyAlignment="1">
      <alignment horizontal="left" wrapText="1" indent="2"/>
    </xf>
    <xf numFmtId="0" fontId="0" fillId="0" borderId="27" xfId="0" applyBorder="1" applyAlignment="1">
      <alignment horizontal="left" wrapText="1" indent="2"/>
    </xf>
    <xf numFmtId="0" fontId="0" fillId="0" borderId="40" xfId="0" applyBorder="1" applyAlignment="1">
      <alignment horizontal="center"/>
    </xf>
    <xf numFmtId="0" fontId="0" fillId="0" borderId="0" xfId="0" applyAlignment="1">
      <alignment horizontal="center"/>
    </xf>
    <xf numFmtId="0" fontId="0" fillId="0" borderId="27" xfId="0" applyBorder="1" applyAlignment="1">
      <alignment horizontal="center"/>
    </xf>
    <xf numFmtId="0" fontId="60" fillId="7" borderId="40" xfId="5" applyFont="1" applyFill="1" applyBorder="1" applyAlignment="1">
      <alignment horizontal="left" vertical="top" wrapText="1"/>
    </xf>
    <xf numFmtId="0" fontId="60" fillId="7" borderId="0" xfId="5" applyFont="1" applyFill="1" applyAlignment="1">
      <alignment horizontal="left" vertical="top" wrapText="1"/>
    </xf>
    <xf numFmtId="0" fontId="60" fillId="7" borderId="27" xfId="5" applyFont="1" applyFill="1" applyBorder="1" applyAlignment="1">
      <alignment horizontal="left" vertical="top" wrapText="1"/>
    </xf>
    <xf numFmtId="0" fontId="60" fillId="7" borderId="0" xfId="5" applyFont="1" applyFill="1"/>
    <xf numFmtId="0" fontId="60" fillId="7" borderId="27" xfId="5" applyFont="1" applyFill="1" applyBorder="1"/>
    <xf numFmtId="0" fontId="60" fillId="7" borderId="40" xfId="5" applyFont="1" applyFill="1" applyBorder="1" applyAlignment="1">
      <alignment horizontal="left" vertical="center" wrapText="1" indent="2"/>
    </xf>
    <xf numFmtId="0" fontId="60" fillId="7" borderId="0" xfId="5" applyFont="1" applyFill="1" applyAlignment="1">
      <alignment horizontal="left" vertical="center" wrapText="1" indent="2"/>
    </xf>
    <xf numFmtId="0" fontId="60" fillId="7" borderId="27" xfId="5" applyFont="1" applyFill="1" applyBorder="1" applyAlignment="1">
      <alignment horizontal="left" vertical="center" wrapText="1" indent="2"/>
    </xf>
    <xf numFmtId="0" fontId="60" fillId="7" borderId="40" xfId="5" applyFont="1" applyFill="1" applyBorder="1" applyAlignment="1">
      <alignment horizontal="left" vertical="top" wrapText="1" indent="2"/>
    </xf>
    <xf numFmtId="0" fontId="60" fillId="7" borderId="0" xfId="5" applyFont="1" applyFill="1" applyAlignment="1">
      <alignment horizontal="left" vertical="top" wrapText="1" indent="2"/>
    </xf>
    <xf numFmtId="0" fontId="60" fillId="7" borderId="27" xfId="5" applyFont="1" applyFill="1" applyBorder="1" applyAlignment="1">
      <alignment horizontal="left" vertical="top" wrapText="1" indent="2"/>
    </xf>
    <xf numFmtId="0" fontId="60" fillId="7" borderId="40" xfId="5" applyFont="1" applyFill="1" applyBorder="1" applyAlignment="1">
      <alignment horizontal="left" wrapText="1"/>
    </xf>
    <xf numFmtId="0" fontId="60" fillId="7" borderId="0" xfId="5" applyFont="1" applyFill="1" applyAlignment="1">
      <alignment horizontal="left" wrapText="1"/>
    </xf>
    <xf numFmtId="0" fontId="60" fillId="7" borderId="27" xfId="5" applyFont="1" applyFill="1" applyBorder="1" applyAlignment="1">
      <alignment horizontal="left" wrapText="1"/>
    </xf>
    <xf numFmtId="0" fontId="60" fillId="7" borderId="40" xfId="5" applyFont="1" applyFill="1" applyBorder="1" applyAlignment="1">
      <alignment horizontal="justify" vertical="top" wrapText="1"/>
    </xf>
    <xf numFmtId="0" fontId="60" fillId="7" borderId="0" xfId="5" applyFont="1" applyFill="1" applyAlignment="1">
      <alignment horizontal="justify" vertical="top" wrapText="1"/>
    </xf>
    <xf numFmtId="0" fontId="60" fillId="7" borderId="27" xfId="5" applyFont="1" applyFill="1" applyBorder="1" applyAlignment="1">
      <alignment horizontal="justify" vertical="top" wrapText="1"/>
    </xf>
    <xf numFmtId="0" fontId="60" fillId="7" borderId="35" xfId="5" applyFont="1" applyFill="1" applyBorder="1" applyAlignment="1">
      <alignment horizontal="justify" vertical="top" wrapText="1"/>
    </xf>
    <xf numFmtId="0" fontId="60" fillId="7" borderId="25" xfId="5" applyFont="1" applyFill="1" applyBorder="1" applyAlignment="1">
      <alignment horizontal="justify" vertical="top" wrapText="1"/>
    </xf>
    <xf numFmtId="0" fontId="60" fillId="7" borderId="24" xfId="5" applyFont="1" applyFill="1" applyBorder="1" applyAlignment="1">
      <alignment horizontal="justify" vertical="top" wrapText="1"/>
    </xf>
    <xf numFmtId="0" fontId="7" fillId="7" borderId="29" xfId="5" applyFill="1" applyBorder="1" applyAlignment="1">
      <alignment horizontal="left" wrapText="1"/>
    </xf>
    <xf numFmtId="0" fontId="7" fillId="7" borderId="29" xfId="5" applyFill="1" applyBorder="1" applyAlignment="1">
      <alignment horizontal="left"/>
    </xf>
    <xf numFmtId="0" fontId="27" fillId="7" borderId="29" xfId="5" applyFont="1" applyFill="1" applyBorder="1" applyAlignment="1">
      <alignment horizontal="left"/>
    </xf>
    <xf numFmtId="0" fontId="7" fillId="7" borderId="22" xfId="5" applyFill="1" applyBorder="1"/>
    <xf numFmtId="0" fontId="0" fillId="0" borderId="40" xfId="0" applyBorder="1"/>
    <xf numFmtId="0" fontId="0" fillId="7" borderId="28" xfId="0" applyFill="1" applyBorder="1" applyAlignment="1">
      <alignment wrapText="1"/>
    </xf>
    <xf numFmtId="0" fontId="0" fillId="7" borderId="21" xfId="0" applyFill="1" applyBorder="1" applyAlignment="1">
      <alignment wrapText="1"/>
    </xf>
    <xf numFmtId="0" fontId="0" fillId="7" borderId="40" xfId="0" applyFill="1" applyBorder="1" applyAlignment="1">
      <alignment wrapText="1"/>
    </xf>
    <xf numFmtId="0" fontId="0" fillId="7" borderId="0" xfId="0" applyFill="1" applyAlignment="1">
      <alignment wrapText="1"/>
    </xf>
    <xf numFmtId="0" fontId="0" fillId="7" borderId="27" xfId="0" applyFill="1" applyBorder="1" applyAlignment="1">
      <alignment wrapText="1"/>
    </xf>
    <xf numFmtId="0" fontId="0" fillId="7" borderId="35" xfId="0" applyFill="1" applyBorder="1" applyAlignment="1">
      <alignment wrapText="1"/>
    </xf>
    <xf numFmtId="0" fontId="0" fillId="7" borderId="25" xfId="0" applyFill="1" applyBorder="1" applyAlignment="1">
      <alignment wrapText="1"/>
    </xf>
    <xf numFmtId="0" fontId="0" fillId="7" borderId="24" xfId="0" applyFill="1" applyBorder="1" applyAlignment="1">
      <alignment wrapText="1"/>
    </xf>
    <xf numFmtId="0" fontId="27" fillId="7" borderId="29" xfId="5" applyFont="1" applyFill="1" applyBorder="1" applyAlignment="1">
      <alignment horizontal="center"/>
    </xf>
    <xf numFmtId="0" fontId="64" fillId="2" borderId="0" xfId="0" applyFont="1" applyFill="1" applyAlignment="1">
      <alignment horizontal="right" vertical="center"/>
    </xf>
    <xf numFmtId="0" fontId="25" fillId="7" borderId="40" xfId="5" applyFont="1" applyFill="1" applyBorder="1" applyAlignment="1">
      <alignment horizontal="left" vertical="top"/>
    </xf>
    <xf numFmtId="0" fontId="25" fillId="7" borderId="0" xfId="5" applyFont="1" applyFill="1" applyAlignment="1">
      <alignment horizontal="left" vertical="top"/>
    </xf>
    <xf numFmtId="0" fontId="25" fillId="7" borderId="27" xfId="5" applyFont="1" applyFill="1" applyBorder="1" applyAlignment="1">
      <alignment horizontal="left" vertical="top"/>
    </xf>
    <xf numFmtId="0" fontId="0" fillId="0" borderId="27" xfId="0" applyBorder="1" applyAlignment="1">
      <alignment horizontal="left" vertical="top" wrapText="1"/>
    </xf>
    <xf numFmtId="0" fontId="0" fillId="0" borderId="40" xfId="0" applyBorder="1" applyAlignment="1">
      <alignment horizontal="left" vertical="top" wrapText="1"/>
    </xf>
    <xf numFmtId="0" fontId="82" fillId="13" borderId="29" xfId="0" applyFont="1" applyFill="1" applyBorder="1" applyAlignment="1">
      <alignment horizontal="center" vertical="center" wrapText="1"/>
    </xf>
    <xf numFmtId="0" fontId="1" fillId="16" borderId="26" xfId="0" applyFont="1" applyFill="1" applyBorder="1" applyAlignment="1" applyProtection="1">
      <alignment horizontal="center" vertical="center" wrapText="1"/>
      <protection locked="0"/>
    </xf>
    <xf numFmtId="0" fontId="1" fillId="16" borderId="49" xfId="0" applyFont="1" applyFill="1" applyBorder="1" applyAlignment="1" applyProtection="1">
      <alignment horizontal="center" vertical="center" wrapText="1"/>
      <protection locked="0"/>
    </xf>
    <xf numFmtId="0" fontId="82" fillId="13" borderId="26" xfId="0" applyFont="1" applyFill="1" applyBorder="1" applyAlignment="1">
      <alignment horizontal="right" vertical="center" wrapText="1"/>
    </xf>
    <xf numFmtId="0" fontId="82" fillId="13" borderId="30" xfId="0" applyFont="1" applyFill="1" applyBorder="1" applyAlignment="1">
      <alignment horizontal="right" vertical="center" wrapText="1"/>
    </xf>
    <xf numFmtId="0" fontId="82" fillId="13" borderId="23" xfId="0" applyFont="1" applyFill="1" applyBorder="1" applyAlignment="1">
      <alignment horizontal="right" vertical="center" wrapText="1"/>
    </xf>
    <xf numFmtId="0" fontId="2" fillId="2" borderId="40" xfId="0" applyFont="1" applyFill="1" applyBorder="1" applyAlignment="1">
      <alignment horizontal="left"/>
    </xf>
    <xf numFmtId="0" fontId="2" fillId="2" borderId="0" xfId="0" applyFont="1" applyFill="1" applyAlignment="1">
      <alignment horizontal="left"/>
    </xf>
    <xf numFmtId="0" fontId="4" fillId="2" borderId="2" xfId="0" applyFont="1" applyFill="1" applyBorder="1" applyAlignment="1" applyProtection="1">
      <alignment horizontal="left"/>
      <protection hidden="1"/>
    </xf>
    <xf numFmtId="0" fontId="4" fillId="2" borderId="3" xfId="0" applyFont="1" applyFill="1" applyBorder="1" applyAlignment="1" applyProtection="1">
      <alignment horizontal="left"/>
      <protection hidden="1"/>
    </xf>
    <xf numFmtId="9" fontId="20" fillId="5" borderId="19" xfId="0" applyNumberFormat="1" applyFont="1" applyFill="1" applyBorder="1" applyAlignment="1" applyProtection="1">
      <alignment horizontal="left" vertical="center" wrapText="1"/>
      <protection locked="0"/>
    </xf>
    <xf numFmtId="9" fontId="20" fillId="5" borderId="20" xfId="0" applyNumberFormat="1" applyFont="1" applyFill="1" applyBorder="1" applyAlignment="1" applyProtection="1">
      <alignment horizontal="left" vertical="center" wrapText="1"/>
      <protection locked="0"/>
    </xf>
    <xf numFmtId="9" fontId="20" fillId="5" borderId="18" xfId="0" applyNumberFormat="1" applyFont="1" applyFill="1" applyBorder="1" applyAlignment="1" applyProtection="1">
      <alignment horizontal="left" vertical="center" wrapText="1"/>
      <protection locked="0"/>
    </xf>
    <xf numFmtId="165" fontId="20" fillId="5" borderId="19" xfId="0" applyNumberFormat="1" applyFont="1" applyFill="1" applyBorder="1" applyAlignment="1" applyProtection="1">
      <alignment horizontal="right" vertical="center"/>
      <protection locked="0"/>
    </xf>
    <xf numFmtId="0" fontId="0" fillId="0" borderId="18" xfId="0" applyBorder="1" applyAlignment="1" applyProtection="1">
      <alignment horizontal="right" vertical="center"/>
      <protection locked="0"/>
    </xf>
    <xf numFmtId="165" fontId="18" fillId="11" borderId="19" xfId="0" applyNumberFormat="1" applyFont="1" applyFill="1" applyBorder="1"/>
    <xf numFmtId="0" fontId="36" fillId="0" borderId="18" xfId="0" applyFont="1" applyBorder="1"/>
    <xf numFmtId="0" fontId="0" fillId="0" borderId="18" xfId="0" applyBorder="1"/>
    <xf numFmtId="165" fontId="0" fillId="5" borderId="18" xfId="0" applyNumberFormat="1" applyFill="1" applyBorder="1" applyAlignment="1" applyProtection="1">
      <alignment horizontal="right" vertical="center"/>
      <protection locked="0"/>
    </xf>
    <xf numFmtId="165" fontId="18" fillId="11" borderId="19" xfId="0" applyNumberFormat="1" applyFont="1" applyFill="1" applyBorder="1" applyAlignment="1">
      <alignment horizontal="right" vertical="center"/>
    </xf>
    <xf numFmtId="0" fontId="0" fillId="0" borderId="18" xfId="0" applyBorder="1" applyAlignment="1">
      <alignment horizontal="right" vertical="center"/>
    </xf>
    <xf numFmtId="165" fontId="18" fillId="7" borderId="29" xfId="0" applyNumberFormat="1" applyFont="1" applyFill="1" applyBorder="1" applyAlignment="1">
      <alignment horizontal="right" vertical="center" wrapText="1"/>
    </xf>
    <xf numFmtId="0" fontId="36" fillId="0" borderId="29" xfId="0" applyFont="1" applyBorder="1" applyAlignment="1">
      <alignment horizontal="right" vertical="center" wrapText="1"/>
    </xf>
    <xf numFmtId="0" fontId="20" fillId="0" borderId="29" xfId="0" applyFont="1" applyBorder="1" applyAlignment="1">
      <alignment horizontal="left" vertical="center" wrapText="1"/>
    </xf>
    <xf numFmtId="0" fontId="54" fillId="0" borderId="29" xfId="0" applyFont="1" applyBorder="1" applyAlignment="1">
      <alignment vertical="center" wrapText="1"/>
    </xf>
    <xf numFmtId="9" fontId="18" fillId="5" borderId="26" xfId="0" applyNumberFormat="1" applyFont="1" applyFill="1" applyBorder="1" applyAlignment="1" applyProtection="1">
      <alignment horizontal="center" vertical="center" wrapText="1"/>
      <protection locked="0"/>
    </xf>
    <xf numFmtId="9" fontId="36" fillId="5" borderId="23" xfId="0" applyNumberFormat="1" applyFont="1" applyFill="1" applyBorder="1" applyAlignment="1" applyProtection="1">
      <alignment horizontal="center" vertical="center" wrapText="1"/>
      <protection locked="0"/>
    </xf>
    <xf numFmtId="0" fontId="18" fillId="11" borderId="22" xfId="0" applyFont="1" applyFill="1" applyBorder="1" applyAlignment="1">
      <alignment horizontal="left" vertical="center" wrapText="1"/>
    </xf>
    <xf numFmtId="0" fontId="18" fillId="11" borderId="28" xfId="0" applyFont="1" applyFill="1" applyBorder="1" applyAlignment="1">
      <alignment horizontal="left" vertical="center" wrapText="1"/>
    </xf>
    <xf numFmtId="0" fontId="18" fillId="11" borderId="21" xfId="0" applyFont="1" applyFill="1" applyBorder="1" applyAlignment="1">
      <alignment horizontal="left" vertical="center" wrapText="1"/>
    </xf>
    <xf numFmtId="0" fontId="18" fillId="11" borderId="35" xfId="0" applyFont="1" applyFill="1" applyBorder="1" applyAlignment="1">
      <alignment horizontal="left" vertical="center" wrapText="1"/>
    </xf>
    <xf numFmtId="0" fontId="18" fillId="11" borderId="25" xfId="0" applyFont="1" applyFill="1" applyBorder="1" applyAlignment="1">
      <alignment horizontal="left" vertical="center" wrapText="1"/>
    </xf>
    <xf numFmtId="0" fontId="18" fillId="11" borderId="24" xfId="0" applyFont="1" applyFill="1" applyBorder="1" applyAlignment="1">
      <alignment horizontal="left" vertical="center" wrapText="1"/>
    </xf>
    <xf numFmtId="0" fontId="20" fillId="5" borderId="29" xfId="0" applyFont="1" applyFill="1" applyBorder="1" applyAlignment="1" applyProtection="1">
      <alignment horizontal="left" vertical="center" wrapText="1"/>
      <protection locked="0"/>
    </xf>
    <xf numFmtId="0" fontId="54" fillId="0" borderId="29" xfId="0" applyFont="1" applyBorder="1" applyAlignment="1" applyProtection="1">
      <alignment vertical="center" wrapText="1"/>
      <protection locked="0"/>
    </xf>
    <xf numFmtId="0" fontId="19" fillId="11" borderId="29" xfId="0" applyFont="1" applyFill="1" applyBorder="1" applyAlignment="1">
      <alignment horizontal="center" vertical="center" wrapText="1"/>
    </xf>
    <xf numFmtId="0" fontId="20" fillId="5" borderId="22" xfId="0" applyFont="1"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40"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35"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20" fillId="5" borderId="29" xfId="0" applyFont="1" applyFill="1" applyBorder="1" applyAlignment="1">
      <alignment horizontal="left" vertical="center" wrapText="1"/>
    </xf>
    <xf numFmtId="0" fontId="20" fillId="7" borderId="0" xfId="0" applyFont="1" applyFill="1" applyAlignment="1" applyProtection="1">
      <alignment vertical="center" wrapText="1"/>
      <protection locked="0"/>
    </xf>
    <xf numFmtId="0" fontId="0" fillId="7" borderId="0" xfId="0" applyFill="1" applyAlignment="1" applyProtection="1">
      <alignment wrapText="1"/>
      <protection locked="0"/>
    </xf>
    <xf numFmtId="0" fontId="18" fillId="5" borderId="29" xfId="0" applyFont="1" applyFill="1" applyBorder="1" applyAlignment="1" applyProtection="1">
      <alignment horizontal="center" vertical="center" wrapText="1"/>
      <protection locked="0"/>
    </xf>
    <xf numFmtId="0" fontId="51" fillId="5" borderId="29" xfId="0" applyFont="1" applyFill="1" applyBorder="1" applyAlignment="1" applyProtection="1">
      <alignment horizontal="center" vertical="center" wrapText="1"/>
      <protection locked="0"/>
    </xf>
    <xf numFmtId="165" fontId="20" fillId="7" borderId="29" xfId="0" applyNumberFormat="1" applyFont="1" applyFill="1" applyBorder="1" applyAlignment="1">
      <alignment horizontal="left" vertical="center" wrapText="1"/>
    </xf>
    <xf numFmtId="0" fontId="0" fillId="7" borderId="29" xfId="0" applyFill="1" applyBorder="1" applyAlignment="1">
      <alignment horizontal="left" vertical="center" wrapText="1"/>
    </xf>
    <xf numFmtId="165" fontId="20" fillId="5" borderId="19" xfId="3" applyNumberFormat="1" applyFont="1" applyFill="1" applyBorder="1" applyAlignment="1" applyProtection="1">
      <alignment horizontal="right" vertical="center"/>
      <protection locked="0"/>
    </xf>
    <xf numFmtId="49" fontId="20" fillId="16" borderId="19" xfId="0" applyNumberFormat="1" applyFont="1" applyFill="1" applyBorder="1" applyAlignment="1" applyProtection="1">
      <alignment horizontal="left" vertical="center" wrapText="1"/>
      <protection locked="0"/>
    </xf>
    <xf numFmtId="49" fontId="20" fillId="0" borderId="20" xfId="0" applyNumberFormat="1" applyFont="1" applyBorder="1" applyAlignment="1" applyProtection="1">
      <alignment horizontal="left" vertical="center" wrapText="1"/>
      <protection locked="0"/>
    </xf>
    <xf numFmtId="49" fontId="20" fillId="0" borderId="18" xfId="0" applyNumberFormat="1" applyFont="1" applyBorder="1" applyAlignment="1" applyProtection="1">
      <alignment horizontal="left" vertical="center" wrapText="1"/>
      <protection locked="0"/>
    </xf>
    <xf numFmtId="165" fontId="0" fillId="0" borderId="18" xfId="0" applyNumberFormat="1" applyBorder="1" applyAlignment="1">
      <alignment horizontal="right" vertical="center"/>
    </xf>
    <xf numFmtId="9" fontId="18" fillId="11" borderId="19" xfId="0" applyNumberFormat="1" applyFont="1" applyFill="1" applyBorder="1" applyAlignment="1">
      <alignment horizontal="center" vertical="center" wrapText="1"/>
    </xf>
    <xf numFmtId="0" fontId="0" fillId="0" borderId="18" xfId="0" applyBorder="1" applyAlignment="1">
      <alignment horizontal="center" vertical="center" wrapText="1"/>
    </xf>
    <xf numFmtId="0" fontId="20" fillId="16" borderId="19" xfId="0" applyFont="1" applyFill="1" applyBorder="1" applyAlignment="1" applyProtection="1">
      <alignment horizontal="center" vertical="center"/>
      <protection locked="0"/>
    </xf>
    <xf numFmtId="0" fontId="0" fillId="16" borderId="18" xfId="0" applyFill="1" applyBorder="1" applyAlignment="1" applyProtection="1">
      <alignment horizontal="center" vertical="center"/>
      <protection locked="0"/>
    </xf>
    <xf numFmtId="0" fontId="18" fillId="11" borderId="19" xfId="0" applyFont="1" applyFill="1" applyBorder="1" applyAlignment="1">
      <alignment horizontal="center" vertical="center" wrapText="1"/>
    </xf>
    <xf numFmtId="0" fontId="20" fillId="16" borderId="19" xfId="0" applyFont="1" applyFill="1" applyBorder="1" applyAlignment="1" applyProtection="1">
      <alignment vertical="center"/>
      <protection locked="0"/>
    </xf>
    <xf numFmtId="0" fontId="0" fillId="0" borderId="18" xfId="0" applyBorder="1" applyAlignment="1" applyProtection="1">
      <alignment vertical="center"/>
      <protection locked="0"/>
    </xf>
    <xf numFmtId="0" fontId="83" fillId="13" borderId="20" xfId="1" applyFont="1" applyFill="1" applyBorder="1" applyAlignment="1">
      <alignment horizontal="center" vertical="center" wrapText="1"/>
    </xf>
    <xf numFmtId="0" fontId="83" fillId="13" borderId="18" xfId="1" applyFont="1" applyFill="1" applyBorder="1" applyAlignment="1">
      <alignment horizontal="center" vertical="center" wrapText="1"/>
    </xf>
    <xf numFmtId="0" fontId="0" fillId="0" borderId="20" xfId="0" applyBorder="1" applyAlignment="1">
      <alignment horizontal="center" vertical="center" wrapText="1"/>
    </xf>
    <xf numFmtId="0" fontId="24" fillId="11" borderId="29" xfId="0" applyFont="1" applyFill="1" applyBorder="1" applyAlignment="1">
      <alignment horizontal="left" vertical="center"/>
    </xf>
    <xf numFmtId="0" fontId="18" fillId="11" borderId="29" xfId="0" applyFont="1" applyFill="1" applyBorder="1" applyAlignment="1" applyProtection="1">
      <alignment horizontal="right" vertical="center"/>
      <protection hidden="1"/>
    </xf>
    <xf numFmtId="0" fontId="0" fillId="11" borderId="29" xfId="0" applyFill="1" applyBorder="1" applyAlignment="1" applyProtection="1">
      <alignment horizontal="right" vertical="center"/>
      <protection hidden="1"/>
    </xf>
    <xf numFmtId="49" fontId="20" fillId="16" borderId="18" xfId="0" applyNumberFormat="1" applyFont="1" applyFill="1" applyBorder="1" applyAlignment="1" applyProtection="1">
      <alignment horizontal="left" vertical="center" wrapText="1"/>
      <protection locked="0"/>
    </xf>
    <xf numFmtId="49" fontId="20" fillId="16" borderId="29" xfId="0" applyNumberFormat="1" applyFont="1" applyFill="1" applyBorder="1" applyAlignment="1" applyProtection="1">
      <alignment horizontal="left" vertical="center" wrapText="1"/>
      <protection locked="0"/>
    </xf>
    <xf numFmtId="49" fontId="20" fillId="16" borderId="18" xfId="0" applyNumberFormat="1" applyFont="1" applyFill="1" applyBorder="1" applyAlignment="1" applyProtection="1">
      <alignment horizontal="left" wrapText="1"/>
      <protection locked="0"/>
    </xf>
    <xf numFmtId="0" fontId="18" fillId="11" borderId="29" xfId="0" applyFont="1" applyFill="1" applyBorder="1" applyAlignment="1" applyProtection="1">
      <alignment horizontal="right" vertical="center" wrapText="1"/>
      <protection hidden="1"/>
    </xf>
    <xf numFmtId="0" fontId="20" fillId="11" borderId="29" xfId="0" applyFont="1" applyFill="1" applyBorder="1" applyAlignment="1" applyProtection="1">
      <alignment horizontal="right" vertical="center" wrapText="1"/>
      <protection hidden="1"/>
    </xf>
    <xf numFmtId="0" fontId="18" fillId="11" borderId="29" xfId="0" applyFont="1" applyFill="1" applyBorder="1" applyAlignment="1">
      <alignment vertical="center" wrapText="1"/>
    </xf>
    <xf numFmtId="0" fontId="0" fillId="11" borderId="29" xfId="0" applyFill="1" applyBorder="1" applyAlignment="1">
      <alignment vertical="center" wrapText="1"/>
    </xf>
    <xf numFmtId="0" fontId="20" fillId="16" borderId="29" xfId="0" applyFont="1" applyFill="1" applyBorder="1" applyAlignment="1" applyProtection="1">
      <alignment horizontal="left" vertical="center" wrapText="1"/>
      <protection locked="0"/>
    </xf>
    <xf numFmtId="0" fontId="0" fillId="16" borderId="29" xfId="0" applyFill="1" applyBorder="1" applyAlignment="1" applyProtection="1">
      <alignment horizontal="left" vertical="center" wrapText="1"/>
      <protection locked="0"/>
    </xf>
    <xf numFmtId="0" fontId="24" fillId="11" borderId="19" xfId="0" applyFont="1" applyFill="1" applyBorder="1" applyAlignment="1">
      <alignment horizontal="left" vertical="center"/>
    </xf>
    <xf numFmtId="0" fontId="24" fillId="11" borderId="20" xfId="0" applyFont="1" applyFill="1" applyBorder="1" applyAlignment="1">
      <alignment horizontal="left" vertical="center"/>
    </xf>
    <xf numFmtId="0" fontId="24" fillId="11" borderId="29" xfId="0" applyFont="1" applyFill="1" applyBorder="1" applyAlignment="1">
      <alignment horizontal="center" vertical="center"/>
    </xf>
    <xf numFmtId="0" fontId="0" fillId="0" borderId="29" xfId="0" applyBorder="1" applyAlignment="1">
      <alignment vertical="center"/>
    </xf>
    <xf numFmtId="0" fontId="18" fillId="11" borderId="29" xfId="0" applyFont="1" applyFill="1" applyBorder="1" applyAlignment="1">
      <alignment horizontal="right" vertical="center" wrapText="1"/>
    </xf>
    <xf numFmtId="0" fontId="0" fillId="11" borderId="29" xfId="0" applyFill="1" applyBorder="1" applyAlignment="1">
      <alignment horizontal="right" vertical="center" wrapText="1"/>
    </xf>
    <xf numFmtId="0" fontId="18" fillId="11" borderId="29" xfId="0" applyFont="1" applyFill="1" applyBorder="1" applyAlignment="1">
      <alignment horizontal="center" vertical="center"/>
    </xf>
    <xf numFmtId="14" fontId="16" fillId="21" borderId="19" xfId="0" applyNumberFormat="1" applyFont="1" applyFill="1" applyBorder="1" applyAlignment="1" applyProtection="1">
      <alignment horizontal="center" vertical="center" wrapText="1"/>
      <protection locked="0"/>
    </xf>
    <xf numFmtId="14" fontId="16" fillId="21" borderId="20" xfId="0" applyNumberFormat="1" applyFont="1" applyFill="1" applyBorder="1" applyAlignment="1" applyProtection="1">
      <alignment horizontal="center" vertical="center" wrapText="1"/>
      <protection locked="0"/>
    </xf>
    <xf numFmtId="0" fontId="19" fillId="7" borderId="2" xfId="0" applyFont="1" applyFill="1" applyBorder="1" applyAlignment="1">
      <alignment horizontal="left" vertical="center" wrapText="1"/>
    </xf>
    <xf numFmtId="0" fontId="0" fillId="0" borderId="3" xfId="0" applyBorder="1" applyAlignment="1">
      <alignment horizontal="left" vertical="center" wrapText="1"/>
    </xf>
    <xf numFmtId="0" fontId="0" fillId="0" borderId="4" xfId="0" applyBorder="1" applyAlignment="1">
      <alignment horizontal="left" vertical="center" wrapText="1"/>
    </xf>
    <xf numFmtId="0" fontId="19" fillId="7" borderId="5" xfId="0" applyFont="1" applyFill="1" applyBorder="1" applyAlignment="1">
      <alignment horizontal="left" vertical="center" wrapText="1"/>
    </xf>
    <xf numFmtId="0" fontId="0" fillId="0" borderId="0" xfId="0" applyAlignment="1">
      <alignment horizontal="left" vertical="center" wrapText="1"/>
    </xf>
    <xf numFmtId="0" fontId="0" fillId="0" borderId="6" xfId="0" applyBorder="1" applyAlignment="1">
      <alignment horizontal="left" vertical="center" wrapText="1"/>
    </xf>
    <xf numFmtId="49" fontId="16" fillId="21" borderId="19" xfId="0" applyNumberFormat="1" applyFont="1" applyFill="1" applyBorder="1" applyAlignment="1" applyProtection="1">
      <alignment horizontal="left" vertical="center" wrapText="1"/>
      <protection locked="0"/>
    </xf>
    <xf numFmtId="49" fontId="16" fillId="21" borderId="20" xfId="0" applyNumberFormat="1" applyFont="1" applyFill="1" applyBorder="1" applyAlignment="1" applyProtection="1">
      <alignment horizontal="left" vertical="center" wrapText="1"/>
      <protection locked="0"/>
    </xf>
    <xf numFmtId="49" fontId="16" fillId="21" borderId="18" xfId="0" applyNumberFormat="1" applyFont="1" applyFill="1" applyBorder="1" applyAlignment="1" applyProtection="1">
      <alignment horizontal="left" vertical="center" wrapText="1"/>
      <protection locked="0"/>
    </xf>
    <xf numFmtId="0" fontId="19" fillId="7" borderId="29" xfId="0" quotePrefix="1" applyFont="1" applyFill="1" applyBorder="1" applyAlignment="1">
      <alignment horizontal="right" vertical="center" wrapText="1"/>
    </xf>
    <xf numFmtId="0" fontId="0" fillId="0" borderId="29" xfId="0" applyBorder="1" applyAlignment="1">
      <alignment horizontal="right" vertical="center" wrapText="1"/>
    </xf>
    <xf numFmtId="0" fontId="27" fillId="7" borderId="40" xfId="0" applyFont="1" applyFill="1" applyBorder="1" applyAlignment="1">
      <alignment horizontal="right" vertical="center" wrapText="1"/>
    </xf>
    <xf numFmtId="0" fontId="27" fillId="7" borderId="0" xfId="0" applyFont="1" applyFill="1" applyAlignment="1">
      <alignment horizontal="right" vertical="center" wrapText="1"/>
    </xf>
    <xf numFmtId="49" fontId="16" fillId="16" borderId="29" xfId="0" applyNumberFormat="1" applyFont="1" applyFill="1" applyBorder="1" applyAlignment="1" applyProtection="1">
      <alignment horizontal="center" vertical="center"/>
      <protection locked="0"/>
    </xf>
    <xf numFmtId="14" fontId="16" fillId="16" borderId="19" xfId="0" applyNumberFormat="1" applyFont="1" applyFill="1" applyBorder="1" applyAlignment="1" applyProtection="1">
      <alignment horizontal="center" vertical="center"/>
      <protection locked="0"/>
    </xf>
    <xf numFmtId="14" fontId="16" fillId="16" borderId="18" xfId="0" applyNumberFormat="1" applyFont="1" applyFill="1" applyBorder="1" applyAlignment="1" applyProtection="1">
      <alignment horizontal="center" vertical="center"/>
      <protection locked="0"/>
    </xf>
    <xf numFmtId="0" fontId="20" fillId="0" borderId="29" xfId="0" applyFont="1" applyBorder="1" applyAlignment="1">
      <alignment vertical="center" wrapText="1"/>
    </xf>
    <xf numFmtId="0" fontId="18" fillId="0" borderId="29" xfId="0" applyFont="1" applyBorder="1" applyAlignment="1">
      <alignment horizontal="center" vertical="center" wrapText="1"/>
    </xf>
    <xf numFmtId="0" fontId="45" fillId="7" borderId="7" xfId="0" applyFont="1" applyFill="1" applyBorder="1" applyAlignment="1">
      <alignment horizontal="left" vertical="center" wrapText="1"/>
    </xf>
    <xf numFmtId="0" fontId="52" fillId="0" borderId="8" xfId="0" applyFont="1" applyBorder="1" applyAlignment="1">
      <alignment horizontal="left" vertical="center" wrapText="1"/>
    </xf>
    <xf numFmtId="0" fontId="52" fillId="0" borderId="9" xfId="0" applyFont="1" applyBorder="1" applyAlignment="1">
      <alignment horizontal="left" vertical="center" wrapText="1"/>
    </xf>
    <xf numFmtId="165" fontId="20" fillId="0" borderId="29" xfId="0" applyNumberFormat="1" applyFont="1" applyBorder="1" applyAlignment="1" applyProtection="1">
      <alignment vertical="center" wrapText="1"/>
      <protection hidden="1"/>
    </xf>
    <xf numFmtId="0" fontId="20" fillId="0" borderId="29" xfId="0" applyFont="1" applyBorder="1" applyAlignment="1" applyProtection="1">
      <alignment vertical="center" wrapText="1"/>
      <protection hidden="1"/>
    </xf>
    <xf numFmtId="0" fontId="0" fillId="5" borderId="29" xfId="0" applyFill="1" applyBorder="1" applyAlignment="1" applyProtection="1">
      <alignment horizontal="left" vertical="center" wrapText="1"/>
      <protection locked="0"/>
    </xf>
    <xf numFmtId="0" fontId="53" fillId="11" borderId="29" xfId="0" applyFont="1" applyFill="1" applyBorder="1" applyAlignment="1">
      <alignment horizontal="center" vertical="center" wrapText="1"/>
    </xf>
    <xf numFmtId="0" fontId="57" fillId="0" borderId="29" xfId="0" applyFont="1" applyBorder="1" applyAlignment="1">
      <alignment horizontal="center" wrapText="1"/>
    </xf>
    <xf numFmtId="0" fontId="16" fillId="16" borderId="22" xfId="0" applyFont="1" applyFill="1" applyBorder="1" applyAlignment="1" applyProtection="1">
      <alignment horizontal="left" vertical="center" wrapText="1"/>
      <protection locked="0"/>
    </xf>
    <xf numFmtId="0" fontId="16" fillId="16" borderId="28" xfId="0" applyFont="1" applyFill="1"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0" fontId="16" fillId="16" borderId="35" xfId="0" applyFont="1" applyFill="1" applyBorder="1" applyAlignment="1" applyProtection="1">
      <alignment horizontal="left" vertical="center" wrapText="1"/>
      <protection locked="0"/>
    </xf>
    <xf numFmtId="0" fontId="16" fillId="16" borderId="25" xfId="0" applyFont="1" applyFill="1" applyBorder="1" applyAlignment="1" applyProtection="1">
      <alignment horizontal="left" vertical="center" wrapText="1"/>
      <protection locked="0"/>
    </xf>
    <xf numFmtId="0" fontId="0" fillId="0" borderId="24" xfId="0" applyBorder="1" applyAlignment="1" applyProtection="1">
      <alignment horizontal="left" vertical="center" wrapText="1"/>
      <protection locked="0"/>
    </xf>
    <xf numFmtId="0" fontId="19" fillId="11" borderId="19" xfId="0" applyFont="1" applyFill="1" applyBorder="1" applyAlignment="1" applyProtection="1">
      <alignment horizontal="center" vertical="center" wrapText="1"/>
      <protection hidden="1"/>
    </xf>
    <xf numFmtId="0" fontId="19" fillId="11" borderId="20" xfId="0" applyFont="1" applyFill="1" applyBorder="1" applyAlignment="1" applyProtection="1">
      <alignment horizontal="center" vertical="center" wrapText="1"/>
      <protection hidden="1"/>
    </xf>
    <xf numFmtId="0" fontId="19" fillId="11" borderId="18" xfId="0" applyFont="1" applyFill="1" applyBorder="1" applyAlignment="1" applyProtection="1">
      <alignment horizontal="center" vertical="center" wrapText="1"/>
      <protection hidden="1"/>
    </xf>
    <xf numFmtId="1" fontId="24" fillId="11" borderId="29" xfId="0" applyNumberFormat="1" applyFont="1" applyFill="1" applyBorder="1" applyAlignment="1">
      <alignment horizontal="center" vertical="center" wrapText="1"/>
    </xf>
    <xf numFmtId="165" fontId="20" fillId="16" borderId="29" xfId="0" applyNumberFormat="1" applyFont="1" applyFill="1" applyBorder="1" applyAlignment="1" applyProtection="1">
      <alignment horizontal="right" vertical="center" wrapText="1"/>
      <protection locked="0"/>
    </xf>
    <xf numFmtId="165" fontId="18" fillId="11" borderId="29" xfId="0" applyNumberFormat="1" applyFont="1" applyFill="1" applyBorder="1" applyAlignment="1">
      <alignment horizontal="right" vertical="center" wrapText="1"/>
    </xf>
    <xf numFmtId="0" fontId="20" fillId="16" borderId="19" xfId="0" applyFont="1" applyFill="1" applyBorder="1" applyAlignment="1" applyProtection="1">
      <alignment horizontal="left" vertical="center" wrapText="1"/>
      <protection locked="0"/>
    </xf>
    <xf numFmtId="0" fontId="20" fillId="16" borderId="20" xfId="0" applyFont="1" applyFill="1" applyBorder="1" applyAlignment="1" applyProtection="1">
      <alignment horizontal="left" vertical="center" wrapText="1"/>
      <protection locked="0"/>
    </xf>
    <xf numFmtId="0" fontId="20" fillId="16" borderId="18" xfId="0" applyFont="1" applyFill="1" applyBorder="1" applyAlignment="1" applyProtection="1">
      <alignment horizontal="left" vertical="center" wrapText="1"/>
      <protection locked="0"/>
    </xf>
    <xf numFmtId="0" fontId="16" fillId="16" borderId="19" xfId="0" applyFont="1" applyFill="1" applyBorder="1" applyAlignment="1" applyProtection="1">
      <alignment horizontal="left" vertical="center" wrapText="1"/>
      <protection locked="0"/>
    </xf>
    <xf numFmtId="0" fontId="16" fillId="16" borderId="20" xfId="0" applyFont="1" applyFill="1" applyBorder="1" applyAlignment="1" applyProtection="1">
      <alignment horizontal="left" vertical="center" wrapText="1"/>
      <protection locked="0"/>
    </xf>
    <xf numFmtId="0" fontId="16" fillId="16" borderId="18" xfId="0" applyFont="1" applyFill="1" applyBorder="1" applyAlignment="1" applyProtection="1">
      <alignment horizontal="left" vertical="center" wrapText="1"/>
      <protection locked="0"/>
    </xf>
    <xf numFmtId="0" fontId="20" fillId="16" borderId="19" xfId="0" applyFont="1" applyFill="1" applyBorder="1" applyAlignment="1" applyProtection="1">
      <alignment horizontal="center" vertical="center" wrapText="1"/>
      <protection locked="0"/>
    </xf>
    <xf numFmtId="0" fontId="20" fillId="16" borderId="20" xfId="0" applyFont="1" applyFill="1" applyBorder="1" applyAlignment="1" applyProtection="1">
      <alignment horizontal="center" vertical="center" wrapText="1"/>
      <protection locked="0"/>
    </xf>
    <xf numFmtId="0" fontId="20" fillId="16" borderId="18" xfId="0" applyFont="1" applyFill="1" applyBorder="1" applyAlignment="1" applyProtection="1">
      <alignment horizontal="center" vertical="center" wrapText="1"/>
      <protection locked="0"/>
    </xf>
    <xf numFmtId="9" fontId="18" fillId="11" borderId="20" xfId="0" applyNumberFormat="1" applyFont="1" applyFill="1" applyBorder="1" applyAlignment="1">
      <alignment horizontal="center" vertical="center" wrapText="1"/>
    </xf>
    <xf numFmtId="0" fontId="0" fillId="0" borderId="20" xfId="0" applyBorder="1" applyAlignment="1">
      <alignment vertical="center" wrapText="1"/>
    </xf>
    <xf numFmtId="0" fontId="0" fillId="0" borderId="18" xfId="0" applyBorder="1" applyAlignment="1">
      <alignment vertical="center" wrapText="1"/>
    </xf>
    <xf numFmtId="0" fontId="19" fillId="11" borderId="29" xfId="0" applyFont="1" applyFill="1" applyBorder="1" applyAlignment="1">
      <alignment horizontal="right" vertical="center" wrapText="1"/>
    </xf>
    <xf numFmtId="165" fontId="19" fillId="11" borderId="29" xfId="0" applyNumberFormat="1" applyFont="1" applyFill="1" applyBorder="1" applyAlignment="1">
      <alignment horizontal="center" vertical="center" wrapText="1"/>
    </xf>
    <xf numFmtId="165" fontId="16" fillId="0" borderId="29" xfId="0" applyNumberFormat="1" applyFont="1" applyBorder="1" applyAlignment="1">
      <alignment horizontal="right" vertical="center" wrapText="1"/>
    </xf>
    <xf numFmtId="14" fontId="20" fillId="0" borderId="19" xfId="0" applyNumberFormat="1" applyFont="1" applyBorder="1" applyAlignment="1">
      <alignment horizontal="left" vertical="center" wrapText="1"/>
    </xf>
    <xf numFmtId="0" fontId="20" fillId="0" borderId="20" xfId="0" applyFont="1" applyBorder="1" applyAlignment="1">
      <alignment horizontal="left" wrapText="1"/>
    </xf>
    <xf numFmtId="0" fontId="0" fillId="0" borderId="20" xfId="0" applyBorder="1" applyAlignment="1">
      <alignment horizontal="left" wrapText="1"/>
    </xf>
    <xf numFmtId="0" fontId="0" fillId="0" borderId="18" xfId="0" applyBorder="1" applyAlignment="1">
      <alignment horizontal="left" wrapText="1"/>
    </xf>
    <xf numFmtId="0" fontId="18" fillId="11" borderId="22" xfId="0" applyFont="1" applyFill="1" applyBorder="1" applyAlignment="1">
      <alignment horizontal="center" vertical="center" wrapText="1"/>
    </xf>
    <xf numFmtId="0" fontId="18" fillId="11" borderId="28" xfId="0" applyFont="1" applyFill="1" applyBorder="1" applyAlignment="1">
      <alignment horizontal="center" vertical="center" wrapText="1"/>
    </xf>
    <xf numFmtId="0" fontId="18" fillId="11" borderId="21" xfId="0" applyFont="1" applyFill="1" applyBorder="1" applyAlignment="1">
      <alignment horizontal="center" vertical="center" wrapText="1"/>
    </xf>
    <xf numFmtId="0" fontId="18" fillId="11" borderId="35" xfId="0" applyFont="1" applyFill="1" applyBorder="1" applyAlignment="1">
      <alignment horizontal="center" vertical="center" wrapText="1"/>
    </xf>
    <xf numFmtId="0" fontId="18" fillId="11" borderId="25" xfId="0" applyFont="1" applyFill="1" applyBorder="1" applyAlignment="1">
      <alignment horizontal="center" vertical="center" wrapText="1"/>
    </xf>
    <xf numFmtId="0" fontId="18" fillId="11" borderId="24" xfId="0" applyFont="1" applyFill="1" applyBorder="1" applyAlignment="1">
      <alignment horizontal="center" vertical="center" wrapText="1"/>
    </xf>
    <xf numFmtId="0" fontId="20" fillId="7" borderId="19" xfId="0" applyFont="1" applyFill="1" applyBorder="1" applyAlignment="1">
      <alignment horizontal="center" vertical="center" wrapText="1"/>
    </xf>
    <xf numFmtId="0" fontId="20" fillId="7" borderId="20" xfId="0" applyFont="1" applyFill="1" applyBorder="1" applyAlignment="1">
      <alignment horizontal="center" vertical="center" wrapText="1"/>
    </xf>
    <xf numFmtId="0" fontId="20" fillId="7" borderId="18" xfId="0" applyFont="1" applyFill="1" applyBorder="1" applyAlignment="1">
      <alignment horizontal="center" vertical="center" wrapText="1"/>
    </xf>
    <xf numFmtId="0" fontId="16" fillId="0" borderId="19" xfId="0" applyFont="1" applyBorder="1" applyAlignment="1">
      <alignment horizontal="left" vertical="center" wrapText="1"/>
    </xf>
    <xf numFmtId="0" fontId="16" fillId="0" borderId="20" xfId="0" applyFont="1" applyBorder="1" applyAlignment="1">
      <alignment horizontal="left" vertical="center" wrapText="1"/>
    </xf>
    <xf numFmtId="0" fontId="16" fillId="0" borderId="18" xfId="0" applyFont="1" applyBorder="1" applyAlignment="1">
      <alignment horizontal="left" vertical="center" wrapText="1"/>
    </xf>
    <xf numFmtId="0" fontId="0" fillId="0" borderId="18" xfId="0" applyBorder="1" applyAlignment="1" applyProtection="1">
      <alignment horizontal="left" vertical="center" wrapText="1"/>
      <protection locked="0"/>
    </xf>
    <xf numFmtId="49" fontId="25" fillId="11" borderId="19" xfId="0" applyNumberFormat="1" applyFont="1" applyFill="1" applyBorder="1" applyAlignment="1">
      <alignment horizontal="left" vertical="center"/>
    </xf>
    <xf numFmtId="49" fontId="25" fillId="11" borderId="20" xfId="0" applyNumberFormat="1" applyFont="1" applyFill="1" applyBorder="1" applyAlignment="1">
      <alignment horizontal="left" vertical="center"/>
    </xf>
    <xf numFmtId="49" fontId="25" fillId="11" borderId="18" xfId="0" applyNumberFormat="1" applyFont="1" applyFill="1" applyBorder="1" applyAlignment="1">
      <alignment horizontal="left" vertical="center"/>
    </xf>
    <xf numFmtId="0" fontId="19" fillId="7" borderId="19" xfId="0" applyFont="1" applyFill="1" applyBorder="1" applyAlignment="1">
      <alignment horizontal="left" vertical="center" wrapText="1"/>
    </xf>
    <xf numFmtId="0" fontId="19" fillId="7" borderId="20" xfId="0" applyFont="1" applyFill="1" applyBorder="1" applyAlignment="1">
      <alignment horizontal="left" vertical="center" wrapText="1"/>
    </xf>
    <xf numFmtId="0" fontId="19" fillId="7" borderId="18" xfId="0" applyFont="1" applyFill="1" applyBorder="1" applyAlignment="1">
      <alignment horizontal="left" vertical="center" wrapText="1"/>
    </xf>
    <xf numFmtId="0" fontId="18" fillId="11" borderId="26" xfId="0" applyFont="1" applyFill="1" applyBorder="1" applyAlignment="1">
      <alignment horizontal="right" vertical="center" wrapText="1"/>
    </xf>
    <xf numFmtId="0" fontId="36" fillId="11" borderId="30" xfId="0" applyFont="1" applyFill="1" applyBorder="1" applyAlignment="1">
      <alignment horizontal="right" vertical="center" wrapText="1"/>
    </xf>
    <xf numFmtId="0" fontId="36" fillId="11" borderId="23" xfId="0" applyFont="1" applyFill="1" applyBorder="1" applyAlignment="1">
      <alignment horizontal="right" vertical="center" wrapText="1"/>
    </xf>
    <xf numFmtId="0" fontId="0" fillId="5" borderId="18" xfId="0" applyFill="1" applyBorder="1" applyAlignment="1" applyProtection="1">
      <alignment horizontal="right" vertical="center"/>
      <protection locked="0"/>
    </xf>
    <xf numFmtId="0" fontId="19" fillId="11" borderId="22" xfId="0" applyFont="1" applyFill="1" applyBorder="1" applyAlignment="1">
      <alignment horizontal="left" vertical="center" wrapText="1"/>
    </xf>
    <xf numFmtId="0" fontId="19" fillId="11" borderId="28" xfId="0" applyFont="1" applyFill="1" applyBorder="1" applyAlignment="1">
      <alignment horizontal="left" vertical="center" wrapText="1"/>
    </xf>
    <xf numFmtId="0" fontId="19" fillId="11" borderId="21" xfId="0" applyFont="1" applyFill="1" applyBorder="1" applyAlignment="1">
      <alignment horizontal="left" vertical="center" wrapText="1"/>
    </xf>
    <xf numFmtId="0" fontId="19" fillId="11" borderId="35" xfId="0" applyFont="1" applyFill="1" applyBorder="1" applyAlignment="1">
      <alignment horizontal="left" vertical="center" wrapText="1"/>
    </xf>
    <xf numFmtId="0" fontId="19" fillId="11" borderId="25" xfId="0" applyFont="1" applyFill="1" applyBorder="1" applyAlignment="1">
      <alignment horizontal="left" vertical="center" wrapText="1"/>
    </xf>
    <xf numFmtId="0" fontId="19" fillId="11" borderId="24" xfId="0" applyFont="1" applyFill="1" applyBorder="1" applyAlignment="1">
      <alignment horizontal="left" vertical="center" wrapText="1"/>
    </xf>
    <xf numFmtId="1" fontId="24" fillId="11" borderId="35" xfId="0" applyNumberFormat="1" applyFont="1" applyFill="1" applyBorder="1" applyAlignment="1">
      <alignment horizontal="center" vertical="center" wrapText="1"/>
    </xf>
    <xf numFmtId="1" fontId="24" fillId="11" borderId="25" xfId="0" applyNumberFormat="1" applyFont="1" applyFill="1" applyBorder="1" applyAlignment="1">
      <alignment horizontal="center" vertical="center" wrapText="1"/>
    </xf>
    <xf numFmtId="0" fontId="0" fillId="0" borderId="25" xfId="0" applyBorder="1" applyAlignment="1">
      <alignment wrapText="1"/>
    </xf>
    <xf numFmtId="165" fontId="20" fillId="5" borderId="29" xfId="0" applyNumberFormat="1" applyFont="1" applyFill="1" applyBorder="1" applyAlignment="1" applyProtection="1">
      <alignment horizontal="left" vertical="center" wrapText="1"/>
      <protection locked="0"/>
    </xf>
    <xf numFmtId="0" fontId="0" fillId="0" borderId="29" xfId="0" applyBorder="1" applyAlignment="1" applyProtection="1">
      <alignment vertical="center" wrapText="1"/>
      <protection locked="0"/>
    </xf>
    <xf numFmtId="0" fontId="0" fillId="0" borderId="29" xfId="0" applyBorder="1" applyAlignment="1">
      <alignment vertical="center" wrapText="1"/>
    </xf>
    <xf numFmtId="0" fontId="18" fillId="11" borderId="29" xfId="0" applyFont="1" applyFill="1" applyBorder="1" applyAlignment="1">
      <alignment horizontal="center" vertical="center" wrapText="1"/>
    </xf>
    <xf numFmtId="14" fontId="16" fillId="7" borderId="0" xfId="0" applyNumberFormat="1" applyFont="1" applyFill="1" applyAlignment="1">
      <alignment horizontal="center" vertical="center" wrapText="1"/>
    </xf>
    <xf numFmtId="0" fontId="28" fillId="11" borderId="29" xfId="0" applyFont="1" applyFill="1" applyBorder="1" applyAlignment="1">
      <alignment horizontal="right" vertical="center"/>
    </xf>
    <xf numFmtId="0" fontId="40" fillId="11" borderId="29" xfId="0" applyFont="1" applyFill="1" applyBorder="1" applyAlignment="1">
      <alignment horizontal="right" vertical="center"/>
    </xf>
    <xf numFmtId="0" fontId="29" fillId="7" borderId="0" xfId="0" applyFont="1" applyFill="1" applyAlignment="1">
      <alignment horizontal="right" vertical="center"/>
    </xf>
    <xf numFmtId="0" fontId="56" fillId="7" borderId="0" xfId="0" applyFont="1" applyFill="1" applyAlignment="1">
      <alignment horizontal="right" vertical="center"/>
    </xf>
    <xf numFmtId="0" fontId="19" fillId="11" borderId="22" xfId="0" applyFont="1" applyFill="1" applyBorder="1" applyAlignment="1">
      <alignment horizontal="center" vertical="center" wrapText="1"/>
    </xf>
    <xf numFmtId="0" fontId="19" fillId="11" borderId="21" xfId="0" applyFont="1" applyFill="1" applyBorder="1" applyAlignment="1">
      <alignment horizontal="center" vertical="center" wrapText="1"/>
    </xf>
    <xf numFmtId="0" fontId="19" fillId="11" borderId="35" xfId="0" applyFont="1" applyFill="1" applyBorder="1" applyAlignment="1">
      <alignment horizontal="center" vertical="center" wrapText="1"/>
    </xf>
    <xf numFmtId="0" fontId="19" fillId="11" borderId="24" xfId="0" applyFont="1" applyFill="1" applyBorder="1" applyAlignment="1">
      <alignment horizontal="center" vertical="center" wrapText="1"/>
    </xf>
    <xf numFmtId="0" fontId="18" fillId="11" borderId="26" xfId="0" applyFont="1" applyFill="1" applyBorder="1" applyAlignment="1">
      <alignment horizontal="center" vertical="center" wrapText="1"/>
    </xf>
    <xf numFmtId="0" fontId="18" fillId="11" borderId="23" xfId="0" applyFont="1" applyFill="1" applyBorder="1" applyAlignment="1">
      <alignment horizontal="center" vertical="center" wrapText="1"/>
    </xf>
    <xf numFmtId="0" fontId="18" fillId="7" borderId="29" xfId="0" applyFont="1" applyFill="1" applyBorder="1" applyAlignment="1">
      <alignment horizontal="right" vertical="center" wrapText="1"/>
    </xf>
    <xf numFmtId="0" fontId="51" fillId="7" borderId="29" xfId="0" applyFont="1" applyFill="1" applyBorder="1" applyAlignment="1">
      <alignment horizontal="right" vertical="center" wrapText="1"/>
    </xf>
    <xf numFmtId="0" fontId="16" fillId="0" borderId="40" xfId="1" applyFont="1" applyFill="1" applyBorder="1" applyAlignment="1" applyProtection="1">
      <alignment horizontal="left" vertical="center" wrapText="1"/>
      <protection hidden="1"/>
    </xf>
    <xf numFmtId="0" fontId="16" fillId="0" borderId="0" xfId="1" applyFont="1" applyFill="1" applyBorder="1" applyAlignment="1" applyProtection="1">
      <alignment horizontal="left" vertical="center" wrapText="1"/>
      <protection hidden="1"/>
    </xf>
    <xf numFmtId="0" fontId="16" fillId="0" borderId="0" xfId="0" applyFont="1" applyAlignment="1">
      <alignment horizontal="left" vertical="top" wrapText="1"/>
    </xf>
    <xf numFmtId="49" fontId="18" fillId="11" borderId="19" xfId="0" applyNumberFormat="1" applyFont="1" applyFill="1" applyBorder="1" applyAlignment="1" applyProtection="1">
      <alignment vertical="center"/>
      <protection hidden="1"/>
    </xf>
    <xf numFmtId="0" fontId="0" fillId="0" borderId="18" xfId="0" applyBorder="1" applyAlignment="1" applyProtection="1">
      <alignment vertical="center"/>
      <protection hidden="1"/>
    </xf>
    <xf numFmtId="165" fontId="18" fillId="11" borderId="19" xfId="0" applyNumberFormat="1" applyFont="1" applyFill="1" applyBorder="1" applyAlignment="1">
      <alignment vertical="center"/>
    </xf>
    <xf numFmtId="0" fontId="32" fillId="7" borderId="0" xfId="0" applyFont="1" applyFill="1" applyAlignment="1">
      <alignment horizontal="center" vertical="center" wrapText="1"/>
    </xf>
    <xf numFmtId="49" fontId="20" fillId="11" borderId="19" xfId="0" applyNumberFormat="1" applyFont="1" applyFill="1" applyBorder="1" applyAlignment="1">
      <alignment horizontal="left" vertical="center"/>
    </xf>
    <xf numFmtId="0" fontId="20" fillId="11" borderId="20" xfId="0" applyFont="1" applyFill="1" applyBorder="1" applyAlignment="1">
      <alignment horizontal="left" vertical="center"/>
    </xf>
    <xf numFmtId="0" fontId="20" fillId="11" borderId="18" xfId="0" applyFont="1" applyFill="1" applyBorder="1" applyAlignment="1">
      <alignment horizontal="left" vertical="center"/>
    </xf>
    <xf numFmtId="49" fontId="20" fillId="11" borderId="29" xfId="0" applyNumberFormat="1" applyFont="1" applyFill="1" applyBorder="1" applyAlignment="1">
      <alignment horizontal="left" vertical="center"/>
    </xf>
    <xf numFmtId="0" fontId="20" fillId="11" borderId="29" xfId="0" applyFont="1" applyFill="1" applyBorder="1" applyAlignment="1">
      <alignment horizontal="left" vertical="center"/>
    </xf>
    <xf numFmtId="0" fontId="18" fillId="0" borderId="0" xfId="0" applyFont="1" applyAlignment="1">
      <alignment horizontal="right" vertical="center"/>
    </xf>
    <xf numFmtId="0" fontId="31" fillId="7" borderId="0" xfId="0" applyFont="1" applyFill="1" applyAlignment="1">
      <alignment horizontal="center" vertical="center"/>
    </xf>
    <xf numFmtId="0" fontId="0" fillId="7" borderId="0" xfId="0" applyFill="1" applyAlignment="1">
      <alignment horizontal="center" vertical="center"/>
    </xf>
    <xf numFmtId="1" fontId="24" fillId="11" borderId="22" xfId="0" applyNumberFormat="1" applyFont="1" applyFill="1" applyBorder="1" applyAlignment="1">
      <alignment horizontal="center" vertical="center" wrapText="1"/>
    </xf>
    <xf numFmtId="1" fontId="24" fillId="11" borderId="28" xfId="0" applyNumberFormat="1" applyFont="1" applyFill="1" applyBorder="1" applyAlignment="1">
      <alignment horizontal="center" vertical="center" wrapText="1"/>
    </xf>
    <xf numFmtId="0" fontId="0" fillId="0" borderId="28" xfId="0" applyBorder="1" applyAlignment="1">
      <alignment vertical="center" wrapText="1"/>
    </xf>
    <xf numFmtId="0" fontId="0" fillId="0" borderId="21" xfId="0" applyBorder="1" applyAlignment="1">
      <alignment vertical="center" wrapText="1"/>
    </xf>
    <xf numFmtId="0" fontId="0" fillId="0" borderId="35" xfId="0" applyBorder="1" applyAlignment="1">
      <alignment vertical="center" wrapText="1"/>
    </xf>
    <xf numFmtId="0" fontId="0" fillId="0" borderId="25" xfId="0" applyBorder="1" applyAlignment="1">
      <alignment vertical="center" wrapText="1"/>
    </xf>
    <xf numFmtId="0" fontId="0" fillId="0" borderId="24" xfId="0" applyBorder="1" applyAlignment="1">
      <alignment vertical="center" wrapText="1"/>
    </xf>
    <xf numFmtId="0" fontId="18" fillId="11" borderId="28" xfId="0" applyFont="1" applyFill="1" applyBorder="1" applyAlignment="1" applyProtection="1">
      <alignment horizontal="center" vertical="center" wrapText="1"/>
      <protection locked="0"/>
    </xf>
    <xf numFmtId="0" fontId="0" fillId="11" borderId="28" xfId="0" applyFill="1" applyBorder="1" applyAlignment="1" applyProtection="1">
      <alignment horizontal="center" vertical="center" wrapText="1"/>
      <protection locked="0"/>
    </xf>
    <xf numFmtId="0" fontId="18" fillId="11" borderId="22" xfId="0" applyFont="1" applyFill="1" applyBorder="1" applyAlignment="1">
      <alignment horizontal="right" vertical="center" wrapText="1"/>
    </xf>
    <xf numFmtId="0" fontId="18" fillId="11" borderId="28" xfId="0" applyFont="1" applyFill="1" applyBorder="1" applyAlignment="1">
      <alignment horizontal="right" vertical="center" wrapText="1"/>
    </xf>
    <xf numFmtId="0" fontId="18" fillId="11" borderId="29" xfId="0" applyFont="1" applyFill="1" applyBorder="1" applyAlignment="1">
      <alignment horizontal="left" vertical="center" wrapText="1"/>
    </xf>
    <xf numFmtId="0" fontId="0" fillId="0" borderId="29" xfId="0" applyBorder="1" applyAlignment="1">
      <alignment horizontal="left" vertical="center" wrapText="1"/>
    </xf>
    <xf numFmtId="0" fontId="18" fillId="0" borderId="19" xfId="0" applyFont="1" applyBorder="1" applyAlignment="1">
      <alignment horizontal="center" vertical="center" wrapText="1"/>
    </xf>
    <xf numFmtId="0" fontId="28" fillId="11" borderId="29" xfId="0" applyFont="1" applyFill="1" applyBorder="1" applyAlignment="1">
      <alignment horizontal="center" vertical="center"/>
    </xf>
    <xf numFmtId="0" fontId="40" fillId="11" borderId="29" xfId="0" applyFont="1" applyFill="1" applyBorder="1" applyAlignment="1">
      <alignment horizontal="center" vertical="center"/>
    </xf>
    <xf numFmtId="0" fontId="19" fillId="11" borderId="29" xfId="0" applyFont="1" applyFill="1" applyBorder="1" applyAlignment="1">
      <alignment horizontal="center" vertical="center"/>
    </xf>
    <xf numFmtId="0" fontId="0" fillId="0" borderId="29" xfId="0" applyBorder="1" applyAlignment="1">
      <alignment horizontal="center" vertical="center"/>
    </xf>
    <xf numFmtId="0" fontId="73" fillId="13" borderId="19" xfId="0" applyFont="1" applyFill="1" applyBorder="1" applyAlignment="1">
      <alignment horizontal="left" vertical="center" wrapText="1"/>
    </xf>
    <xf numFmtId="0" fontId="73" fillId="13" borderId="20" xfId="0" applyFont="1" applyFill="1" applyBorder="1" applyAlignment="1">
      <alignment horizontal="left" vertical="center" wrapText="1"/>
    </xf>
    <xf numFmtId="0" fontId="77" fillId="13" borderId="18" xfId="0" applyFont="1" applyFill="1" applyBorder="1" applyAlignment="1">
      <alignment horizontal="left" vertical="center" wrapText="1"/>
    </xf>
    <xf numFmtId="49" fontId="25" fillId="11" borderId="29" xfId="0" applyNumberFormat="1" applyFont="1" applyFill="1" applyBorder="1" applyAlignment="1">
      <alignment horizontal="left" vertical="center"/>
    </xf>
    <xf numFmtId="0" fontId="25" fillId="11" borderId="29" xfId="0" applyFont="1" applyFill="1" applyBorder="1" applyAlignment="1">
      <alignment horizontal="left" vertical="center"/>
    </xf>
    <xf numFmtId="14" fontId="18" fillId="11" borderId="19" xfId="0" applyNumberFormat="1" applyFont="1" applyFill="1" applyBorder="1" applyAlignment="1">
      <alignment horizontal="right" vertical="center" wrapText="1"/>
    </xf>
    <xf numFmtId="0" fontId="0" fillId="11" borderId="20" xfId="0" applyFill="1" applyBorder="1" applyAlignment="1">
      <alignment horizontal="right" vertical="center"/>
    </xf>
    <xf numFmtId="0" fontId="0" fillId="11" borderId="18" xfId="0" applyFill="1" applyBorder="1" applyAlignment="1">
      <alignment horizontal="right" vertical="center"/>
    </xf>
    <xf numFmtId="14" fontId="18" fillId="20" borderId="19" xfId="0" applyNumberFormat="1" applyFont="1" applyFill="1" applyBorder="1" applyAlignment="1">
      <alignment horizontal="right" vertical="center"/>
    </xf>
    <xf numFmtId="0" fontId="0" fillId="20" borderId="20" xfId="0" applyFill="1" applyBorder="1" applyAlignment="1">
      <alignment horizontal="right" vertical="center"/>
    </xf>
    <xf numFmtId="0" fontId="0" fillId="20" borderId="18" xfId="0" applyFill="1" applyBorder="1" applyAlignment="1">
      <alignment horizontal="right" vertical="center"/>
    </xf>
    <xf numFmtId="14" fontId="18" fillId="25" borderId="19" xfId="0" applyNumberFormat="1" applyFont="1" applyFill="1" applyBorder="1" applyAlignment="1">
      <alignment horizontal="right" vertical="center"/>
    </xf>
    <xf numFmtId="0" fontId="0" fillId="0" borderId="20" xfId="0" applyBorder="1" applyAlignment="1">
      <alignment horizontal="right" vertical="center"/>
    </xf>
    <xf numFmtId="0" fontId="14" fillId="11" borderId="19" xfId="0" applyFont="1" applyFill="1" applyBorder="1" applyAlignment="1">
      <alignment vertical="center"/>
    </xf>
    <xf numFmtId="0" fontId="73" fillId="13" borderId="18" xfId="0" applyFont="1" applyFill="1" applyBorder="1" applyAlignment="1">
      <alignment horizontal="left" vertical="center" wrapText="1"/>
    </xf>
    <xf numFmtId="0" fontId="0" fillId="0" borderId="30" xfId="0" applyBorder="1" applyAlignment="1">
      <alignment horizontal="right" vertical="center" wrapText="1"/>
    </xf>
    <xf numFmtId="0" fontId="0" fillId="0" borderId="23" xfId="0" applyBorder="1" applyAlignment="1">
      <alignment horizontal="right" vertical="center" wrapText="1"/>
    </xf>
    <xf numFmtId="44" fontId="18" fillId="5" borderId="22" xfId="0" applyNumberFormat="1" applyFont="1" applyFill="1" applyBorder="1" applyAlignment="1" applyProtection="1">
      <alignment horizontal="left" vertical="center" wrapText="1"/>
      <protection locked="0"/>
    </xf>
    <xf numFmtId="0" fontId="0" fillId="5" borderId="28" xfId="0" applyFill="1" applyBorder="1" applyAlignment="1" applyProtection="1">
      <alignment horizontal="left" wrapText="1"/>
      <protection locked="0"/>
    </xf>
    <xf numFmtId="0" fontId="0" fillId="5" borderId="21" xfId="0" applyFill="1" applyBorder="1" applyAlignment="1" applyProtection="1">
      <alignment horizontal="left" wrapText="1"/>
      <protection locked="0"/>
    </xf>
    <xf numFmtId="0" fontId="0" fillId="5" borderId="40" xfId="0" applyFill="1" applyBorder="1" applyAlignment="1" applyProtection="1">
      <alignment horizontal="left" wrapText="1"/>
      <protection locked="0"/>
    </xf>
    <xf numFmtId="0" fontId="0" fillId="5" borderId="0" xfId="0" applyFill="1" applyAlignment="1" applyProtection="1">
      <alignment horizontal="left" wrapText="1"/>
      <protection locked="0"/>
    </xf>
    <xf numFmtId="0" fontId="0" fillId="5" borderId="27" xfId="0" applyFill="1" applyBorder="1" applyAlignment="1" applyProtection="1">
      <alignment horizontal="left" wrapText="1"/>
      <protection locked="0"/>
    </xf>
    <xf numFmtId="0" fontId="0" fillId="5" borderId="35" xfId="0" applyFill="1" applyBorder="1" applyAlignment="1" applyProtection="1">
      <alignment horizontal="left" wrapText="1"/>
      <protection locked="0"/>
    </xf>
    <xf numFmtId="0" fontId="0" fillId="5" borderId="25" xfId="0" applyFill="1" applyBorder="1" applyAlignment="1" applyProtection="1">
      <alignment horizontal="left" wrapText="1"/>
      <protection locked="0"/>
    </xf>
    <xf numFmtId="0" fontId="0" fillId="5" borderId="24" xfId="0" applyFill="1" applyBorder="1" applyAlignment="1" applyProtection="1">
      <alignment horizontal="left" wrapText="1"/>
      <protection locked="0"/>
    </xf>
    <xf numFmtId="0" fontId="18" fillId="11" borderId="29" xfId="0" applyFont="1" applyFill="1" applyBorder="1" applyAlignment="1">
      <alignment horizontal="right" wrapText="1"/>
    </xf>
    <xf numFmtId="0" fontId="36" fillId="11" borderId="29" xfId="0" applyFont="1" applyFill="1" applyBorder="1" applyAlignment="1">
      <alignment horizontal="right" wrapText="1"/>
    </xf>
    <xf numFmtId="0" fontId="18" fillId="11" borderId="19" xfId="0" applyFont="1" applyFill="1" applyBorder="1" applyAlignment="1">
      <alignment horizontal="right"/>
    </xf>
    <xf numFmtId="0" fontId="0" fillId="0" borderId="20" xfId="0" applyBorder="1" applyAlignment="1">
      <alignment horizontal="right"/>
    </xf>
    <xf numFmtId="0" fontId="0" fillId="0" borderId="18" xfId="0" applyBorder="1" applyAlignment="1">
      <alignment horizontal="right"/>
    </xf>
    <xf numFmtId="0" fontId="91" fillId="3" borderId="5" xfId="0" applyFont="1" applyFill="1" applyBorder="1" applyAlignment="1">
      <alignment vertical="center" wrapText="1"/>
    </xf>
    <xf numFmtId="0" fontId="93" fillId="0" borderId="0" xfId="0" applyFont="1" applyAlignment="1">
      <alignment vertical="center"/>
    </xf>
    <xf numFmtId="0" fontId="93" fillId="0" borderId="5" xfId="0" applyFont="1" applyBorder="1" applyAlignment="1">
      <alignment vertical="center"/>
    </xf>
    <xf numFmtId="0" fontId="66" fillId="11" borderId="29" xfId="0" applyFont="1" applyFill="1" applyBorder="1" applyAlignment="1">
      <alignment horizontal="right" vertical="center" wrapText="1"/>
    </xf>
    <xf numFmtId="165" fontId="19" fillId="11" borderId="29" xfId="0" applyNumberFormat="1" applyFont="1" applyFill="1" applyBorder="1" applyAlignment="1">
      <alignment horizontal="right" vertical="center" wrapText="1"/>
    </xf>
    <xf numFmtId="0" fontId="19" fillId="11" borderId="29" xfId="0" applyFont="1" applyFill="1" applyBorder="1" applyAlignment="1" applyProtection="1">
      <alignment horizontal="center" vertical="center" wrapText="1"/>
      <protection hidden="1"/>
    </xf>
    <xf numFmtId="165" fontId="18" fillId="11" borderId="29" xfId="0" applyNumberFormat="1" applyFont="1" applyFill="1" applyBorder="1" applyAlignment="1">
      <alignment horizontal="center" vertical="center" wrapText="1"/>
    </xf>
    <xf numFmtId="49" fontId="16" fillId="16" borderId="29" xfId="0" applyNumberFormat="1" applyFont="1" applyFill="1" applyBorder="1" applyAlignment="1" applyProtection="1">
      <alignment horizontal="left" vertical="center"/>
      <protection locked="0"/>
    </xf>
    <xf numFmtId="0" fontId="54" fillId="0" borderId="29" xfId="0" applyFont="1" applyBorder="1" applyAlignment="1">
      <alignment horizontal="right" vertical="center" wrapText="1"/>
    </xf>
    <xf numFmtId="165" fontId="19" fillId="11" borderId="19" xfId="0" applyNumberFormat="1" applyFont="1" applyFill="1" applyBorder="1" applyAlignment="1">
      <alignment horizontal="right" vertical="center" wrapText="1"/>
    </xf>
    <xf numFmtId="165" fontId="19" fillId="11" borderId="20" xfId="0" applyNumberFormat="1" applyFont="1" applyFill="1" applyBorder="1" applyAlignment="1">
      <alignment horizontal="right" vertical="center" wrapText="1"/>
    </xf>
    <xf numFmtId="165" fontId="19" fillId="11" borderId="18" xfId="0" applyNumberFormat="1" applyFont="1" applyFill="1" applyBorder="1" applyAlignment="1">
      <alignment horizontal="right" vertical="center" wrapText="1"/>
    </xf>
    <xf numFmtId="9" fontId="18" fillId="11" borderId="19" xfId="0" applyNumberFormat="1" applyFont="1" applyFill="1" applyBorder="1" applyAlignment="1">
      <alignment horizontal="left" vertical="center" wrapText="1"/>
    </xf>
    <xf numFmtId="9" fontId="18" fillId="11" borderId="20" xfId="0" applyNumberFormat="1" applyFont="1" applyFill="1" applyBorder="1" applyAlignment="1">
      <alignment horizontal="left" vertical="center" wrapText="1"/>
    </xf>
    <xf numFmtId="9" fontId="18" fillId="11" borderId="18" xfId="0" applyNumberFormat="1" applyFont="1" applyFill="1" applyBorder="1" applyAlignment="1">
      <alignment horizontal="left" vertical="center" wrapText="1"/>
    </xf>
    <xf numFmtId="0" fontId="16" fillId="0" borderId="29" xfId="0" applyFont="1" applyBorder="1" applyAlignment="1">
      <alignment horizontal="center" wrapText="1"/>
    </xf>
    <xf numFmtId="0" fontId="18" fillId="0" borderId="29" xfId="0" applyFont="1" applyBorder="1" applyAlignment="1">
      <alignment horizontal="right" vertical="center"/>
    </xf>
    <xf numFmtId="0" fontId="18" fillId="0" borderId="19" xfId="0" applyFont="1" applyBorder="1" applyAlignment="1">
      <alignment horizontal="right" vertical="center"/>
    </xf>
    <xf numFmtId="0" fontId="18" fillId="0" borderId="18" xfId="0" applyFont="1" applyBorder="1" applyAlignment="1">
      <alignment horizontal="right" vertical="center"/>
    </xf>
    <xf numFmtId="0" fontId="0" fillId="0" borderId="28" xfId="0" applyBorder="1" applyAlignment="1" applyProtection="1">
      <alignment horizontal="left" vertical="center" wrapText="1"/>
      <protection locked="0"/>
    </xf>
    <xf numFmtId="0" fontId="0" fillId="0" borderId="28" xfId="0" applyBorder="1" applyAlignment="1" applyProtection="1">
      <alignment wrapText="1"/>
      <protection locked="0"/>
    </xf>
    <xf numFmtId="0" fontId="0" fillId="0" borderId="21" xfId="0" applyBorder="1" applyAlignment="1" applyProtection="1">
      <alignment wrapText="1"/>
      <protection locked="0"/>
    </xf>
    <xf numFmtId="0" fontId="0" fillId="0" borderId="35"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5" xfId="0" applyBorder="1" applyAlignment="1" applyProtection="1">
      <alignment wrapText="1"/>
      <protection locked="0"/>
    </xf>
    <xf numFmtId="0" fontId="0" fillId="0" borderId="24" xfId="0" applyBorder="1" applyAlignment="1" applyProtection="1">
      <alignment wrapText="1"/>
      <protection locked="0"/>
    </xf>
    <xf numFmtId="0" fontId="18" fillId="7" borderId="29" xfId="0" applyFont="1" applyFill="1" applyBorder="1" applyAlignment="1">
      <alignment horizontal="center" vertical="center" wrapText="1"/>
    </xf>
    <xf numFmtId="0" fontId="51" fillId="7" borderId="29" xfId="0" applyFont="1" applyFill="1" applyBorder="1" applyAlignment="1">
      <alignment horizontal="center" vertical="center" wrapText="1"/>
    </xf>
    <xf numFmtId="0" fontId="18" fillId="7" borderId="0" xfId="0" applyFont="1" applyFill="1" applyAlignment="1">
      <alignment vertical="center" wrapText="1"/>
    </xf>
    <xf numFmtId="0" fontId="0" fillId="7" borderId="0" xfId="0" applyFill="1" applyAlignment="1">
      <alignment vertical="center" wrapText="1"/>
    </xf>
    <xf numFmtId="0" fontId="25" fillId="11" borderId="20" xfId="0" applyFont="1" applyFill="1" applyBorder="1" applyAlignment="1">
      <alignment horizontal="left" vertical="center"/>
    </xf>
    <xf numFmtId="0" fontId="19" fillId="11" borderId="19" xfId="0" applyFont="1" applyFill="1" applyBorder="1" applyAlignment="1">
      <alignment horizontal="center" vertical="center"/>
    </xf>
    <xf numFmtId="0" fontId="19" fillId="11" borderId="20" xfId="0" applyFont="1" applyFill="1" applyBorder="1" applyAlignment="1">
      <alignment horizontal="center" vertical="center"/>
    </xf>
    <xf numFmtId="0" fontId="18" fillId="5" borderId="22" xfId="0" applyFont="1" applyFill="1" applyBorder="1" applyAlignment="1" applyProtection="1">
      <alignment horizontal="left" vertical="center" wrapText="1"/>
      <protection locked="0"/>
    </xf>
    <xf numFmtId="0" fontId="16" fillId="0" borderId="40" xfId="1" applyFont="1" applyFill="1" applyBorder="1" applyAlignment="1" applyProtection="1">
      <alignment vertical="center" wrapText="1"/>
      <protection hidden="1"/>
    </xf>
    <xf numFmtId="0" fontId="16" fillId="0" borderId="0" xfId="0" applyFont="1" applyAlignment="1">
      <alignment wrapText="1"/>
    </xf>
    <xf numFmtId="49" fontId="18" fillId="11" borderId="29" xfId="0" applyNumberFormat="1" applyFont="1" applyFill="1" applyBorder="1" applyAlignment="1" applyProtection="1">
      <alignment horizontal="right" vertical="center" wrapText="1"/>
      <protection hidden="1"/>
    </xf>
    <xf numFmtId="49" fontId="20" fillId="11" borderId="29" xfId="0" applyNumberFormat="1" applyFont="1" applyFill="1" applyBorder="1" applyAlignment="1" applyProtection="1">
      <alignment horizontal="right" vertical="center" wrapText="1"/>
      <protection hidden="1"/>
    </xf>
    <xf numFmtId="49" fontId="20" fillId="16" borderId="19" xfId="0" applyNumberFormat="1" applyFont="1" applyFill="1" applyBorder="1" applyAlignment="1" applyProtection="1">
      <alignment vertical="center" wrapText="1"/>
      <protection locked="0"/>
    </xf>
    <xf numFmtId="49" fontId="20" fillId="0" borderId="20" xfId="0" applyNumberFormat="1" applyFont="1" applyBorder="1" applyAlignment="1" applyProtection="1">
      <alignment vertical="center" wrapText="1"/>
      <protection locked="0"/>
    </xf>
    <xf numFmtId="49" fontId="20" fillId="0" borderId="18" xfId="0" applyNumberFormat="1" applyFont="1" applyBorder="1" applyAlignment="1" applyProtection="1">
      <alignment vertical="center" wrapText="1"/>
      <protection locked="0"/>
    </xf>
  </cellXfs>
  <cellStyles count="6">
    <cellStyle name="Lien hypertexte" xfId="1" builtinId="8"/>
    <cellStyle name="Monétaire" xfId="2" builtinId="4"/>
    <cellStyle name="Normal" xfId="0" builtinId="0"/>
    <cellStyle name="Normal 5" xfId="4" xr:uid="{C73877FF-6F59-4A50-8F2F-FBC85B3CA7AB}"/>
    <cellStyle name="Normal 6" xfId="5" xr:uid="{58EB3960-4DB9-45BD-8184-676079DE9800}"/>
    <cellStyle name="Pourcentage" xfId="3" builtinId="5"/>
  </cellStyles>
  <dxfs count="80">
    <dxf>
      <fill>
        <patternFill>
          <bgColor theme="9" tint="0.39994506668294322"/>
        </patternFill>
      </fill>
    </dxf>
    <dxf>
      <font>
        <color theme="0"/>
      </font>
      <fill>
        <patternFill>
          <bgColor rgb="FFCC3300"/>
        </patternFill>
      </fill>
    </dxf>
    <dxf>
      <fill>
        <patternFill>
          <bgColor rgb="FFFFFF99"/>
        </patternFill>
      </fill>
    </dxf>
    <dxf>
      <fill>
        <patternFill>
          <bgColor theme="9" tint="0.39994506668294322"/>
        </patternFill>
      </fill>
    </dxf>
    <dxf>
      <font>
        <color theme="0"/>
      </font>
      <fill>
        <patternFill>
          <bgColor rgb="FFCC3300"/>
        </patternFill>
      </fill>
    </dxf>
    <dxf>
      <fill>
        <patternFill>
          <bgColor rgb="FFFFFF99"/>
        </patternFill>
      </fill>
    </dxf>
    <dxf>
      <fill>
        <patternFill>
          <bgColor theme="9" tint="0.39994506668294322"/>
        </patternFill>
      </fill>
    </dxf>
    <dxf>
      <font>
        <color theme="0"/>
      </font>
      <fill>
        <patternFill>
          <bgColor rgb="FFCC3300"/>
        </patternFill>
      </fill>
    </dxf>
    <dxf>
      <fill>
        <patternFill>
          <bgColor rgb="FFFFFF99"/>
        </patternFill>
      </fill>
    </dxf>
    <dxf>
      <fill>
        <patternFill>
          <bgColor rgb="FF92D050"/>
        </patternFill>
      </fill>
    </dxf>
    <dxf>
      <fill>
        <patternFill>
          <bgColor rgb="FFD20000"/>
        </patternFill>
      </fill>
    </dxf>
    <dxf>
      <fill>
        <patternFill>
          <bgColor rgb="FFFFFF99"/>
        </patternFill>
      </fill>
    </dxf>
    <dxf>
      <fill>
        <patternFill>
          <bgColor rgb="FFFFFF99"/>
        </patternFill>
      </fill>
    </dxf>
    <dxf>
      <fill>
        <patternFill>
          <bgColor rgb="FF92D050"/>
        </patternFill>
      </fill>
    </dxf>
    <dxf>
      <fill>
        <patternFill>
          <bgColor rgb="FFCC3300"/>
        </patternFill>
      </fill>
    </dxf>
    <dxf>
      <fill>
        <patternFill>
          <bgColor rgb="FF92D050"/>
        </patternFill>
      </fill>
    </dxf>
    <dxf>
      <fill>
        <patternFill>
          <bgColor rgb="FFFFFF99"/>
        </patternFill>
      </fill>
    </dxf>
    <dxf>
      <fill>
        <patternFill>
          <bgColor rgb="FFCC3300"/>
        </patternFill>
      </fill>
    </dxf>
    <dxf>
      <fill>
        <patternFill>
          <bgColor rgb="FFF2F2F2"/>
        </patternFill>
      </fill>
    </dxf>
    <dxf>
      <fill>
        <patternFill>
          <bgColor rgb="FF92D050"/>
        </patternFill>
      </fill>
    </dxf>
    <dxf>
      <fill>
        <patternFill>
          <bgColor rgb="FFF2F2F2"/>
        </patternFill>
      </fill>
    </dxf>
    <dxf>
      <fill>
        <patternFill>
          <bgColor rgb="FF92D050"/>
        </patternFill>
      </fill>
    </dxf>
    <dxf>
      <fill>
        <patternFill>
          <bgColor rgb="FF92D050"/>
        </patternFill>
      </fill>
    </dxf>
    <dxf>
      <fill>
        <patternFill>
          <bgColor rgb="FFF2F2F2"/>
        </patternFill>
      </fill>
    </dxf>
    <dxf>
      <fill>
        <patternFill>
          <bgColor rgb="FF92D050"/>
        </patternFill>
      </fill>
    </dxf>
    <dxf>
      <fill>
        <patternFill>
          <bgColor rgb="FFF2F2F2"/>
        </patternFill>
      </fill>
    </dxf>
    <dxf>
      <font>
        <color rgb="FF9C0006"/>
      </font>
    </dxf>
    <dxf>
      <font>
        <color rgb="FFC00000"/>
      </font>
    </dxf>
    <dxf>
      <font>
        <color rgb="FFC00000"/>
      </font>
    </dxf>
    <dxf>
      <font>
        <color rgb="FFCC3300"/>
      </font>
    </dxf>
    <dxf>
      <font>
        <color rgb="FFC00000"/>
      </font>
      <fill>
        <patternFill>
          <bgColor theme="9" tint="0.59996337778862885"/>
        </patternFill>
      </fill>
    </dxf>
    <dxf>
      <fill>
        <patternFill>
          <bgColor theme="9" tint="0.39994506668294322"/>
        </patternFill>
      </fill>
    </dxf>
    <dxf>
      <font>
        <color theme="0"/>
      </font>
      <fill>
        <patternFill>
          <bgColor rgb="FFCC3300"/>
        </patternFill>
      </fill>
    </dxf>
    <dxf>
      <fill>
        <patternFill>
          <bgColor rgb="FFFFFF99"/>
        </patternFill>
      </fill>
    </dxf>
    <dxf>
      <fill>
        <patternFill>
          <bgColor theme="9" tint="0.39994506668294322"/>
        </patternFill>
      </fill>
    </dxf>
    <dxf>
      <font>
        <color theme="0"/>
      </font>
      <fill>
        <patternFill>
          <bgColor rgb="FFCC3300"/>
        </patternFill>
      </fill>
    </dxf>
    <dxf>
      <fill>
        <patternFill>
          <bgColor rgb="FFFFFF99"/>
        </patternFill>
      </fill>
    </dxf>
    <dxf>
      <fill>
        <patternFill>
          <bgColor theme="9" tint="0.39994506668294322"/>
        </patternFill>
      </fill>
    </dxf>
    <dxf>
      <font>
        <color theme="0"/>
      </font>
      <fill>
        <patternFill>
          <bgColor rgb="FFCC3300"/>
        </patternFill>
      </fill>
    </dxf>
    <dxf>
      <fill>
        <patternFill>
          <bgColor rgb="FFFFFF99"/>
        </patternFill>
      </fill>
    </dxf>
    <dxf>
      <fill>
        <patternFill>
          <bgColor rgb="FF92D050"/>
        </patternFill>
      </fill>
    </dxf>
    <dxf>
      <fill>
        <patternFill>
          <bgColor rgb="FFD20000"/>
        </patternFill>
      </fill>
    </dxf>
    <dxf>
      <fill>
        <patternFill>
          <bgColor rgb="FFFFFF99"/>
        </patternFill>
      </fill>
    </dxf>
    <dxf>
      <fill>
        <patternFill>
          <bgColor rgb="FFFFFF99"/>
        </patternFill>
      </fill>
    </dxf>
    <dxf>
      <fill>
        <patternFill>
          <bgColor rgb="FF92D050"/>
        </patternFill>
      </fill>
    </dxf>
    <dxf>
      <fill>
        <patternFill>
          <bgColor rgb="FFCC3300"/>
        </patternFill>
      </fill>
    </dxf>
    <dxf>
      <fill>
        <patternFill>
          <bgColor rgb="FF92D050"/>
        </patternFill>
      </fill>
    </dxf>
    <dxf>
      <fill>
        <patternFill>
          <bgColor rgb="FFFFFF99"/>
        </patternFill>
      </fill>
    </dxf>
    <dxf>
      <fill>
        <patternFill>
          <bgColor rgb="FFCC3300"/>
        </patternFill>
      </fill>
    </dxf>
    <dxf>
      <fill>
        <patternFill>
          <bgColor rgb="FFF2F2F2"/>
        </patternFill>
      </fill>
    </dxf>
    <dxf>
      <fill>
        <patternFill>
          <bgColor rgb="FF92D050"/>
        </patternFill>
      </fill>
    </dxf>
    <dxf>
      <fill>
        <patternFill>
          <bgColor rgb="FFF2F2F2"/>
        </patternFill>
      </fill>
    </dxf>
    <dxf>
      <fill>
        <patternFill>
          <bgColor rgb="FF92D050"/>
        </patternFill>
      </fill>
    </dxf>
    <dxf>
      <fill>
        <patternFill>
          <bgColor rgb="FF92D050"/>
        </patternFill>
      </fill>
    </dxf>
    <dxf>
      <fill>
        <patternFill>
          <bgColor rgb="FFF2F2F2"/>
        </patternFill>
      </fill>
    </dxf>
    <dxf>
      <fill>
        <patternFill>
          <bgColor rgb="FF92D050"/>
        </patternFill>
      </fill>
    </dxf>
    <dxf>
      <fill>
        <patternFill>
          <bgColor rgb="FFF2F2F2"/>
        </patternFill>
      </fill>
    </dxf>
    <dxf>
      <font>
        <color rgb="FF9C0006"/>
      </font>
    </dxf>
    <dxf>
      <font>
        <color rgb="FFC00000"/>
      </font>
    </dxf>
    <dxf>
      <font>
        <color rgb="FFC00000"/>
      </font>
    </dxf>
    <dxf>
      <font>
        <color rgb="FFCC3300"/>
      </font>
    </dxf>
    <dxf>
      <font>
        <color rgb="FFC00000"/>
      </font>
      <fill>
        <patternFill>
          <bgColor theme="9" tint="0.59996337778862885"/>
        </patternFill>
      </fill>
    </dxf>
    <dxf>
      <font>
        <color rgb="FFC00000"/>
      </font>
    </dxf>
    <dxf>
      <font>
        <color rgb="FFC00000"/>
      </font>
    </dxf>
    <dxf>
      <font>
        <color rgb="FFC00000"/>
      </font>
    </dxf>
    <dxf>
      <font>
        <color rgb="FFC00000"/>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i val="0"/>
        <strike val="0"/>
        <condense val="0"/>
        <extend val="0"/>
        <outline val="0"/>
        <shadow val="0"/>
        <u val="none"/>
        <vertAlign val="baseline"/>
        <sz val="10"/>
        <color theme="0"/>
        <name val="Arial"/>
        <family val="2"/>
        <scheme val="none"/>
      </font>
      <fill>
        <patternFill patternType="solid">
          <fgColor indexed="64"/>
          <bgColor theme="9" tint="0.39997558519241921"/>
        </patternFill>
      </fill>
    </dxf>
    <dxf>
      <font>
        <b/>
        <i val="0"/>
        <strike val="0"/>
        <condense val="0"/>
        <extend val="0"/>
        <outline val="0"/>
        <shadow val="0"/>
        <u val="none"/>
        <vertAlign val="baseline"/>
        <sz val="10"/>
        <color theme="0"/>
        <name val="Arial"/>
        <family val="2"/>
        <scheme val="none"/>
      </font>
      <fill>
        <patternFill patternType="solid">
          <fgColor indexed="64"/>
          <bgColor theme="9" tint="0.39997558519241921"/>
        </patternFill>
      </fill>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i val="0"/>
        <strike val="0"/>
        <condense val="0"/>
        <extend val="0"/>
        <outline val="0"/>
        <shadow val="0"/>
        <u val="none"/>
        <vertAlign val="baseline"/>
        <sz val="10"/>
        <color theme="0"/>
        <name val="Arial"/>
        <family val="2"/>
        <scheme val="none"/>
      </font>
      <fill>
        <patternFill patternType="solid">
          <fgColor indexed="64"/>
          <bgColor theme="9" tint="0.39997558519241921"/>
        </patternFill>
      </fill>
    </dxf>
    <dxf>
      <font>
        <b val="0"/>
        <i val="0"/>
        <strike val="0"/>
        <condense val="0"/>
        <extend val="0"/>
        <outline val="0"/>
        <shadow val="0"/>
        <u val="none"/>
        <vertAlign val="baseline"/>
        <sz val="10"/>
        <color theme="1"/>
        <name val="Arial"/>
        <family val="2"/>
        <scheme val="none"/>
      </font>
      <fill>
        <patternFill patternType="solid">
          <fgColor theme="4" tint="0.79998168889431442"/>
          <bgColor theme="4" tint="0.79998168889431442"/>
        </patternFill>
      </fill>
      <border diagonalUp="0" diagonalDown="0">
        <left style="thin">
          <color theme="4" tint="0.39997558519241921"/>
        </left>
        <right style="thin">
          <color theme="4" tint="0.39997558519241921"/>
        </right>
        <top style="thin">
          <color theme="4" tint="0.39997558519241921"/>
        </top>
        <bottom/>
        <vertical/>
        <horizontal/>
      </border>
    </dxf>
    <dxf>
      <border outline="0">
        <top style="thin">
          <color theme="4" tint="0.39997558519241921"/>
        </top>
        <bottom style="thin">
          <color theme="4" tint="0.39997558519241921"/>
        </bottom>
      </border>
    </dxf>
    <dxf>
      <font>
        <b val="0"/>
        <i val="0"/>
        <strike val="0"/>
        <condense val="0"/>
        <extend val="0"/>
        <outline val="0"/>
        <shadow val="0"/>
        <u val="none"/>
        <vertAlign val="baseline"/>
        <sz val="10"/>
        <color theme="1"/>
        <name val="Arial"/>
        <family val="2"/>
        <scheme val="none"/>
      </font>
      <fill>
        <patternFill patternType="solid">
          <fgColor theme="4" tint="0.79998168889431442"/>
          <bgColor theme="4" tint="0.79998168889431442"/>
        </patternFill>
      </fill>
    </dxf>
    <dxf>
      <font>
        <b val="0"/>
        <i val="0"/>
        <strike val="0"/>
        <condense val="0"/>
        <extend val="0"/>
        <outline val="0"/>
        <shadow val="0"/>
        <u val="none"/>
        <vertAlign val="baseline"/>
        <sz val="10"/>
        <color theme="0"/>
        <name val="Arial"/>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theme="0"/>
        <name val="Arial"/>
        <family val="2"/>
        <scheme val="none"/>
      </font>
      <alignment horizontal="general" vertical="center" textRotation="0" wrapText="0" indent="0" justifyLastLine="0" shrinkToFit="0" readingOrder="0"/>
    </dxf>
  </dxfs>
  <tableStyles count="0" defaultTableStyle="TableStyleMedium2" defaultPivotStyle="PivotStyleLight16"/>
  <colors>
    <mruColors>
      <color rgb="FFA1BAE3"/>
      <color rgb="FFFFFF99"/>
      <color rgb="FFB5E6A2"/>
      <color rgb="FF777777"/>
      <color rgb="FF969696"/>
      <color rgb="FFCC3300"/>
      <color rgb="FF0F9ED5"/>
      <color rgb="FF467886"/>
      <color rgb="FF0070C0"/>
      <color rgb="FF4EA72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3" Type="http://schemas.openxmlformats.org/officeDocument/2006/relationships/image" Target="../media/image5.jpeg"/><Relationship Id="rId2" Type="http://schemas.openxmlformats.org/officeDocument/2006/relationships/image" Target="../media/image4.png"/><Relationship Id="rId1" Type="http://schemas.openxmlformats.org/officeDocument/2006/relationships/image" Target="../media/image3.png"/></Relationships>
</file>

<file path=xl/drawings/_rels/drawing11.xml.rels><?xml version="1.0" encoding="UTF-8" standalone="yes"?>
<Relationships xmlns="http://schemas.openxmlformats.org/package/2006/relationships"><Relationship Id="rId1" Type="http://schemas.openxmlformats.org/officeDocument/2006/relationships/image" Target="../media/image6.png"/></Relationships>
</file>

<file path=xl/drawings/_rels/drawing12.xml.rels><?xml version="1.0" encoding="UTF-8" standalone="yes"?>
<Relationships xmlns="http://schemas.openxmlformats.org/package/2006/relationships"><Relationship Id="rId1" Type="http://schemas.openxmlformats.org/officeDocument/2006/relationships/image" Target="../media/image9.jpeg"/></Relationships>
</file>

<file path=xl/drawings/_rels/drawing2.xml.rels><?xml version="1.0" encoding="UTF-8" standalone="yes"?>
<Relationships xmlns="http://schemas.openxmlformats.org/package/2006/relationships"><Relationship Id="rId3" Type="http://schemas.openxmlformats.org/officeDocument/2006/relationships/image" Target="../media/image5.jpeg"/><Relationship Id="rId2" Type="http://schemas.openxmlformats.org/officeDocument/2006/relationships/image" Target="../media/image4.png"/><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2" Type="http://schemas.openxmlformats.org/officeDocument/2006/relationships/image" Target="../media/image8.png"/><Relationship Id="rId1" Type="http://schemas.openxmlformats.org/officeDocument/2006/relationships/image" Target="../media/image7.png"/></Relationships>
</file>

<file path=xl/drawings/_rels/drawing5.xml.rels><?xml version="1.0" encoding="UTF-8" standalone="yes"?>
<Relationships xmlns="http://schemas.openxmlformats.org/package/2006/relationships"><Relationship Id="rId1" Type="http://schemas.openxmlformats.org/officeDocument/2006/relationships/image" Target="../media/image9.jpeg"/></Relationships>
</file>

<file path=xl/drawings/_rels/drawing6.xml.rels><?xml version="1.0" encoding="UTF-8" standalone="yes"?>
<Relationships xmlns="http://schemas.openxmlformats.org/package/2006/relationships"><Relationship Id="rId8" Type="http://schemas.openxmlformats.org/officeDocument/2006/relationships/image" Target="../media/image17.png"/><Relationship Id="rId3" Type="http://schemas.openxmlformats.org/officeDocument/2006/relationships/image" Target="../media/image12.png"/><Relationship Id="rId7" Type="http://schemas.openxmlformats.org/officeDocument/2006/relationships/image" Target="../media/image16.png"/><Relationship Id="rId2" Type="http://schemas.openxmlformats.org/officeDocument/2006/relationships/image" Target="../media/image11.png"/><Relationship Id="rId1" Type="http://schemas.openxmlformats.org/officeDocument/2006/relationships/image" Target="../media/image10.png"/><Relationship Id="rId6" Type="http://schemas.openxmlformats.org/officeDocument/2006/relationships/image" Target="../media/image15.png"/><Relationship Id="rId5" Type="http://schemas.openxmlformats.org/officeDocument/2006/relationships/image" Target="../media/image14.png"/><Relationship Id="rId4" Type="http://schemas.openxmlformats.org/officeDocument/2006/relationships/image" Target="../media/image13.jpeg"/><Relationship Id="rId9" Type="http://schemas.openxmlformats.org/officeDocument/2006/relationships/image" Target="../media/image18.png"/></Relationships>
</file>

<file path=xl/drawings/_rels/drawing7.xml.rels><?xml version="1.0" encoding="UTF-8" standalone="yes"?>
<Relationships xmlns="http://schemas.openxmlformats.org/package/2006/relationships"><Relationship Id="rId3" Type="http://schemas.openxmlformats.org/officeDocument/2006/relationships/image" Target="../media/image5.jpeg"/><Relationship Id="rId2" Type="http://schemas.openxmlformats.org/officeDocument/2006/relationships/image" Target="../media/image4.png"/><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1" Type="http://schemas.openxmlformats.org/officeDocument/2006/relationships/image" Target="../media/image6.png"/></Relationships>
</file>

<file path=xl/drawings/_rels/drawing9.xml.rels><?xml version="1.0" encoding="UTF-8" standalone="yes"?>
<Relationships xmlns="http://schemas.openxmlformats.org/package/2006/relationships"><Relationship Id="rId1" Type="http://schemas.openxmlformats.org/officeDocument/2006/relationships/image" Target="../media/image9.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1319213</xdr:colOff>
      <xdr:row>2</xdr:row>
      <xdr:rowOff>9383</xdr:rowOff>
    </xdr:to>
    <xdr:pic>
      <xdr:nvPicPr>
        <xdr:cNvPr id="8" name="Image 7">
          <a:extLst>
            <a:ext uri="{FF2B5EF4-FFF2-40B4-BE49-F238E27FC236}">
              <a16:creationId xmlns:a16="http://schemas.microsoft.com/office/drawing/2014/main" id="{4818395A-B0B6-AD1C-542A-15F45A27722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205038" cy="838058"/>
        </a:xfrm>
        <a:prstGeom prst="rect">
          <a:avLst/>
        </a:prstGeom>
      </xdr:spPr>
    </xdr:pic>
    <xdr:clientData/>
  </xdr:twoCellAnchor>
  <xdr:twoCellAnchor editAs="oneCell">
    <xdr:from>
      <xdr:col>1</xdr:col>
      <xdr:colOff>19050</xdr:colOff>
      <xdr:row>41</xdr:row>
      <xdr:rowOff>28575</xdr:rowOff>
    </xdr:from>
    <xdr:to>
      <xdr:col>9</xdr:col>
      <xdr:colOff>1552765</xdr:colOff>
      <xdr:row>43</xdr:row>
      <xdr:rowOff>200025</xdr:rowOff>
    </xdr:to>
    <xdr:pic>
      <xdr:nvPicPr>
        <xdr:cNvPr id="4" name="Image 3">
          <a:extLst>
            <a:ext uri="{FF2B5EF4-FFF2-40B4-BE49-F238E27FC236}">
              <a16:creationId xmlns:a16="http://schemas.microsoft.com/office/drawing/2014/main" id="{79B88659-4E19-4100-C3DB-1BE98792EC6A}"/>
            </a:ext>
          </a:extLst>
        </xdr:cNvPr>
        <xdr:cNvPicPr>
          <a:picLocks noChangeAspect="1"/>
        </xdr:cNvPicPr>
      </xdr:nvPicPr>
      <xdr:blipFill>
        <a:blip xmlns:r="http://schemas.openxmlformats.org/officeDocument/2006/relationships" r:embed="rId2"/>
        <a:stretch>
          <a:fillRect/>
        </a:stretch>
      </xdr:blipFill>
      <xdr:spPr>
        <a:xfrm>
          <a:off x="790575" y="10067925"/>
          <a:ext cx="10982515" cy="628650"/>
        </a:xfrm>
        <a:prstGeom prst="rect">
          <a:avLst/>
        </a:prstGeom>
      </xdr:spPr>
    </xdr:pic>
    <xdr:clientData/>
  </xdr:twoCellAnchor>
  <xdr:twoCellAnchor>
    <xdr:from>
      <xdr:col>7</xdr:col>
      <xdr:colOff>304800</xdr:colOff>
      <xdr:row>41</xdr:row>
      <xdr:rowOff>0</xdr:rowOff>
    </xdr:from>
    <xdr:to>
      <xdr:col>8</xdr:col>
      <xdr:colOff>95250</xdr:colOff>
      <xdr:row>43</xdr:row>
      <xdr:rowOff>219075</xdr:rowOff>
    </xdr:to>
    <xdr:sp macro="" textlink="">
      <xdr:nvSpPr>
        <xdr:cNvPr id="5" name="Rectangle 4">
          <a:extLst>
            <a:ext uri="{FF2B5EF4-FFF2-40B4-BE49-F238E27FC236}">
              <a16:creationId xmlns:a16="http://schemas.microsoft.com/office/drawing/2014/main" id="{23DBDE64-5D3B-3FD7-0561-A60AD714400C}"/>
            </a:ext>
          </a:extLst>
        </xdr:cNvPr>
        <xdr:cNvSpPr/>
      </xdr:nvSpPr>
      <xdr:spPr>
        <a:xfrm>
          <a:off x="8115300" y="10039350"/>
          <a:ext cx="809625" cy="676275"/>
        </a:xfrm>
        <a:prstGeom prst="rect">
          <a:avLst/>
        </a:prstGeom>
        <a:noFill/>
        <a:ln w="28575">
          <a:solidFill>
            <a:srgbClr val="C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CA" sz="1100"/>
        </a:p>
      </xdr:txBody>
    </xdr:sp>
    <xdr:clientData/>
  </xdr:twoCellAnchor>
</xdr:wsDr>
</file>

<file path=xl/drawings/drawing10.xml><?xml version="1.0" encoding="utf-8"?>
<xdr:wsDr xmlns:xdr="http://schemas.openxmlformats.org/drawingml/2006/spreadsheetDrawing" xmlns:a="http://schemas.openxmlformats.org/drawingml/2006/main">
  <xdr:oneCellAnchor>
    <xdr:from>
      <xdr:col>43</xdr:col>
      <xdr:colOff>0</xdr:colOff>
      <xdr:row>7</xdr:row>
      <xdr:rowOff>0</xdr:rowOff>
    </xdr:from>
    <xdr:ext cx="6264196" cy="1564136"/>
    <xdr:pic>
      <xdr:nvPicPr>
        <xdr:cNvPr id="2" name="Image 1">
          <a:extLst>
            <a:ext uri="{FF2B5EF4-FFF2-40B4-BE49-F238E27FC236}">
              <a16:creationId xmlns:a16="http://schemas.microsoft.com/office/drawing/2014/main" id="{E965D720-31F0-48BF-A1DE-0711A673722E}"/>
            </a:ext>
          </a:extLst>
        </xdr:cNvPr>
        <xdr:cNvPicPr>
          <a:picLocks noChangeAspect="1"/>
        </xdr:cNvPicPr>
      </xdr:nvPicPr>
      <xdr:blipFill>
        <a:blip xmlns:r="http://schemas.openxmlformats.org/officeDocument/2006/relationships" r:embed="rId1"/>
        <a:stretch>
          <a:fillRect/>
        </a:stretch>
      </xdr:blipFill>
      <xdr:spPr>
        <a:xfrm>
          <a:off x="39614475" y="1619250"/>
          <a:ext cx="6264196" cy="1564136"/>
        </a:xfrm>
        <a:prstGeom prst="rect">
          <a:avLst/>
        </a:prstGeom>
      </xdr:spPr>
    </xdr:pic>
    <xdr:clientData/>
  </xdr:oneCellAnchor>
  <xdr:oneCellAnchor>
    <xdr:from>
      <xdr:col>45</xdr:col>
      <xdr:colOff>152400</xdr:colOff>
      <xdr:row>5</xdr:row>
      <xdr:rowOff>19050</xdr:rowOff>
    </xdr:from>
    <xdr:ext cx="4705350" cy="502964"/>
    <xdr:pic>
      <xdr:nvPicPr>
        <xdr:cNvPr id="3" name="Image 2">
          <a:extLst>
            <a:ext uri="{FF2B5EF4-FFF2-40B4-BE49-F238E27FC236}">
              <a16:creationId xmlns:a16="http://schemas.microsoft.com/office/drawing/2014/main" id="{71EA2C61-6A7D-403B-8AF7-DAF0B95763B3}"/>
            </a:ext>
          </a:extLst>
        </xdr:cNvPr>
        <xdr:cNvPicPr>
          <a:picLocks noChangeAspect="1"/>
        </xdr:cNvPicPr>
      </xdr:nvPicPr>
      <xdr:blipFill>
        <a:blip xmlns:r="http://schemas.openxmlformats.org/officeDocument/2006/relationships" r:embed="rId2"/>
        <a:stretch>
          <a:fillRect/>
        </a:stretch>
      </xdr:blipFill>
      <xdr:spPr>
        <a:xfrm>
          <a:off x="41309925" y="1171575"/>
          <a:ext cx="4705350" cy="502964"/>
        </a:xfrm>
        <a:prstGeom prst="rect">
          <a:avLst/>
        </a:prstGeom>
      </xdr:spPr>
    </xdr:pic>
    <xdr:clientData/>
  </xdr:oneCellAnchor>
  <xdr:twoCellAnchor editAs="oneCell">
    <xdr:from>
      <xdr:col>0</xdr:col>
      <xdr:colOff>0</xdr:colOff>
      <xdr:row>0</xdr:row>
      <xdr:rowOff>0</xdr:rowOff>
    </xdr:from>
    <xdr:to>
      <xdr:col>1</xdr:col>
      <xdr:colOff>1366838</xdr:colOff>
      <xdr:row>3</xdr:row>
      <xdr:rowOff>177212</xdr:rowOff>
    </xdr:to>
    <xdr:pic>
      <xdr:nvPicPr>
        <xdr:cNvPr id="4" name="Image 3">
          <a:extLst>
            <a:ext uri="{FF2B5EF4-FFF2-40B4-BE49-F238E27FC236}">
              <a16:creationId xmlns:a16="http://schemas.microsoft.com/office/drawing/2014/main" id="{0C75245A-242B-480A-9113-B9233CE6B9C6}"/>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2138363" cy="863012"/>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oneCellAnchor>
    <xdr:from>
      <xdr:col>41</xdr:col>
      <xdr:colOff>586740</xdr:colOff>
      <xdr:row>8</xdr:row>
      <xdr:rowOff>167640</xdr:rowOff>
    </xdr:from>
    <xdr:ext cx="6755731" cy="4042747"/>
    <xdr:pic>
      <xdr:nvPicPr>
        <xdr:cNvPr id="2" name="Image 1">
          <a:extLst>
            <a:ext uri="{FF2B5EF4-FFF2-40B4-BE49-F238E27FC236}">
              <a16:creationId xmlns:a16="http://schemas.microsoft.com/office/drawing/2014/main" id="{420A25D1-9612-4FFC-A8C6-6A9A078A1ED8}"/>
            </a:ext>
          </a:extLst>
        </xdr:cNvPr>
        <xdr:cNvPicPr>
          <a:picLocks noChangeAspect="1"/>
        </xdr:cNvPicPr>
      </xdr:nvPicPr>
      <xdr:blipFill>
        <a:blip xmlns:r="http://schemas.openxmlformats.org/officeDocument/2006/relationships" r:embed="rId1"/>
        <a:stretch>
          <a:fillRect/>
        </a:stretch>
      </xdr:blipFill>
      <xdr:spPr>
        <a:xfrm>
          <a:off x="32466915" y="2101215"/>
          <a:ext cx="6755731" cy="4042747"/>
        </a:xfrm>
        <a:prstGeom prst="rect">
          <a:avLst/>
        </a:prstGeom>
      </xdr:spPr>
    </xdr:pic>
    <xdr:clientData/>
  </xdr:oneCellAnchor>
</xdr:wsDr>
</file>

<file path=xl/drawings/drawing12.xml><?xml version="1.0" encoding="utf-8"?>
<xdr:wsDr xmlns:xdr="http://schemas.openxmlformats.org/drawingml/2006/spreadsheetDrawing" xmlns:a="http://schemas.openxmlformats.org/drawingml/2006/main">
  <xdr:absoluteAnchor>
    <xdr:pos x="10517281" y="4464373"/>
    <xdr:ext cx="1137863" cy="801821"/>
    <xdr:sp macro="" textlink="">
      <xdr:nvSpPr>
        <xdr:cNvPr id="2" name="Text Box 37" hidden="1">
          <a:extLst>
            <a:ext uri="{FF2B5EF4-FFF2-40B4-BE49-F238E27FC236}">
              <a16:creationId xmlns:a16="http://schemas.microsoft.com/office/drawing/2014/main" id="{547C0982-E017-4594-9E56-E3878F95D12B}"/>
            </a:ext>
          </a:extLst>
        </xdr:cNvPr>
        <xdr:cNvSpPr txBox="1">
          <a:spLocks noChangeArrowheads="1"/>
        </xdr:cNvSpPr>
      </xdr:nvSpPr>
      <xdr:spPr bwMode="auto">
        <a:xfrm>
          <a:off x="10517281" y="4464373"/>
          <a:ext cx="1137863" cy="801821"/>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absoluteAnchor>
  <xdr:oneCellAnchor>
    <xdr:from>
      <xdr:col>0</xdr:col>
      <xdr:colOff>0</xdr:colOff>
      <xdr:row>0</xdr:row>
      <xdr:rowOff>0</xdr:rowOff>
    </xdr:from>
    <xdr:ext cx="2044232" cy="752711"/>
    <xdr:pic>
      <xdr:nvPicPr>
        <xdr:cNvPr id="3" name="Image 2">
          <a:extLst>
            <a:ext uri="{FF2B5EF4-FFF2-40B4-BE49-F238E27FC236}">
              <a16:creationId xmlns:a16="http://schemas.microsoft.com/office/drawing/2014/main" id="{73DB80FE-714A-481E-813A-ABF86125DC8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044232" cy="752711"/>
        </a:xfrm>
        <a:prstGeom prst="rect">
          <a:avLst/>
        </a:prstGeom>
      </xdr:spPr>
    </xdr:pic>
    <xdr:clientData/>
  </xdr:oneCellAnchor>
  <xdr:twoCellAnchor>
    <xdr:from>
      <xdr:col>11</xdr:col>
      <xdr:colOff>433387</xdr:colOff>
      <xdr:row>3</xdr:row>
      <xdr:rowOff>133350</xdr:rowOff>
    </xdr:from>
    <xdr:to>
      <xdr:col>13</xdr:col>
      <xdr:colOff>148689</xdr:colOff>
      <xdr:row>5</xdr:row>
      <xdr:rowOff>127951</xdr:rowOff>
    </xdr:to>
    <xdr:sp macro="" textlink="">
      <xdr:nvSpPr>
        <xdr:cNvPr id="4" name="AutoShape 9">
          <a:extLst>
            <a:ext uri="{FF2B5EF4-FFF2-40B4-BE49-F238E27FC236}">
              <a16:creationId xmlns:a16="http://schemas.microsoft.com/office/drawing/2014/main" id="{E8B993E2-7F1E-41EA-90F7-9FF424DAD055}"/>
            </a:ext>
          </a:extLst>
        </xdr:cNvPr>
        <xdr:cNvSpPr>
          <a:spLocks noChangeArrowheads="1"/>
        </xdr:cNvSpPr>
      </xdr:nvSpPr>
      <xdr:spPr bwMode="auto">
        <a:xfrm>
          <a:off x="11277600" y="1223963"/>
          <a:ext cx="1677452" cy="337501"/>
        </a:xfrm>
        <a:prstGeom prst="wedgeRoundRectCallout">
          <a:avLst>
            <a:gd name="adj1" fmla="val -73694"/>
            <a:gd name="adj2" fmla="val 115604"/>
            <a:gd name="adj3" fmla="val 16667"/>
          </a:avLst>
        </a:prstGeom>
        <a:solidFill>
          <a:srgbClr val="B5E6A2"/>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fr-CA" sz="900" b="1" i="0" u="none" strike="noStrike" baseline="0">
              <a:solidFill>
                <a:sysClr val="windowText" lastClr="000000"/>
              </a:solidFill>
              <a:latin typeface="Arial" panose="020B0604020202020204" pitchFamily="34" charset="0"/>
              <a:cs typeface="Arial" panose="020B0604020202020204" pitchFamily="34" charset="0"/>
            </a:rPr>
            <a:t>Veuillez remplir les sections vertes.</a:t>
          </a: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43</xdr:col>
      <xdr:colOff>0</xdr:colOff>
      <xdr:row>7</xdr:row>
      <xdr:rowOff>0</xdr:rowOff>
    </xdr:from>
    <xdr:ext cx="6264196" cy="1564136"/>
    <xdr:pic>
      <xdr:nvPicPr>
        <xdr:cNvPr id="2" name="Image 1">
          <a:extLst>
            <a:ext uri="{FF2B5EF4-FFF2-40B4-BE49-F238E27FC236}">
              <a16:creationId xmlns:a16="http://schemas.microsoft.com/office/drawing/2014/main" id="{497ADB78-2C24-4162-B10E-A5BAC221E308}"/>
            </a:ext>
          </a:extLst>
        </xdr:cNvPr>
        <xdr:cNvPicPr>
          <a:picLocks noChangeAspect="1"/>
        </xdr:cNvPicPr>
      </xdr:nvPicPr>
      <xdr:blipFill>
        <a:blip xmlns:r="http://schemas.openxmlformats.org/officeDocument/2006/relationships" r:embed="rId1"/>
        <a:stretch>
          <a:fillRect/>
        </a:stretch>
      </xdr:blipFill>
      <xdr:spPr>
        <a:xfrm>
          <a:off x="33175575" y="1333500"/>
          <a:ext cx="6264196" cy="1564136"/>
        </a:xfrm>
        <a:prstGeom prst="rect">
          <a:avLst/>
        </a:prstGeom>
      </xdr:spPr>
    </xdr:pic>
    <xdr:clientData/>
  </xdr:oneCellAnchor>
  <xdr:oneCellAnchor>
    <xdr:from>
      <xdr:col>45</xdr:col>
      <xdr:colOff>152400</xdr:colOff>
      <xdr:row>5</xdr:row>
      <xdr:rowOff>19050</xdr:rowOff>
    </xdr:from>
    <xdr:ext cx="4705350" cy="502964"/>
    <xdr:pic>
      <xdr:nvPicPr>
        <xdr:cNvPr id="3" name="Image 2">
          <a:extLst>
            <a:ext uri="{FF2B5EF4-FFF2-40B4-BE49-F238E27FC236}">
              <a16:creationId xmlns:a16="http://schemas.microsoft.com/office/drawing/2014/main" id="{73B8FCB1-1A26-452D-AFAC-824F96BE113D}"/>
            </a:ext>
          </a:extLst>
        </xdr:cNvPr>
        <xdr:cNvPicPr>
          <a:picLocks noChangeAspect="1"/>
        </xdr:cNvPicPr>
      </xdr:nvPicPr>
      <xdr:blipFill>
        <a:blip xmlns:r="http://schemas.openxmlformats.org/officeDocument/2006/relationships" r:embed="rId2"/>
        <a:stretch>
          <a:fillRect/>
        </a:stretch>
      </xdr:blipFill>
      <xdr:spPr>
        <a:xfrm>
          <a:off x="34871025" y="971550"/>
          <a:ext cx="4705350" cy="502964"/>
        </a:xfrm>
        <a:prstGeom prst="rect">
          <a:avLst/>
        </a:prstGeom>
      </xdr:spPr>
    </xdr:pic>
    <xdr:clientData/>
  </xdr:oneCellAnchor>
  <xdr:twoCellAnchor editAs="oneCell">
    <xdr:from>
      <xdr:col>0</xdr:col>
      <xdr:colOff>0</xdr:colOff>
      <xdr:row>0</xdr:row>
      <xdr:rowOff>0</xdr:rowOff>
    </xdr:from>
    <xdr:to>
      <xdr:col>1</xdr:col>
      <xdr:colOff>1366838</xdr:colOff>
      <xdr:row>3</xdr:row>
      <xdr:rowOff>177212</xdr:rowOff>
    </xdr:to>
    <xdr:pic>
      <xdr:nvPicPr>
        <xdr:cNvPr id="6" name="Image 5">
          <a:extLst>
            <a:ext uri="{FF2B5EF4-FFF2-40B4-BE49-F238E27FC236}">
              <a16:creationId xmlns:a16="http://schemas.microsoft.com/office/drawing/2014/main" id="{D8C3480F-7E06-43ED-B35F-001C0411A0EB}"/>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2195513" cy="83443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41</xdr:col>
      <xdr:colOff>586740</xdr:colOff>
      <xdr:row>8</xdr:row>
      <xdr:rowOff>167640</xdr:rowOff>
    </xdr:from>
    <xdr:ext cx="6755731" cy="4042747"/>
    <xdr:pic>
      <xdr:nvPicPr>
        <xdr:cNvPr id="2" name="Image 1">
          <a:extLst>
            <a:ext uri="{FF2B5EF4-FFF2-40B4-BE49-F238E27FC236}">
              <a16:creationId xmlns:a16="http://schemas.microsoft.com/office/drawing/2014/main" id="{D72BC4A9-1F25-4F93-8156-BDE3EE19C403}"/>
            </a:ext>
          </a:extLst>
        </xdr:cNvPr>
        <xdr:cNvPicPr>
          <a:picLocks noChangeAspect="1"/>
        </xdr:cNvPicPr>
      </xdr:nvPicPr>
      <xdr:blipFill>
        <a:blip xmlns:r="http://schemas.openxmlformats.org/officeDocument/2006/relationships" r:embed="rId1"/>
        <a:stretch>
          <a:fillRect/>
        </a:stretch>
      </xdr:blipFill>
      <xdr:spPr>
        <a:xfrm>
          <a:off x="32219265" y="1691640"/>
          <a:ext cx="6755731" cy="4042747"/>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xdr:from>
      <xdr:col>9</xdr:col>
      <xdr:colOff>209550</xdr:colOff>
      <xdr:row>39</xdr:row>
      <xdr:rowOff>38100</xdr:rowOff>
    </xdr:from>
    <xdr:to>
      <xdr:col>9</xdr:col>
      <xdr:colOff>600075</xdr:colOff>
      <xdr:row>39</xdr:row>
      <xdr:rowOff>238125</xdr:rowOff>
    </xdr:to>
    <xdr:sp macro="" textlink="">
      <xdr:nvSpPr>
        <xdr:cNvPr id="2" name="Flèche : droite 1">
          <a:extLst>
            <a:ext uri="{FF2B5EF4-FFF2-40B4-BE49-F238E27FC236}">
              <a16:creationId xmlns:a16="http://schemas.microsoft.com/office/drawing/2014/main" id="{454418A1-8A91-4604-AF8B-1B322F5C738B}"/>
            </a:ext>
          </a:extLst>
        </xdr:cNvPr>
        <xdr:cNvSpPr/>
      </xdr:nvSpPr>
      <xdr:spPr>
        <a:xfrm>
          <a:off x="7067550" y="7467600"/>
          <a:ext cx="390525" cy="152400"/>
        </a:xfrm>
        <a:prstGeom prst="rightArrow">
          <a:avLst/>
        </a:prstGeom>
        <a:solidFill>
          <a:srgbClr val="FF0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CA" sz="1100"/>
        </a:p>
      </xdr:txBody>
    </xdr:sp>
    <xdr:clientData/>
  </xdr:twoCellAnchor>
  <xdr:twoCellAnchor>
    <xdr:from>
      <xdr:col>9</xdr:col>
      <xdr:colOff>171450</xdr:colOff>
      <xdr:row>41</xdr:row>
      <xdr:rowOff>28575</xdr:rowOff>
    </xdr:from>
    <xdr:to>
      <xdr:col>9</xdr:col>
      <xdr:colOff>567690</xdr:colOff>
      <xdr:row>41</xdr:row>
      <xdr:rowOff>226695</xdr:rowOff>
    </xdr:to>
    <xdr:sp macro="" textlink="">
      <xdr:nvSpPr>
        <xdr:cNvPr id="3" name="Flèche : droite 2">
          <a:extLst>
            <a:ext uri="{FF2B5EF4-FFF2-40B4-BE49-F238E27FC236}">
              <a16:creationId xmlns:a16="http://schemas.microsoft.com/office/drawing/2014/main" id="{14949688-7B2C-44C8-836F-7BA2AD9BB16A}"/>
            </a:ext>
          </a:extLst>
        </xdr:cNvPr>
        <xdr:cNvSpPr/>
      </xdr:nvSpPr>
      <xdr:spPr>
        <a:xfrm rot="10800000">
          <a:off x="7029450" y="7839075"/>
          <a:ext cx="396240" cy="160020"/>
        </a:xfrm>
        <a:prstGeom prst="rightArrow">
          <a:avLst/>
        </a:prstGeom>
        <a:solidFill>
          <a:srgbClr val="FF0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CA" sz="1100"/>
        </a:p>
      </xdr:txBody>
    </xdr:sp>
    <xdr:clientData/>
  </xdr:twoCellAnchor>
  <xdr:oneCellAnchor>
    <xdr:from>
      <xdr:col>11</xdr:col>
      <xdr:colOff>0</xdr:colOff>
      <xdr:row>4</xdr:row>
      <xdr:rowOff>180974</xdr:rowOff>
    </xdr:from>
    <xdr:ext cx="7680344" cy="4886325"/>
    <xdr:pic>
      <xdr:nvPicPr>
        <xdr:cNvPr id="4" name="Image 3">
          <a:extLst>
            <a:ext uri="{FF2B5EF4-FFF2-40B4-BE49-F238E27FC236}">
              <a16:creationId xmlns:a16="http://schemas.microsoft.com/office/drawing/2014/main" id="{2A7306BB-EB22-436F-B1BC-4FC63CFADDD1}"/>
            </a:ext>
          </a:extLst>
        </xdr:cNvPr>
        <xdr:cNvPicPr>
          <a:picLocks noChangeAspect="1"/>
        </xdr:cNvPicPr>
      </xdr:nvPicPr>
      <xdr:blipFill>
        <a:blip xmlns:r="http://schemas.openxmlformats.org/officeDocument/2006/relationships" r:embed="rId1"/>
        <a:stretch>
          <a:fillRect/>
        </a:stretch>
      </xdr:blipFill>
      <xdr:spPr>
        <a:xfrm>
          <a:off x="8382000" y="942974"/>
          <a:ext cx="7680344" cy="4886325"/>
        </a:xfrm>
        <a:prstGeom prst="rect">
          <a:avLst/>
        </a:prstGeom>
      </xdr:spPr>
    </xdr:pic>
    <xdr:clientData/>
  </xdr:oneCellAnchor>
  <xdr:oneCellAnchor>
    <xdr:from>
      <xdr:col>1</xdr:col>
      <xdr:colOff>0</xdr:colOff>
      <xdr:row>5</xdr:row>
      <xdr:rowOff>180974</xdr:rowOff>
    </xdr:from>
    <xdr:ext cx="6476176" cy="4598670"/>
    <xdr:pic>
      <xdr:nvPicPr>
        <xdr:cNvPr id="5" name="Image 4">
          <a:extLst>
            <a:ext uri="{FF2B5EF4-FFF2-40B4-BE49-F238E27FC236}">
              <a16:creationId xmlns:a16="http://schemas.microsoft.com/office/drawing/2014/main" id="{C49FACC4-7667-4952-8272-AB3F6C10124A}"/>
            </a:ext>
          </a:extLst>
        </xdr:cNvPr>
        <xdr:cNvPicPr>
          <a:picLocks noChangeAspect="1"/>
        </xdr:cNvPicPr>
      </xdr:nvPicPr>
      <xdr:blipFill>
        <a:blip xmlns:r="http://schemas.openxmlformats.org/officeDocument/2006/relationships" r:embed="rId2"/>
        <a:stretch>
          <a:fillRect/>
        </a:stretch>
      </xdr:blipFill>
      <xdr:spPr>
        <a:xfrm>
          <a:off x="762000" y="1133474"/>
          <a:ext cx="6476176" cy="4598670"/>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twoCellAnchor>
    <xdr:from>
      <xdr:col>2</xdr:col>
      <xdr:colOff>79927</xdr:colOff>
      <xdr:row>1</xdr:row>
      <xdr:rowOff>19050</xdr:rowOff>
    </xdr:from>
    <xdr:to>
      <xdr:col>3</xdr:col>
      <xdr:colOff>131279</xdr:colOff>
      <xdr:row>2</xdr:row>
      <xdr:rowOff>0</xdr:rowOff>
    </xdr:to>
    <xdr:sp macro="" textlink="">
      <xdr:nvSpPr>
        <xdr:cNvPr id="2" name="Bulle narrative : rectangle à coins arrondis 1">
          <a:extLst>
            <a:ext uri="{FF2B5EF4-FFF2-40B4-BE49-F238E27FC236}">
              <a16:creationId xmlns:a16="http://schemas.microsoft.com/office/drawing/2014/main" id="{7599DDE9-6F9E-4137-89B5-78A808E8BCC9}"/>
            </a:ext>
          </a:extLst>
        </xdr:cNvPr>
        <xdr:cNvSpPr/>
      </xdr:nvSpPr>
      <xdr:spPr>
        <a:xfrm>
          <a:off x="3432727" y="752475"/>
          <a:ext cx="1337227" cy="428625"/>
        </a:xfrm>
        <a:prstGeom prst="wedgeRoundRectCallout">
          <a:avLst>
            <a:gd name="adj1" fmla="val -141801"/>
            <a:gd name="adj2" fmla="val 74745"/>
            <a:gd name="adj3" fmla="val 16667"/>
          </a:avLst>
        </a:prstGeom>
        <a:solidFill>
          <a:schemeClr val="accent6">
            <a:lumMod val="40000"/>
            <a:lumOff val="60000"/>
          </a:schemeClr>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t"/>
        <a:lstStyle/>
        <a:p>
          <a:pPr algn="l"/>
          <a:endParaRPr lang="fr-CA" sz="1100"/>
        </a:p>
      </xdr:txBody>
    </xdr:sp>
    <xdr:clientData/>
  </xdr:twoCellAnchor>
  <xdr:absoluteAnchor>
    <xdr:pos x="10517281" y="4464373"/>
    <xdr:ext cx="1137863" cy="801821"/>
    <xdr:sp macro="" textlink="">
      <xdr:nvSpPr>
        <xdr:cNvPr id="3" name="Text Box 37" hidden="1">
          <a:extLst>
            <a:ext uri="{FF2B5EF4-FFF2-40B4-BE49-F238E27FC236}">
              <a16:creationId xmlns:a16="http://schemas.microsoft.com/office/drawing/2014/main" id="{8DCC2797-8251-4328-8B18-8D2358FB6B8D}"/>
            </a:ext>
          </a:extLst>
        </xdr:cNvPr>
        <xdr:cNvSpPr txBox="1">
          <a:spLocks noChangeArrowheads="1"/>
        </xdr:cNvSpPr>
      </xdr:nvSpPr>
      <xdr:spPr bwMode="auto">
        <a:xfrm>
          <a:off x="10517281" y="4464373"/>
          <a:ext cx="1137863" cy="801821"/>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absoluteAnchor>
  <xdr:twoCellAnchor>
    <xdr:from>
      <xdr:col>2</xdr:col>
      <xdr:colOff>148258</xdr:colOff>
      <xdr:row>1</xdr:row>
      <xdr:rowOff>66675</xdr:rowOff>
    </xdr:from>
    <xdr:to>
      <xdr:col>3</xdr:col>
      <xdr:colOff>153760</xdr:colOff>
      <xdr:row>2</xdr:row>
      <xdr:rowOff>38100</xdr:rowOff>
    </xdr:to>
    <xdr:sp macro="" textlink="">
      <xdr:nvSpPr>
        <xdr:cNvPr id="4" name="ZoneTexte 3">
          <a:extLst>
            <a:ext uri="{FF2B5EF4-FFF2-40B4-BE49-F238E27FC236}">
              <a16:creationId xmlns:a16="http://schemas.microsoft.com/office/drawing/2014/main" id="{34767882-7C87-411C-83A4-EFF138247C6E}"/>
            </a:ext>
          </a:extLst>
        </xdr:cNvPr>
        <xdr:cNvSpPr txBox="1"/>
      </xdr:nvSpPr>
      <xdr:spPr>
        <a:xfrm>
          <a:off x="3501058" y="800100"/>
          <a:ext cx="1291377" cy="419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CA" sz="900" b="1">
              <a:latin typeface="Arial" panose="020B0604020202020204" pitchFamily="34" charset="0"/>
              <a:cs typeface="Arial" panose="020B0604020202020204" pitchFamily="34" charset="0"/>
            </a:rPr>
            <a:t>Veuillez </a:t>
          </a:r>
          <a:r>
            <a:rPr lang="fr-CA" sz="900" b="1">
              <a:solidFill>
                <a:sysClr val="windowText" lastClr="000000"/>
              </a:solidFill>
              <a:latin typeface="Arial" panose="020B0604020202020204" pitchFamily="34" charset="0"/>
              <a:cs typeface="Arial" panose="020B0604020202020204" pitchFamily="34" charset="0"/>
            </a:rPr>
            <a:t>remplir</a:t>
          </a:r>
          <a:r>
            <a:rPr lang="fr-CA" sz="900" b="1" baseline="0">
              <a:latin typeface="Arial" panose="020B0604020202020204" pitchFamily="34" charset="0"/>
              <a:cs typeface="Arial" panose="020B0604020202020204" pitchFamily="34" charset="0"/>
            </a:rPr>
            <a:t> les sections vertes</a:t>
          </a:r>
          <a:endParaRPr lang="fr-CA" sz="900" b="1">
            <a:latin typeface="Arial" panose="020B0604020202020204" pitchFamily="34" charset="0"/>
            <a:cs typeface="Arial" panose="020B0604020202020204" pitchFamily="34" charset="0"/>
          </a:endParaRPr>
        </a:p>
      </xdr:txBody>
    </xdr:sp>
    <xdr:clientData/>
  </xdr:twoCellAnchor>
  <xdr:oneCellAnchor>
    <xdr:from>
      <xdr:col>0</xdr:col>
      <xdr:colOff>0</xdr:colOff>
      <xdr:row>0</xdr:row>
      <xdr:rowOff>0</xdr:rowOff>
    </xdr:from>
    <xdr:ext cx="2044232" cy="752711"/>
    <xdr:pic>
      <xdr:nvPicPr>
        <xdr:cNvPr id="5" name="Image 4">
          <a:extLst>
            <a:ext uri="{FF2B5EF4-FFF2-40B4-BE49-F238E27FC236}">
              <a16:creationId xmlns:a16="http://schemas.microsoft.com/office/drawing/2014/main" id="{3E5E1569-7646-4B1A-9C74-60F77998F58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044232" cy="752711"/>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twoCellAnchor editAs="oneCell">
    <xdr:from>
      <xdr:col>0</xdr:col>
      <xdr:colOff>200026</xdr:colOff>
      <xdr:row>82</xdr:row>
      <xdr:rowOff>66675</xdr:rowOff>
    </xdr:from>
    <xdr:to>
      <xdr:col>9</xdr:col>
      <xdr:colOff>719137</xdr:colOff>
      <xdr:row>85</xdr:row>
      <xdr:rowOff>124967</xdr:rowOff>
    </xdr:to>
    <xdr:pic>
      <xdr:nvPicPr>
        <xdr:cNvPr id="2" name="Image 1">
          <a:extLst>
            <a:ext uri="{FF2B5EF4-FFF2-40B4-BE49-F238E27FC236}">
              <a16:creationId xmlns:a16="http://schemas.microsoft.com/office/drawing/2014/main" id="{C7361618-02C1-EE1F-B01D-CFD7338DBCB7}"/>
            </a:ext>
          </a:extLst>
        </xdr:cNvPr>
        <xdr:cNvPicPr>
          <a:picLocks noChangeAspect="1"/>
        </xdr:cNvPicPr>
      </xdr:nvPicPr>
      <xdr:blipFill rotWithShape="1">
        <a:blip xmlns:r="http://schemas.openxmlformats.org/officeDocument/2006/relationships" r:embed="rId1"/>
        <a:srcRect r="802"/>
        <a:stretch/>
      </xdr:blipFill>
      <xdr:spPr>
        <a:xfrm>
          <a:off x="200026" y="14020800"/>
          <a:ext cx="9467849" cy="601217"/>
        </a:xfrm>
        <a:prstGeom prst="rect">
          <a:avLst/>
        </a:prstGeom>
      </xdr:spPr>
    </xdr:pic>
    <xdr:clientData/>
  </xdr:twoCellAnchor>
  <xdr:twoCellAnchor editAs="oneCell">
    <xdr:from>
      <xdr:col>0</xdr:col>
      <xdr:colOff>538163</xdr:colOff>
      <xdr:row>89</xdr:row>
      <xdr:rowOff>109537</xdr:rowOff>
    </xdr:from>
    <xdr:to>
      <xdr:col>8</xdr:col>
      <xdr:colOff>385763</xdr:colOff>
      <xdr:row>91</xdr:row>
      <xdr:rowOff>2500</xdr:rowOff>
    </xdr:to>
    <xdr:pic>
      <xdr:nvPicPr>
        <xdr:cNvPr id="5" name="Image 4">
          <a:extLst>
            <a:ext uri="{FF2B5EF4-FFF2-40B4-BE49-F238E27FC236}">
              <a16:creationId xmlns:a16="http://schemas.microsoft.com/office/drawing/2014/main" id="{85DC540F-C55B-D080-8C87-9F3D8F135D68}"/>
            </a:ext>
          </a:extLst>
        </xdr:cNvPr>
        <xdr:cNvPicPr>
          <a:picLocks noChangeAspect="1"/>
        </xdr:cNvPicPr>
      </xdr:nvPicPr>
      <xdr:blipFill>
        <a:blip xmlns:r="http://schemas.openxmlformats.org/officeDocument/2006/relationships" r:embed="rId2"/>
        <a:stretch>
          <a:fillRect/>
        </a:stretch>
      </xdr:blipFill>
      <xdr:spPr>
        <a:xfrm>
          <a:off x="538163" y="16792575"/>
          <a:ext cx="8334375" cy="383500"/>
        </a:xfrm>
        <a:prstGeom prst="rect">
          <a:avLst/>
        </a:prstGeom>
      </xdr:spPr>
    </xdr:pic>
    <xdr:clientData/>
  </xdr:twoCellAnchor>
  <xdr:twoCellAnchor editAs="oneCell">
    <xdr:from>
      <xdr:col>0</xdr:col>
      <xdr:colOff>51289</xdr:colOff>
      <xdr:row>98</xdr:row>
      <xdr:rowOff>161193</xdr:rowOff>
    </xdr:from>
    <xdr:to>
      <xdr:col>10</xdr:col>
      <xdr:colOff>978512</xdr:colOff>
      <xdr:row>106</xdr:row>
      <xdr:rowOff>153867</xdr:rowOff>
    </xdr:to>
    <xdr:pic>
      <xdr:nvPicPr>
        <xdr:cNvPr id="7" name="Image 6">
          <a:extLst>
            <a:ext uri="{FF2B5EF4-FFF2-40B4-BE49-F238E27FC236}">
              <a16:creationId xmlns:a16="http://schemas.microsoft.com/office/drawing/2014/main" id="{01CC6F3E-A009-4218-D8B3-1BD8FE45819D}"/>
            </a:ext>
          </a:extLst>
        </xdr:cNvPr>
        <xdr:cNvPicPr>
          <a:picLocks noChangeAspect="1"/>
        </xdr:cNvPicPr>
      </xdr:nvPicPr>
      <xdr:blipFill rotWithShape="1">
        <a:blip xmlns:r="http://schemas.openxmlformats.org/officeDocument/2006/relationships" r:embed="rId3"/>
        <a:srcRect b="32941"/>
        <a:stretch/>
      </xdr:blipFill>
      <xdr:spPr>
        <a:xfrm>
          <a:off x="51289" y="18478501"/>
          <a:ext cx="10887808" cy="1458058"/>
        </a:xfrm>
        <a:prstGeom prst="rect">
          <a:avLst/>
        </a:prstGeom>
      </xdr:spPr>
    </xdr:pic>
    <xdr:clientData/>
  </xdr:twoCellAnchor>
  <xdr:twoCellAnchor editAs="oneCell">
    <xdr:from>
      <xdr:col>0</xdr:col>
      <xdr:colOff>80596</xdr:colOff>
      <xdr:row>109</xdr:row>
      <xdr:rowOff>168517</xdr:rowOff>
    </xdr:from>
    <xdr:to>
      <xdr:col>10</xdr:col>
      <xdr:colOff>856995</xdr:colOff>
      <xdr:row>111</xdr:row>
      <xdr:rowOff>29307</xdr:rowOff>
    </xdr:to>
    <xdr:pic>
      <xdr:nvPicPr>
        <xdr:cNvPr id="10" name="Image 9">
          <a:extLst>
            <a:ext uri="{FF2B5EF4-FFF2-40B4-BE49-F238E27FC236}">
              <a16:creationId xmlns:a16="http://schemas.microsoft.com/office/drawing/2014/main" id="{F1683ADF-D25B-2445-76EC-54683ABEF8F4}"/>
            </a:ext>
          </a:extLst>
        </xdr:cNvPr>
        <xdr:cNvPicPr>
          <a:picLocks noChangeAspect="1"/>
        </xdr:cNvPicPr>
      </xdr:nvPicPr>
      <xdr:blipFill rotWithShape="1">
        <a:blip xmlns:r="http://schemas.openxmlformats.org/officeDocument/2006/relationships" r:embed="rId3"/>
        <a:srcRect t="89407"/>
        <a:stretch/>
      </xdr:blipFill>
      <xdr:spPr>
        <a:xfrm>
          <a:off x="80596" y="20500729"/>
          <a:ext cx="10736984" cy="227136"/>
        </a:xfrm>
        <a:prstGeom prst="rect">
          <a:avLst/>
        </a:prstGeom>
      </xdr:spPr>
    </xdr:pic>
    <xdr:clientData/>
  </xdr:twoCellAnchor>
  <xdr:twoCellAnchor>
    <xdr:from>
      <xdr:col>6</xdr:col>
      <xdr:colOff>527538</xdr:colOff>
      <xdr:row>109</xdr:row>
      <xdr:rowOff>146538</xdr:rowOff>
    </xdr:from>
    <xdr:to>
      <xdr:col>7</xdr:col>
      <xdr:colOff>820616</xdr:colOff>
      <xdr:row>111</xdr:row>
      <xdr:rowOff>51288</xdr:rowOff>
    </xdr:to>
    <xdr:sp macro="" textlink="">
      <xdr:nvSpPr>
        <xdr:cNvPr id="13" name="Rectangle 12">
          <a:extLst>
            <a:ext uri="{FF2B5EF4-FFF2-40B4-BE49-F238E27FC236}">
              <a16:creationId xmlns:a16="http://schemas.microsoft.com/office/drawing/2014/main" id="{93BB6A1E-8029-29F0-F410-14C6CA7403DB}"/>
            </a:ext>
          </a:extLst>
        </xdr:cNvPr>
        <xdr:cNvSpPr/>
      </xdr:nvSpPr>
      <xdr:spPr>
        <a:xfrm>
          <a:off x="6447692" y="20478750"/>
          <a:ext cx="1311520" cy="271096"/>
        </a:xfrm>
        <a:prstGeom prst="rect">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CA" sz="1100"/>
        </a:p>
      </xdr:txBody>
    </xdr:sp>
    <xdr:clientData/>
  </xdr:twoCellAnchor>
  <xdr:twoCellAnchor editAs="oneCell">
    <xdr:from>
      <xdr:col>0</xdr:col>
      <xdr:colOff>0</xdr:colOff>
      <xdr:row>0</xdr:row>
      <xdr:rowOff>1</xdr:rowOff>
    </xdr:from>
    <xdr:to>
      <xdr:col>2</xdr:col>
      <xdr:colOff>0</xdr:colOff>
      <xdr:row>1</xdr:row>
      <xdr:rowOff>162242</xdr:rowOff>
    </xdr:to>
    <xdr:pic>
      <xdr:nvPicPr>
        <xdr:cNvPr id="11" name="Image 10">
          <a:extLst>
            <a:ext uri="{FF2B5EF4-FFF2-40B4-BE49-F238E27FC236}">
              <a16:creationId xmlns:a16="http://schemas.microsoft.com/office/drawing/2014/main" id="{C0F6E84E-1B11-1F6D-08A8-1205544263B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1"/>
          <a:ext cx="1943100" cy="738504"/>
        </a:xfrm>
        <a:prstGeom prst="rect">
          <a:avLst/>
        </a:prstGeom>
      </xdr:spPr>
    </xdr:pic>
    <xdr:clientData/>
  </xdr:twoCellAnchor>
  <xdr:twoCellAnchor editAs="oneCell">
    <xdr:from>
      <xdr:col>0</xdr:col>
      <xdr:colOff>509587</xdr:colOff>
      <xdr:row>17</xdr:row>
      <xdr:rowOff>147638</xdr:rowOff>
    </xdr:from>
    <xdr:to>
      <xdr:col>9</xdr:col>
      <xdr:colOff>857322</xdr:colOff>
      <xdr:row>23</xdr:row>
      <xdr:rowOff>23821</xdr:rowOff>
    </xdr:to>
    <xdr:pic>
      <xdr:nvPicPr>
        <xdr:cNvPr id="3" name="Image 2">
          <a:extLst>
            <a:ext uri="{FF2B5EF4-FFF2-40B4-BE49-F238E27FC236}">
              <a16:creationId xmlns:a16="http://schemas.microsoft.com/office/drawing/2014/main" id="{5AE965B5-ADD9-31D5-E397-D2BAA9392BD9}"/>
            </a:ext>
          </a:extLst>
        </xdr:cNvPr>
        <xdr:cNvPicPr>
          <a:picLocks noChangeAspect="1"/>
        </xdr:cNvPicPr>
      </xdr:nvPicPr>
      <xdr:blipFill>
        <a:blip xmlns:r="http://schemas.openxmlformats.org/officeDocument/2006/relationships" r:embed="rId5"/>
        <a:stretch>
          <a:fillRect/>
        </a:stretch>
      </xdr:blipFill>
      <xdr:spPr>
        <a:xfrm>
          <a:off x="509587" y="3533776"/>
          <a:ext cx="9925123" cy="1114433"/>
        </a:xfrm>
        <a:prstGeom prst="rect">
          <a:avLst/>
        </a:prstGeom>
      </xdr:spPr>
    </xdr:pic>
    <xdr:clientData/>
  </xdr:twoCellAnchor>
  <xdr:twoCellAnchor editAs="oneCell">
    <xdr:from>
      <xdr:col>0</xdr:col>
      <xdr:colOff>52387</xdr:colOff>
      <xdr:row>27</xdr:row>
      <xdr:rowOff>9525</xdr:rowOff>
    </xdr:from>
    <xdr:to>
      <xdr:col>10</xdr:col>
      <xdr:colOff>1015258</xdr:colOff>
      <xdr:row>33</xdr:row>
      <xdr:rowOff>1</xdr:rowOff>
    </xdr:to>
    <xdr:pic>
      <xdr:nvPicPr>
        <xdr:cNvPr id="6" name="Image 5">
          <a:extLst>
            <a:ext uri="{FF2B5EF4-FFF2-40B4-BE49-F238E27FC236}">
              <a16:creationId xmlns:a16="http://schemas.microsoft.com/office/drawing/2014/main" id="{EF0B1671-364B-45EE-B1FA-23D92C473BC9}"/>
            </a:ext>
          </a:extLst>
        </xdr:cNvPr>
        <xdr:cNvPicPr>
          <a:picLocks noChangeAspect="1"/>
        </xdr:cNvPicPr>
      </xdr:nvPicPr>
      <xdr:blipFill>
        <a:blip xmlns:r="http://schemas.openxmlformats.org/officeDocument/2006/relationships" r:embed="rId6"/>
        <a:stretch>
          <a:fillRect/>
        </a:stretch>
      </xdr:blipFill>
      <xdr:spPr>
        <a:xfrm>
          <a:off x="52387" y="5434013"/>
          <a:ext cx="11649921" cy="1104901"/>
        </a:xfrm>
        <a:prstGeom prst="rect">
          <a:avLst/>
        </a:prstGeom>
      </xdr:spPr>
    </xdr:pic>
    <xdr:clientData/>
  </xdr:twoCellAnchor>
  <xdr:twoCellAnchor editAs="oneCell">
    <xdr:from>
      <xdr:col>0</xdr:col>
      <xdr:colOff>38100</xdr:colOff>
      <xdr:row>36</xdr:row>
      <xdr:rowOff>176213</xdr:rowOff>
    </xdr:from>
    <xdr:to>
      <xdr:col>10</xdr:col>
      <xdr:colOff>1014414</xdr:colOff>
      <xdr:row>42</xdr:row>
      <xdr:rowOff>71438</xdr:rowOff>
    </xdr:to>
    <xdr:pic>
      <xdr:nvPicPr>
        <xdr:cNvPr id="8" name="Image 7">
          <a:extLst>
            <a:ext uri="{FF2B5EF4-FFF2-40B4-BE49-F238E27FC236}">
              <a16:creationId xmlns:a16="http://schemas.microsoft.com/office/drawing/2014/main" id="{849A50D7-588F-4D57-A7EA-A9C8A32040BC}"/>
            </a:ext>
          </a:extLst>
        </xdr:cNvPr>
        <xdr:cNvPicPr>
          <a:picLocks noChangeAspect="1"/>
        </xdr:cNvPicPr>
      </xdr:nvPicPr>
      <xdr:blipFill rotWithShape="1">
        <a:blip xmlns:r="http://schemas.openxmlformats.org/officeDocument/2006/relationships" r:embed="rId7"/>
        <a:srcRect t="14170"/>
        <a:stretch/>
      </xdr:blipFill>
      <xdr:spPr>
        <a:xfrm>
          <a:off x="38100" y="7200901"/>
          <a:ext cx="11672889" cy="1009650"/>
        </a:xfrm>
        <a:prstGeom prst="rect">
          <a:avLst/>
        </a:prstGeom>
      </xdr:spPr>
    </xdr:pic>
    <xdr:clientData/>
  </xdr:twoCellAnchor>
  <xdr:twoCellAnchor>
    <xdr:from>
      <xdr:col>10</xdr:col>
      <xdr:colOff>261938</xdr:colOff>
      <xdr:row>36</xdr:row>
      <xdr:rowOff>180975</xdr:rowOff>
    </xdr:from>
    <xdr:to>
      <xdr:col>10</xdr:col>
      <xdr:colOff>1042988</xdr:colOff>
      <xdr:row>42</xdr:row>
      <xdr:rowOff>71437</xdr:rowOff>
    </xdr:to>
    <xdr:sp macro="" textlink="">
      <xdr:nvSpPr>
        <xdr:cNvPr id="12" name="Rectangle 11">
          <a:extLst>
            <a:ext uri="{FF2B5EF4-FFF2-40B4-BE49-F238E27FC236}">
              <a16:creationId xmlns:a16="http://schemas.microsoft.com/office/drawing/2014/main" id="{CCCDF11B-53FC-3B3E-EF54-5822609A71FD}"/>
            </a:ext>
          </a:extLst>
        </xdr:cNvPr>
        <xdr:cNvSpPr/>
      </xdr:nvSpPr>
      <xdr:spPr>
        <a:xfrm>
          <a:off x="10929938" y="7205663"/>
          <a:ext cx="781050" cy="1004887"/>
        </a:xfrm>
        <a:prstGeom prst="rect">
          <a:avLst/>
        </a:prstGeom>
        <a:noFill/>
        <a:ln w="28575">
          <a:solidFill>
            <a:srgbClr val="C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CA" sz="1100"/>
        </a:p>
      </xdr:txBody>
    </xdr:sp>
    <xdr:clientData/>
  </xdr:twoCellAnchor>
  <xdr:twoCellAnchor>
    <xdr:from>
      <xdr:col>9</xdr:col>
      <xdr:colOff>9525</xdr:colOff>
      <xdr:row>21</xdr:row>
      <xdr:rowOff>123825</xdr:rowOff>
    </xdr:from>
    <xdr:to>
      <xdr:col>9</xdr:col>
      <xdr:colOff>852487</xdr:colOff>
      <xdr:row>23</xdr:row>
      <xdr:rowOff>23812</xdr:rowOff>
    </xdr:to>
    <xdr:sp macro="" textlink="">
      <xdr:nvSpPr>
        <xdr:cNvPr id="17" name="Rectangle 16">
          <a:extLst>
            <a:ext uri="{FF2B5EF4-FFF2-40B4-BE49-F238E27FC236}">
              <a16:creationId xmlns:a16="http://schemas.microsoft.com/office/drawing/2014/main" id="{B5D007FA-A591-C976-53EE-30250C4555BE}"/>
            </a:ext>
          </a:extLst>
        </xdr:cNvPr>
        <xdr:cNvSpPr/>
      </xdr:nvSpPr>
      <xdr:spPr>
        <a:xfrm>
          <a:off x="8963025" y="4219575"/>
          <a:ext cx="842962" cy="395287"/>
        </a:xfrm>
        <a:prstGeom prst="rect">
          <a:avLst/>
        </a:prstGeom>
        <a:noFill/>
        <a:ln w="28575">
          <a:solidFill>
            <a:srgbClr val="C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CA" sz="1100"/>
        </a:p>
      </xdr:txBody>
    </xdr:sp>
    <xdr:clientData/>
  </xdr:twoCellAnchor>
  <xdr:twoCellAnchor editAs="oneCell">
    <xdr:from>
      <xdr:col>0</xdr:col>
      <xdr:colOff>28575</xdr:colOff>
      <xdr:row>71</xdr:row>
      <xdr:rowOff>85725</xdr:rowOff>
    </xdr:from>
    <xdr:to>
      <xdr:col>10</xdr:col>
      <xdr:colOff>1009735</xdr:colOff>
      <xdr:row>77</xdr:row>
      <xdr:rowOff>9533</xdr:rowOff>
    </xdr:to>
    <xdr:pic>
      <xdr:nvPicPr>
        <xdr:cNvPr id="20" name="Image 19">
          <a:extLst>
            <a:ext uri="{FF2B5EF4-FFF2-40B4-BE49-F238E27FC236}">
              <a16:creationId xmlns:a16="http://schemas.microsoft.com/office/drawing/2014/main" id="{775A35C8-F890-3A87-D54F-2FC485D09576}"/>
            </a:ext>
          </a:extLst>
        </xdr:cNvPr>
        <xdr:cNvPicPr>
          <a:picLocks noChangeAspect="1"/>
        </xdr:cNvPicPr>
      </xdr:nvPicPr>
      <xdr:blipFill>
        <a:blip xmlns:r="http://schemas.openxmlformats.org/officeDocument/2006/relationships" r:embed="rId8"/>
        <a:stretch>
          <a:fillRect/>
        </a:stretch>
      </xdr:blipFill>
      <xdr:spPr>
        <a:xfrm>
          <a:off x="28575" y="13425488"/>
          <a:ext cx="11649160" cy="1038233"/>
        </a:xfrm>
        <a:prstGeom prst="rect">
          <a:avLst/>
        </a:prstGeom>
      </xdr:spPr>
    </xdr:pic>
    <xdr:clientData/>
  </xdr:twoCellAnchor>
  <xdr:twoCellAnchor editAs="oneCell">
    <xdr:from>
      <xdr:col>0</xdr:col>
      <xdr:colOff>28575</xdr:colOff>
      <xdr:row>61</xdr:row>
      <xdr:rowOff>0</xdr:rowOff>
    </xdr:from>
    <xdr:to>
      <xdr:col>10</xdr:col>
      <xdr:colOff>971549</xdr:colOff>
      <xdr:row>67</xdr:row>
      <xdr:rowOff>34524</xdr:rowOff>
    </xdr:to>
    <xdr:pic>
      <xdr:nvPicPr>
        <xdr:cNvPr id="15" name="Image 14">
          <a:extLst>
            <a:ext uri="{FF2B5EF4-FFF2-40B4-BE49-F238E27FC236}">
              <a16:creationId xmlns:a16="http://schemas.microsoft.com/office/drawing/2014/main" id="{4C9C3683-EE2F-4B23-9180-A3713B8C2BF8}"/>
            </a:ext>
          </a:extLst>
        </xdr:cNvPr>
        <xdr:cNvPicPr>
          <a:picLocks noChangeAspect="1"/>
        </xdr:cNvPicPr>
      </xdr:nvPicPr>
      <xdr:blipFill>
        <a:blip xmlns:r="http://schemas.openxmlformats.org/officeDocument/2006/relationships" r:embed="rId9"/>
        <a:stretch>
          <a:fillRect/>
        </a:stretch>
      </xdr:blipFill>
      <xdr:spPr>
        <a:xfrm>
          <a:off x="28575" y="11944350"/>
          <a:ext cx="10915649" cy="1120374"/>
        </a:xfrm>
        <a:prstGeom prst="rect">
          <a:avLst/>
        </a:prstGeom>
      </xdr:spPr>
    </xdr:pic>
    <xdr:clientData/>
  </xdr:twoCellAnchor>
  <xdr:twoCellAnchor>
    <xdr:from>
      <xdr:col>3</xdr:col>
      <xdr:colOff>66675</xdr:colOff>
      <xdr:row>64</xdr:row>
      <xdr:rowOff>66675</xdr:rowOff>
    </xdr:from>
    <xdr:to>
      <xdr:col>3</xdr:col>
      <xdr:colOff>800100</xdr:colOff>
      <xdr:row>65</xdr:row>
      <xdr:rowOff>152400</xdr:rowOff>
    </xdr:to>
    <xdr:sp macro="" textlink="">
      <xdr:nvSpPr>
        <xdr:cNvPr id="18" name="Rectangle 17">
          <a:extLst>
            <a:ext uri="{FF2B5EF4-FFF2-40B4-BE49-F238E27FC236}">
              <a16:creationId xmlns:a16="http://schemas.microsoft.com/office/drawing/2014/main" id="{E286E7FC-5A36-0EF5-05C8-41216AF687C6}"/>
            </a:ext>
          </a:extLst>
        </xdr:cNvPr>
        <xdr:cNvSpPr/>
      </xdr:nvSpPr>
      <xdr:spPr>
        <a:xfrm>
          <a:off x="2905125" y="12553950"/>
          <a:ext cx="733425" cy="266700"/>
        </a:xfrm>
        <a:prstGeom prst="rect">
          <a:avLst/>
        </a:prstGeom>
        <a:noFill/>
        <a:ln w="28575">
          <a:solidFill>
            <a:srgbClr val="C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CA" sz="1100"/>
        </a:p>
      </xdr:txBody>
    </xdr:sp>
    <xdr:clientData/>
  </xdr:twoCellAnchor>
  <xdr:twoCellAnchor>
    <xdr:from>
      <xdr:col>3</xdr:col>
      <xdr:colOff>800100</xdr:colOff>
      <xdr:row>65</xdr:row>
      <xdr:rowOff>142875</xdr:rowOff>
    </xdr:from>
    <xdr:to>
      <xdr:col>4</xdr:col>
      <xdr:colOff>514350</xdr:colOff>
      <xdr:row>67</xdr:row>
      <xdr:rowOff>47625</xdr:rowOff>
    </xdr:to>
    <xdr:sp macro="" textlink="">
      <xdr:nvSpPr>
        <xdr:cNvPr id="19" name="Rectangle 18">
          <a:extLst>
            <a:ext uri="{FF2B5EF4-FFF2-40B4-BE49-F238E27FC236}">
              <a16:creationId xmlns:a16="http://schemas.microsoft.com/office/drawing/2014/main" id="{5BBAA207-910A-41AA-9616-FF37AEE4A64E}"/>
            </a:ext>
          </a:extLst>
        </xdr:cNvPr>
        <xdr:cNvSpPr/>
      </xdr:nvSpPr>
      <xdr:spPr>
        <a:xfrm>
          <a:off x="3638550" y="12811125"/>
          <a:ext cx="733425" cy="266700"/>
        </a:xfrm>
        <a:prstGeom prst="rect">
          <a:avLst/>
        </a:prstGeom>
        <a:noFill/>
        <a:ln w="28575">
          <a:solidFill>
            <a:srgbClr val="C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CA" sz="1100"/>
        </a:p>
      </xdr:txBody>
    </xdr:sp>
    <xdr:clientData/>
  </xdr:twoCellAnchor>
  <xdr:twoCellAnchor>
    <xdr:from>
      <xdr:col>10</xdr:col>
      <xdr:colOff>219075</xdr:colOff>
      <xdr:row>64</xdr:row>
      <xdr:rowOff>57149</xdr:rowOff>
    </xdr:from>
    <xdr:to>
      <xdr:col>10</xdr:col>
      <xdr:colOff>952500</xdr:colOff>
      <xdr:row>67</xdr:row>
      <xdr:rowOff>38099</xdr:rowOff>
    </xdr:to>
    <xdr:sp macro="" textlink="">
      <xdr:nvSpPr>
        <xdr:cNvPr id="22" name="Rectangle 21">
          <a:extLst>
            <a:ext uri="{FF2B5EF4-FFF2-40B4-BE49-F238E27FC236}">
              <a16:creationId xmlns:a16="http://schemas.microsoft.com/office/drawing/2014/main" id="{AC828777-DEFB-4CE0-B59F-07A5992DB10D}"/>
            </a:ext>
          </a:extLst>
        </xdr:cNvPr>
        <xdr:cNvSpPr/>
      </xdr:nvSpPr>
      <xdr:spPr>
        <a:xfrm>
          <a:off x="10191750" y="12544424"/>
          <a:ext cx="733425" cy="523875"/>
        </a:xfrm>
        <a:prstGeom prst="rect">
          <a:avLst/>
        </a:prstGeom>
        <a:noFill/>
        <a:ln w="28575">
          <a:solidFill>
            <a:srgbClr val="C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CA" sz="1100"/>
        </a:p>
      </xdr:txBody>
    </xdr:sp>
    <xdr:clientData/>
  </xdr:twoCellAnchor>
</xdr:wsDr>
</file>

<file path=xl/drawings/drawing7.xml><?xml version="1.0" encoding="utf-8"?>
<xdr:wsDr xmlns:xdr="http://schemas.openxmlformats.org/drawingml/2006/spreadsheetDrawing" xmlns:a="http://schemas.openxmlformats.org/drawingml/2006/main">
  <xdr:oneCellAnchor>
    <xdr:from>
      <xdr:col>43</xdr:col>
      <xdr:colOff>0</xdr:colOff>
      <xdr:row>7</xdr:row>
      <xdr:rowOff>0</xdr:rowOff>
    </xdr:from>
    <xdr:ext cx="6264196" cy="1564136"/>
    <xdr:pic>
      <xdr:nvPicPr>
        <xdr:cNvPr id="2" name="Image 1">
          <a:extLst>
            <a:ext uri="{FF2B5EF4-FFF2-40B4-BE49-F238E27FC236}">
              <a16:creationId xmlns:a16="http://schemas.microsoft.com/office/drawing/2014/main" id="{1F6F1D10-1844-41D0-B581-D18372B73633}"/>
            </a:ext>
          </a:extLst>
        </xdr:cNvPr>
        <xdr:cNvPicPr>
          <a:picLocks noChangeAspect="1"/>
        </xdr:cNvPicPr>
      </xdr:nvPicPr>
      <xdr:blipFill>
        <a:blip xmlns:r="http://schemas.openxmlformats.org/officeDocument/2006/relationships" r:embed="rId1"/>
        <a:stretch>
          <a:fillRect/>
        </a:stretch>
      </xdr:blipFill>
      <xdr:spPr>
        <a:xfrm>
          <a:off x="39614475" y="1619250"/>
          <a:ext cx="6264196" cy="1564136"/>
        </a:xfrm>
        <a:prstGeom prst="rect">
          <a:avLst/>
        </a:prstGeom>
      </xdr:spPr>
    </xdr:pic>
    <xdr:clientData/>
  </xdr:oneCellAnchor>
  <xdr:oneCellAnchor>
    <xdr:from>
      <xdr:col>45</xdr:col>
      <xdr:colOff>152400</xdr:colOff>
      <xdr:row>5</xdr:row>
      <xdr:rowOff>19050</xdr:rowOff>
    </xdr:from>
    <xdr:ext cx="4705350" cy="502964"/>
    <xdr:pic>
      <xdr:nvPicPr>
        <xdr:cNvPr id="3" name="Image 2">
          <a:extLst>
            <a:ext uri="{FF2B5EF4-FFF2-40B4-BE49-F238E27FC236}">
              <a16:creationId xmlns:a16="http://schemas.microsoft.com/office/drawing/2014/main" id="{B54A432E-6876-4CC2-A731-656B2772919D}"/>
            </a:ext>
          </a:extLst>
        </xdr:cNvPr>
        <xdr:cNvPicPr>
          <a:picLocks noChangeAspect="1"/>
        </xdr:cNvPicPr>
      </xdr:nvPicPr>
      <xdr:blipFill>
        <a:blip xmlns:r="http://schemas.openxmlformats.org/officeDocument/2006/relationships" r:embed="rId2"/>
        <a:stretch>
          <a:fillRect/>
        </a:stretch>
      </xdr:blipFill>
      <xdr:spPr>
        <a:xfrm>
          <a:off x="41309925" y="1171575"/>
          <a:ext cx="4705350" cy="502964"/>
        </a:xfrm>
        <a:prstGeom prst="rect">
          <a:avLst/>
        </a:prstGeom>
      </xdr:spPr>
    </xdr:pic>
    <xdr:clientData/>
  </xdr:oneCellAnchor>
  <xdr:twoCellAnchor editAs="oneCell">
    <xdr:from>
      <xdr:col>0</xdr:col>
      <xdr:colOff>0</xdr:colOff>
      <xdr:row>0</xdr:row>
      <xdr:rowOff>0</xdr:rowOff>
    </xdr:from>
    <xdr:to>
      <xdr:col>1</xdr:col>
      <xdr:colOff>1366838</xdr:colOff>
      <xdr:row>3</xdr:row>
      <xdr:rowOff>177212</xdr:rowOff>
    </xdr:to>
    <xdr:pic>
      <xdr:nvPicPr>
        <xdr:cNvPr id="4" name="Image 3">
          <a:extLst>
            <a:ext uri="{FF2B5EF4-FFF2-40B4-BE49-F238E27FC236}">
              <a16:creationId xmlns:a16="http://schemas.microsoft.com/office/drawing/2014/main" id="{B989D158-4A54-49FB-8878-4DD58F3D86C1}"/>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2138363" cy="863012"/>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oneCellAnchor>
    <xdr:from>
      <xdr:col>41</xdr:col>
      <xdr:colOff>586740</xdr:colOff>
      <xdr:row>8</xdr:row>
      <xdr:rowOff>167640</xdr:rowOff>
    </xdr:from>
    <xdr:ext cx="6755731" cy="4042747"/>
    <xdr:pic>
      <xdr:nvPicPr>
        <xdr:cNvPr id="2" name="Image 1">
          <a:extLst>
            <a:ext uri="{FF2B5EF4-FFF2-40B4-BE49-F238E27FC236}">
              <a16:creationId xmlns:a16="http://schemas.microsoft.com/office/drawing/2014/main" id="{CC5F6645-0BC6-4592-A1CA-1C3D062FF8A3}"/>
            </a:ext>
          </a:extLst>
        </xdr:cNvPr>
        <xdr:cNvPicPr>
          <a:picLocks noChangeAspect="1"/>
        </xdr:cNvPicPr>
      </xdr:nvPicPr>
      <xdr:blipFill>
        <a:blip xmlns:r="http://schemas.openxmlformats.org/officeDocument/2006/relationships" r:embed="rId1"/>
        <a:stretch>
          <a:fillRect/>
        </a:stretch>
      </xdr:blipFill>
      <xdr:spPr>
        <a:xfrm>
          <a:off x="32466915" y="2101215"/>
          <a:ext cx="6755731" cy="4042747"/>
        </a:xfrm>
        <a:prstGeom prst="rect">
          <a:avLst/>
        </a:prstGeom>
      </xdr:spPr>
    </xdr:pic>
    <xdr:clientData/>
  </xdr:oneCellAnchor>
</xdr:wsDr>
</file>

<file path=xl/drawings/drawing9.xml><?xml version="1.0" encoding="utf-8"?>
<xdr:wsDr xmlns:xdr="http://schemas.openxmlformats.org/drawingml/2006/spreadsheetDrawing" xmlns:a="http://schemas.openxmlformats.org/drawingml/2006/main">
  <xdr:absoluteAnchor>
    <xdr:pos x="10517281" y="4464373"/>
    <xdr:ext cx="1137863" cy="801821"/>
    <xdr:sp macro="" textlink="">
      <xdr:nvSpPr>
        <xdr:cNvPr id="3" name="Text Box 37" hidden="1">
          <a:extLst>
            <a:ext uri="{FF2B5EF4-FFF2-40B4-BE49-F238E27FC236}">
              <a16:creationId xmlns:a16="http://schemas.microsoft.com/office/drawing/2014/main" id="{3937C617-E22E-4588-A46B-330EE72451F7}"/>
            </a:ext>
          </a:extLst>
        </xdr:cNvPr>
        <xdr:cNvSpPr txBox="1">
          <a:spLocks noChangeArrowheads="1"/>
        </xdr:cNvSpPr>
      </xdr:nvSpPr>
      <xdr:spPr bwMode="auto">
        <a:xfrm>
          <a:off x="10517281" y="4464373"/>
          <a:ext cx="1137863" cy="801821"/>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absoluteAnchor>
  <xdr:oneCellAnchor>
    <xdr:from>
      <xdr:col>0</xdr:col>
      <xdr:colOff>0</xdr:colOff>
      <xdr:row>0</xdr:row>
      <xdr:rowOff>0</xdr:rowOff>
    </xdr:from>
    <xdr:ext cx="2044232" cy="752711"/>
    <xdr:pic>
      <xdr:nvPicPr>
        <xdr:cNvPr id="5" name="Image 4">
          <a:extLst>
            <a:ext uri="{FF2B5EF4-FFF2-40B4-BE49-F238E27FC236}">
              <a16:creationId xmlns:a16="http://schemas.microsoft.com/office/drawing/2014/main" id="{8FD1091B-99F0-4C4A-ABA0-C3CE7F7DD17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044232" cy="752711"/>
        </a:xfrm>
        <a:prstGeom prst="rect">
          <a:avLst/>
        </a:prstGeom>
      </xdr:spPr>
    </xdr:pic>
    <xdr:clientData/>
  </xdr:oneCellAnchor>
  <xdr:twoCellAnchor>
    <xdr:from>
      <xdr:col>11</xdr:col>
      <xdr:colOff>425823</xdr:colOff>
      <xdr:row>3</xdr:row>
      <xdr:rowOff>135591</xdr:rowOff>
    </xdr:from>
    <xdr:to>
      <xdr:col>13</xdr:col>
      <xdr:colOff>109749</xdr:colOff>
      <xdr:row>5</xdr:row>
      <xdr:rowOff>125429</xdr:rowOff>
    </xdr:to>
    <xdr:sp macro="" textlink="">
      <xdr:nvSpPr>
        <xdr:cNvPr id="2" name="AutoShape 9">
          <a:extLst>
            <a:ext uri="{FF2B5EF4-FFF2-40B4-BE49-F238E27FC236}">
              <a16:creationId xmlns:a16="http://schemas.microsoft.com/office/drawing/2014/main" id="{C48B2D9E-377F-4AA2-BC3C-EBD13F8B203F}"/>
            </a:ext>
          </a:extLst>
        </xdr:cNvPr>
        <xdr:cNvSpPr>
          <a:spLocks noChangeArrowheads="1"/>
        </xdr:cNvSpPr>
      </xdr:nvSpPr>
      <xdr:spPr bwMode="auto">
        <a:xfrm>
          <a:off x="11239499" y="1222562"/>
          <a:ext cx="1644956" cy="337220"/>
        </a:xfrm>
        <a:prstGeom prst="wedgeRoundRectCallout">
          <a:avLst>
            <a:gd name="adj1" fmla="val -73694"/>
            <a:gd name="adj2" fmla="val 115604"/>
            <a:gd name="adj3" fmla="val 16667"/>
          </a:avLst>
        </a:prstGeom>
        <a:solidFill>
          <a:srgbClr val="B5E6A2"/>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fr-CA" sz="900" b="1" i="0" u="none" strike="noStrike" baseline="0">
              <a:solidFill>
                <a:sysClr val="windowText" lastClr="000000"/>
              </a:solidFill>
              <a:latin typeface="Arial" panose="020B0604020202020204" pitchFamily="34" charset="0"/>
              <a:cs typeface="Arial" panose="020B0604020202020204" pitchFamily="34" charset="0"/>
            </a:rPr>
            <a:t>Veuillez remplir les sections vertes.</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mapaq-my.sharepoint.com/personal/pascal_cyr_mapaq_gouv_qc_ca/Documents/Bureau/DCPSC/id&#233;e%20formulaire/Copie%20de%20Formulaire%20de%20r&#233;clamation_MOD&#200;LE%2004-03-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lcul d'aide"/>
      <sheetName val="AIDE-MÉMOIRE"/>
      <sheetName val="Versement 1"/>
      <sheetName val="Versement 2"/>
      <sheetName val="Versement 3"/>
      <sheetName val="Sommaire documents exigés MAPAQ"/>
      <sheetName val="listes"/>
      <sheetName val="Feuil2"/>
    </sheetNames>
    <sheetDataSet>
      <sheetData sheetId="0"/>
      <sheetData sheetId="1"/>
      <sheetData sheetId="2"/>
      <sheetData sheetId="3"/>
      <sheetData sheetId="4"/>
      <sheetData sheetId="5"/>
      <sheetData sheetId="6">
        <row r="1">
          <cell r="A1" t="str">
            <v>Choisir programme</v>
          </cell>
        </row>
        <row r="2">
          <cell r="A2" t="str">
            <v>Transformation alimentaire : Robotisation et systèmes de qualité 2021-2023 / volet 1 - Planification d'un projet</v>
          </cell>
          <cell r="D2" t="str">
            <v xml:space="preserve">François Laforge </v>
          </cell>
        </row>
        <row r="3">
          <cell r="A3" t="str">
            <v>Transformation alimentaire : Robotisation et systèmes de qualité 2021-2023 / sous-volet 2.1 - Automatisation et robotisation de procédés</v>
          </cell>
          <cell r="D3" t="str">
            <v xml:space="preserve">Natalie Sylvain </v>
          </cell>
        </row>
        <row r="4">
          <cell r="A4" t="str">
            <v>Transformation alimentaire : Robotisation et systèmes de qualité 2021-2023 / sous-volet 2.2 - Systèmes de gestion de la qualité et de la salubrité des aliments</v>
          </cell>
          <cell r="D4" t="str">
            <v>Macdonald Michel</v>
          </cell>
        </row>
        <row r="5">
          <cell r="A5" t="str">
            <v>Programme d'appui aux fromageries, sous-volet 1.1</v>
          </cell>
          <cell r="D5" t="str">
            <v>Solange Gagnon</v>
          </cell>
        </row>
        <row r="6">
          <cell r="A6" t="str">
            <v>Programme d'appui aux fromageries, sous-volet 1.2</v>
          </cell>
          <cell r="D6" t="str">
            <v>Willy Jackson Tiakoh</v>
          </cell>
        </row>
        <row r="7">
          <cell r="A7" t="str">
            <v>Programme d'appui aux fromageries, volet 2</v>
          </cell>
          <cell r="D7" t="str">
            <v>Gisèle Boucher</v>
          </cell>
        </row>
        <row r="8">
          <cell r="A8" t="str">
            <v>Programme Alimentation santé, volet 1</v>
          </cell>
          <cell r="D8" t="str">
            <v>Adriana Parades Valencia</v>
          </cell>
        </row>
        <row r="9">
          <cell r="A9" t="str">
            <v>Programme Alimentation santé, volet 2</v>
          </cell>
          <cell r="D9" t="str">
            <v xml:space="preserve">Baké Nadiath Tabé </v>
          </cell>
        </row>
        <row r="10">
          <cell r="A10" t="str">
            <v>Programme Alimentation santé, volet 3</v>
          </cell>
          <cell r="D10" t="str">
            <v>Joseph Gary Cadet</v>
          </cell>
        </row>
        <row r="11">
          <cell r="A11" t="str">
            <v>Programme d’appui à la compétitivité des abattoirs régionaux, volet 1</v>
          </cell>
          <cell r="D11" t="str">
            <v xml:space="preserve">Yapi Samson Achi </v>
          </cell>
        </row>
        <row r="12">
          <cell r="A12" t="str">
            <v>Programme d’appui à la compétitivité des abattoirs régionaux, volet 2</v>
          </cell>
          <cell r="D12"/>
        </row>
        <row r="13">
          <cell r="A13" t="str">
            <v>Programme d’appui à la compétitivité des abattoirs régionaux, volet 3</v>
          </cell>
          <cell r="D13" t="str">
            <v>Antoine Brochu</v>
          </cell>
        </row>
        <row r="14">
          <cell r="D14" t="str">
            <v>Para Marie Philippe Radanielina</v>
          </cell>
        </row>
      </sheetData>
      <sheetData sheetId="7"/>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7F6B7B9-092F-4234-B62B-FA7315F060EB}" name="Tableau578" displayName="Tableau578" ref="A6:A13" totalsRowShown="0" headerRowDxfId="79" dataDxfId="78">
  <autoFilter ref="A6:A13" xr:uid="{756C8F56-EF6C-4012-AFF9-9E588C597480}"/>
  <sortState xmlns:xlrd2="http://schemas.microsoft.com/office/spreadsheetml/2017/richdata2" ref="A7:A13">
    <sortCondition ref="A6:A13"/>
  </sortState>
  <tableColumns count="1">
    <tableColumn id="1" xr3:uid="{22AA1269-0694-404B-B915-3279C6D1DAC9}" name="Type de demandeur" dataDxfId="77"/>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C97B859-F58A-499B-927B-4BCB477FCF09}" name="Tableau2" displayName="Tableau2" ref="A15:A25" totalsRowShown="0" headerRowDxfId="76" dataDxfId="75" tableBorderDxfId="74">
  <autoFilter ref="A15:A25" xr:uid="{E63DD40D-FCEC-40AA-B714-07331CB326F0}"/>
  <tableColumns count="1">
    <tableColumn id="1" xr3:uid="{F8F2F5E7-222B-477D-8A82-26502F6F28C4}" name="Identification du contributeur" dataDxfId="73"/>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76B70649-6027-4FEF-B862-45EC20020691}" name="Tableau3" displayName="Tableau3" ref="A27:A32" totalsRowShown="0" headerRowDxfId="72" dataDxfId="71">
  <autoFilter ref="A27:A32" xr:uid="{76EF0A69-0566-4126-B7E1-288BCF815AD9}"/>
  <tableColumns count="1">
    <tableColumn id="1" xr3:uid="{4BC7C32A-243A-4185-8937-F7A717419BC1}" name="Précision sur la source de financement" dataDxfId="70"/>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B639631-A8B6-4640-8005-1F85B154E719}" name="Tableau4" displayName="Tableau4" ref="A34:A37" totalsRowShown="0" headerRowDxfId="69">
  <autoFilter ref="A34:A37" xr:uid="{A4CEB9DA-C7F3-40B0-A0F1-2C2D422D8264}"/>
  <tableColumns count="1">
    <tableColumn id="1" xr3:uid="{3CA7DAC5-AC40-4988-AC69-9468F3B37D3C}" name="Confirmation du financement"/>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4ED0C68C-8A16-4E98-ACAD-8834CAC87BD9}" name="Tableau368" displayName="Tableau368" ref="A59:A61" totalsRowShown="0" headerRowDxfId="68" dataDxfId="67">
  <autoFilter ref="A59:A61" xr:uid="{4ED0C68C-8A16-4E98-ACAD-8834CAC87BD9}"/>
  <tableColumns count="1">
    <tableColumn id="1" xr3:uid="{D60BD252-8A65-4997-9714-7F9390243BE0}" name="Réclamation - Conformité des livrables" dataDxfId="66"/>
  </tableColumns>
  <tableStyleInfo name="TableStyleMedium2" showFirstColumn="0" showLastColumn="0" showRowStripes="1" showColumnStripes="0"/>
</table>
</file>

<file path=xl/theme/theme1.xml><?xml version="1.0" encoding="utf-8"?>
<a:theme xmlns:a="http://schemas.openxmlformats.org/drawingml/2006/main" name="Thèm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craaq.qc.ca/data/DOCUMENTS/824_825a_Loyer_annuel.pdf" TargetMode="Externa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s://www.tresor.gouv.qc.ca/fileadmin/PDF/faire_affaire_avec_etat/cadre_normatif/frais_deplacement.pdf" TargetMode="Externa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0.bin"/><Relationship Id="rId1" Type="http://schemas.openxmlformats.org/officeDocument/2006/relationships/hyperlink" Target="https://voute.bape.gouv.qc.ca/dl/?id=00000421060" TargetMode="Externa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12.bin"/><Relationship Id="rId1" Type="http://schemas.openxmlformats.org/officeDocument/2006/relationships/hyperlink" Target="https://www.tresor.gouv.qc.ca/fileadmin/PDF/faire_affaire_avec_etat/cadre_normatif/frais_deplacement.pdf" TargetMode="External"/></Relationships>
</file>

<file path=xl/worksheets/_rels/sheet1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3.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s>
</file>

<file path=xl/worksheets/_rels/sheet2.xml.rels><?xml version="1.0" encoding="UTF-8" standalone="yes"?>
<Relationships xmlns="http://schemas.openxmlformats.org/package/2006/relationships"><Relationship Id="rId3" Type="http://schemas.openxmlformats.org/officeDocument/2006/relationships/hyperlink" Target="https://www.youtube.com/watch?v=QGM89CFeeQg&amp;list=PLXP-9RICLl-NlBqAZpRJDAXQgFoPP17Uw&amp;index=2" TargetMode="External"/><Relationship Id="rId2" Type="http://schemas.openxmlformats.org/officeDocument/2006/relationships/hyperlink" Target="https://www.youtube.com/watch?v=28FwFOtGIdw&amp;list=PLXP-9RICLl-NlBqAZpRJDAXQgFoPP17Uw&amp;index=1" TargetMode="External"/><Relationship Id="rId1" Type="http://schemas.openxmlformats.org/officeDocument/2006/relationships/hyperlink" Target="https://voute.bape.gouv.qc.ca/dl/?id=00000421060" TargetMode="Externa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hyperlink" Target="https://www.fadq.qc.ca/salle-de-presse/bulletins-dinformation/bulletin-transac-terres/bulletin-transac-terres-2025" TargetMode="Externa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cdn-contenu.quebec.ca/cdn-contenu/adm/min/agriculture-pecheries-alimentation/programmes/appui-developpement-agriculture-agroalimentaire-region/LI_liste-repondants-PADAAR_MAPAQ.pdf" TargetMode="External"/><Relationship Id="rId1" Type="http://schemas.openxmlformats.org/officeDocument/2006/relationships/hyperlink" Target="https://www.tresor.gouv.qc.ca/fileadmin/PDF/faire_affaire_avec_etat/cadre_normatif/frais_deplacement.pdf" TargetMode="External"/><Relationship Id="rId4"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s://voute.bape.gouv.qc.ca/dl/?id=00000421060" TargetMode="Externa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7DBD68-1A40-4EA8-BE80-19D397E96503}">
  <sheetPr codeName="Feuil1">
    <tabColor rgb="FFB5E6A2"/>
  </sheetPr>
  <dimension ref="A1:FF74"/>
  <sheetViews>
    <sheetView tabSelected="1" zoomScaleNormal="100" workbookViewId="0">
      <selection activeCell="B5" sqref="B5"/>
    </sheetView>
  </sheetViews>
  <sheetFormatPr baseColWidth="10" defaultColWidth="11.5703125" defaultRowHeight="18" x14ac:dyDescent="0.25"/>
  <cols>
    <col min="1" max="1" width="11.5703125" style="76" customWidth="1"/>
    <col min="2" max="2" width="19.85546875" style="76" customWidth="1"/>
    <col min="3" max="3" width="19" style="76" customWidth="1"/>
    <col min="4" max="4" width="18.5703125" style="76" customWidth="1"/>
    <col min="5" max="5" width="18.140625" style="76" customWidth="1"/>
    <col min="6" max="6" width="18.42578125" style="76" customWidth="1"/>
    <col min="7" max="7" width="11.5703125" style="76"/>
    <col min="8" max="8" width="15.28515625" style="76" customWidth="1"/>
    <col min="9" max="9" width="20.85546875" style="76" customWidth="1"/>
    <col min="10" max="10" width="23.42578125" style="76" customWidth="1"/>
    <col min="11" max="16384" width="11.5703125" style="76"/>
  </cols>
  <sheetData>
    <row r="1" spans="1:162" s="228" customFormat="1" ht="45.6" customHeight="1" x14ac:dyDescent="0.35">
      <c r="A1" s="548"/>
      <c r="B1" s="549"/>
      <c r="C1" s="543" t="s">
        <v>418</v>
      </c>
      <c r="D1" s="543"/>
      <c r="E1" s="543"/>
      <c r="F1" s="543"/>
      <c r="G1" s="543"/>
      <c r="H1" s="246"/>
      <c r="I1" s="246"/>
      <c r="J1" s="505" t="s">
        <v>512</v>
      </c>
      <c r="K1" s="364"/>
      <c r="L1" s="229"/>
      <c r="M1" s="229"/>
      <c r="N1" s="229"/>
      <c r="O1" s="229"/>
      <c r="P1" s="229"/>
      <c r="Q1" s="229"/>
      <c r="R1" s="229"/>
      <c r="S1" s="229"/>
      <c r="T1" s="229"/>
      <c r="U1" s="229"/>
      <c r="V1" s="229"/>
      <c r="W1" s="229"/>
      <c r="X1" s="229"/>
      <c r="Y1" s="229"/>
      <c r="Z1" s="229"/>
      <c r="AA1" s="229"/>
      <c r="AB1" s="229"/>
      <c r="AC1" s="229"/>
      <c r="AD1" s="229"/>
      <c r="AE1" s="229"/>
      <c r="AF1" s="229"/>
      <c r="AG1" s="229"/>
      <c r="AH1" s="229"/>
      <c r="AI1" s="229"/>
      <c r="AJ1" s="229"/>
      <c r="AK1" s="229"/>
      <c r="AL1" s="229"/>
      <c r="AM1" s="229"/>
      <c r="AN1" s="229"/>
      <c r="AO1" s="229"/>
      <c r="AP1" s="229"/>
      <c r="AQ1" s="229"/>
      <c r="AR1" s="229"/>
      <c r="AS1" s="229"/>
      <c r="AT1" s="229"/>
      <c r="AU1" s="229"/>
      <c r="AV1" s="229"/>
      <c r="AW1" s="229"/>
      <c r="AX1" s="229"/>
      <c r="AY1" s="229"/>
      <c r="AZ1" s="229"/>
      <c r="BA1" s="229"/>
      <c r="BB1" s="229"/>
      <c r="BC1" s="229"/>
      <c r="BD1" s="229"/>
      <c r="BE1" s="229"/>
      <c r="BF1" s="229"/>
      <c r="BG1" s="229"/>
      <c r="BH1" s="229"/>
      <c r="BI1" s="229"/>
      <c r="BJ1" s="229"/>
      <c r="BK1" s="229"/>
      <c r="BL1" s="229"/>
      <c r="BM1" s="229"/>
      <c r="BN1" s="229"/>
      <c r="BO1" s="229"/>
      <c r="BP1" s="229"/>
      <c r="BQ1" s="229"/>
      <c r="BR1" s="229"/>
      <c r="BS1" s="229"/>
      <c r="BT1" s="229"/>
      <c r="BU1" s="229"/>
      <c r="BV1" s="229"/>
      <c r="BW1" s="229"/>
      <c r="BX1" s="229"/>
      <c r="BY1" s="229"/>
      <c r="BZ1" s="229"/>
      <c r="CA1" s="229"/>
      <c r="CB1" s="229"/>
      <c r="CC1" s="229"/>
      <c r="CD1" s="229"/>
      <c r="CE1" s="229"/>
      <c r="CF1" s="229"/>
      <c r="CG1" s="229"/>
      <c r="CH1" s="229"/>
      <c r="CI1" s="229"/>
      <c r="CJ1" s="229"/>
      <c r="CK1" s="229"/>
      <c r="CL1" s="229"/>
      <c r="CM1" s="229"/>
      <c r="CN1" s="229"/>
      <c r="CO1" s="229"/>
      <c r="CP1" s="229"/>
      <c r="CQ1" s="229"/>
      <c r="CR1" s="229"/>
      <c r="CS1" s="229"/>
      <c r="CT1" s="229"/>
      <c r="CU1" s="229"/>
      <c r="CV1" s="229"/>
      <c r="CW1" s="229"/>
      <c r="CX1" s="229"/>
      <c r="CY1" s="229"/>
      <c r="CZ1" s="229"/>
      <c r="DA1" s="229"/>
      <c r="DB1" s="229"/>
      <c r="DC1" s="229"/>
      <c r="DD1" s="229"/>
      <c r="DE1" s="229"/>
      <c r="DF1" s="229"/>
      <c r="DG1" s="229"/>
      <c r="DH1" s="229"/>
      <c r="DI1" s="229"/>
      <c r="DJ1" s="229"/>
      <c r="DK1" s="229"/>
      <c r="DL1" s="229"/>
      <c r="DM1" s="229"/>
      <c r="DN1" s="229"/>
      <c r="DO1" s="229"/>
      <c r="DP1" s="229"/>
      <c r="DQ1" s="229"/>
      <c r="DR1" s="229"/>
      <c r="DS1" s="229"/>
      <c r="DT1" s="229"/>
      <c r="DU1" s="229"/>
      <c r="DV1" s="229"/>
      <c r="DW1" s="229"/>
      <c r="DX1" s="229"/>
      <c r="DY1" s="229"/>
      <c r="DZ1" s="229"/>
      <c r="EA1" s="229"/>
      <c r="EB1" s="229"/>
      <c r="EC1" s="229"/>
      <c r="ED1" s="229"/>
      <c r="EE1" s="229"/>
      <c r="EF1" s="229"/>
      <c r="EG1" s="229"/>
      <c r="EH1" s="229"/>
      <c r="EI1" s="229"/>
      <c r="EJ1" s="229"/>
      <c r="EK1" s="229"/>
      <c r="EL1" s="229"/>
      <c r="EM1" s="229"/>
      <c r="EN1" s="229"/>
      <c r="EO1" s="229"/>
      <c r="EP1" s="229"/>
      <c r="EQ1" s="229"/>
      <c r="ER1" s="229"/>
      <c r="ES1" s="229"/>
      <c r="ET1" s="229"/>
      <c r="EU1" s="229"/>
      <c r="EV1" s="229"/>
      <c r="EW1" s="229"/>
      <c r="EX1" s="229"/>
      <c r="EY1" s="229"/>
      <c r="EZ1" s="229"/>
      <c r="FA1" s="229"/>
      <c r="FB1" s="229"/>
      <c r="FC1" s="229"/>
      <c r="FD1" s="229"/>
      <c r="FE1" s="229"/>
      <c r="FF1" s="229"/>
    </row>
    <row r="2" spans="1:162" ht="19.899999999999999" customHeight="1" x14ac:dyDescent="0.25">
      <c r="A2" s="550"/>
      <c r="B2" s="550"/>
      <c r="C2" s="85"/>
      <c r="D2" s="85"/>
      <c r="E2" s="85"/>
      <c r="F2" s="85"/>
      <c r="G2" s="85"/>
    </row>
    <row r="3" spans="1:162" ht="18.75" thickBot="1" x14ac:dyDescent="0.3"/>
    <row r="4" spans="1:162" x14ac:dyDescent="0.25">
      <c r="B4" s="435" t="s">
        <v>191</v>
      </c>
      <c r="C4" s="321"/>
      <c r="D4" s="321"/>
      <c r="E4" s="440"/>
      <c r="F4" s="440"/>
      <c r="G4" s="440"/>
      <c r="H4" s="440"/>
      <c r="I4" s="440"/>
      <c r="J4" s="441"/>
    </row>
    <row r="5" spans="1:162" x14ac:dyDescent="0.25">
      <c r="B5" s="78"/>
      <c r="J5" s="77"/>
    </row>
    <row r="6" spans="1:162" x14ac:dyDescent="0.25">
      <c r="B6" s="21" t="s">
        <v>221</v>
      </c>
      <c r="C6" s="72" t="s">
        <v>328</v>
      </c>
      <c r="D6" s="72"/>
      <c r="E6" s="72"/>
      <c r="F6" s="72"/>
      <c r="G6" s="72"/>
      <c r="H6" s="72"/>
      <c r="I6" s="72"/>
      <c r="J6" s="73"/>
    </row>
    <row r="7" spans="1:162" x14ac:dyDescent="0.25">
      <c r="A7" s="81"/>
      <c r="B7" s="5"/>
      <c r="C7" s="72" t="s">
        <v>192</v>
      </c>
      <c r="D7" s="72"/>
      <c r="E7" s="72"/>
      <c r="F7" s="72"/>
      <c r="G7" s="72"/>
      <c r="H7" s="72"/>
      <c r="I7" s="72"/>
      <c r="J7" s="73"/>
    </row>
    <row r="8" spans="1:162" ht="18.75" thickBot="1" x14ac:dyDescent="0.3">
      <c r="B8" s="4"/>
      <c r="C8" s="74" t="s">
        <v>485</v>
      </c>
      <c r="D8" s="74"/>
      <c r="E8" s="74"/>
      <c r="F8" s="74"/>
      <c r="G8" s="74"/>
      <c r="H8" s="74"/>
      <c r="I8" s="74"/>
      <c r="J8" s="75"/>
    </row>
    <row r="9" spans="1:162" ht="18.75" thickBot="1" x14ac:dyDescent="0.3"/>
    <row r="10" spans="1:162" x14ac:dyDescent="0.25">
      <c r="B10" s="423" t="s">
        <v>497</v>
      </c>
      <c r="C10" s="431"/>
      <c r="D10" s="431"/>
      <c r="E10" s="431"/>
      <c r="F10" s="431"/>
      <c r="G10" s="431"/>
      <c r="H10" s="431"/>
      <c r="I10" s="431"/>
      <c r="J10" s="432"/>
    </row>
    <row r="11" spans="1:162" x14ac:dyDescent="0.25">
      <c r="B11" s="79"/>
      <c r="C11" s="72"/>
      <c r="D11" s="72"/>
      <c r="E11" s="72"/>
      <c r="F11" s="72"/>
      <c r="G11" s="72"/>
      <c r="H11" s="72"/>
      <c r="I11" s="72"/>
      <c r="J11" s="73"/>
    </row>
    <row r="12" spans="1:162" x14ac:dyDescent="0.25">
      <c r="B12" s="566" t="s">
        <v>480</v>
      </c>
      <c r="C12" s="567"/>
      <c r="D12" s="567"/>
      <c r="E12" s="567"/>
      <c r="F12" s="567"/>
      <c r="G12" s="567"/>
      <c r="H12" s="567"/>
      <c r="I12" s="568" t="s">
        <v>481</v>
      </c>
      <c r="J12" s="569"/>
    </row>
    <row r="13" spans="1:162" x14ac:dyDescent="0.25">
      <c r="B13" s="566"/>
      <c r="C13" s="567"/>
      <c r="D13" s="567"/>
      <c r="E13" s="567"/>
      <c r="F13" s="567"/>
      <c r="G13" s="567"/>
      <c r="H13" s="567"/>
      <c r="I13" s="568"/>
      <c r="J13" s="569"/>
    </row>
    <row r="14" spans="1:162" x14ac:dyDescent="0.25">
      <c r="B14" s="566"/>
      <c r="C14" s="567"/>
      <c r="D14" s="567"/>
      <c r="E14" s="567"/>
      <c r="F14" s="567"/>
      <c r="G14" s="567"/>
      <c r="H14" s="567"/>
      <c r="I14" s="568"/>
      <c r="J14" s="569"/>
    </row>
    <row r="15" spans="1:162" x14ac:dyDescent="0.25">
      <c r="B15" s="79"/>
      <c r="C15" s="72"/>
      <c r="D15" s="72"/>
      <c r="E15" s="72"/>
      <c r="F15" s="72"/>
      <c r="G15" s="72"/>
      <c r="H15" s="72"/>
      <c r="I15" s="72"/>
      <c r="J15" s="73"/>
    </row>
    <row r="16" spans="1:162" x14ac:dyDescent="0.25">
      <c r="B16" s="79" t="s">
        <v>463</v>
      </c>
      <c r="C16" s="72"/>
      <c r="D16" s="72"/>
      <c r="E16" s="72"/>
      <c r="F16" s="72"/>
      <c r="G16" s="72"/>
      <c r="H16" s="72"/>
      <c r="I16" s="72"/>
      <c r="J16" s="73"/>
    </row>
    <row r="17" spans="1:10" x14ac:dyDescent="0.25">
      <c r="B17" s="79" t="s">
        <v>465</v>
      </c>
      <c r="C17" s="72"/>
      <c r="D17" s="72"/>
      <c r="E17" s="72"/>
      <c r="F17" s="72"/>
      <c r="G17" s="72"/>
      <c r="H17" s="72"/>
      <c r="I17" s="72"/>
      <c r="J17" s="73"/>
    </row>
    <row r="18" spans="1:10" x14ac:dyDescent="0.25">
      <c r="B18" s="79" t="s">
        <v>466</v>
      </c>
      <c r="C18" s="72"/>
      <c r="D18" s="72"/>
      <c r="E18" s="72"/>
      <c r="F18" s="72"/>
      <c r="G18" s="72"/>
      <c r="H18" s="72"/>
      <c r="I18" s="72"/>
      <c r="J18" s="73"/>
    </row>
    <row r="19" spans="1:10" x14ac:dyDescent="0.25">
      <c r="B19" s="79" t="s">
        <v>467</v>
      </c>
      <c r="C19" s="72"/>
      <c r="D19" s="72"/>
      <c r="E19" s="72"/>
      <c r="F19" s="72"/>
      <c r="G19" s="72"/>
      <c r="H19" s="72"/>
      <c r="I19" s="72"/>
      <c r="J19" s="73"/>
    </row>
    <row r="20" spans="1:10" x14ac:dyDescent="0.25">
      <c r="B20" s="544" t="s">
        <v>493</v>
      </c>
      <c r="C20" s="545"/>
      <c r="D20" s="545"/>
      <c r="E20" s="545"/>
      <c r="F20" s="545"/>
      <c r="G20" s="545"/>
      <c r="H20" s="545"/>
      <c r="I20" s="545"/>
      <c r="J20" s="546"/>
    </row>
    <row r="21" spans="1:10" x14ac:dyDescent="0.25">
      <c r="B21" s="547"/>
      <c r="C21" s="545"/>
      <c r="D21" s="545"/>
      <c r="E21" s="545"/>
      <c r="F21" s="545"/>
      <c r="G21" s="545"/>
      <c r="H21" s="545"/>
      <c r="I21" s="545"/>
      <c r="J21" s="546"/>
    </row>
    <row r="22" spans="1:10" ht="18.75" thickBot="1" x14ac:dyDescent="0.3">
      <c r="B22" s="433"/>
      <c r="C22" s="434"/>
      <c r="D22" s="434"/>
      <c r="E22" s="434"/>
      <c r="F22" s="434"/>
      <c r="G22" s="434"/>
      <c r="H22" s="434"/>
      <c r="I22" s="434"/>
      <c r="J22" s="83"/>
    </row>
    <row r="23" spans="1:10" ht="18.75" thickBot="1" x14ac:dyDescent="0.3"/>
    <row r="24" spans="1:10" x14ac:dyDescent="0.25">
      <c r="B24" s="435" t="s">
        <v>222</v>
      </c>
      <c r="C24" s="436" t="s">
        <v>464</v>
      </c>
      <c r="D24" s="436"/>
      <c r="E24" s="436"/>
      <c r="F24" s="436"/>
      <c r="G24" s="436"/>
      <c r="H24" s="436"/>
      <c r="I24" s="436"/>
      <c r="J24" s="437"/>
    </row>
    <row r="25" spans="1:10" x14ac:dyDescent="0.25">
      <c r="B25" s="5"/>
      <c r="C25" s="72"/>
      <c r="D25" s="72"/>
      <c r="E25" s="72"/>
      <c r="F25" s="72"/>
      <c r="G25" s="72"/>
      <c r="H25" s="72"/>
      <c r="I25" s="72"/>
      <c r="J25" s="73"/>
    </row>
    <row r="26" spans="1:10" ht="18.75" thickBot="1" x14ac:dyDescent="0.3">
      <c r="B26" s="84"/>
      <c r="C26" s="74"/>
      <c r="D26" s="74"/>
      <c r="E26" s="74"/>
      <c r="F26" s="74"/>
      <c r="G26" s="74"/>
      <c r="H26" s="74"/>
      <c r="I26" s="74"/>
      <c r="J26" s="75"/>
    </row>
    <row r="27" spans="1:10" ht="18.75" thickBot="1" x14ac:dyDescent="0.3"/>
    <row r="28" spans="1:10" x14ac:dyDescent="0.25">
      <c r="A28" s="72"/>
      <c r="B28" s="423" t="s">
        <v>496</v>
      </c>
      <c r="C28" s="431"/>
      <c r="D28" s="431"/>
      <c r="E28" s="431"/>
      <c r="F28" s="431"/>
      <c r="G28" s="431"/>
      <c r="H28" s="431"/>
      <c r="I28" s="431"/>
      <c r="J28" s="432"/>
    </row>
    <row r="29" spans="1:10" x14ac:dyDescent="0.25">
      <c r="A29" s="72"/>
      <c r="B29" s="79"/>
      <c r="C29" s="72"/>
      <c r="D29" s="72"/>
      <c r="E29" s="72"/>
      <c r="F29" s="72"/>
      <c r="G29" s="72"/>
      <c r="H29" s="72"/>
      <c r="I29" s="72"/>
      <c r="J29" s="73"/>
    </row>
    <row r="30" spans="1:10" x14ac:dyDescent="0.25">
      <c r="A30" s="72"/>
      <c r="B30" s="79" t="s">
        <v>463</v>
      </c>
      <c r="C30" s="72"/>
      <c r="D30" s="72"/>
      <c r="E30" s="72"/>
      <c r="F30" s="72"/>
      <c r="G30" s="72"/>
      <c r="H30" s="72"/>
      <c r="I30" s="72"/>
      <c r="J30" s="73"/>
    </row>
    <row r="31" spans="1:10" x14ac:dyDescent="0.25">
      <c r="A31" s="72"/>
      <c r="B31" s="79" t="s">
        <v>462</v>
      </c>
      <c r="C31" s="72"/>
      <c r="D31" s="72"/>
      <c r="E31" s="72"/>
      <c r="F31" s="72"/>
      <c r="G31" s="72"/>
      <c r="H31" s="72"/>
      <c r="I31" s="72"/>
      <c r="J31" s="73"/>
    </row>
    <row r="32" spans="1:10" x14ac:dyDescent="0.25">
      <c r="A32" s="72"/>
      <c r="B32" s="79" t="s">
        <v>461</v>
      </c>
      <c r="C32" s="72"/>
      <c r="D32" s="72"/>
      <c r="E32" s="72"/>
      <c r="F32" s="72"/>
      <c r="G32" s="72"/>
      <c r="H32" s="72"/>
      <c r="I32" s="72"/>
      <c r="J32" s="73"/>
    </row>
    <row r="33" spans="1:10" x14ac:dyDescent="0.25">
      <c r="A33" s="72"/>
      <c r="B33" s="79" t="s">
        <v>460</v>
      </c>
      <c r="C33" s="72"/>
      <c r="D33" s="72"/>
      <c r="E33" s="72"/>
      <c r="F33" s="72"/>
      <c r="G33" s="72"/>
      <c r="H33" s="72"/>
      <c r="I33" s="72"/>
      <c r="J33" s="73"/>
    </row>
    <row r="34" spans="1:10" x14ac:dyDescent="0.25">
      <c r="A34" s="72"/>
      <c r="B34" s="79" t="s">
        <v>459</v>
      </c>
      <c r="C34" s="72"/>
      <c r="D34" s="72"/>
      <c r="E34" s="72"/>
      <c r="F34" s="72"/>
      <c r="G34" s="72"/>
      <c r="H34" s="72"/>
      <c r="I34" s="72"/>
      <c r="J34" s="73"/>
    </row>
    <row r="35" spans="1:10" ht="18" customHeight="1" thickBot="1" x14ac:dyDescent="0.3">
      <c r="A35" s="72"/>
      <c r="B35" s="80"/>
      <c r="C35" s="74"/>
      <c r="D35" s="74"/>
      <c r="E35" s="74"/>
      <c r="F35" s="74"/>
      <c r="G35" s="74"/>
      <c r="H35" s="74"/>
      <c r="I35" s="74"/>
      <c r="J35" s="71"/>
    </row>
    <row r="36" spans="1:10" ht="18.75" thickBot="1" x14ac:dyDescent="0.3">
      <c r="A36" s="72"/>
      <c r="B36" s="72"/>
      <c r="C36" s="72"/>
      <c r="D36" s="72"/>
      <c r="E36" s="72"/>
      <c r="F36" s="72"/>
      <c r="G36" s="72"/>
      <c r="H36" s="72"/>
      <c r="I36" s="72"/>
    </row>
    <row r="37" spans="1:10" x14ac:dyDescent="0.25">
      <c r="A37" s="72"/>
      <c r="B37" s="423" t="s">
        <v>469</v>
      </c>
      <c r="C37" s="424"/>
      <c r="D37" s="424"/>
      <c r="E37" s="424"/>
      <c r="F37" s="424"/>
      <c r="G37" s="424"/>
      <c r="H37" s="424"/>
      <c r="I37" s="424"/>
      <c r="J37" s="425"/>
    </row>
    <row r="38" spans="1:10" x14ac:dyDescent="0.25">
      <c r="A38" s="72"/>
      <c r="B38" s="78"/>
      <c r="C38" s="72"/>
      <c r="D38" s="72"/>
      <c r="E38" s="72"/>
      <c r="F38" s="72"/>
      <c r="G38" s="72"/>
      <c r="H38" s="72"/>
      <c r="I38" s="72"/>
      <c r="J38" s="77"/>
    </row>
    <row r="39" spans="1:10" x14ac:dyDescent="0.25">
      <c r="A39" s="72"/>
      <c r="B39" s="79" t="s">
        <v>494</v>
      </c>
      <c r="C39" s="72"/>
      <c r="D39" s="72"/>
      <c r="E39" s="72"/>
      <c r="F39" s="72"/>
      <c r="G39" s="72"/>
      <c r="H39" s="72"/>
      <c r="I39" s="72"/>
      <c r="J39" s="77"/>
    </row>
    <row r="40" spans="1:10" x14ac:dyDescent="0.25">
      <c r="A40" s="72"/>
      <c r="B40" s="79" t="s">
        <v>495</v>
      </c>
      <c r="C40" s="72"/>
      <c r="D40" s="72"/>
      <c r="E40" s="72"/>
      <c r="F40" s="72"/>
      <c r="G40" s="72"/>
      <c r="H40" s="72"/>
      <c r="I40" s="72"/>
      <c r="J40" s="77"/>
    </row>
    <row r="41" spans="1:10" x14ac:dyDescent="0.25">
      <c r="A41" s="72"/>
      <c r="B41" s="79"/>
      <c r="C41" s="72"/>
      <c r="D41" s="72"/>
      <c r="E41" s="72"/>
      <c r="F41" s="72"/>
      <c r="G41" s="72"/>
      <c r="H41" s="72"/>
      <c r="I41" s="72"/>
      <c r="J41" s="77"/>
    </row>
    <row r="42" spans="1:10" x14ac:dyDescent="0.25">
      <c r="A42" s="72"/>
      <c r="B42" s="79"/>
      <c r="C42" s="72"/>
      <c r="D42" s="72"/>
      <c r="E42" s="72"/>
      <c r="F42" s="72"/>
      <c r="G42" s="72"/>
      <c r="H42" s="72"/>
      <c r="I42" s="72"/>
      <c r="J42" s="77"/>
    </row>
    <row r="43" spans="1:10" x14ac:dyDescent="0.25">
      <c r="A43" s="72"/>
      <c r="B43" s="79"/>
      <c r="C43" s="72"/>
      <c r="D43" s="72"/>
      <c r="E43" s="72"/>
      <c r="F43" s="72"/>
      <c r="G43" s="72"/>
      <c r="H43" s="72"/>
      <c r="I43" s="72"/>
      <c r="J43" s="77"/>
    </row>
    <row r="44" spans="1:10" x14ac:dyDescent="0.25">
      <c r="A44" s="72"/>
      <c r="B44" s="79"/>
      <c r="C44" s="72"/>
      <c r="D44" s="72"/>
      <c r="E44" s="72"/>
      <c r="F44" s="72"/>
      <c r="G44" s="72"/>
      <c r="H44" s="72"/>
      <c r="I44" s="72"/>
      <c r="J44" s="77"/>
    </row>
    <row r="45" spans="1:10" ht="18.75" thickBot="1" x14ac:dyDescent="0.3">
      <c r="A45" s="72"/>
      <c r="B45" s="80"/>
      <c r="C45" s="74"/>
      <c r="D45" s="74"/>
      <c r="E45" s="74"/>
      <c r="F45" s="74"/>
      <c r="G45" s="74"/>
      <c r="H45" s="74"/>
      <c r="I45" s="74"/>
      <c r="J45" s="83"/>
    </row>
    <row r="46" spans="1:10" ht="18.75" thickBot="1" x14ac:dyDescent="0.3">
      <c r="A46" s="72"/>
      <c r="B46" s="72"/>
      <c r="C46" s="72"/>
      <c r="D46" s="72"/>
      <c r="E46" s="72"/>
      <c r="F46" s="72"/>
      <c r="G46" s="72"/>
      <c r="H46" s="72"/>
      <c r="I46" s="72"/>
    </row>
    <row r="47" spans="1:10" x14ac:dyDescent="0.25">
      <c r="A47" s="72"/>
      <c r="B47" s="423" t="s">
        <v>227</v>
      </c>
      <c r="C47" s="424"/>
      <c r="D47" s="424"/>
      <c r="E47" s="424"/>
      <c r="F47" s="424"/>
      <c r="G47" s="424"/>
      <c r="H47" s="424"/>
      <c r="I47" s="424"/>
      <c r="J47" s="425"/>
    </row>
    <row r="48" spans="1:10" x14ac:dyDescent="0.25">
      <c r="A48" s="72"/>
      <c r="B48" s="78"/>
      <c r="C48" s="72"/>
      <c r="D48" s="72"/>
      <c r="E48" s="72"/>
      <c r="F48" s="72"/>
      <c r="G48" s="72"/>
      <c r="H48" s="72"/>
      <c r="I48" s="72"/>
      <c r="J48" s="77"/>
    </row>
    <row r="49" spans="1:10" x14ac:dyDescent="0.25">
      <c r="A49" s="72"/>
      <c r="B49" s="79" t="s">
        <v>420</v>
      </c>
      <c r="C49" s="72"/>
      <c r="D49" s="72"/>
      <c r="E49" s="72"/>
      <c r="F49" s="72"/>
      <c r="G49" s="72"/>
      <c r="H49" s="72"/>
      <c r="I49" s="72"/>
      <c r="J49" s="77"/>
    </row>
    <row r="50" spans="1:10" x14ac:dyDescent="0.25">
      <c r="A50" s="72"/>
      <c r="B50" s="82" t="s">
        <v>468</v>
      </c>
      <c r="C50" s="72"/>
      <c r="D50" s="72"/>
      <c r="E50" s="72"/>
      <c r="F50" s="72"/>
      <c r="G50" s="72"/>
      <c r="H50" s="72"/>
      <c r="I50" s="72"/>
      <c r="J50" s="77"/>
    </row>
    <row r="51" spans="1:10" x14ac:dyDescent="0.25">
      <c r="A51" s="72"/>
      <c r="B51" s="82"/>
      <c r="C51" s="72"/>
      <c r="D51" s="72"/>
      <c r="E51" s="72"/>
      <c r="F51" s="72"/>
      <c r="G51" s="72"/>
      <c r="H51" s="72"/>
      <c r="I51" s="72"/>
      <c r="J51" s="77"/>
    </row>
    <row r="52" spans="1:10" x14ac:dyDescent="0.25">
      <c r="A52" s="72"/>
      <c r="B52" s="82"/>
      <c r="C52" s="563" t="s">
        <v>421</v>
      </c>
      <c r="D52" s="564"/>
      <c r="E52" s="564"/>
      <c r="F52" s="564"/>
      <c r="G52" s="564"/>
      <c r="H52" s="565"/>
      <c r="I52" s="367" t="s">
        <v>29</v>
      </c>
      <c r="J52" s="77"/>
    </row>
    <row r="53" spans="1:10" x14ac:dyDescent="0.25">
      <c r="A53" s="72"/>
      <c r="B53" s="82"/>
      <c r="C53" s="537" t="s">
        <v>359</v>
      </c>
      <c r="D53" s="538"/>
      <c r="E53" s="538"/>
      <c r="F53" s="538"/>
      <c r="G53" s="538"/>
      <c r="H53" s="539"/>
      <c r="I53" s="236" t="s">
        <v>358</v>
      </c>
      <c r="J53" s="77"/>
    </row>
    <row r="54" spans="1:10" x14ac:dyDescent="0.25">
      <c r="A54" s="72"/>
      <c r="B54" s="82"/>
      <c r="C54" s="537" t="s">
        <v>357</v>
      </c>
      <c r="D54" s="538"/>
      <c r="E54" s="538"/>
      <c r="F54" s="538"/>
      <c r="G54" s="538"/>
      <c r="H54" s="539"/>
      <c r="I54" s="236" t="s">
        <v>356</v>
      </c>
      <c r="J54" s="77"/>
    </row>
    <row r="55" spans="1:10" x14ac:dyDescent="0.25">
      <c r="A55" s="72"/>
      <c r="B55" s="82"/>
      <c r="C55" s="537" t="s">
        <v>355</v>
      </c>
      <c r="D55" s="538"/>
      <c r="E55" s="538"/>
      <c r="F55" s="538"/>
      <c r="G55" s="538"/>
      <c r="H55" s="539"/>
      <c r="I55" s="236" t="s">
        <v>354</v>
      </c>
      <c r="J55" s="77"/>
    </row>
    <row r="56" spans="1:10" x14ac:dyDescent="0.25">
      <c r="A56" s="72"/>
      <c r="B56" s="82"/>
      <c r="C56" s="537" t="s">
        <v>353</v>
      </c>
      <c r="D56" s="538"/>
      <c r="E56" s="538"/>
      <c r="F56" s="538"/>
      <c r="G56" s="538"/>
      <c r="H56" s="539"/>
      <c r="I56" s="236" t="s">
        <v>352</v>
      </c>
      <c r="J56" s="77"/>
    </row>
    <row r="57" spans="1:10" x14ac:dyDescent="0.25">
      <c r="A57" s="72"/>
      <c r="B57" s="82"/>
      <c r="C57" s="551" t="s">
        <v>422</v>
      </c>
      <c r="D57" s="552"/>
      <c r="E57" s="552"/>
      <c r="F57" s="552"/>
      <c r="G57" s="552"/>
      <c r="H57" s="553"/>
      <c r="I57" s="560" t="s">
        <v>350</v>
      </c>
      <c r="J57" s="77"/>
    </row>
    <row r="58" spans="1:10" x14ac:dyDescent="0.25">
      <c r="A58" s="72"/>
      <c r="B58" s="82"/>
      <c r="C58" s="554"/>
      <c r="D58" s="555"/>
      <c r="E58" s="555"/>
      <c r="F58" s="555"/>
      <c r="G58" s="555"/>
      <c r="H58" s="556"/>
      <c r="I58" s="561"/>
      <c r="J58" s="77"/>
    </row>
    <row r="59" spans="1:10" x14ac:dyDescent="0.25">
      <c r="A59" s="72"/>
      <c r="B59" s="82"/>
      <c r="C59" s="557"/>
      <c r="D59" s="558"/>
      <c r="E59" s="558"/>
      <c r="F59" s="558"/>
      <c r="G59" s="558"/>
      <c r="H59" s="559"/>
      <c r="I59" s="562"/>
      <c r="J59" s="77"/>
    </row>
    <row r="60" spans="1:10" x14ac:dyDescent="0.25">
      <c r="A60" s="72"/>
      <c r="B60" s="82"/>
      <c r="C60" s="537" t="s">
        <v>349</v>
      </c>
      <c r="D60" s="538"/>
      <c r="E60" s="538"/>
      <c r="F60" s="538"/>
      <c r="G60" s="538"/>
      <c r="H60" s="539"/>
      <c r="I60" s="236" t="s">
        <v>348</v>
      </c>
      <c r="J60" s="77"/>
    </row>
    <row r="61" spans="1:10" x14ac:dyDescent="0.25">
      <c r="A61" s="72"/>
      <c r="B61" s="82"/>
      <c r="C61" s="537" t="s">
        <v>347</v>
      </c>
      <c r="D61" s="538"/>
      <c r="E61" s="538"/>
      <c r="F61" s="538"/>
      <c r="G61" s="538"/>
      <c r="H61" s="539"/>
      <c r="I61" s="236" t="s">
        <v>346</v>
      </c>
      <c r="J61" s="77"/>
    </row>
    <row r="62" spans="1:10" x14ac:dyDescent="0.25">
      <c r="A62" s="72"/>
      <c r="B62" s="82"/>
      <c r="C62" s="537" t="s">
        <v>345</v>
      </c>
      <c r="D62" s="538"/>
      <c r="E62" s="538"/>
      <c r="F62" s="538"/>
      <c r="G62" s="538"/>
      <c r="H62" s="539"/>
      <c r="I62" s="236" t="s">
        <v>344</v>
      </c>
      <c r="J62" s="77"/>
    </row>
    <row r="63" spans="1:10" x14ac:dyDescent="0.25">
      <c r="A63" s="72"/>
      <c r="B63" s="82"/>
      <c r="C63" s="537" t="s">
        <v>26</v>
      </c>
      <c r="D63" s="538"/>
      <c r="E63" s="538"/>
      <c r="F63" s="538"/>
      <c r="G63" s="538"/>
      <c r="H63" s="539"/>
      <c r="I63" s="236" t="s">
        <v>343</v>
      </c>
      <c r="J63" s="77"/>
    </row>
    <row r="64" spans="1:10" x14ac:dyDescent="0.25">
      <c r="A64" s="72"/>
      <c r="B64" s="82"/>
      <c r="C64" s="540" t="s">
        <v>342</v>
      </c>
      <c r="D64" s="541"/>
      <c r="E64" s="541"/>
      <c r="F64" s="541"/>
      <c r="G64" s="541"/>
      <c r="H64" s="542"/>
      <c r="I64" s="235" t="s">
        <v>341</v>
      </c>
      <c r="J64" s="77"/>
    </row>
    <row r="65" spans="1:10" x14ac:dyDescent="0.25">
      <c r="A65" s="72"/>
      <c r="B65" s="82"/>
      <c r="C65" s="438"/>
      <c r="D65" s="439"/>
      <c r="E65" s="439"/>
      <c r="F65" s="439"/>
      <c r="G65" s="439"/>
      <c r="H65" s="439"/>
      <c r="I65" s="438"/>
      <c r="J65" s="77"/>
    </row>
    <row r="66" spans="1:10" x14ac:dyDescent="0.25">
      <c r="A66" s="72"/>
      <c r="B66" s="79" t="s">
        <v>228</v>
      </c>
      <c r="C66" s="72"/>
      <c r="D66" s="72"/>
      <c r="E66" s="72"/>
      <c r="F66" s="72"/>
      <c r="G66" s="72"/>
      <c r="H66" s="72"/>
      <c r="I66" s="72"/>
      <c r="J66" s="77"/>
    </row>
    <row r="67" spans="1:10" x14ac:dyDescent="0.25">
      <c r="A67" s="72"/>
      <c r="B67" s="82" t="s">
        <v>229</v>
      </c>
      <c r="C67" s="72"/>
      <c r="D67" s="72"/>
      <c r="E67" s="72"/>
      <c r="F67" s="72"/>
      <c r="G67" s="72"/>
      <c r="H67" s="72"/>
      <c r="I67" s="72"/>
      <c r="J67" s="77"/>
    </row>
    <row r="68" spans="1:10" x14ac:dyDescent="0.25">
      <c r="A68" s="72"/>
      <c r="B68" s="82" t="s">
        <v>230</v>
      </c>
      <c r="C68" s="72"/>
      <c r="D68" s="72"/>
      <c r="E68" s="72"/>
      <c r="F68" s="72"/>
      <c r="G68" s="72"/>
      <c r="H68" s="72"/>
      <c r="I68" s="72"/>
      <c r="J68" s="77"/>
    </row>
    <row r="69" spans="1:10" ht="18.75" thickBot="1" x14ac:dyDescent="0.3">
      <c r="A69" s="72"/>
      <c r="B69" s="80"/>
      <c r="C69" s="74"/>
      <c r="D69" s="74"/>
      <c r="E69" s="74"/>
      <c r="F69" s="74"/>
      <c r="G69" s="74"/>
      <c r="H69" s="74"/>
      <c r="I69" s="74"/>
      <c r="J69" s="83"/>
    </row>
    <row r="70" spans="1:10" ht="18.75" thickBot="1" x14ac:dyDescent="0.3">
      <c r="A70" s="72"/>
      <c r="B70" s="72"/>
      <c r="C70" s="72"/>
      <c r="D70" s="72"/>
      <c r="E70" s="72"/>
      <c r="F70" s="72"/>
      <c r="G70" s="72"/>
      <c r="H70" s="72"/>
      <c r="I70" s="72"/>
    </row>
    <row r="71" spans="1:10" x14ac:dyDescent="0.25">
      <c r="A71" s="72"/>
      <c r="B71" s="435" t="s">
        <v>226</v>
      </c>
      <c r="C71" s="436" t="s">
        <v>458</v>
      </c>
      <c r="D71" s="436"/>
      <c r="E71" s="436"/>
      <c r="F71" s="436"/>
      <c r="G71" s="436"/>
      <c r="H71" s="436"/>
      <c r="I71" s="436"/>
      <c r="J71" s="437"/>
    </row>
    <row r="72" spans="1:10" ht="18.75" thickBot="1" x14ac:dyDescent="0.3">
      <c r="A72" s="72"/>
      <c r="B72" s="86"/>
      <c r="C72" s="74"/>
      <c r="D72" s="74"/>
      <c r="E72" s="74"/>
      <c r="F72" s="74"/>
      <c r="G72" s="74"/>
      <c r="H72" s="74"/>
      <c r="I72" s="74"/>
      <c r="J72" s="75"/>
    </row>
    <row r="73" spans="1:10" x14ac:dyDescent="0.25">
      <c r="A73" s="72"/>
      <c r="B73" s="72"/>
      <c r="C73" s="72"/>
      <c r="D73" s="72"/>
      <c r="E73" s="72"/>
      <c r="F73" s="72"/>
      <c r="G73" s="72"/>
      <c r="H73" s="72"/>
      <c r="I73" s="72"/>
    </row>
    <row r="74" spans="1:10" x14ac:dyDescent="0.25">
      <c r="A74" s="72"/>
      <c r="B74" s="72"/>
      <c r="C74" s="72"/>
      <c r="D74" s="72"/>
      <c r="E74" s="72"/>
      <c r="F74" s="72"/>
      <c r="G74" s="72"/>
      <c r="H74" s="72"/>
      <c r="I74" s="72"/>
    </row>
  </sheetData>
  <sheetProtection algorithmName="SHA-512" hashValue="L7453TlLw5L8jmzVyf8RLXC5o5Nu3a3tiu4VlQE/9qB9V3vMc8i1ssjy/DpIyn/yOojs6NaY6IWsBvGNEaXrfQ==" saltValue="zWftOyt5M9zWLNMI4yFH8A==" spinCount="100000" sheet="1" objects="1" scenarios="1"/>
  <mergeCells count="17">
    <mergeCell ref="C1:G1"/>
    <mergeCell ref="B20:J21"/>
    <mergeCell ref="A1:B2"/>
    <mergeCell ref="C57:H59"/>
    <mergeCell ref="I57:I59"/>
    <mergeCell ref="C52:H52"/>
    <mergeCell ref="C53:H53"/>
    <mergeCell ref="C54:H54"/>
    <mergeCell ref="C55:H55"/>
    <mergeCell ref="C56:H56"/>
    <mergeCell ref="B12:H14"/>
    <mergeCell ref="I12:J14"/>
    <mergeCell ref="C60:H60"/>
    <mergeCell ref="C61:H61"/>
    <mergeCell ref="C63:H63"/>
    <mergeCell ref="C64:H64"/>
    <mergeCell ref="C62:H62"/>
  </mergeCells>
  <hyperlinks>
    <hyperlink ref="I12:J14" r:id="rId1" display="https://www.craaq.qc.ca/data/DOCUMENTS/824_825a_Loyer_annuel.pdf" xr:uid="{56B2BFFF-E14B-4B54-B10D-79240C5497EC}"/>
  </hyperlinks>
  <pageMargins left="0.7" right="0.7" top="0.75" bottom="0.75" header="0.3" footer="0.3"/>
  <pageSetup orientation="portrait"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02DC65-0694-4950-8CA3-0D8D87C723CD}">
  <sheetPr codeName="Feuil7">
    <tabColor rgb="FFFFFF00"/>
  </sheetPr>
  <dimension ref="A1:AF108"/>
  <sheetViews>
    <sheetView showGridLines="0" zoomScaleNormal="100" zoomScaleSheetLayoutView="70" zoomScalePageLayoutView="40" workbookViewId="0">
      <selection activeCell="K7" sqref="K7"/>
    </sheetView>
  </sheetViews>
  <sheetFormatPr baseColWidth="10" defaultColWidth="11.42578125" defaultRowHeight="14.25" x14ac:dyDescent="0.2"/>
  <cols>
    <col min="1" max="2" width="14.28515625" style="23" customWidth="1"/>
    <col min="3" max="3" width="22.7109375" style="23" customWidth="1"/>
    <col min="4" max="4" width="13" style="23" customWidth="1"/>
    <col min="5" max="5" width="13.42578125" style="23" customWidth="1"/>
    <col min="6" max="6" width="9.85546875" style="23" customWidth="1"/>
    <col min="7" max="7" width="11.42578125" style="23" customWidth="1"/>
    <col min="8" max="8" width="12.42578125" style="23" customWidth="1"/>
    <col min="9" max="9" width="12.5703125" style="23" customWidth="1"/>
    <col min="10" max="10" width="17.140625" style="23" customWidth="1"/>
    <col min="11" max="11" width="14.28515625" style="23" customWidth="1"/>
    <col min="12" max="13" width="13.7109375" style="23" customWidth="1"/>
    <col min="14" max="14" width="13.42578125" style="23" customWidth="1"/>
    <col min="15" max="15" width="2.140625" style="23" hidden="1" customWidth="1"/>
    <col min="16" max="16" width="18.42578125" style="23" hidden="1" customWidth="1"/>
    <col min="17" max="17" width="17.7109375" style="23" hidden="1" customWidth="1"/>
    <col min="18" max="18" width="5.5703125" style="23" hidden="1" customWidth="1"/>
    <col min="19" max="19" width="13.42578125" style="23" hidden="1" customWidth="1"/>
    <col min="20" max="20" width="16.5703125" style="23" hidden="1" customWidth="1"/>
    <col min="21" max="21" width="15.85546875" style="23" hidden="1" customWidth="1"/>
    <col min="22" max="23" width="14.140625" style="23" hidden="1" customWidth="1"/>
    <col min="24" max="24" width="14.5703125" style="23" hidden="1" customWidth="1"/>
    <col min="25" max="16384" width="11.42578125" style="23"/>
  </cols>
  <sheetData>
    <row r="1" spans="1:24" s="26" customFormat="1" ht="57.75" customHeight="1" x14ac:dyDescent="0.25">
      <c r="A1" s="1039" t="s">
        <v>367</v>
      </c>
      <c r="B1" s="1039"/>
      <c r="C1" s="1039"/>
      <c r="D1" s="1039"/>
      <c r="E1" s="1039"/>
      <c r="F1" s="1039"/>
      <c r="G1" s="1039"/>
      <c r="H1" s="1039"/>
      <c r="I1" s="1039"/>
      <c r="J1" s="1039"/>
      <c r="K1" s="1039"/>
      <c r="L1" s="1039"/>
      <c r="M1" s="1039"/>
      <c r="N1" s="1039"/>
      <c r="O1" s="1039"/>
      <c r="P1" s="1039"/>
      <c r="Q1" s="1039"/>
      <c r="R1" s="1039"/>
      <c r="S1" s="1039"/>
      <c r="T1" s="1039"/>
    </row>
    <row r="2" spans="1:24" s="31" customFormat="1" ht="14.25" customHeight="1" x14ac:dyDescent="0.25">
      <c r="A2" s="22"/>
      <c r="I2" s="1046"/>
      <c r="J2" s="1047"/>
      <c r="K2" s="1047"/>
      <c r="Q2" s="527"/>
      <c r="R2" s="528"/>
      <c r="S2" s="528"/>
      <c r="T2" s="528"/>
      <c r="U2" s="528"/>
      <c r="V2" s="528"/>
      <c r="W2" s="528"/>
      <c r="X2" s="528"/>
    </row>
    <row r="3" spans="1:24" ht="15" x14ac:dyDescent="0.25">
      <c r="A3" s="31" t="s">
        <v>248</v>
      </c>
      <c r="Q3" s="528"/>
      <c r="R3" s="528"/>
      <c r="S3" s="528"/>
      <c r="T3" s="528"/>
      <c r="U3" s="528"/>
      <c r="V3" s="528"/>
      <c r="W3" s="528"/>
      <c r="X3" s="528"/>
    </row>
    <row r="4" spans="1:24" ht="15" x14ac:dyDescent="0.2">
      <c r="A4" s="32" t="s">
        <v>249</v>
      </c>
      <c r="Q4" s="528"/>
      <c r="R4" s="528"/>
      <c r="S4" s="528"/>
      <c r="T4" s="528"/>
      <c r="U4" s="528"/>
      <c r="V4" s="528"/>
      <c r="W4" s="528"/>
      <c r="X4" s="528"/>
    </row>
    <row r="5" spans="1:24" x14ac:dyDescent="0.2">
      <c r="Q5" s="529"/>
      <c r="X5" s="534" t="s">
        <v>512</v>
      </c>
    </row>
    <row r="6" spans="1:24" s="26" customFormat="1" ht="21" customHeight="1" x14ac:dyDescent="0.25">
      <c r="A6" s="105" t="s">
        <v>250</v>
      </c>
      <c r="B6" s="1040" t="str">
        <f>'Coût Structure de financement'!$B$6</f>
        <v>(À remplir)</v>
      </c>
      <c r="C6" s="1041"/>
      <c r="D6" s="1041"/>
      <c r="E6" s="1041"/>
      <c r="F6" s="1041"/>
      <c r="G6" s="1041"/>
      <c r="H6" s="1042"/>
      <c r="J6" s="1062" t="s">
        <v>446</v>
      </c>
      <c r="K6" s="1063"/>
      <c r="L6" s="105"/>
      <c r="M6" s="105"/>
      <c r="N6" s="126"/>
      <c r="O6" s="154"/>
      <c r="P6" s="1048" t="s">
        <v>158</v>
      </c>
      <c r="Q6" s="1049"/>
      <c r="R6" s="1049"/>
      <c r="S6" s="1049"/>
      <c r="T6" s="1049"/>
      <c r="U6" s="1049"/>
      <c r="V6" s="1050"/>
      <c r="W6" s="1050"/>
      <c r="X6" s="1051"/>
    </row>
    <row r="7" spans="1:24" s="26" customFormat="1" ht="15" customHeight="1" x14ac:dyDescent="0.25">
      <c r="A7" s="105" t="s">
        <v>157</v>
      </c>
      <c r="B7" s="1043" t="str">
        <f>'Coût Structure de financement'!$B$4</f>
        <v>(À remplir)</v>
      </c>
      <c r="C7" s="1044"/>
      <c r="D7" s="1044"/>
      <c r="E7" s="1044"/>
      <c r="F7" s="1045" t="s">
        <v>251</v>
      </c>
      <c r="G7" s="1045"/>
      <c r="H7" s="127">
        <f>'Coût Structure de financement'!$K$7</f>
        <v>0</v>
      </c>
      <c r="I7" s="112"/>
      <c r="J7" s="276" t="s">
        <v>447</v>
      </c>
      <c r="K7" s="408" t="s">
        <v>245</v>
      </c>
      <c r="L7" s="105"/>
      <c r="M7" s="105"/>
      <c r="N7" s="111"/>
      <c r="O7" s="155"/>
      <c r="P7" s="1052"/>
      <c r="Q7" s="1053"/>
      <c r="R7" s="1053"/>
      <c r="S7" s="1053"/>
      <c r="T7" s="1053"/>
      <c r="U7" s="1053"/>
      <c r="V7" s="1053"/>
      <c r="W7" s="1053"/>
      <c r="X7" s="1054"/>
    </row>
    <row r="8" spans="1:24" s="26" customFormat="1" ht="17.25" customHeight="1" x14ac:dyDescent="0.25">
      <c r="A8" s="122" t="s">
        <v>252</v>
      </c>
      <c r="B8" s="123">
        <f>'Coût Structure de financement'!$K$4</f>
        <v>0</v>
      </c>
      <c r="C8" s="116"/>
      <c r="D8" s="122" t="s">
        <v>194</v>
      </c>
      <c r="E8" s="121" t="str">
        <f>'Coût Structure de financement'!$G$4</f>
        <v>(À sélectionner)</v>
      </c>
      <c r="F8" s="118"/>
      <c r="G8" s="122" t="s">
        <v>259</v>
      </c>
      <c r="H8" s="132">
        <v>0.5</v>
      </c>
      <c r="I8" s="117"/>
      <c r="J8" s="414" t="s">
        <v>488</v>
      </c>
      <c r="K8" s="408" t="s">
        <v>245</v>
      </c>
      <c r="L8" s="117"/>
      <c r="M8" s="117"/>
      <c r="N8" s="111"/>
      <c r="O8" s="155"/>
      <c r="P8" s="1057"/>
      <c r="Q8" s="1058"/>
      <c r="R8" s="1055"/>
      <c r="S8" s="1056"/>
      <c r="T8" s="151"/>
      <c r="U8" s="151"/>
      <c r="V8" s="151"/>
      <c r="W8" s="151"/>
      <c r="X8" s="152"/>
    </row>
    <row r="9" spans="1:24" s="26" customFormat="1" ht="36" customHeight="1" x14ac:dyDescent="0.25">
      <c r="A9" s="111"/>
      <c r="B9" s="111"/>
      <c r="C9" s="114"/>
      <c r="D9" s="114"/>
      <c r="E9" s="113"/>
      <c r="F9" s="113"/>
      <c r="G9" s="113"/>
      <c r="H9" s="113"/>
      <c r="I9" s="113"/>
      <c r="J9" s="113"/>
      <c r="K9" s="115"/>
      <c r="L9" s="115"/>
      <c r="M9" s="115"/>
      <c r="N9" s="113"/>
      <c r="O9" s="156"/>
      <c r="P9" s="149"/>
      <c r="Q9" s="1061" t="s">
        <v>244</v>
      </c>
      <c r="R9" s="897"/>
      <c r="S9" s="153" t="s">
        <v>245</v>
      </c>
      <c r="T9" s="148"/>
      <c r="U9" s="148"/>
      <c r="V9" s="148"/>
      <c r="W9" s="148"/>
      <c r="X9" s="106"/>
    </row>
    <row r="10" spans="1:24" s="26" customFormat="1" ht="15" x14ac:dyDescent="0.25">
      <c r="A10" s="906" t="s">
        <v>290</v>
      </c>
      <c r="B10" s="906"/>
      <c r="C10" s="906"/>
      <c r="D10" s="906"/>
      <c r="E10" s="906"/>
      <c r="F10" s="906"/>
      <c r="G10" s="906"/>
      <c r="H10" s="906"/>
      <c r="I10" s="906"/>
      <c r="J10" s="906"/>
      <c r="K10" s="906"/>
      <c r="L10" s="906"/>
      <c r="M10" s="906"/>
      <c r="N10" s="906"/>
      <c r="O10" s="157"/>
      <c r="P10" s="150"/>
      <c r="Q10" s="107"/>
      <c r="R10" s="107"/>
      <c r="S10" s="107"/>
      <c r="T10" s="107"/>
      <c r="U10" s="148"/>
      <c r="V10" s="148"/>
      <c r="W10" s="148"/>
      <c r="X10" s="106"/>
    </row>
    <row r="11" spans="1:24" s="110" customFormat="1" ht="57" customHeight="1" x14ac:dyDescent="0.25">
      <c r="A11" s="1059" t="s">
        <v>426</v>
      </c>
      <c r="B11" s="1060"/>
      <c r="C11" s="1060"/>
      <c r="D11" s="1060"/>
      <c r="E11" s="1060"/>
      <c r="F11" s="1060"/>
      <c r="G11" s="108" t="s">
        <v>427</v>
      </c>
      <c r="H11" s="108" t="s">
        <v>202</v>
      </c>
      <c r="I11" s="108" t="s">
        <v>201</v>
      </c>
      <c r="J11" s="108" t="s">
        <v>203</v>
      </c>
      <c r="K11" s="108" t="s">
        <v>428</v>
      </c>
      <c r="L11" s="108" t="s">
        <v>268</v>
      </c>
      <c r="M11" s="108" t="s">
        <v>429</v>
      </c>
      <c r="N11" s="108" t="s">
        <v>289</v>
      </c>
      <c r="O11" s="158"/>
      <c r="P11" s="109" t="s">
        <v>253</v>
      </c>
      <c r="Q11" s="108" t="s">
        <v>326</v>
      </c>
      <c r="R11" s="896" t="s">
        <v>442</v>
      </c>
      <c r="S11" s="897"/>
      <c r="T11" s="108" t="s">
        <v>443</v>
      </c>
      <c r="U11" s="914" t="s">
        <v>254</v>
      </c>
      <c r="V11" s="1018"/>
      <c r="W11" s="1018"/>
      <c r="X11" s="1018"/>
    </row>
    <row r="12" spans="1:24" s="26" customFormat="1" ht="15" customHeight="1" x14ac:dyDescent="0.25">
      <c r="A12" s="892"/>
      <c r="B12" s="893"/>
      <c r="C12" s="893"/>
      <c r="D12" s="893"/>
      <c r="E12" s="893"/>
      <c r="F12" s="894"/>
      <c r="G12" s="190"/>
      <c r="H12" s="190"/>
      <c r="I12" s="398"/>
      <c r="J12" s="190"/>
      <c r="K12" s="380">
        <f>G12-H12-I12-J12</f>
        <v>0</v>
      </c>
      <c r="L12" s="407"/>
      <c r="M12" s="408"/>
      <c r="N12" s="371" t="str">
        <f>IF(G12=0,"",IF(G12&gt;2499.99,"Oui","Non"))</f>
        <v/>
      </c>
      <c r="O12" s="159"/>
      <c r="P12" s="530" t="str">
        <f>IF(N12="","",IF(N12="NON","Validation - Niveau 1",IF(AND(N12="OUI",G12&lt;15001),"Validation - Niveau 2",IF(AND(N12="OUI",G12&gt;15000),"Validation - Niveau 3"))))</f>
        <v/>
      </c>
      <c r="Q12" s="412">
        <f t="shared" ref="Q12:Q19" si="0">G12</f>
        <v>0</v>
      </c>
      <c r="R12" s="891">
        <f>K12</f>
        <v>0</v>
      </c>
      <c r="S12" s="856"/>
      <c r="T12" s="419" t="s">
        <v>144</v>
      </c>
      <c r="U12" s="875"/>
      <c r="V12" s="876"/>
      <c r="W12" s="876"/>
      <c r="X12" s="876"/>
    </row>
    <row r="13" spans="1:24" s="26" customFormat="1" ht="15" x14ac:dyDescent="0.25">
      <c r="A13" s="892"/>
      <c r="B13" s="893"/>
      <c r="C13" s="893"/>
      <c r="D13" s="893"/>
      <c r="E13" s="893"/>
      <c r="F13" s="894"/>
      <c r="G13" s="190"/>
      <c r="H13" s="190"/>
      <c r="I13" s="398"/>
      <c r="J13" s="190"/>
      <c r="K13" s="380">
        <f t="shared" ref="K13:K19" si="1">G13-H13-I13-J13</f>
        <v>0</v>
      </c>
      <c r="L13" s="407"/>
      <c r="M13" s="408"/>
      <c r="N13" s="371" t="str">
        <f t="shared" ref="N13:N19" si="2">IF(G13=0,"",IF(G13&gt;2499.99,"Oui","Non"))</f>
        <v/>
      </c>
      <c r="O13" s="159"/>
      <c r="P13" s="530" t="str">
        <f t="shared" ref="P13:P19" si="3">IF(N13="","",IF(N13="NON","Validation - Niveau 1",IF(AND(N13="OUI",G13&lt;15001),"Validation - Niveau 2",IF(AND(N13="OUI",G13&gt;15000),"Validation - Niveau 3"))))</f>
        <v/>
      </c>
      <c r="Q13" s="412">
        <f t="shared" si="0"/>
        <v>0</v>
      </c>
      <c r="R13" s="891">
        <f t="shared" ref="R13:R19" si="4">K13</f>
        <v>0</v>
      </c>
      <c r="S13" s="856"/>
      <c r="T13" s="419" t="s">
        <v>144</v>
      </c>
      <c r="U13" s="875"/>
      <c r="V13" s="876"/>
      <c r="W13" s="876"/>
      <c r="X13" s="876"/>
    </row>
    <row r="14" spans="1:24" s="26" customFormat="1" ht="15" x14ac:dyDescent="0.25">
      <c r="A14" s="892"/>
      <c r="B14" s="893"/>
      <c r="C14" s="893"/>
      <c r="D14" s="893"/>
      <c r="E14" s="893"/>
      <c r="F14" s="894"/>
      <c r="G14" s="190"/>
      <c r="H14" s="190"/>
      <c r="I14" s="398"/>
      <c r="J14" s="190"/>
      <c r="K14" s="380">
        <f t="shared" si="1"/>
        <v>0</v>
      </c>
      <c r="L14" s="407"/>
      <c r="M14" s="408"/>
      <c r="N14" s="371" t="str">
        <f t="shared" si="2"/>
        <v/>
      </c>
      <c r="O14" s="159"/>
      <c r="P14" s="530" t="str">
        <f t="shared" si="3"/>
        <v/>
      </c>
      <c r="Q14" s="412">
        <f t="shared" si="0"/>
        <v>0</v>
      </c>
      <c r="R14" s="891">
        <f t="shared" si="4"/>
        <v>0</v>
      </c>
      <c r="S14" s="856"/>
      <c r="T14" s="419" t="s">
        <v>144</v>
      </c>
      <c r="U14" s="875"/>
      <c r="V14" s="876"/>
      <c r="W14" s="876"/>
      <c r="X14" s="876"/>
    </row>
    <row r="15" spans="1:24" s="26" customFormat="1" ht="15" x14ac:dyDescent="0.25">
      <c r="A15" s="892"/>
      <c r="B15" s="893"/>
      <c r="C15" s="893"/>
      <c r="D15" s="893"/>
      <c r="E15" s="893"/>
      <c r="F15" s="894"/>
      <c r="G15" s="190"/>
      <c r="H15" s="190"/>
      <c r="I15" s="398"/>
      <c r="J15" s="190"/>
      <c r="K15" s="380">
        <f t="shared" si="1"/>
        <v>0</v>
      </c>
      <c r="L15" s="407"/>
      <c r="M15" s="408"/>
      <c r="N15" s="371" t="str">
        <f t="shared" si="2"/>
        <v/>
      </c>
      <c r="O15" s="159"/>
      <c r="P15" s="530" t="str">
        <f t="shared" si="3"/>
        <v/>
      </c>
      <c r="Q15" s="412">
        <f t="shared" si="0"/>
        <v>0</v>
      </c>
      <c r="R15" s="891">
        <f t="shared" si="4"/>
        <v>0</v>
      </c>
      <c r="S15" s="856"/>
      <c r="T15" s="419" t="s">
        <v>144</v>
      </c>
      <c r="U15" s="875"/>
      <c r="V15" s="876"/>
      <c r="W15" s="876"/>
      <c r="X15" s="876"/>
    </row>
    <row r="16" spans="1:24" s="26" customFormat="1" ht="15" x14ac:dyDescent="0.25">
      <c r="A16" s="892"/>
      <c r="B16" s="893"/>
      <c r="C16" s="893"/>
      <c r="D16" s="893"/>
      <c r="E16" s="893"/>
      <c r="F16" s="894"/>
      <c r="G16" s="190"/>
      <c r="H16" s="190"/>
      <c r="I16" s="398"/>
      <c r="J16" s="190"/>
      <c r="K16" s="380">
        <f t="shared" si="1"/>
        <v>0</v>
      </c>
      <c r="L16" s="407"/>
      <c r="M16" s="408"/>
      <c r="N16" s="371" t="str">
        <f t="shared" si="2"/>
        <v/>
      </c>
      <c r="O16" s="159"/>
      <c r="P16" s="530" t="str">
        <f t="shared" si="3"/>
        <v/>
      </c>
      <c r="Q16" s="412">
        <f t="shared" si="0"/>
        <v>0</v>
      </c>
      <c r="R16" s="891">
        <f t="shared" si="4"/>
        <v>0</v>
      </c>
      <c r="S16" s="856"/>
      <c r="T16" s="419" t="s">
        <v>144</v>
      </c>
      <c r="U16" s="875"/>
      <c r="V16" s="876"/>
      <c r="W16" s="876"/>
      <c r="X16" s="876"/>
    </row>
    <row r="17" spans="1:24" s="26" customFormat="1" ht="15" x14ac:dyDescent="0.25">
      <c r="A17" s="892"/>
      <c r="B17" s="893"/>
      <c r="C17" s="893"/>
      <c r="D17" s="893"/>
      <c r="E17" s="893"/>
      <c r="F17" s="894"/>
      <c r="G17" s="190"/>
      <c r="H17" s="190"/>
      <c r="I17" s="398"/>
      <c r="J17" s="190"/>
      <c r="K17" s="380">
        <f t="shared" si="1"/>
        <v>0</v>
      </c>
      <c r="L17" s="407"/>
      <c r="M17" s="408"/>
      <c r="N17" s="371" t="str">
        <f t="shared" si="2"/>
        <v/>
      </c>
      <c r="O17" s="159"/>
      <c r="P17" s="530" t="str">
        <f t="shared" si="3"/>
        <v/>
      </c>
      <c r="Q17" s="412">
        <f t="shared" si="0"/>
        <v>0</v>
      </c>
      <c r="R17" s="891">
        <f t="shared" si="4"/>
        <v>0</v>
      </c>
      <c r="S17" s="856"/>
      <c r="T17" s="419" t="s">
        <v>144</v>
      </c>
      <c r="U17" s="875"/>
      <c r="V17" s="876"/>
      <c r="W17" s="876"/>
      <c r="X17" s="876"/>
    </row>
    <row r="18" spans="1:24" s="26" customFormat="1" ht="15" x14ac:dyDescent="0.25">
      <c r="A18" s="892"/>
      <c r="B18" s="893"/>
      <c r="C18" s="893"/>
      <c r="D18" s="893"/>
      <c r="E18" s="893"/>
      <c r="F18" s="894"/>
      <c r="G18" s="190"/>
      <c r="H18" s="190"/>
      <c r="I18" s="398"/>
      <c r="J18" s="190"/>
      <c r="K18" s="380">
        <f t="shared" si="1"/>
        <v>0</v>
      </c>
      <c r="L18" s="407"/>
      <c r="M18" s="408"/>
      <c r="N18" s="371" t="str">
        <f t="shared" si="2"/>
        <v/>
      </c>
      <c r="O18" s="159"/>
      <c r="P18" s="530" t="str">
        <f t="shared" si="3"/>
        <v/>
      </c>
      <c r="Q18" s="412">
        <f t="shared" si="0"/>
        <v>0</v>
      </c>
      <c r="R18" s="891">
        <f t="shared" si="4"/>
        <v>0</v>
      </c>
      <c r="S18" s="856"/>
      <c r="T18" s="419" t="s">
        <v>144</v>
      </c>
      <c r="U18" s="875"/>
      <c r="V18" s="876"/>
      <c r="W18" s="876"/>
      <c r="X18" s="876"/>
    </row>
    <row r="19" spans="1:24" s="26" customFormat="1" ht="15" x14ac:dyDescent="0.25">
      <c r="A19" s="892"/>
      <c r="B19" s="893"/>
      <c r="C19" s="893"/>
      <c r="D19" s="893"/>
      <c r="E19" s="893"/>
      <c r="F19" s="894"/>
      <c r="G19" s="190"/>
      <c r="H19" s="190"/>
      <c r="I19" s="398"/>
      <c r="J19" s="190"/>
      <c r="K19" s="380">
        <f t="shared" si="1"/>
        <v>0</v>
      </c>
      <c r="L19" s="407"/>
      <c r="M19" s="408"/>
      <c r="N19" s="371" t="str">
        <f t="shared" si="2"/>
        <v/>
      </c>
      <c r="O19" s="159"/>
      <c r="P19" s="530" t="str">
        <f t="shared" si="3"/>
        <v/>
      </c>
      <c r="Q19" s="412">
        <f t="shared" si="0"/>
        <v>0</v>
      </c>
      <c r="R19" s="891">
        <f t="shared" si="4"/>
        <v>0</v>
      </c>
      <c r="S19" s="856"/>
      <c r="T19" s="419" t="s">
        <v>144</v>
      </c>
      <c r="U19" s="875"/>
      <c r="V19" s="876"/>
      <c r="W19" s="876"/>
      <c r="X19" s="876"/>
    </row>
    <row r="20" spans="1:24" s="133" customFormat="1" ht="12" customHeight="1" x14ac:dyDescent="0.25">
      <c r="A20" s="912" t="s">
        <v>151</v>
      </c>
      <c r="B20" s="913"/>
      <c r="C20" s="913"/>
      <c r="D20" s="913"/>
      <c r="E20" s="913"/>
      <c r="F20" s="913"/>
      <c r="G20" s="388">
        <f>SUM(G12:G19)</f>
        <v>0</v>
      </c>
      <c r="H20" s="388">
        <f t="shared" ref="H20:K20" si="5">SUM(H12:H19)</f>
        <v>0</v>
      </c>
      <c r="I20" s="388">
        <f t="shared" si="5"/>
        <v>0</v>
      </c>
      <c r="J20" s="388">
        <f t="shared" si="5"/>
        <v>0</v>
      </c>
      <c r="K20" s="388">
        <f t="shared" si="5"/>
        <v>0</v>
      </c>
      <c r="L20" s="381"/>
      <c r="M20" s="381"/>
      <c r="N20" s="470"/>
      <c r="O20" s="160"/>
      <c r="P20" s="125" t="s">
        <v>151</v>
      </c>
      <c r="Q20" s="186">
        <f>SUM(Q12:Q19)</f>
        <v>0</v>
      </c>
      <c r="R20" s="861">
        <f>SUM(R12:S19)</f>
        <v>0</v>
      </c>
      <c r="S20" s="895"/>
      <c r="T20" s="131"/>
      <c r="U20" s="924"/>
      <c r="V20" s="921"/>
      <c r="W20" s="921"/>
      <c r="X20" s="921"/>
    </row>
    <row r="21" spans="1:24" s="133" customFormat="1" ht="12" customHeight="1" x14ac:dyDescent="0.25">
      <c r="G21" s="122"/>
      <c r="H21" s="122"/>
      <c r="I21" s="136"/>
      <c r="J21" s="136"/>
      <c r="K21" s="136"/>
      <c r="L21" s="137"/>
      <c r="M21" s="137"/>
      <c r="N21" s="135"/>
      <c r="O21" s="160"/>
      <c r="P21" s="122"/>
      <c r="Q21" s="138"/>
      <c r="R21" s="139"/>
      <c r="S21" s="138"/>
      <c r="T21" s="140"/>
      <c r="U21" s="116"/>
    </row>
    <row r="22" spans="1:24" s="135" customFormat="1" ht="12" customHeight="1" x14ac:dyDescent="0.25">
      <c r="A22" s="914" t="s">
        <v>254</v>
      </c>
      <c r="B22" s="916"/>
      <c r="C22" s="917"/>
      <c r="D22" s="917"/>
      <c r="E22" s="917"/>
      <c r="F22" s="917"/>
      <c r="G22" s="917"/>
      <c r="H22" s="917"/>
      <c r="I22" s="917"/>
      <c r="J22" s="917"/>
      <c r="K22" s="917"/>
      <c r="L22" s="917"/>
      <c r="M22" s="917"/>
      <c r="N22" s="917"/>
      <c r="O22" s="160"/>
      <c r="P22" s="922" t="s">
        <v>254</v>
      </c>
      <c r="Q22" s="1016"/>
      <c r="R22" s="642"/>
      <c r="S22" s="642"/>
      <c r="T22" s="642"/>
      <c r="U22" s="642"/>
      <c r="V22" s="1017"/>
      <c r="W22" s="1017"/>
      <c r="X22" s="1017"/>
    </row>
    <row r="23" spans="1:24" s="135" customFormat="1" ht="12" customHeight="1" x14ac:dyDescent="0.25">
      <c r="A23" s="915"/>
      <c r="B23" s="917"/>
      <c r="C23" s="917"/>
      <c r="D23" s="917"/>
      <c r="E23" s="917"/>
      <c r="F23" s="917"/>
      <c r="G23" s="917"/>
      <c r="H23" s="917"/>
      <c r="I23" s="917"/>
      <c r="J23" s="917"/>
      <c r="K23" s="917"/>
      <c r="L23" s="917"/>
      <c r="M23" s="917"/>
      <c r="N23" s="917"/>
      <c r="O23" s="160"/>
      <c r="P23" s="923"/>
      <c r="Q23" s="642"/>
      <c r="R23" s="642"/>
      <c r="S23" s="642"/>
      <c r="T23" s="642"/>
      <c r="U23" s="642"/>
      <c r="V23" s="1017"/>
      <c r="W23" s="1017"/>
      <c r="X23" s="1017"/>
    </row>
    <row r="24" spans="1:24" x14ac:dyDescent="0.2">
      <c r="L24" s="114"/>
      <c r="M24" s="114"/>
      <c r="O24" s="161"/>
      <c r="S24" s="113"/>
    </row>
    <row r="25" spans="1:24" s="26" customFormat="1" ht="15" x14ac:dyDescent="0.25">
      <c r="A25" s="918" t="s">
        <v>288</v>
      </c>
      <c r="B25" s="919"/>
      <c r="C25" s="919"/>
      <c r="D25" s="919"/>
      <c r="E25" s="919"/>
      <c r="F25" s="919"/>
      <c r="G25" s="919"/>
      <c r="H25" s="919"/>
      <c r="I25" s="919"/>
      <c r="J25" s="919"/>
      <c r="K25" s="919"/>
      <c r="L25" s="119"/>
      <c r="M25" s="119"/>
      <c r="N25" s="449"/>
      <c r="O25" s="164"/>
      <c r="P25" s="1079"/>
      <c r="Q25" s="538"/>
      <c r="R25" s="538"/>
      <c r="S25" s="538"/>
      <c r="T25" s="538"/>
      <c r="U25" s="538"/>
      <c r="V25" s="538"/>
      <c r="W25" s="538"/>
      <c r="X25" s="539"/>
    </row>
    <row r="26" spans="1:24" s="110" customFormat="1" ht="57" customHeight="1" x14ac:dyDescent="0.25">
      <c r="A26" s="900" t="s">
        <v>154</v>
      </c>
      <c r="B26" s="897"/>
      <c r="C26" s="108" t="s">
        <v>255</v>
      </c>
      <c r="D26" s="108" t="s">
        <v>430</v>
      </c>
      <c r="E26" s="108" t="s">
        <v>431</v>
      </c>
      <c r="F26" s="108" t="s">
        <v>432</v>
      </c>
      <c r="G26" s="108" t="s">
        <v>433</v>
      </c>
      <c r="H26" s="108" t="s">
        <v>499</v>
      </c>
      <c r="I26" s="108" t="s">
        <v>201</v>
      </c>
      <c r="J26" s="108" t="s">
        <v>203</v>
      </c>
      <c r="K26" s="108" t="s">
        <v>428</v>
      </c>
      <c r="L26" s="900" t="s">
        <v>434</v>
      </c>
      <c r="M26" s="905"/>
      <c r="N26" s="108" t="s">
        <v>257</v>
      </c>
      <c r="O26" s="158"/>
      <c r="P26" s="167" t="s">
        <v>253</v>
      </c>
      <c r="Q26" s="144" t="s">
        <v>326</v>
      </c>
      <c r="R26" s="896" t="s">
        <v>442</v>
      </c>
      <c r="S26" s="897"/>
      <c r="T26" s="108" t="s">
        <v>443</v>
      </c>
      <c r="U26" s="1019" t="s">
        <v>254</v>
      </c>
      <c r="V26" s="640"/>
      <c r="W26" s="640"/>
      <c r="X26" s="640"/>
    </row>
    <row r="27" spans="1:24" s="26" customFormat="1" ht="25.15" customHeight="1" x14ac:dyDescent="0.25">
      <c r="A27" s="901" t="s">
        <v>144</v>
      </c>
      <c r="B27" s="902"/>
      <c r="C27" s="399"/>
      <c r="D27" s="400"/>
      <c r="E27" s="401"/>
      <c r="F27" s="402"/>
      <c r="G27" s="382">
        <f>(D27+(D27*E27))*F27</f>
        <v>0</v>
      </c>
      <c r="H27" s="398"/>
      <c r="I27" s="128"/>
      <c r="J27" s="128"/>
      <c r="K27" s="217">
        <f>G27-H27-I27-J27</f>
        <v>0</v>
      </c>
      <c r="L27" s="898"/>
      <c r="M27" s="899"/>
      <c r="N27" s="371" t="str">
        <f>IF(OR(D27*F27&gt;7500,E27&gt;0.26,H27&gt;2499.99),"Oui",IF(AND(D27*F27&lt;=7500,E27&gt;0,H27&lt;2500),"Non",""))</f>
        <v/>
      </c>
      <c r="O27" s="155"/>
      <c r="P27" s="372" t="str" cm="1">
        <f t="array" ref="P27">_xlfn.IFS(N27="","",N27="Non","Validation - Niveau 1",AND(N27="Oui",D27*F27&lt;=7500,H27=0),"Validation - Niveau 1",AND(N27="Oui",D27*F27&gt;7500,H27=0),"Validation - Niveau 2",AND(N27="Oui",D27*F27&lt;=7500,H27&lt;2500),"Validation - Niveau 1",AND(N27="Oui",D27*F27&lt;=7500,H27&gt;=2500,H27&lt;15001),"Validation - Niveau 2",AND(N27="Oui",D27*F27&lt;=7500,H27&gt;15000),"Validation - Niveau 3",AND(N27="Oui",D27*F27&gt;7500,H27&gt;=2500,H27&lt;15001),"Validation - Niveau 2",AND(N27="Oui",D27*F27&gt;7500,H27&lt;2500),"Validation - Niveau 2",AND(N27="Oui",D27*F27&gt;7500,H27&gt;15000),"Validation - Niveau 3")</f>
        <v/>
      </c>
      <c r="Q27" s="412">
        <f>G27</f>
        <v>0</v>
      </c>
      <c r="R27" s="855">
        <f>K27</f>
        <v>0</v>
      </c>
      <c r="S27" s="856"/>
      <c r="T27" s="419" t="s">
        <v>144</v>
      </c>
      <c r="U27" s="875"/>
      <c r="V27" s="876"/>
      <c r="W27" s="876"/>
      <c r="X27" s="876"/>
    </row>
    <row r="28" spans="1:24" s="26" customFormat="1" ht="25.15" customHeight="1" x14ac:dyDescent="0.25">
      <c r="A28" s="901" t="s">
        <v>144</v>
      </c>
      <c r="B28" s="902"/>
      <c r="C28" s="399"/>
      <c r="D28" s="400"/>
      <c r="E28" s="401"/>
      <c r="F28" s="402"/>
      <c r="G28" s="382">
        <f t="shared" ref="G28:G34" si="6">(D28+(D28*E28))*F28</f>
        <v>0</v>
      </c>
      <c r="H28" s="398"/>
      <c r="I28" s="128"/>
      <c r="J28" s="128"/>
      <c r="K28" s="217">
        <f t="shared" ref="K28:K34" si="7">G28-H28-I28-J28</f>
        <v>0</v>
      </c>
      <c r="L28" s="898"/>
      <c r="M28" s="899"/>
      <c r="N28" s="371" t="str">
        <f t="shared" ref="N28:N34" si="8">IF(OR(D28*F28&gt;7500,E28&gt;0.26,H28&gt;2499.99),"Oui",IF(AND(D28*F28&lt;=7500,E28&gt;0,H28&lt;2500),"Non",""))</f>
        <v/>
      </c>
      <c r="O28" s="155"/>
      <c r="P28" s="372" t="str" cm="1">
        <f t="array" ref="P28">_xlfn.IFS(N28="","",N28="Non","Validation - Niveau 1",AND(N28="Oui",D28*F28&lt;=7500,H28=0),"Validation - Niveau 1",AND(N28="Oui",D28*F28&gt;7500,H28=0),"Validation - Niveau 2",AND(N28="Oui",D28*F28&lt;=7500,H28&lt;2500),"Validation - Niveau 1",AND(N28="Oui",D28*F28&lt;=7500,H28&gt;=2500,H28&lt;15001),"Validation - Niveau 2",AND(N28="Oui",D28*F28&lt;=7500,H28&gt;15000),"Validation - Niveau 3",AND(N28="Oui",D28*F28&gt;7500,H28&gt;=2500,H28&lt;15001),"Validation - Niveau 2",AND(N28="Oui",D28*F28&gt;7500,H28&lt;2500),"Validation - Niveau 2",AND(N28="Oui",D28*F28&gt;7500,H28&gt;15000),"Validation - Niveau 3")</f>
        <v/>
      </c>
      <c r="Q28" s="412">
        <f t="shared" ref="Q28:Q34" si="9">G28</f>
        <v>0</v>
      </c>
      <c r="R28" s="855">
        <f t="shared" ref="R28:R34" si="10">K28</f>
        <v>0</v>
      </c>
      <c r="S28" s="856"/>
      <c r="T28" s="419" t="s">
        <v>144</v>
      </c>
      <c r="U28" s="875"/>
      <c r="V28" s="876"/>
      <c r="W28" s="876"/>
      <c r="X28" s="876"/>
    </row>
    <row r="29" spans="1:24" s="26" customFormat="1" ht="25.15" customHeight="1" x14ac:dyDescent="0.25">
      <c r="A29" s="901" t="s">
        <v>144</v>
      </c>
      <c r="B29" s="902"/>
      <c r="C29" s="399"/>
      <c r="D29" s="400"/>
      <c r="E29" s="401"/>
      <c r="F29" s="402"/>
      <c r="G29" s="382">
        <f t="shared" si="6"/>
        <v>0</v>
      </c>
      <c r="H29" s="398"/>
      <c r="I29" s="128"/>
      <c r="J29" s="128"/>
      <c r="K29" s="217">
        <f t="shared" si="7"/>
        <v>0</v>
      </c>
      <c r="L29" s="898"/>
      <c r="M29" s="899"/>
      <c r="N29" s="371" t="str">
        <f t="shared" si="8"/>
        <v/>
      </c>
      <c r="O29" s="155"/>
      <c r="P29" s="372" t="str" cm="1">
        <f t="array" ref="P29">_xlfn.IFS(N29="","",N29="Non","Validation - Niveau 1",AND(N29="Oui",D29*F29&lt;=7500,H29=0),"Validation - Niveau 1",AND(N29="Oui",D29*F29&gt;7500,H29=0),"Validation - Niveau 2",AND(N29="Oui",D29*F29&lt;=7500,H29&lt;2500),"Validation - Niveau 1",AND(N29="Oui",D29*F29&lt;=7500,H29&gt;=2500,H29&lt;15001),"Validation - Niveau 2",AND(N29="Oui",D29*F29&lt;=7500,H29&gt;15000),"Validation - Niveau 3",AND(N29="Oui",D29*F29&gt;7500,H29&gt;=2500,H29&lt;15001),"Validation - Niveau 2",AND(N29="Oui",D29*F29&gt;7500,H29&lt;2500),"Validation - Niveau 2",AND(N29="Oui",D29*F29&gt;7500,H29&gt;15000),"Validation - Niveau 3")</f>
        <v/>
      </c>
      <c r="Q29" s="412">
        <f t="shared" si="9"/>
        <v>0</v>
      </c>
      <c r="R29" s="855">
        <f t="shared" si="10"/>
        <v>0</v>
      </c>
      <c r="S29" s="856"/>
      <c r="T29" s="419" t="s">
        <v>144</v>
      </c>
      <c r="U29" s="875"/>
      <c r="V29" s="876"/>
      <c r="W29" s="876"/>
      <c r="X29" s="876"/>
    </row>
    <row r="30" spans="1:24" s="26" customFormat="1" ht="25.15" customHeight="1" x14ac:dyDescent="0.25">
      <c r="A30" s="901" t="s">
        <v>144</v>
      </c>
      <c r="B30" s="902"/>
      <c r="C30" s="399"/>
      <c r="D30" s="400"/>
      <c r="E30" s="401"/>
      <c r="F30" s="402"/>
      <c r="G30" s="382">
        <f t="shared" si="6"/>
        <v>0</v>
      </c>
      <c r="H30" s="398"/>
      <c r="I30" s="128"/>
      <c r="J30" s="128"/>
      <c r="K30" s="217">
        <f t="shared" si="7"/>
        <v>0</v>
      </c>
      <c r="L30" s="898"/>
      <c r="M30" s="899"/>
      <c r="N30" s="371" t="str">
        <f t="shared" si="8"/>
        <v/>
      </c>
      <c r="O30" s="155"/>
      <c r="P30" s="372" t="str" cm="1">
        <f t="array" ref="P30">_xlfn.IFS(N30="","",N30="Non","Validation - Niveau 1",AND(N30="Oui",D30*F30&lt;=7500,H30=0),"Validation - Niveau 1",AND(N30="Oui",D30*F30&gt;7500,H30=0),"Validation - Niveau 2",AND(N30="Oui",D30*F30&lt;=7500,H30&lt;2500),"Validation - Niveau 1",AND(N30="Oui",D30*F30&lt;=7500,H30&gt;=2500,H30&lt;15001),"Validation - Niveau 2",AND(N30="Oui",D30*F30&lt;=7500,H30&gt;15000),"Validation - Niveau 3",AND(N30="Oui",D30*F30&gt;7500,H30&gt;=2500,H30&lt;15001),"Validation - Niveau 2",AND(N30="Oui",D30*F30&gt;7500,H30&lt;2500),"Validation - Niveau 2",AND(N30="Oui",D30*F30&gt;7500,H30&gt;15000),"Validation - Niveau 3")</f>
        <v/>
      </c>
      <c r="Q30" s="412">
        <f t="shared" si="9"/>
        <v>0</v>
      </c>
      <c r="R30" s="855">
        <f t="shared" si="10"/>
        <v>0</v>
      </c>
      <c r="S30" s="856"/>
      <c r="T30" s="419" t="s">
        <v>144</v>
      </c>
      <c r="U30" s="875"/>
      <c r="V30" s="876"/>
      <c r="W30" s="876"/>
      <c r="X30" s="876"/>
    </row>
    <row r="31" spans="1:24" s="26" customFormat="1" ht="25.15" customHeight="1" x14ac:dyDescent="0.25">
      <c r="A31" s="901" t="s">
        <v>144</v>
      </c>
      <c r="B31" s="902"/>
      <c r="C31" s="399"/>
      <c r="D31" s="400"/>
      <c r="E31" s="401"/>
      <c r="F31" s="402"/>
      <c r="G31" s="382">
        <f t="shared" si="6"/>
        <v>0</v>
      </c>
      <c r="H31" s="398"/>
      <c r="I31" s="128"/>
      <c r="J31" s="128"/>
      <c r="K31" s="217">
        <f t="shared" si="7"/>
        <v>0</v>
      </c>
      <c r="L31" s="898"/>
      <c r="M31" s="899"/>
      <c r="N31" s="371" t="str">
        <f t="shared" si="8"/>
        <v/>
      </c>
      <c r="O31" s="155"/>
      <c r="P31" s="372" t="str" cm="1">
        <f t="array" ref="P31">_xlfn.IFS(N31="","",N31="Non","Validation - Niveau 1",AND(N31="Oui",D31*F31&lt;=7500,H31=0),"Validation - Niveau 1",AND(N31="Oui",D31*F31&gt;7500,H31=0),"Validation - Niveau 2",AND(N31="Oui",D31*F31&lt;=7500,H31&lt;2500),"Validation - Niveau 1",AND(N31="Oui",D31*F31&lt;=7500,H31&gt;=2500,H31&lt;15001),"Validation - Niveau 2",AND(N31="Oui",D31*F31&lt;=7500,H31&gt;15000),"Validation - Niveau 3",AND(N31="Oui",D31*F31&gt;7500,H31&gt;=2500,H31&lt;15001),"Validation - Niveau 2",AND(N31="Oui",D31*F31&gt;7500,H31&lt;2500),"Validation - Niveau 2",AND(N31="Oui",D31*F31&gt;7500,H31&gt;15000),"Validation - Niveau 3")</f>
        <v/>
      </c>
      <c r="Q31" s="412">
        <f t="shared" si="9"/>
        <v>0</v>
      </c>
      <c r="R31" s="855">
        <f t="shared" si="10"/>
        <v>0</v>
      </c>
      <c r="S31" s="856"/>
      <c r="T31" s="419" t="s">
        <v>144</v>
      </c>
      <c r="U31" s="875"/>
      <c r="V31" s="876"/>
      <c r="W31" s="876"/>
      <c r="X31" s="876"/>
    </row>
    <row r="32" spans="1:24" s="26" customFormat="1" ht="25.15" customHeight="1" x14ac:dyDescent="0.25">
      <c r="A32" s="901" t="s">
        <v>144</v>
      </c>
      <c r="B32" s="902"/>
      <c r="C32" s="399"/>
      <c r="D32" s="400"/>
      <c r="E32" s="401"/>
      <c r="F32" s="402"/>
      <c r="G32" s="382">
        <f t="shared" si="6"/>
        <v>0</v>
      </c>
      <c r="H32" s="398"/>
      <c r="I32" s="128"/>
      <c r="J32" s="128"/>
      <c r="K32" s="217">
        <f t="shared" si="7"/>
        <v>0</v>
      </c>
      <c r="L32" s="898"/>
      <c r="M32" s="899"/>
      <c r="N32" s="371" t="str">
        <f t="shared" si="8"/>
        <v/>
      </c>
      <c r="O32" s="155"/>
      <c r="P32" s="372" t="str" cm="1">
        <f t="array" ref="P32">_xlfn.IFS(N32="","",N32="Non","Validation - Niveau 1",AND(N32="Oui",D32*F32&lt;=7500,H32=0),"Validation - Niveau 1",AND(N32="Oui",D32*F32&gt;7500,H32=0),"Validation - Niveau 2",AND(N32="Oui",D32*F32&lt;=7500,H32&lt;2500),"Validation - Niveau 1",AND(N32="Oui",D32*F32&lt;=7500,H32&gt;=2500,H32&lt;15001),"Validation - Niveau 2",AND(N32="Oui",D32*F32&lt;=7500,H32&gt;15000),"Validation - Niveau 3",AND(N32="Oui",D32*F32&gt;7500,H32&gt;=2500,H32&lt;15001),"Validation - Niveau 2",AND(N32="Oui",D32*F32&gt;7500,H32&lt;2500),"Validation - Niveau 2",AND(N32="Oui",D32*F32&gt;7500,H32&gt;15000),"Validation - Niveau 3")</f>
        <v/>
      </c>
      <c r="Q32" s="412">
        <f t="shared" si="9"/>
        <v>0</v>
      </c>
      <c r="R32" s="855">
        <f t="shared" si="10"/>
        <v>0</v>
      </c>
      <c r="S32" s="856"/>
      <c r="T32" s="419" t="s">
        <v>144</v>
      </c>
      <c r="U32" s="875"/>
      <c r="V32" s="876"/>
      <c r="W32" s="876"/>
      <c r="X32" s="876"/>
    </row>
    <row r="33" spans="1:24" s="26" customFormat="1" ht="25.15" customHeight="1" x14ac:dyDescent="0.25">
      <c r="A33" s="901" t="s">
        <v>144</v>
      </c>
      <c r="B33" s="902"/>
      <c r="C33" s="399"/>
      <c r="D33" s="400"/>
      <c r="E33" s="401"/>
      <c r="F33" s="402"/>
      <c r="G33" s="382">
        <f t="shared" si="6"/>
        <v>0</v>
      </c>
      <c r="H33" s="398"/>
      <c r="I33" s="128"/>
      <c r="J33" s="128"/>
      <c r="K33" s="217">
        <f t="shared" si="7"/>
        <v>0</v>
      </c>
      <c r="L33" s="898"/>
      <c r="M33" s="899"/>
      <c r="N33" s="371" t="str">
        <f t="shared" si="8"/>
        <v/>
      </c>
      <c r="O33" s="155"/>
      <c r="P33" s="372" t="str" cm="1">
        <f t="array" ref="P33">_xlfn.IFS(N33="","",N33="Non","Validation - Niveau 1",AND(N33="Oui",D33*F33&lt;=7500,H33=0),"Validation - Niveau 1",AND(N33="Oui",D33*F33&gt;7500,H33=0),"Validation - Niveau 2",AND(N33="Oui",D33*F33&lt;=7500,H33&lt;2500),"Validation - Niveau 1",AND(N33="Oui",D33*F33&lt;=7500,H33&gt;=2500,H33&lt;15001),"Validation - Niveau 2",AND(N33="Oui",D33*F33&lt;=7500,H33&gt;15000),"Validation - Niveau 3",AND(N33="Oui",D33*F33&gt;7500,H33&gt;=2500,H33&lt;15001),"Validation - Niveau 2",AND(N33="Oui",D33*F33&gt;7500,H33&lt;2500),"Validation - Niveau 2",AND(N33="Oui",D33*F33&gt;7500,H33&gt;15000),"Validation - Niveau 3")</f>
        <v/>
      </c>
      <c r="Q33" s="412">
        <f t="shared" si="9"/>
        <v>0</v>
      </c>
      <c r="R33" s="855">
        <f t="shared" si="10"/>
        <v>0</v>
      </c>
      <c r="S33" s="856"/>
      <c r="T33" s="419" t="s">
        <v>144</v>
      </c>
      <c r="U33" s="875"/>
      <c r="V33" s="876"/>
      <c r="W33" s="876"/>
      <c r="X33" s="876"/>
    </row>
    <row r="34" spans="1:24" s="26" customFormat="1" ht="25.15" customHeight="1" x14ac:dyDescent="0.25">
      <c r="A34" s="901" t="s">
        <v>144</v>
      </c>
      <c r="B34" s="902"/>
      <c r="C34" s="399"/>
      <c r="D34" s="400"/>
      <c r="E34" s="401"/>
      <c r="F34" s="402"/>
      <c r="G34" s="382">
        <f t="shared" si="6"/>
        <v>0</v>
      </c>
      <c r="H34" s="398"/>
      <c r="I34" s="128"/>
      <c r="J34" s="128"/>
      <c r="K34" s="217">
        <f t="shared" si="7"/>
        <v>0</v>
      </c>
      <c r="L34" s="898"/>
      <c r="M34" s="899"/>
      <c r="N34" s="371" t="str">
        <f t="shared" si="8"/>
        <v/>
      </c>
      <c r="O34" s="155"/>
      <c r="P34" s="372" t="str" cm="1">
        <f t="array" ref="P34">_xlfn.IFS(N34="","",N34="Non","Validation - Niveau 1",AND(N34="Oui",D34*F34&lt;=7500,H34=0),"Validation - Niveau 1",AND(N34="Oui",D34*F34&gt;7500,H34=0),"Validation - Niveau 2",AND(N34="Oui",D34*F34&lt;=7500,H34&lt;2500),"Validation - Niveau 1",AND(N34="Oui",D34*F34&lt;=7500,H34&gt;=2500,H34&lt;15001),"Validation - Niveau 2",AND(N34="Oui",D34*F34&lt;=7500,H34&gt;15000),"Validation - Niveau 3",AND(N34="Oui",D34*F34&gt;7500,H34&gt;=2500,H34&lt;15001),"Validation - Niveau 2",AND(N34="Oui",D34*F34&gt;7500,H34&lt;2500),"Validation - Niveau 2",AND(N34="Oui",D34*F34&gt;7500,H34&gt;15000),"Validation - Niveau 3")</f>
        <v/>
      </c>
      <c r="Q34" s="412">
        <f t="shared" si="9"/>
        <v>0</v>
      </c>
      <c r="R34" s="855">
        <f t="shared" si="10"/>
        <v>0</v>
      </c>
      <c r="S34" s="856"/>
      <c r="T34" s="419" t="s">
        <v>144</v>
      </c>
      <c r="U34" s="875"/>
      <c r="V34" s="876"/>
      <c r="W34" s="876"/>
      <c r="X34" s="876"/>
    </row>
    <row r="35" spans="1:24" s="133" customFormat="1" ht="16.149999999999999" customHeight="1" x14ac:dyDescent="0.25">
      <c r="A35" s="907" t="s">
        <v>269</v>
      </c>
      <c r="B35" s="907"/>
      <c r="C35" s="908"/>
      <c r="D35" s="908"/>
      <c r="E35" s="908"/>
      <c r="F35" s="908"/>
      <c r="G35" s="218">
        <f>SUM(G27:G34)</f>
        <v>0</v>
      </c>
      <c r="H35" s="388">
        <f t="shared" ref="H35:K35" si="11">SUM(H27:H34)</f>
        <v>0</v>
      </c>
      <c r="I35" s="388">
        <f t="shared" si="11"/>
        <v>0</v>
      </c>
      <c r="J35" s="388">
        <f t="shared" si="11"/>
        <v>0</v>
      </c>
      <c r="K35" s="388">
        <f t="shared" si="11"/>
        <v>0</v>
      </c>
      <c r="L35" s="1036"/>
      <c r="M35" s="1037"/>
      <c r="N35" s="383"/>
      <c r="O35" s="163"/>
      <c r="P35" s="129" t="s">
        <v>151</v>
      </c>
      <c r="Q35" s="186">
        <f>SUM(Q27:Q34)</f>
        <v>0</v>
      </c>
      <c r="R35" s="1038">
        <f>SUM(R27:S34)</f>
        <v>0</v>
      </c>
      <c r="S35" s="539"/>
      <c r="T35" s="186"/>
      <c r="U35" s="924"/>
      <c r="V35" s="921"/>
      <c r="W35" s="921"/>
      <c r="X35" s="921"/>
    </row>
    <row r="36" spans="1:24" x14ac:dyDescent="0.2">
      <c r="A36" s="134" t="s">
        <v>400</v>
      </c>
    </row>
    <row r="37" spans="1:24" ht="27" customHeight="1" x14ac:dyDescent="0.2">
      <c r="A37" s="1033" t="s">
        <v>401</v>
      </c>
      <c r="B37" s="1034"/>
      <c r="C37" s="1034"/>
      <c r="D37" s="1034"/>
      <c r="E37" s="1034"/>
      <c r="F37" s="1034"/>
      <c r="G37" s="1034"/>
      <c r="H37" s="1034"/>
      <c r="I37" s="1034"/>
      <c r="J37" s="1034"/>
      <c r="K37" s="1034"/>
      <c r="L37" s="1034"/>
      <c r="M37" s="1034"/>
      <c r="N37" s="1034"/>
    </row>
    <row r="38" spans="1:24" ht="24.95" customHeight="1" x14ac:dyDescent="0.2">
      <c r="A38" s="1035" t="s">
        <v>425</v>
      </c>
      <c r="B38" s="1035"/>
      <c r="C38" s="1035"/>
      <c r="D38" s="1035"/>
      <c r="E38" s="1035"/>
      <c r="F38" s="1035"/>
      <c r="G38" s="1035"/>
      <c r="H38" s="1035"/>
      <c r="I38" s="1035"/>
      <c r="J38" s="1035"/>
      <c r="K38" s="1035"/>
      <c r="L38" s="1035"/>
      <c r="M38" s="1035"/>
      <c r="N38" s="1035"/>
    </row>
    <row r="39" spans="1:24" s="135" customFormat="1" ht="12" customHeight="1" x14ac:dyDescent="0.25">
      <c r="A39" s="914" t="s">
        <v>254</v>
      </c>
      <c r="B39" s="916"/>
      <c r="C39" s="917"/>
      <c r="D39" s="917"/>
      <c r="E39" s="917"/>
      <c r="F39" s="917"/>
      <c r="G39" s="917"/>
      <c r="H39" s="917"/>
      <c r="I39" s="917"/>
      <c r="J39" s="917"/>
      <c r="K39" s="917"/>
      <c r="L39" s="917"/>
      <c r="M39" s="917"/>
      <c r="N39" s="917"/>
      <c r="O39" s="142"/>
      <c r="P39" s="922" t="s">
        <v>254</v>
      </c>
      <c r="Q39" s="875"/>
      <c r="R39" s="642"/>
      <c r="S39" s="642"/>
      <c r="T39" s="642"/>
      <c r="U39" s="642"/>
      <c r="V39" s="1017"/>
      <c r="W39" s="1017"/>
      <c r="X39" s="1017"/>
    </row>
    <row r="40" spans="1:24" s="135" customFormat="1" ht="12" customHeight="1" x14ac:dyDescent="0.25">
      <c r="A40" s="915"/>
      <c r="B40" s="917"/>
      <c r="C40" s="917"/>
      <c r="D40" s="917"/>
      <c r="E40" s="917"/>
      <c r="F40" s="917"/>
      <c r="G40" s="917"/>
      <c r="H40" s="917"/>
      <c r="I40" s="917"/>
      <c r="J40" s="917"/>
      <c r="K40" s="917"/>
      <c r="L40" s="917"/>
      <c r="M40" s="917"/>
      <c r="N40" s="917"/>
      <c r="O40" s="141"/>
      <c r="P40" s="923"/>
      <c r="Q40" s="642"/>
      <c r="R40" s="642"/>
      <c r="S40" s="642"/>
      <c r="T40" s="642"/>
      <c r="U40" s="642"/>
      <c r="V40" s="1017"/>
      <c r="W40" s="1017"/>
      <c r="X40" s="1017"/>
    </row>
    <row r="41" spans="1:24" x14ac:dyDescent="0.2">
      <c r="L41" s="114"/>
      <c r="M41" s="114"/>
      <c r="O41" s="24"/>
      <c r="S41" s="113"/>
    </row>
    <row r="42" spans="1:24" s="26" customFormat="1" ht="15" x14ac:dyDescent="0.25">
      <c r="A42" s="906" t="s">
        <v>441</v>
      </c>
      <c r="B42" s="906"/>
      <c r="C42" s="906"/>
      <c r="D42" s="906"/>
      <c r="E42" s="906"/>
      <c r="F42" s="906"/>
      <c r="G42" s="906"/>
      <c r="H42" s="906"/>
      <c r="I42" s="906"/>
      <c r="J42" s="906"/>
      <c r="K42" s="906"/>
      <c r="L42" s="906"/>
      <c r="M42" s="906"/>
      <c r="N42" s="906"/>
      <c r="O42" s="162"/>
      <c r="P42" s="920"/>
      <c r="Q42" s="920"/>
      <c r="R42" s="920"/>
      <c r="S42" s="920"/>
      <c r="T42" s="920"/>
      <c r="U42" s="920"/>
      <c r="V42" s="921"/>
      <c r="W42" s="921"/>
      <c r="X42" s="921"/>
    </row>
    <row r="43" spans="1:24" s="110" customFormat="1" ht="57" customHeight="1" x14ac:dyDescent="0.25">
      <c r="A43" s="900" t="s">
        <v>247</v>
      </c>
      <c r="B43" s="897"/>
      <c r="C43" s="900" t="s">
        <v>258</v>
      </c>
      <c r="D43" s="905"/>
      <c r="E43" s="903" t="s">
        <v>440</v>
      </c>
      <c r="F43" s="904"/>
      <c r="G43" s="108" t="s">
        <v>435</v>
      </c>
      <c r="H43" s="108" t="s">
        <v>202</v>
      </c>
      <c r="I43" s="108" t="s">
        <v>201</v>
      </c>
      <c r="J43" s="108" t="s">
        <v>203</v>
      </c>
      <c r="K43" s="108" t="s">
        <v>428</v>
      </c>
      <c r="L43" s="108" t="s">
        <v>268</v>
      </c>
      <c r="M43" s="108" t="s">
        <v>429</v>
      </c>
      <c r="N43" s="108" t="s">
        <v>289</v>
      </c>
      <c r="O43" s="158"/>
      <c r="P43" s="109" t="s">
        <v>253</v>
      </c>
      <c r="Q43" s="108" t="s">
        <v>326</v>
      </c>
      <c r="R43" s="896" t="s">
        <v>442</v>
      </c>
      <c r="S43" s="897"/>
      <c r="T43" s="108" t="s">
        <v>443</v>
      </c>
      <c r="U43" s="914" t="s">
        <v>254</v>
      </c>
      <c r="V43" s="1018"/>
      <c r="W43" s="1018"/>
      <c r="X43" s="1018"/>
    </row>
    <row r="44" spans="1:24" s="120" customFormat="1" ht="14.25" customHeight="1" x14ac:dyDescent="0.25">
      <c r="A44" s="980" t="s">
        <v>436</v>
      </c>
      <c r="B44" s="981"/>
      <c r="C44" s="982"/>
      <c r="D44" s="982"/>
      <c r="E44" s="982"/>
      <c r="F44" s="983"/>
      <c r="G44" s="386">
        <f>'feuille de saisie (R1)'!$E$35</f>
        <v>0</v>
      </c>
      <c r="H44" s="387"/>
      <c r="I44" s="384">
        <f>G44*0.5</f>
        <v>0</v>
      </c>
      <c r="J44" s="387"/>
      <c r="K44" s="385">
        <f>G44-H44-I44-J44</f>
        <v>0</v>
      </c>
      <c r="L44" s="410" t="s">
        <v>307</v>
      </c>
      <c r="M44" s="411" t="s">
        <v>307</v>
      </c>
      <c r="N44" s="471" t="s">
        <v>307</v>
      </c>
      <c r="O44" s="159"/>
      <c r="P44" s="124" t="s">
        <v>307</v>
      </c>
      <c r="Q44" s="412">
        <f t="shared" ref="Q44:Q59" si="12">G44</f>
        <v>0</v>
      </c>
      <c r="R44" s="855">
        <f>K44</f>
        <v>0</v>
      </c>
      <c r="S44" s="856"/>
      <c r="T44" s="419" t="s">
        <v>144</v>
      </c>
      <c r="U44" s="875"/>
      <c r="V44" s="876"/>
      <c r="W44" s="876"/>
      <c r="X44" s="876"/>
    </row>
    <row r="45" spans="1:24" s="120" customFormat="1" ht="14.25" customHeight="1" x14ac:dyDescent="0.2">
      <c r="A45" s="892"/>
      <c r="B45" s="911"/>
      <c r="C45" s="910"/>
      <c r="D45" s="910"/>
      <c r="E45" s="910"/>
      <c r="F45" s="910"/>
      <c r="G45" s="384"/>
      <c r="H45" s="384"/>
      <c r="I45" s="384"/>
      <c r="J45" s="384"/>
      <c r="K45" s="385">
        <f t="shared" ref="K45:K59" si="13">G45-H45-I45-J45</f>
        <v>0</v>
      </c>
      <c r="L45" s="407"/>
      <c r="M45" s="409"/>
      <c r="N45" s="371" t="str">
        <f>IF(G45=0,"",IF(G45&gt;2499.99,"Oui","Non"))</f>
        <v/>
      </c>
      <c r="O45" s="159"/>
      <c r="P45" s="530" t="str">
        <f>IF(N45="","",IF(N45="NON","Validation - Niveau 1",IF(AND(N45="OUI",G45&lt;15001),"Validation - Niveau 2",IF(AND(N45="OUI",G45&gt;15000),"Validation - Niveau 3"))))</f>
        <v/>
      </c>
      <c r="Q45" s="412">
        <f t="shared" si="12"/>
        <v>0</v>
      </c>
      <c r="R45" s="855">
        <f t="shared" ref="R45:R59" si="14">K45</f>
        <v>0</v>
      </c>
      <c r="S45" s="856"/>
      <c r="T45" s="419" t="s">
        <v>144</v>
      </c>
      <c r="U45" s="875"/>
      <c r="V45" s="876"/>
      <c r="W45" s="876"/>
      <c r="X45" s="876"/>
    </row>
    <row r="46" spans="1:24" s="120" customFormat="1" ht="14.25" customHeight="1" x14ac:dyDescent="0.2">
      <c r="A46" s="892"/>
      <c r="B46" s="909"/>
      <c r="C46" s="910"/>
      <c r="D46" s="910"/>
      <c r="E46" s="910"/>
      <c r="F46" s="910"/>
      <c r="G46" s="384"/>
      <c r="H46" s="384"/>
      <c r="I46" s="384"/>
      <c r="J46" s="384"/>
      <c r="K46" s="385">
        <f t="shared" si="13"/>
        <v>0</v>
      </c>
      <c r="L46" s="407"/>
      <c r="M46" s="409"/>
      <c r="N46" s="371" t="str">
        <f t="shared" ref="N46:N59" si="15">IF(G46=0,"",IF(G46&gt;2499.99,"Oui","Non"))</f>
        <v/>
      </c>
      <c r="O46" s="159"/>
      <c r="P46" s="530" t="str">
        <f t="shared" ref="P46:P59" si="16">IF(N46="","",IF(N46="NON","Validation - Niveau 1",IF(AND(N46="OUI",G46&lt;15001),"Validation - Niveau 2",IF(AND(N46="OUI",G46&gt;15000),"Validation - Niveau 3"))))</f>
        <v/>
      </c>
      <c r="Q46" s="412">
        <f t="shared" si="12"/>
        <v>0</v>
      </c>
      <c r="R46" s="855">
        <f t="shared" si="14"/>
        <v>0</v>
      </c>
      <c r="S46" s="856"/>
      <c r="T46" s="419" t="s">
        <v>144</v>
      </c>
      <c r="U46" s="875"/>
      <c r="V46" s="876"/>
      <c r="W46" s="876"/>
      <c r="X46" s="876"/>
    </row>
    <row r="47" spans="1:24" s="120" customFormat="1" ht="14.25" customHeight="1" x14ac:dyDescent="0.2">
      <c r="A47" s="892"/>
      <c r="B47" s="911"/>
      <c r="C47" s="910"/>
      <c r="D47" s="910"/>
      <c r="E47" s="910"/>
      <c r="F47" s="910"/>
      <c r="G47" s="384"/>
      <c r="H47" s="384"/>
      <c r="I47" s="384"/>
      <c r="J47" s="384"/>
      <c r="K47" s="385">
        <f t="shared" si="13"/>
        <v>0</v>
      </c>
      <c r="L47" s="407"/>
      <c r="M47" s="409"/>
      <c r="N47" s="371" t="str">
        <f t="shared" si="15"/>
        <v/>
      </c>
      <c r="O47" s="159"/>
      <c r="P47" s="530" t="str">
        <f t="shared" si="16"/>
        <v/>
      </c>
      <c r="Q47" s="412">
        <f t="shared" si="12"/>
        <v>0</v>
      </c>
      <c r="R47" s="855">
        <f t="shared" si="14"/>
        <v>0</v>
      </c>
      <c r="S47" s="856"/>
      <c r="T47" s="419" t="s">
        <v>144</v>
      </c>
      <c r="U47" s="875"/>
      <c r="V47" s="876"/>
      <c r="W47" s="876"/>
      <c r="X47" s="876"/>
    </row>
    <row r="48" spans="1:24" s="120" customFormat="1" ht="14.25" customHeight="1" x14ac:dyDescent="0.2">
      <c r="A48" s="892"/>
      <c r="B48" s="911"/>
      <c r="C48" s="910"/>
      <c r="D48" s="910"/>
      <c r="E48" s="910"/>
      <c r="F48" s="910"/>
      <c r="G48" s="384"/>
      <c r="H48" s="384"/>
      <c r="I48" s="384"/>
      <c r="J48" s="384"/>
      <c r="K48" s="385">
        <f t="shared" si="13"/>
        <v>0</v>
      </c>
      <c r="L48" s="407"/>
      <c r="M48" s="409"/>
      <c r="N48" s="371" t="str">
        <f t="shared" si="15"/>
        <v/>
      </c>
      <c r="O48" s="159"/>
      <c r="P48" s="530" t="str">
        <f t="shared" si="16"/>
        <v/>
      </c>
      <c r="Q48" s="412">
        <f t="shared" si="12"/>
        <v>0</v>
      </c>
      <c r="R48" s="855">
        <f t="shared" si="14"/>
        <v>0</v>
      </c>
      <c r="S48" s="856"/>
      <c r="T48" s="419" t="s">
        <v>144</v>
      </c>
      <c r="U48" s="875"/>
      <c r="V48" s="876"/>
      <c r="W48" s="876"/>
      <c r="X48" s="876"/>
    </row>
    <row r="49" spans="1:32" s="120" customFormat="1" ht="14.25" customHeight="1" x14ac:dyDescent="0.2">
      <c r="A49" s="892"/>
      <c r="B49" s="911"/>
      <c r="C49" s="910"/>
      <c r="D49" s="910"/>
      <c r="E49" s="910"/>
      <c r="F49" s="910"/>
      <c r="G49" s="384"/>
      <c r="H49" s="384"/>
      <c r="I49" s="384"/>
      <c r="J49" s="384"/>
      <c r="K49" s="385">
        <f t="shared" si="13"/>
        <v>0</v>
      </c>
      <c r="L49" s="407"/>
      <c r="M49" s="409"/>
      <c r="N49" s="371" t="str">
        <f t="shared" si="15"/>
        <v/>
      </c>
      <c r="O49" s="159"/>
      <c r="P49" s="530" t="str">
        <f t="shared" si="16"/>
        <v/>
      </c>
      <c r="Q49" s="412">
        <f t="shared" si="12"/>
        <v>0</v>
      </c>
      <c r="R49" s="855">
        <f t="shared" si="14"/>
        <v>0</v>
      </c>
      <c r="S49" s="856"/>
      <c r="T49" s="419" t="s">
        <v>144</v>
      </c>
      <c r="U49" s="875"/>
      <c r="V49" s="876"/>
      <c r="W49" s="876"/>
      <c r="X49" s="876"/>
    </row>
    <row r="50" spans="1:32" s="120" customFormat="1" ht="14.25" customHeight="1" x14ac:dyDescent="0.2">
      <c r="A50" s="892"/>
      <c r="B50" s="911"/>
      <c r="C50" s="910"/>
      <c r="D50" s="910"/>
      <c r="E50" s="910"/>
      <c r="F50" s="910"/>
      <c r="G50" s="384"/>
      <c r="H50" s="384"/>
      <c r="I50" s="384"/>
      <c r="J50" s="384"/>
      <c r="K50" s="385">
        <f t="shared" si="13"/>
        <v>0</v>
      </c>
      <c r="L50" s="407"/>
      <c r="M50" s="409"/>
      <c r="N50" s="371" t="str">
        <f t="shared" si="15"/>
        <v/>
      </c>
      <c r="O50" s="159"/>
      <c r="P50" s="530" t="str">
        <f t="shared" si="16"/>
        <v/>
      </c>
      <c r="Q50" s="412">
        <f t="shared" si="12"/>
        <v>0</v>
      </c>
      <c r="R50" s="855">
        <f t="shared" si="14"/>
        <v>0</v>
      </c>
      <c r="S50" s="856"/>
      <c r="T50" s="419" t="s">
        <v>144</v>
      </c>
      <c r="U50" s="875"/>
      <c r="V50" s="876"/>
      <c r="W50" s="876"/>
      <c r="X50" s="876"/>
    </row>
    <row r="51" spans="1:32" s="120" customFormat="1" ht="14.25" customHeight="1" x14ac:dyDescent="0.2">
      <c r="A51" s="892"/>
      <c r="B51" s="911"/>
      <c r="C51" s="910"/>
      <c r="D51" s="910"/>
      <c r="E51" s="910"/>
      <c r="F51" s="910"/>
      <c r="G51" s="384"/>
      <c r="H51" s="384"/>
      <c r="I51" s="384"/>
      <c r="J51" s="384"/>
      <c r="K51" s="385">
        <f t="shared" si="13"/>
        <v>0</v>
      </c>
      <c r="L51" s="407"/>
      <c r="M51" s="409"/>
      <c r="N51" s="371" t="str">
        <f t="shared" si="15"/>
        <v/>
      </c>
      <c r="O51" s="159"/>
      <c r="P51" s="530" t="str">
        <f t="shared" si="16"/>
        <v/>
      </c>
      <c r="Q51" s="412">
        <f t="shared" si="12"/>
        <v>0</v>
      </c>
      <c r="R51" s="855">
        <f t="shared" si="14"/>
        <v>0</v>
      </c>
      <c r="S51" s="856"/>
      <c r="T51" s="419" t="s">
        <v>144</v>
      </c>
      <c r="U51" s="875"/>
      <c r="V51" s="876"/>
      <c r="W51" s="876"/>
      <c r="X51" s="876"/>
    </row>
    <row r="52" spans="1:32" s="120" customFormat="1" ht="14.25" customHeight="1" x14ac:dyDescent="0.2">
      <c r="A52" s="892"/>
      <c r="B52" s="911"/>
      <c r="C52" s="910"/>
      <c r="D52" s="910"/>
      <c r="E52" s="910"/>
      <c r="F52" s="910"/>
      <c r="G52" s="384"/>
      <c r="H52" s="384"/>
      <c r="I52" s="384"/>
      <c r="J52" s="384"/>
      <c r="K52" s="385">
        <f t="shared" si="13"/>
        <v>0</v>
      </c>
      <c r="L52" s="407"/>
      <c r="M52" s="409"/>
      <c r="N52" s="371" t="str">
        <f t="shared" si="15"/>
        <v/>
      </c>
      <c r="O52" s="159"/>
      <c r="P52" s="530" t="str">
        <f t="shared" si="16"/>
        <v/>
      </c>
      <c r="Q52" s="412">
        <f t="shared" si="12"/>
        <v>0</v>
      </c>
      <c r="R52" s="855">
        <f t="shared" si="14"/>
        <v>0</v>
      </c>
      <c r="S52" s="856"/>
      <c r="T52" s="419" t="s">
        <v>144</v>
      </c>
      <c r="U52" s="875"/>
      <c r="V52" s="876"/>
      <c r="W52" s="876"/>
      <c r="X52" s="876"/>
    </row>
    <row r="53" spans="1:32" s="120" customFormat="1" ht="14.25" customHeight="1" x14ac:dyDescent="0.2">
      <c r="A53" s="892"/>
      <c r="B53" s="911"/>
      <c r="C53" s="910"/>
      <c r="D53" s="910"/>
      <c r="E53" s="910"/>
      <c r="F53" s="910"/>
      <c r="G53" s="384"/>
      <c r="H53" s="384"/>
      <c r="I53" s="384"/>
      <c r="J53" s="384"/>
      <c r="K53" s="385">
        <f t="shared" si="13"/>
        <v>0</v>
      </c>
      <c r="L53" s="407"/>
      <c r="M53" s="409"/>
      <c r="N53" s="371" t="str">
        <f t="shared" si="15"/>
        <v/>
      </c>
      <c r="O53" s="159"/>
      <c r="P53" s="530" t="str">
        <f t="shared" si="16"/>
        <v/>
      </c>
      <c r="Q53" s="412">
        <f t="shared" si="12"/>
        <v>0</v>
      </c>
      <c r="R53" s="855">
        <f t="shared" si="14"/>
        <v>0</v>
      </c>
      <c r="S53" s="856"/>
      <c r="T53" s="419" t="s">
        <v>144</v>
      </c>
      <c r="U53" s="875"/>
      <c r="V53" s="876"/>
      <c r="W53" s="876"/>
      <c r="X53" s="876"/>
    </row>
    <row r="54" spans="1:32" s="120" customFormat="1" ht="14.25" customHeight="1" x14ac:dyDescent="0.2">
      <c r="A54" s="892"/>
      <c r="B54" s="911"/>
      <c r="C54" s="910"/>
      <c r="D54" s="910"/>
      <c r="E54" s="910"/>
      <c r="F54" s="910"/>
      <c r="G54" s="384"/>
      <c r="H54" s="384"/>
      <c r="I54" s="384"/>
      <c r="J54" s="384"/>
      <c r="K54" s="385">
        <f t="shared" si="13"/>
        <v>0</v>
      </c>
      <c r="L54" s="407"/>
      <c r="M54" s="409"/>
      <c r="N54" s="371" t="str">
        <f t="shared" si="15"/>
        <v/>
      </c>
      <c r="O54" s="159"/>
      <c r="P54" s="530" t="str">
        <f t="shared" si="16"/>
        <v/>
      </c>
      <c r="Q54" s="412">
        <f t="shared" si="12"/>
        <v>0</v>
      </c>
      <c r="R54" s="855">
        <f t="shared" si="14"/>
        <v>0</v>
      </c>
      <c r="S54" s="856"/>
      <c r="T54" s="419" t="s">
        <v>144</v>
      </c>
      <c r="U54" s="875"/>
      <c r="V54" s="876"/>
      <c r="W54" s="876"/>
      <c r="X54" s="876"/>
    </row>
    <row r="55" spans="1:32" s="120" customFormat="1" ht="14.25" customHeight="1" x14ac:dyDescent="0.2">
      <c r="A55" s="892"/>
      <c r="B55" s="911"/>
      <c r="C55" s="910"/>
      <c r="D55" s="910"/>
      <c r="E55" s="910"/>
      <c r="F55" s="910"/>
      <c r="G55" s="384"/>
      <c r="H55" s="384"/>
      <c r="I55" s="384"/>
      <c r="J55" s="384"/>
      <c r="K55" s="385">
        <f t="shared" si="13"/>
        <v>0</v>
      </c>
      <c r="L55" s="407"/>
      <c r="M55" s="409"/>
      <c r="N55" s="371" t="str">
        <f t="shared" si="15"/>
        <v/>
      </c>
      <c r="O55" s="159"/>
      <c r="P55" s="530" t="str">
        <f t="shared" si="16"/>
        <v/>
      </c>
      <c r="Q55" s="412">
        <f t="shared" si="12"/>
        <v>0</v>
      </c>
      <c r="R55" s="855">
        <f t="shared" si="14"/>
        <v>0</v>
      </c>
      <c r="S55" s="856"/>
      <c r="T55" s="419" t="s">
        <v>144</v>
      </c>
      <c r="U55" s="875"/>
      <c r="V55" s="876"/>
      <c r="W55" s="876"/>
      <c r="X55" s="876"/>
    </row>
    <row r="56" spans="1:32" s="120" customFormat="1" ht="14.25" customHeight="1" x14ac:dyDescent="0.2">
      <c r="A56" s="892"/>
      <c r="B56" s="911"/>
      <c r="C56" s="910"/>
      <c r="D56" s="910"/>
      <c r="E56" s="910"/>
      <c r="F56" s="910"/>
      <c r="G56" s="384"/>
      <c r="H56" s="384"/>
      <c r="I56" s="384"/>
      <c r="J56" s="384"/>
      <c r="K56" s="385">
        <f t="shared" si="13"/>
        <v>0</v>
      </c>
      <c r="L56" s="407"/>
      <c r="M56" s="409"/>
      <c r="N56" s="371" t="str">
        <f t="shared" si="15"/>
        <v/>
      </c>
      <c r="O56" s="159"/>
      <c r="P56" s="530" t="str">
        <f t="shared" si="16"/>
        <v/>
      </c>
      <c r="Q56" s="412">
        <f t="shared" si="12"/>
        <v>0</v>
      </c>
      <c r="R56" s="855">
        <f t="shared" si="14"/>
        <v>0</v>
      </c>
      <c r="S56" s="856"/>
      <c r="T56" s="419" t="s">
        <v>144</v>
      </c>
      <c r="U56" s="875"/>
      <c r="V56" s="876"/>
      <c r="W56" s="876"/>
      <c r="X56" s="876"/>
    </row>
    <row r="57" spans="1:32" s="120" customFormat="1" ht="14.25" customHeight="1" x14ac:dyDescent="0.25">
      <c r="A57" s="892"/>
      <c r="B57" s="911"/>
      <c r="C57" s="910"/>
      <c r="D57" s="910"/>
      <c r="E57" s="910"/>
      <c r="F57" s="910"/>
      <c r="G57" s="384"/>
      <c r="H57" s="384"/>
      <c r="I57" s="384"/>
      <c r="J57" s="384"/>
      <c r="K57" s="385">
        <f t="shared" si="13"/>
        <v>0</v>
      </c>
      <c r="L57" s="407"/>
      <c r="M57" s="409"/>
      <c r="N57" s="371" t="str">
        <f t="shared" si="15"/>
        <v/>
      </c>
      <c r="O57" s="159"/>
      <c r="P57" s="530" t="str">
        <f t="shared" si="16"/>
        <v/>
      </c>
      <c r="Q57" s="412">
        <f t="shared" si="12"/>
        <v>0</v>
      </c>
      <c r="R57" s="855">
        <f t="shared" si="14"/>
        <v>0</v>
      </c>
      <c r="S57" s="1006"/>
      <c r="T57" s="419" t="s">
        <v>144</v>
      </c>
      <c r="U57" s="875"/>
      <c r="V57" s="876"/>
      <c r="W57" s="876"/>
      <c r="X57" s="876"/>
      <c r="Y57" s="517"/>
      <c r="Z57" s="514"/>
      <c r="AA57" s="514"/>
      <c r="AB57" s="514"/>
      <c r="AC57" s="514"/>
      <c r="AD57" s="514"/>
      <c r="AE57" s="514"/>
      <c r="AF57" s="514"/>
    </row>
    <row r="58" spans="1:32" s="120" customFormat="1" ht="14.25" customHeight="1" x14ac:dyDescent="0.25">
      <c r="A58" s="892"/>
      <c r="B58" s="911"/>
      <c r="C58" s="910"/>
      <c r="D58" s="910"/>
      <c r="E58" s="910"/>
      <c r="F58" s="910"/>
      <c r="G58" s="384"/>
      <c r="H58" s="384"/>
      <c r="I58" s="384"/>
      <c r="J58" s="384"/>
      <c r="K58" s="385">
        <f t="shared" si="13"/>
        <v>0</v>
      </c>
      <c r="L58" s="407"/>
      <c r="M58" s="409"/>
      <c r="N58" s="371" t="str">
        <f t="shared" si="15"/>
        <v/>
      </c>
      <c r="O58" s="159"/>
      <c r="P58" s="530" t="str">
        <f t="shared" si="16"/>
        <v/>
      </c>
      <c r="Q58" s="412">
        <f t="shared" si="12"/>
        <v>0</v>
      </c>
      <c r="R58" s="855">
        <f t="shared" si="14"/>
        <v>0</v>
      </c>
      <c r="S58" s="856"/>
      <c r="T58" s="419" t="s">
        <v>144</v>
      </c>
      <c r="U58" s="875"/>
      <c r="V58" s="876"/>
      <c r="W58" s="876"/>
      <c r="X58" s="876"/>
      <c r="Y58" s="515"/>
      <c r="Z58" s="514"/>
      <c r="AA58" s="514"/>
      <c r="AB58" s="514"/>
      <c r="AC58" s="514"/>
      <c r="AD58" s="514"/>
      <c r="AE58" s="514"/>
      <c r="AF58" s="514"/>
    </row>
    <row r="59" spans="1:32" s="120" customFormat="1" ht="14.25" customHeight="1" x14ac:dyDescent="0.25">
      <c r="A59" s="892"/>
      <c r="B59" s="911"/>
      <c r="C59" s="910"/>
      <c r="D59" s="910"/>
      <c r="E59" s="910"/>
      <c r="F59" s="910"/>
      <c r="G59" s="384"/>
      <c r="H59" s="384"/>
      <c r="I59" s="384"/>
      <c r="J59" s="384"/>
      <c r="K59" s="385">
        <f t="shared" si="13"/>
        <v>0</v>
      </c>
      <c r="L59" s="407"/>
      <c r="M59" s="409"/>
      <c r="N59" s="371" t="str">
        <f t="shared" si="15"/>
        <v/>
      </c>
      <c r="O59" s="159"/>
      <c r="P59" s="530" t="str">
        <f t="shared" si="16"/>
        <v/>
      </c>
      <c r="Q59" s="412">
        <f t="shared" si="12"/>
        <v>0</v>
      </c>
      <c r="R59" s="855">
        <f t="shared" si="14"/>
        <v>0</v>
      </c>
      <c r="S59" s="856"/>
      <c r="T59" s="419" t="s">
        <v>144</v>
      </c>
      <c r="U59" s="875"/>
      <c r="V59" s="876"/>
      <c r="W59" s="876"/>
      <c r="X59" s="876"/>
      <c r="Y59" s="515"/>
      <c r="Z59" s="514"/>
      <c r="AA59" s="514"/>
      <c r="AB59" s="514"/>
      <c r="AC59" s="514"/>
      <c r="AD59" s="514"/>
      <c r="AE59" s="514"/>
      <c r="AF59" s="514"/>
    </row>
    <row r="60" spans="1:32" s="120" customFormat="1" ht="12" customHeight="1" x14ac:dyDescent="0.25">
      <c r="A60" s="1092" t="s">
        <v>269</v>
      </c>
      <c r="B60" s="1093"/>
      <c r="C60" s="1093"/>
      <c r="D60" s="1093"/>
      <c r="E60" s="1093"/>
      <c r="F60" s="1093"/>
      <c r="G60" s="388">
        <f>SUM(G44:G59)</f>
        <v>0</v>
      </c>
      <c r="H60" s="388">
        <f t="shared" ref="H60:K60" si="17">SUM(H44:H59)</f>
        <v>0</v>
      </c>
      <c r="I60" s="388">
        <f t="shared" si="17"/>
        <v>0</v>
      </c>
      <c r="J60" s="388">
        <f t="shared" si="17"/>
        <v>0</v>
      </c>
      <c r="K60" s="388">
        <f t="shared" si="17"/>
        <v>0</v>
      </c>
      <c r="L60" s="389"/>
      <c r="M60" s="389"/>
      <c r="N60" s="184"/>
      <c r="O60" s="155"/>
      <c r="P60" s="129" t="s">
        <v>151</v>
      </c>
      <c r="Q60" s="501">
        <f>SUM(Q44:Q59)</f>
        <v>0</v>
      </c>
      <c r="R60" s="857">
        <f>SUM(R44:S59)</f>
        <v>0</v>
      </c>
      <c r="S60" s="858"/>
      <c r="T60" s="189"/>
      <c r="U60" s="924"/>
      <c r="V60" s="921"/>
      <c r="W60" s="921"/>
      <c r="X60" s="921"/>
      <c r="Y60" s="515"/>
      <c r="Z60" s="514"/>
      <c r="AA60" s="514"/>
      <c r="AB60" s="514"/>
      <c r="AC60" s="514"/>
      <c r="AD60" s="514"/>
      <c r="AE60" s="514"/>
      <c r="AF60" s="514"/>
    </row>
    <row r="61" spans="1:32" ht="14.25" customHeight="1" x14ac:dyDescent="0.25">
      <c r="A61" s="1094" t="s">
        <v>437</v>
      </c>
      <c r="B61" s="1095"/>
      <c r="C61" s="1095"/>
      <c r="D61" s="1095"/>
      <c r="E61" s="1095"/>
      <c r="F61" s="1096"/>
      <c r="G61" s="390">
        <f>G60+G35+G20</f>
        <v>0</v>
      </c>
      <c r="H61" s="390">
        <f>H60+H35+H20</f>
        <v>0</v>
      </c>
      <c r="I61" s="390">
        <f>I60+I35+I20</f>
        <v>0</v>
      </c>
      <c r="J61" s="390">
        <f>J60+J35+J20</f>
        <v>0</v>
      </c>
      <c r="K61" s="218">
        <f>K60+K35+K20</f>
        <v>0</v>
      </c>
      <c r="L61" s="391"/>
      <c r="M61" s="392"/>
      <c r="N61" s="183"/>
      <c r="O61" s="163"/>
      <c r="P61" s="129" t="s">
        <v>309</v>
      </c>
      <c r="Q61" s="185">
        <f>Q20+Q35+Q60</f>
        <v>0</v>
      </c>
      <c r="R61" s="857">
        <f>R60+R35+R20</f>
        <v>0</v>
      </c>
      <c r="S61" s="859"/>
      <c r="T61" s="189"/>
      <c r="U61" s="875"/>
      <c r="V61" s="876"/>
      <c r="W61" s="876"/>
      <c r="X61" s="876"/>
      <c r="Y61" s="515"/>
      <c r="Z61" s="514"/>
      <c r="AA61" s="514"/>
      <c r="AB61" s="514"/>
      <c r="AC61" s="514"/>
      <c r="AD61" s="514"/>
      <c r="AE61" s="514"/>
      <c r="AF61" s="514"/>
    </row>
    <row r="62" spans="1:32" ht="28.5" customHeight="1" x14ac:dyDescent="0.25">
      <c r="A62" s="1071" t="s">
        <v>505</v>
      </c>
      <c r="B62" s="1072"/>
      <c r="C62" s="1072"/>
      <c r="D62" s="1072"/>
      <c r="E62" s="1072"/>
      <c r="F62" s="1073"/>
      <c r="G62" s="223">
        <f>ROUND(G61*0.15,0)</f>
        <v>0</v>
      </c>
      <c r="H62" s="521"/>
      <c r="I62" s="128">
        <f>G62*0.5</f>
        <v>0</v>
      </c>
      <c r="J62" s="128"/>
      <c r="K62" s="217">
        <f>G62-H62-I62-J62</f>
        <v>0</v>
      </c>
      <c r="L62" s="393"/>
      <c r="M62" s="394"/>
      <c r="N62" s="121"/>
      <c r="O62" s="163"/>
      <c r="P62" s="276" t="s">
        <v>310</v>
      </c>
      <c r="Q62" s="396">
        <f>ROUND((Q61*0.15),0)</f>
        <v>0</v>
      </c>
      <c r="R62" s="855">
        <f>Q62*0.5</f>
        <v>0</v>
      </c>
      <c r="S62" s="860"/>
      <c r="T62" s="187" t="s">
        <v>307</v>
      </c>
      <c r="U62" s="865" t="s">
        <v>318</v>
      </c>
      <c r="V62" s="866"/>
      <c r="W62" s="866"/>
      <c r="X62" s="866"/>
      <c r="Y62" s="515"/>
      <c r="Z62" s="514"/>
      <c r="AA62" s="514"/>
      <c r="AB62" s="514"/>
      <c r="AC62" s="514"/>
      <c r="AD62" s="514"/>
      <c r="AE62" s="514"/>
      <c r="AF62" s="514"/>
    </row>
    <row r="63" spans="1:32" ht="14.25" customHeight="1" x14ac:dyDescent="0.25">
      <c r="A63" s="1074" t="s">
        <v>308</v>
      </c>
      <c r="B63" s="1075"/>
      <c r="C63" s="1075"/>
      <c r="D63" s="1075"/>
      <c r="E63" s="1075"/>
      <c r="F63" s="1076"/>
      <c r="G63" s="520">
        <f>ROUND(SUM(G61:G62),2)</f>
        <v>0</v>
      </c>
      <c r="H63" s="520">
        <f>ROUND(SUM(H61:H62),2)</f>
        <v>0</v>
      </c>
      <c r="I63" s="520">
        <f>ROUND(SUM(I61:I62),2)</f>
        <v>0</v>
      </c>
      <c r="J63" s="520">
        <f>ROUND(SUM(J61:J62),2)</f>
        <v>0</v>
      </c>
      <c r="K63" s="520">
        <f>ROUND(SUM(K61:K62),2)</f>
        <v>0</v>
      </c>
      <c r="L63" s="397"/>
      <c r="M63" s="397"/>
      <c r="N63" s="472"/>
      <c r="O63" s="163"/>
      <c r="P63" s="129" t="s">
        <v>311</v>
      </c>
      <c r="Q63" s="185">
        <f>Q61+Q62</f>
        <v>0</v>
      </c>
      <c r="R63" s="861">
        <f>SUM(R61:S62)</f>
        <v>0</v>
      </c>
      <c r="S63" s="862"/>
      <c r="T63" s="189"/>
      <c r="U63" s="875"/>
      <c r="V63" s="876"/>
      <c r="W63" s="876"/>
      <c r="X63" s="876"/>
      <c r="Y63" s="535" t="str">
        <f>IF(K63&gt;H7,"Attention, le montant réclamé est supérieur au montant de l'aide financière offerte.","")</f>
        <v/>
      </c>
      <c r="Z63" s="514"/>
      <c r="AA63" s="514"/>
      <c r="AB63" s="514"/>
      <c r="AC63" s="514"/>
      <c r="AD63" s="514"/>
      <c r="AE63" s="514"/>
      <c r="AF63" s="514"/>
    </row>
    <row r="64" spans="1:32" ht="14.25" customHeight="1" x14ac:dyDescent="0.25">
      <c r="A64" s="1077" t="s">
        <v>438</v>
      </c>
      <c r="B64" s="1078"/>
      <c r="C64" s="1078"/>
      <c r="D64" s="1078"/>
      <c r="E64" s="1078"/>
      <c r="F64" s="862"/>
      <c r="G64" s="130">
        <f>IF(G63&gt;0,G63/$G$63,0)</f>
        <v>0</v>
      </c>
      <c r="H64" s="130">
        <f t="shared" ref="H64:K64" si="18">IF(H63&gt;0,H63/$G$63,0)</f>
        <v>0</v>
      </c>
      <c r="I64" s="130">
        <f t="shared" si="18"/>
        <v>0</v>
      </c>
      <c r="J64" s="130">
        <f t="shared" si="18"/>
        <v>0</v>
      </c>
      <c r="K64" s="130">
        <f t="shared" si="18"/>
        <v>0</v>
      </c>
      <c r="L64" s="395"/>
      <c r="M64" s="395"/>
      <c r="N64" s="121"/>
      <c r="O64" s="155"/>
      <c r="P64" s="1003" t="s">
        <v>254</v>
      </c>
      <c r="Q64" s="1083"/>
      <c r="R64" s="1084"/>
      <c r="S64" s="1084"/>
      <c r="T64" s="1084"/>
      <c r="U64" s="1084"/>
      <c r="V64" s="1084"/>
      <c r="W64" s="1084"/>
      <c r="X64" s="1085"/>
      <c r="Y64" s="515"/>
      <c r="Z64" s="514"/>
      <c r="AA64" s="514"/>
      <c r="AB64" s="514"/>
      <c r="AC64" s="514"/>
      <c r="AD64" s="514"/>
      <c r="AE64" s="514"/>
      <c r="AF64" s="514"/>
    </row>
    <row r="65" spans="1:25" s="135" customFormat="1" ht="12" customHeight="1" x14ac:dyDescent="0.25">
      <c r="A65" s="914" t="s">
        <v>254</v>
      </c>
      <c r="B65" s="916"/>
      <c r="C65" s="917"/>
      <c r="D65" s="917"/>
      <c r="E65" s="917"/>
      <c r="F65" s="917"/>
      <c r="G65" s="917"/>
      <c r="H65" s="917"/>
      <c r="I65" s="917"/>
      <c r="J65" s="917"/>
      <c r="K65" s="917"/>
      <c r="L65" s="917"/>
      <c r="M65" s="917"/>
      <c r="N65" s="917"/>
      <c r="O65" s="142"/>
      <c r="P65" s="1081"/>
      <c r="Q65" s="1086"/>
      <c r="R65" s="1087"/>
      <c r="S65" s="1087"/>
      <c r="T65" s="1087"/>
      <c r="U65" s="1087"/>
      <c r="V65" s="1087"/>
      <c r="W65" s="1087"/>
      <c r="X65" s="1088"/>
      <c r="Y65" s="502"/>
    </row>
    <row r="66" spans="1:25" s="135" customFormat="1" ht="12" customHeight="1" x14ac:dyDescent="0.25">
      <c r="A66" s="915"/>
      <c r="B66" s="917"/>
      <c r="C66" s="917"/>
      <c r="D66" s="917"/>
      <c r="E66" s="917"/>
      <c r="F66" s="917"/>
      <c r="G66" s="917"/>
      <c r="H66" s="917"/>
      <c r="I66" s="917"/>
      <c r="J66" s="917"/>
      <c r="K66" s="917"/>
      <c r="L66" s="917"/>
      <c r="M66" s="917"/>
      <c r="N66" s="917"/>
      <c r="O66" s="141"/>
      <c r="P66" s="1082"/>
      <c r="Q66" s="1089"/>
      <c r="R66" s="1090"/>
      <c r="S66" s="1090"/>
      <c r="T66" s="1090"/>
      <c r="U66" s="1090"/>
      <c r="V66" s="1090"/>
      <c r="W66" s="1090"/>
      <c r="X66" s="1091"/>
    </row>
    <row r="67" spans="1:25" x14ac:dyDescent="0.2">
      <c r="L67" s="114"/>
      <c r="M67" s="114"/>
      <c r="O67" s="24"/>
      <c r="S67" s="113"/>
    </row>
    <row r="68" spans="1:25" ht="15" x14ac:dyDescent="0.25">
      <c r="A68" s="1069" t="s">
        <v>291</v>
      </c>
      <c r="B68" s="1070"/>
      <c r="C68" s="1070"/>
      <c r="D68" s="1070"/>
      <c r="E68" s="1070"/>
      <c r="F68" s="1070"/>
      <c r="G68" s="1070"/>
      <c r="H68" s="1070"/>
      <c r="I68" s="1070"/>
      <c r="J68" s="1070"/>
      <c r="K68" s="1070"/>
      <c r="L68" s="1070"/>
      <c r="M68" s="1070"/>
      <c r="N68" s="921"/>
      <c r="O68" s="142"/>
      <c r="P68" s="1013" t="s">
        <v>158</v>
      </c>
      <c r="Q68" s="1014"/>
      <c r="R68" s="1014"/>
      <c r="S68" s="1014"/>
      <c r="T68" s="1014"/>
      <c r="U68" s="1014"/>
      <c r="V68" s="1015"/>
      <c r="W68" s="1015"/>
      <c r="X68" s="1015"/>
    </row>
    <row r="69" spans="1:25" ht="24" x14ac:dyDescent="0.2">
      <c r="A69" s="1064" t="s">
        <v>261</v>
      </c>
      <c r="B69" s="1064"/>
      <c r="C69" s="1064"/>
      <c r="D69" s="1064" t="s">
        <v>296</v>
      </c>
      <c r="E69" s="1064"/>
      <c r="F69" s="1064"/>
      <c r="G69" s="1064"/>
      <c r="H69" s="1064"/>
      <c r="I69" s="1064"/>
      <c r="J69" s="1064"/>
      <c r="K69" s="1064"/>
      <c r="L69" s="1064"/>
      <c r="M69" s="1064"/>
      <c r="N69" s="1065"/>
      <c r="O69" s="160"/>
      <c r="P69" s="144" t="s">
        <v>263</v>
      </c>
      <c r="Q69" s="1021" t="s">
        <v>267</v>
      </c>
      <c r="R69" s="1022"/>
      <c r="S69" s="1022"/>
      <c r="T69" s="223">
        <f>$H$7</f>
        <v>0</v>
      </c>
      <c r="U69" s="875"/>
      <c r="V69" s="876"/>
      <c r="W69" s="876"/>
      <c r="X69" s="876"/>
    </row>
    <row r="70" spans="1:25" ht="15" customHeight="1" x14ac:dyDescent="0.2">
      <c r="A70" s="1066" t="s">
        <v>398</v>
      </c>
      <c r="B70" s="1067"/>
      <c r="C70" s="1080"/>
      <c r="D70" s="1066" t="s">
        <v>399</v>
      </c>
      <c r="E70" s="1067"/>
      <c r="F70" s="1067"/>
      <c r="G70" s="1067"/>
      <c r="H70" s="1067"/>
      <c r="I70" s="1067"/>
      <c r="J70" s="1067"/>
      <c r="K70" s="1067"/>
      <c r="L70" s="1067"/>
      <c r="M70" s="1067"/>
      <c r="N70" s="1068"/>
      <c r="O70" s="160"/>
      <c r="P70" s="341"/>
      <c r="Q70" s="1021" t="s">
        <v>312</v>
      </c>
      <c r="R70" s="1022"/>
      <c r="S70" s="1022"/>
      <c r="T70" s="217">
        <f>$Q$63</f>
        <v>0</v>
      </c>
      <c r="U70" s="875"/>
      <c r="V70" s="876"/>
      <c r="W70" s="876"/>
      <c r="X70" s="876"/>
    </row>
    <row r="71" spans="1:25" ht="15" customHeight="1" x14ac:dyDescent="0.2">
      <c r="A71" s="968"/>
      <c r="B71" s="969"/>
      <c r="C71" s="970"/>
      <c r="D71" s="968"/>
      <c r="E71" s="969"/>
      <c r="F71" s="969"/>
      <c r="G71" s="969"/>
      <c r="H71" s="969"/>
      <c r="I71" s="969"/>
      <c r="J71" s="969"/>
      <c r="K71" s="969"/>
      <c r="L71" s="969"/>
      <c r="M71" s="969"/>
      <c r="N71" s="996"/>
      <c r="O71" s="160"/>
      <c r="P71" s="342"/>
      <c r="Q71" s="1021" t="s">
        <v>315</v>
      </c>
      <c r="R71" s="1022"/>
      <c r="S71" s="1022"/>
      <c r="T71" s="218">
        <f>IF(R63&gt;T69,T69,R63)</f>
        <v>0</v>
      </c>
      <c r="U71" s="884" t="s">
        <v>313</v>
      </c>
      <c r="V71" s="866"/>
      <c r="W71" s="866"/>
      <c r="X71" s="866"/>
    </row>
    <row r="72" spans="1:25" ht="15" customHeight="1" x14ac:dyDescent="0.2">
      <c r="A72" s="968"/>
      <c r="B72" s="969"/>
      <c r="C72" s="970"/>
      <c r="D72" s="968"/>
      <c r="E72" s="969"/>
      <c r="F72" s="969"/>
      <c r="G72" s="969"/>
      <c r="H72" s="969"/>
      <c r="I72" s="969"/>
      <c r="J72" s="969"/>
      <c r="K72" s="969"/>
      <c r="L72" s="969"/>
      <c r="M72" s="969"/>
      <c r="N72" s="996"/>
      <c r="O72" s="160"/>
      <c r="P72" s="342"/>
      <c r="Q72" s="1021" t="s">
        <v>316</v>
      </c>
      <c r="R72" s="1022"/>
      <c r="S72" s="1022"/>
      <c r="T72" s="186">
        <v>0</v>
      </c>
      <c r="U72" s="884" t="s">
        <v>314</v>
      </c>
      <c r="V72" s="866"/>
      <c r="W72" s="866"/>
      <c r="X72" s="866"/>
    </row>
    <row r="73" spans="1:25" ht="16.5" customHeight="1" x14ac:dyDescent="0.25">
      <c r="A73" s="968"/>
      <c r="B73" s="969"/>
      <c r="C73" s="970"/>
      <c r="D73" s="968"/>
      <c r="E73" s="969"/>
      <c r="F73" s="969"/>
      <c r="G73" s="969"/>
      <c r="H73" s="969"/>
      <c r="I73" s="969"/>
      <c r="J73" s="969"/>
      <c r="K73" s="969"/>
      <c r="L73" s="969"/>
      <c r="M73" s="969"/>
      <c r="N73" s="996"/>
      <c r="O73" s="160"/>
      <c r="P73" s="342"/>
      <c r="Q73" s="1023"/>
      <c r="R73" s="1024"/>
      <c r="S73" s="1024"/>
      <c r="T73" s="165"/>
      <c r="U73" s="885"/>
      <c r="V73" s="886"/>
      <c r="W73" s="886"/>
      <c r="X73" s="886"/>
    </row>
    <row r="74" spans="1:25" ht="16.149999999999999" customHeight="1" x14ac:dyDescent="0.2">
      <c r="A74" s="968"/>
      <c r="B74" s="969"/>
      <c r="C74" s="970"/>
      <c r="D74" s="968"/>
      <c r="E74" s="969"/>
      <c r="F74" s="969"/>
      <c r="G74" s="969"/>
      <c r="H74" s="969"/>
      <c r="I74" s="969"/>
      <c r="J74" s="969"/>
      <c r="K74" s="969"/>
      <c r="L74" s="969"/>
      <c r="M74" s="969"/>
      <c r="N74" s="996"/>
      <c r="O74" s="160"/>
      <c r="P74" s="342"/>
      <c r="Q74" s="1031" t="s">
        <v>282</v>
      </c>
      <c r="R74" s="937"/>
      <c r="S74" s="937"/>
      <c r="T74" s="887" t="s">
        <v>144</v>
      </c>
      <c r="U74" s="875"/>
      <c r="V74" s="875"/>
      <c r="W74" s="875"/>
      <c r="X74" s="875"/>
    </row>
    <row r="75" spans="1:25" ht="17.25" customHeight="1" x14ac:dyDescent="0.2">
      <c r="A75" s="968"/>
      <c r="B75" s="969"/>
      <c r="C75" s="970"/>
      <c r="D75" s="968"/>
      <c r="E75" s="969"/>
      <c r="F75" s="969"/>
      <c r="G75" s="969"/>
      <c r="H75" s="969"/>
      <c r="I75" s="969"/>
      <c r="J75" s="969"/>
      <c r="K75" s="969"/>
      <c r="L75" s="969"/>
      <c r="M75" s="969"/>
      <c r="N75" s="996"/>
      <c r="O75" s="160"/>
      <c r="P75" s="342"/>
      <c r="Q75" s="1032"/>
      <c r="R75" s="937"/>
      <c r="S75" s="937"/>
      <c r="T75" s="888"/>
      <c r="U75" s="875"/>
      <c r="V75" s="875"/>
      <c r="W75" s="875"/>
      <c r="X75" s="875"/>
    </row>
    <row r="76" spans="1:25" ht="18" customHeight="1" x14ac:dyDescent="0.2">
      <c r="A76" s="968"/>
      <c r="B76" s="969"/>
      <c r="C76" s="970"/>
      <c r="D76" s="968"/>
      <c r="E76" s="969"/>
      <c r="F76" s="969"/>
      <c r="G76" s="969"/>
      <c r="H76" s="969"/>
      <c r="I76" s="969"/>
      <c r="J76" s="969"/>
      <c r="K76" s="969"/>
      <c r="L76" s="969"/>
      <c r="M76" s="969"/>
      <c r="N76" s="996"/>
      <c r="O76" s="160"/>
      <c r="P76" s="342"/>
      <c r="Q76" s="863" t="s">
        <v>319</v>
      </c>
      <c r="R76" s="864"/>
      <c r="S76" s="864"/>
      <c r="T76" s="867">
        <v>0.5</v>
      </c>
      <c r="U76" s="889" t="s">
        <v>323</v>
      </c>
      <c r="V76" s="890"/>
      <c r="W76" s="890"/>
      <c r="X76" s="890"/>
    </row>
    <row r="77" spans="1:25" ht="17.25" customHeight="1" x14ac:dyDescent="0.2">
      <c r="A77" s="968"/>
      <c r="B77" s="969"/>
      <c r="C77" s="970"/>
      <c r="D77" s="968"/>
      <c r="E77" s="969"/>
      <c r="F77" s="969"/>
      <c r="G77" s="969"/>
      <c r="H77" s="969"/>
      <c r="I77" s="969"/>
      <c r="J77" s="969"/>
      <c r="K77" s="969"/>
      <c r="L77" s="969"/>
      <c r="M77" s="969"/>
      <c r="N77" s="996"/>
      <c r="O77" s="160"/>
      <c r="P77" s="342"/>
      <c r="Q77" s="864"/>
      <c r="R77" s="864"/>
      <c r="S77" s="864"/>
      <c r="T77" s="868"/>
      <c r="U77" s="890"/>
      <c r="V77" s="890"/>
      <c r="W77" s="890"/>
      <c r="X77" s="890"/>
    </row>
    <row r="78" spans="1:25" ht="15" customHeight="1" x14ac:dyDescent="0.2">
      <c r="A78" s="968"/>
      <c r="B78" s="969"/>
      <c r="C78" s="970"/>
      <c r="D78" s="968"/>
      <c r="E78" s="969"/>
      <c r="F78" s="969"/>
      <c r="G78" s="969"/>
      <c r="H78" s="969"/>
      <c r="I78" s="969"/>
      <c r="J78" s="969"/>
      <c r="K78" s="969"/>
      <c r="L78" s="969"/>
      <c r="M78" s="969"/>
      <c r="N78" s="996"/>
      <c r="O78" s="160"/>
      <c r="P78" s="1003" t="s">
        <v>254</v>
      </c>
      <c r="Q78" s="878"/>
      <c r="R78" s="879"/>
      <c r="S78" s="879"/>
      <c r="T78" s="879"/>
      <c r="U78" s="879"/>
      <c r="V78" s="879"/>
      <c r="W78" s="879"/>
      <c r="X78" s="879"/>
    </row>
    <row r="79" spans="1:25" x14ac:dyDescent="0.2">
      <c r="A79" s="877" t="s">
        <v>262</v>
      </c>
      <c r="B79" s="953"/>
      <c r="C79" s="954"/>
      <c r="D79" s="954"/>
      <c r="E79" s="954"/>
      <c r="F79" s="954"/>
      <c r="G79" s="954"/>
      <c r="H79" s="954"/>
      <c r="I79" s="954"/>
      <c r="J79" s="954"/>
      <c r="K79" s="954"/>
      <c r="L79" s="954"/>
      <c r="M79" s="954"/>
      <c r="N79" s="955"/>
      <c r="O79" s="160"/>
      <c r="P79" s="1004"/>
      <c r="Q79" s="880"/>
      <c r="R79" s="881"/>
      <c r="S79" s="881"/>
      <c r="T79" s="881"/>
      <c r="U79" s="881"/>
      <c r="V79" s="881"/>
      <c r="W79" s="881"/>
      <c r="X79" s="881"/>
    </row>
    <row r="80" spans="1:25" ht="13.5" customHeight="1" x14ac:dyDescent="0.2">
      <c r="A80" s="877"/>
      <c r="B80" s="956"/>
      <c r="C80" s="957"/>
      <c r="D80" s="957"/>
      <c r="E80" s="957"/>
      <c r="F80" s="957"/>
      <c r="G80" s="957"/>
      <c r="H80" s="957"/>
      <c r="I80" s="957"/>
      <c r="J80" s="957"/>
      <c r="K80" s="957"/>
      <c r="L80" s="957"/>
      <c r="M80" s="957"/>
      <c r="N80" s="958"/>
      <c r="O80" s="141"/>
      <c r="P80" s="1005"/>
      <c r="Q80" s="882"/>
      <c r="R80" s="883"/>
      <c r="S80" s="883"/>
      <c r="T80" s="883"/>
      <c r="U80" s="883"/>
      <c r="V80" s="883"/>
      <c r="W80" s="883"/>
      <c r="X80" s="883"/>
    </row>
    <row r="81" spans="1:25" x14ac:dyDescent="0.2">
      <c r="L81" s="114"/>
      <c r="M81" s="114"/>
      <c r="O81" s="24"/>
      <c r="S81" s="113"/>
    </row>
    <row r="82" spans="1:25" x14ac:dyDescent="0.2">
      <c r="L82" s="114"/>
      <c r="M82" s="114"/>
      <c r="O82" s="24"/>
      <c r="P82" s="24"/>
      <c r="Q82" s="24"/>
      <c r="R82" s="24"/>
      <c r="S82" s="113"/>
      <c r="T82" s="24"/>
      <c r="U82" s="24"/>
    </row>
    <row r="83" spans="1:25" ht="15" x14ac:dyDescent="0.2">
      <c r="A83" s="997" t="s">
        <v>477</v>
      </c>
      <c r="B83" s="998"/>
      <c r="C83" s="998"/>
      <c r="D83" s="998"/>
      <c r="E83" s="998"/>
      <c r="F83" s="998"/>
      <c r="G83" s="998"/>
      <c r="H83" s="998"/>
      <c r="I83" s="998"/>
      <c r="J83" s="998"/>
      <c r="K83" s="998"/>
      <c r="L83" s="998"/>
      <c r="M83" s="998"/>
      <c r="N83" s="999"/>
      <c r="O83" s="225"/>
      <c r="P83" s="962" t="s">
        <v>158</v>
      </c>
      <c r="Q83" s="640"/>
      <c r="R83" s="640"/>
      <c r="S83" s="640"/>
      <c r="T83" s="640"/>
      <c r="U83" s="640"/>
      <c r="V83" s="640"/>
      <c r="W83" s="640"/>
      <c r="X83" s="640"/>
    </row>
    <row r="84" spans="1:25" ht="24.75" customHeight="1" x14ac:dyDescent="0.2">
      <c r="A84" s="1007" t="s">
        <v>292</v>
      </c>
      <c r="B84" s="1008"/>
      <c r="C84" s="1008"/>
      <c r="D84" s="1009"/>
      <c r="E84" s="984" t="s">
        <v>293</v>
      </c>
      <c r="F84" s="985"/>
      <c r="G84" s="986"/>
      <c r="H84" s="984" t="s">
        <v>294</v>
      </c>
      <c r="I84" s="985"/>
      <c r="J84" s="985"/>
      <c r="K84" s="986"/>
      <c r="L84" s="1029" t="s">
        <v>147</v>
      </c>
      <c r="M84" s="1025" t="s">
        <v>216</v>
      </c>
      <c r="N84" s="1026"/>
      <c r="O84" s="166"/>
      <c r="P84" s="877" t="s">
        <v>324</v>
      </c>
      <c r="Q84" s="877" t="s">
        <v>325</v>
      </c>
      <c r="R84" s="869" t="s">
        <v>254</v>
      </c>
      <c r="S84" s="870"/>
      <c r="T84" s="870"/>
      <c r="U84" s="870"/>
      <c r="V84" s="870"/>
      <c r="W84" s="870"/>
      <c r="X84" s="871"/>
    </row>
    <row r="85" spans="1:25" ht="35.25" customHeight="1" x14ac:dyDescent="0.2">
      <c r="A85" s="1010"/>
      <c r="B85" s="1011"/>
      <c r="C85" s="1011"/>
      <c r="D85" s="1012"/>
      <c r="E85" s="987"/>
      <c r="F85" s="988"/>
      <c r="G85" s="989"/>
      <c r="H85" s="987"/>
      <c r="I85" s="988"/>
      <c r="J85" s="988"/>
      <c r="K85" s="989"/>
      <c r="L85" s="1030"/>
      <c r="M85" s="1027"/>
      <c r="N85" s="1028"/>
      <c r="O85" s="166"/>
      <c r="P85" s="877"/>
      <c r="Q85" s="877"/>
      <c r="R85" s="872"/>
      <c r="S85" s="873"/>
      <c r="T85" s="873"/>
      <c r="U85" s="873"/>
      <c r="V85" s="873"/>
      <c r="W85" s="873"/>
      <c r="X85" s="874"/>
    </row>
    <row r="86" spans="1:25" ht="21" customHeight="1" x14ac:dyDescent="0.2">
      <c r="A86" s="1000" t="s">
        <v>197</v>
      </c>
      <c r="B86" s="1001"/>
      <c r="C86" s="1001"/>
      <c r="D86" s="1002"/>
      <c r="E86" s="990" t="s">
        <v>146</v>
      </c>
      <c r="F86" s="991"/>
      <c r="G86" s="992"/>
      <c r="H86" s="993" t="s">
        <v>513</v>
      </c>
      <c r="I86" s="994"/>
      <c r="J86" s="994"/>
      <c r="K86" s="995"/>
      <c r="L86" s="533"/>
      <c r="M86" s="979">
        <f>IF(K63&gt;H7,H7,K63)</f>
        <v>0</v>
      </c>
      <c r="N86" s="979"/>
      <c r="O86" s="166"/>
      <c r="P86" s="413">
        <f>$T$71</f>
        <v>0</v>
      </c>
      <c r="Q86" s="226">
        <f>P86</f>
        <v>0</v>
      </c>
      <c r="R86" s="852"/>
      <c r="S86" s="853"/>
      <c r="T86" s="853"/>
      <c r="U86" s="853"/>
      <c r="V86" s="853"/>
      <c r="W86" s="853"/>
      <c r="X86" s="854"/>
      <c r="Y86" s="531"/>
    </row>
    <row r="87" spans="1:25" ht="21" customHeight="1" x14ac:dyDescent="0.2">
      <c r="A87" s="968" t="s">
        <v>144</v>
      </c>
      <c r="B87" s="969"/>
      <c r="C87" s="969"/>
      <c r="D87" s="970"/>
      <c r="E87" s="971" t="s">
        <v>144</v>
      </c>
      <c r="F87" s="972"/>
      <c r="G87" s="973"/>
      <c r="H87" s="965"/>
      <c r="I87" s="966"/>
      <c r="J87" s="966"/>
      <c r="K87" s="967"/>
      <c r="L87" s="403" t="s">
        <v>144</v>
      </c>
      <c r="M87" s="963"/>
      <c r="N87" s="963"/>
      <c r="O87" s="166"/>
      <c r="P87" s="227">
        <f t="shared" ref="P87:P91" si="19">M87</f>
        <v>0</v>
      </c>
      <c r="Q87" s="373" t="str" cm="1">
        <f t="array" ref="Q87">_xlfn.IFS(A87="(À sélectionner)","",A87="Demandeur","",A87="Partenaire","",A87="MAPAQ (autre programme)",P87,A87="Ministère ou organisme gouvernemental (fédéral ou provincial)",P87,A87="Société d’État",P87,A87="Entité municipale",P87,A87="Entreprise privée","",A87="La Financière agricole du Québec","",A87="Autre contributeur (préciser)","")</f>
        <v/>
      </c>
      <c r="R87" s="852"/>
      <c r="S87" s="853"/>
      <c r="T87" s="853"/>
      <c r="U87" s="853"/>
      <c r="V87" s="853"/>
      <c r="W87" s="853"/>
      <c r="X87" s="854"/>
      <c r="Y87" s="532"/>
    </row>
    <row r="88" spans="1:25" ht="21.75" customHeight="1" x14ac:dyDescent="0.2">
      <c r="A88" s="968" t="s">
        <v>144</v>
      </c>
      <c r="B88" s="969"/>
      <c r="C88" s="969"/>
      <c r="D88" s="970"/>
      <c r="E88" s="971" t="s">
        <v>144</v>
      </c>
      <c r="F88" s="972"/>
      <c r="G88" s="973"/>
      <c r="H88" s="965"/>
      <c r="I88" s="966"/>
      <c r="J88" s="966"/>
      <c r="K88" s="967"/>
      <c r="L88" s="403" t="s">
        <v>144</v>
      </c>
      <c r="M88" s="963"/>
      <c r="N88" s="963"/>
      <c r="O88" s="166"/>
      <c r="P88" s="227">
        <f t="shared" si="19"/>
        <v>0</v>
      </c>
      <c r="Q88" s="373" t="str" cm="1">
        <f t="array" ref="Q88">_xlfn.IFS(A88="(À sélectionner)","",A88="Demandeur","",A88="Partenaire","",A88="MAPAQ (autre programme)",P88,A88="Ministère ou organisme gouvernemental (fédéral ou provincial)",P88,A88="Société d’État",P88,A88="Entité municipale",P88,A88="Entreprise privée","",A88="La Financière agricole du Québec","",A88="Autre contributeur (préciser)","")</f>
        <v/>
      </c>
      <c r="R88" s="852"/>
      <c r="S88" s="853"/>
      <c r="T88" s="853"/>
      <c r="U88" s="853"/>
      <c r="V88" s="853"/>
      <c r="W88" s="853"/>
      <c r="X88" s="854"/>
      <c r="Y88" s="532"/>
    </row>
    <row r="89" spans="1:25" ht="21.75" customHeight="1" x14ac:dyDescent="0.2">
      <c r="A89" s="968" t="s">
        <v>144</v>
      </c>
      <c r="B89" s="969"/>
      <c r="C89" s="969"/>
      <c r="D89" s="970"/>
      <c r="E89" s="971" t="s">
        <v>144</v>
      </c>
      <c r="F89" s="972"/>
      <c r="G89" s="973"/>
      <c r="H89" s="965"/>
      <c r="I89" s="966"/>
      <c r="J89" s="966"/>
      <c r="K89" s="967"/>
      <c r="L89" s="403" t="s">
        <v>144</v>
      </c>
      <c r="M89" s="963"/>
      <c r="N89" s="963"/>
      <c r="O89" s="166"/>
      <c r="P89" s="227">
        <f t="shared" si="19"/>
        <v>0</v>
      </c>
      <c r="Q89" s="373" t="str" cm="1">
        <f t="array" ref="Q89">_xlfn.IFS(A89="(À sélectionner)","",A89="Demandeur","",A89="Partenaire","",A89="MAPAQ (autre programme)",P89,A89="Ministère ou organisme gouvernemental (fédéral ou provincial)",P89,A89="Société d’État",P89,A89="Entité municipale",P89,A89="Entreprise privée","",A89="La Financière agricole du Québec","",A89="Autre contributeur (préciser)","")</f>
        <v/>
      </c>
      <c r="R89" s="852"/>
      <c r="S89" s="853"/>
      <c r="T89" s="853"/>
      <c r="U89" s="853"/>
      <c r="V89" s="853"/>
      <c r="W89" s="853"/>
      <c r="X89" s="854"/>
    </row>
    <row r="90" spans="1:25" ht="21.75" customHeight="1" x14ac:dyDescent="0.2">
      <c r="A90" s="968" t="s">
        <v>144</v>
      </c>
      <c r="B90" s="969"/>
      <c r="C90" s="969"/>
      <c r="D90" s="970"/>
      <c r="E90" s="971" t="s">
        <v>144</v>
      </c>
      <c r="F90" s="972"/>
      <c r="G90" s="973"/>
      <c r="H90" s="965"/>
      <c r="I90" s="966"/>
      <c r="J90" s="966"/>
      <c r="K90" s="967"/>
      <c r="L90" s="403" t="s">
        <v>144</v>
      </c>
      <c r="M90" s="963"/>
      <c r="N90" s="963"/>
      <c r="O90" s="166"/>
      <c r="P90" s="227">
        <f t="shared" si="19"/>
        <v>0</v>
      </c>
      <c r="Q90" s="373" t="str" cm="1">
        <f t="array" ref="Q90">_xlfn.IFS(A90="(À sélectionner)","",A90="Demandeur","",A90="Partenaire","",A90="MAPAQ (autre programme)",P90,A90="Ministère ou organisme gouvernemental (fédéral ou provincial)",P90,A90="Société d’État",P90,A90="Entité municipale",P90,A90="Entreprise privée","",A90="La Financière agricole du Québec","",A90="Autre contributeur (préciser)","")</f>
        <v/>
      </c>
      <c r="R90" s="852"/>
      <c r="S90" s="853"/>
      <c r="T90" s="853"/>
      <c r="U90" s="853"/>
      <c r="V90" s="853"/>
      <c r="W90" s="853"/>
      <c r="X90" s="854"/>
    </row>
    <row r="91" spans="1:25" ht="21.75" customHeight="1" x14ac:dyDescent="0.2">
      <c r="A91" s="968" t="s">
        <v>144</v>
      </c>
      <c r="B91" s="969"/>
      <c r="C91" s="969"/>
      <c r="D91" s="970"/>
      <c r="E91" s="971" t="s">
        <v>144</v>
      </c>
      <c r="F91" s="972"/>
      <c r="G91" s="973"/>
      <c r="H91" s="965"/>
      <c r="I91" s="966"/>
      <c r="J91" s="966"/>
      <c r="K91" s="967"/>
      <c r="L91" s="403" t="s">
        <v>144</v>
      </c>
      <c r="M91" s="963"/>
      <c r="N91" s="963"/>
      <c r="O91" s="166"/>
      <c r="P91" s="227">
        <f t="shared" si="19"/>
        <v>0</v>
      </c>
      <c r="Q91" s="373" t="str" cm="1">
        <f t="array" ref="Q91">_xlfn.IFS(A91="(À sélectionner)","",A91="Demandeur","",A91="Partenaire","",A91="MAPAQ (autre programme)",P91,A91="Ministère ou organisme gouvernemental (fédéral ou provincial)",P91,A91="Société d’État",P91,A91="Entité municipale",P91,A91="Entreprise privée","",A91="La Financière agricole du Québec","",A91="Autre contributeur (préciser)","")</f>
        <v/>
      </c>
      <c r="R91" s="852"/>
      <c r="S91" s="853"/>
      <c r="T91" s="853"/>
      <c r="U91" s="853"/>
      <c r="V91" s="853"/>
      <c r="W91" s="853"/>
      <c r="X91" s="854"/>
    </row>
    <row r="92" spans="1:25" ht="21.75" customHeight="1" x14ac:dyDescent="0.2">
      <c r="A92" s="977" t="s">
        <v>376</v>
      </c>
      <c r="B92" s="977"/>
      <c r="C92" s="977"/>
      <c r="D92" s="977"/>
      <c r="E92" s="978">
        <f>$G$63</f>
        <v>0</v>
      </c>
      <c r="F92" s="877"/>
      <c r="G92" s="877"/>
      <c r="H92" s="959" t="str">
        <f>IF(E92=M92,"Le montant est égal","Le montant n'est pas égal")</f>
        <v>Le montant est égal</v>
      </c>
      <c r="I92" s="960"/>
      <c r="J92" s="960"/>
      <c r="K92" s="961"/>
      <c r="L92" s="257" t="s">
        <v>295</v>
      </c>
      <c r="M92" s="964">
        <f>ROUND(SUM(M86:N91),2)</f>
        <v>0</v>
      </c>
      <c r="N92" s="964"/>
      <c r="O92" s="141"/>
      <c r="P92" s="503">
        <f>ROUND(SUM(P86:P91),2)</f>
        <v>0</v>
      </c>
      <c r="Q92" s="522">
        <f>ROUND(SUM(Q86:Q91),2)</f>
        <v>0</v>
      </c>
      <c r="R92" s="896"/>
      <c r="S92" s="974"/>
      <c r="T92" s="975"/>
      <c r="U92" s="975"/>
      <c r="V92" s="975"/>
      <c r="W92" s="975"/>
      <c r="X92" s="976"/>
      <c r="Y92" s="523"/>
    </row>
    <row r="93" spans="1:25" x14ac:dyDescent="0.2">
      <c r="A93" s="182" t="s">
        <v>297</v>
      </c>
      <c r="B93" s="134"/>
      <c r="C93" s="134"/>
      <c r="P93" s="176"/>
      <c r="Q93" s="177"/>
      <c r="R93" s="177"/>
      <c r="S93" s="177"/>
      <c r="T93" s="177"/>
      <c r="U93" s="177"/>
      <c r="V93" s="177"/>
      <c r="W93" s="177"/>
      <c r="X93" s="174"/>
    </row>
    <row r="94" spans="1:25" x14ac:dyDescent="0.2">
      <c r="A94" s="120" t="s">
        <v>298</v>
      </c>
    </row>
    <row r="95" spans="1:25" x14ac:dyDescent="0.2">
      <c r="A95" s="877" t="s">
        <v>262</v>
      </c>
      <c r="B95" s="953"/>
      <c r="C95" s="954"/>
      <c r="D95" s="954"/>
      <c r="E95" s="954"/>
      <c r="F95" s="954"/>
      <c r="G95" s="954"/>
      <c r="H95" s="954"/>
      <c r="I95" s="954"/>
      <c r="J95" s="954"/>
      <c r="K95" s="954"/>
      <c r="L95" s="954"/>
      <c r="M95" s="954"/>
      <c r="N95" s="955"/>
    </row>
    <row r="96" spans="1:25" x14ac:dyDescent="0.2">
      <c r="A96" s="877"/>
      <c r="B96" s="956"/>
      <c r="C96" s="957"/>
      <c r="D96" s="957"/>
      <c r="E96" s="957"/>
      <c r="F96" s="957"/>
      <c r="G96" s="957"/>
      <c r="H96" s="957"/>
      <c r="I96" s="957"/>
      <c r="J96" s="957"/>
      <c r="K96" s="957"/>
      <c r="L96" s="957"/>
      <c r="M96" s="957"/>
      <c r="N96" s="958"/>
    </row>
    <row r="97" spans="1:27" ht="15.75" thickBot="1" x14ac:dyDescent="0.25">
      <c r="A97" s="120"/>
      <c r="P97" s="962" t="s">
        <v>158</v>
      </c>
      <c r="Q97" s="640"/>
      <c r="R97" s="640"/>
      <c r="S97" s="640"/>
      <c r="T97" s="640"/>
      <c r="U97" s="640"/>
      <c r="V97" s="640"/>
      <c r="W97" s="640"/>
      <c r="X97" s="640"/>
    </row>
    <row r="98" spans="1:27" ht="28.15" customHeight="1" x14ac:dyDescent="0.2">
      <c r="A98" s="927" t="s">
        <v>455</v>
      </c>
      <c r="B98" s="928"/>
      <c r="C98" s="928"/>
      <c r="D98" s="928"/>
      <c r="E98" s="928"/>
      <c r="F98" s="928"/>
      <c r="G98" s="928"/>
      <c r="H98" s="928"/>
      <c r="I98" s="928"/>
      <c r="J98" s="928"/>
      <c r="K98" s="928"/>
      <c r="L98" s="928"/>
      <c r="M98" s="928"/>
      <c r="N98" s="929"/>
      <c r="O98" s="178"/>
      <c r="P98" s="951" t="s">
        <v>327</v>
      </c>
      <c r="Q98" s="914" t="s">
        <v>260</v>
      </c>
      <c r="R98" s="943"/>
      <c r="S98" s="943"/>
      <c r="T98" s="943"/>
      <c r="U98" s="943"/>
      <c r="V98" s="943"/>
      <c r="W98" s="943"/>
      <c r="X98" s="943"/>
    </row>
    <row r="99" spans="1:27" ht="28.9" customHeight="1" x14ac:dyDescent="0.2">
      <c r="A99" s="930" t="s">
        <v>456</v>
      </c>
      <c r="B99" s="931"/>
      <c r="C99" s="931"/>
      <c r="D99" s="931"/>
      <c r="E99" s="931"/>
      <c r="F99" s="931"/>
      <c r="G99" s="931"/>
      <c r="H99" s="931"/>
      <c r="I99" s="931"/>
      <c r="J99" s="931"/>
      <c r="K99" s="931"/>
      <c r="L99" s="931"/>
      <c r="M99" s="931"/>
      <c r="N99" s="932"/>
      <c r="O99" s="179"/>
      <c r="P99" s="952"/>
      <c r="Q99" s="944" t="s">
        <v>211</v>
      </c>
      <c r="R99" s="944" t="s">
        <v>317</v>
      </c>
      <c r="S99" s="944"/>
      <c r="T99" s="944" t="s">
        <v>475</v>
      </c>
      <c r="U99" s="944" t="s">
        <v>270</v>
      </c>
      <c r="V99" s="168" t="s">
        <v>271</v>
      </c>
      <c r="W99" s="944" t="s">
        <v>272</v>
      </c>
      <c r="X99" s="944" t="s">
        <v>273</v>
      </c>
    </row>
    <row r="100" spans="1:27" ht="24.4" customHeight="1" x14ac:dyDescent="0.2">
      <c r="A100" s="930" t="s">
        <v>274</v>
      </c>
      <c r="B100" s="931"/>
      <c r="C100" s="931"/>
      <c r="D100" s="931"/>
      <c r="E100" s="931"/>
      <c r="F100" s="931"/>
      <c r="G100" s="931"/>
      <c r="H100" s="931"/>
      <c r="I100" s="931"/>
      <c r="J100" s="931"/>
      <c r="K100" s="931"/>
      <c r="L100" s="931"/>
      <c r="M100" s="931"/>
      <c r="N100" s="932"/>
      <c r="O100" s="179"/>
      <c r="P100" s="952"/>
      <c r="Q100" s="944"/>
      <c r="R100" s="944"/>
      <c r="S100" s="944"/>
      <c r="T100" s="944"/>
      <c r="U100" s="944"/>
      <c r="V100" s="175">
        <f>$T$76</f>
        <v>0.5</v>
      </c>
      <c r="W100" s="944"/>
      <c r="X100" s="944"/>
    </row>
    <row r="101" spans="1:27" ht="27" customHeight="1" x14ac:dyDescent="0.2">
      <c r="A101" s="930" t="s">
        <v>275</v>
      </c>
      <c r="B101" s="931"/>
      <c r="C101" s="931"/>
      <c r="D101" s="931"/>
      <c r="E101" s="931"/>
      <c r="F101" s="931"/>
      <c r="G101" s="931"/>
      <c r="H101" s="931"/>
      <c r="I101" s="931"/>
      <c r="J101" s="931"/>
      <c r="K101" s="931"/>
      <c r="L101" s="931"/>
      <c r="M101" s="931"/>
      <c r="N101" s="932"/>
      <c r="O101" s="179"/>
      <c r="P101" s="952"/>
      <c r="Q101" s="374">
        <f>$T$70</f>
        <v>0</v>
      </c>
      <c r="R101" s="948">
        <f t="shared" ref="R101" si="20">$T$71</f>
        <v>0</v>
      </c>
      <c r="S101" s="949"/>
      <c r="T101" s="375">
        <f>Q92-Q86</f>
        <v>0</v>
      </c>
      <c r="U101" s="374">
        <f>SUM(R101:T101)</f>
        <v>0</v>
      </c>
      <c r="V101" s="376">
        <f>IFERROR(U101/Q101,0)</f>
        <v>0</v>
      </c>
      <c r="W101" s="374">
        <f>IF(V101&gt;V100,R101-(Q101*(V101-V100)),R101)</f>
        <v>0</v>
      </c>
      <c r="X101" s="376" t="str">
        <f>IFERROR((W101+T101)/Q101,"")</f>
        <v/>
      </c>
    </row>
    <row r="102" spans="1:27" ht="27.4" customHeight="1" x14ac:dyDescent="0.2">
      <c r="A102" s="930" t="s">
        <v>276</v>
      </c>
      <c r="B102" s="931"/>
      <c r="C102" s="931"/>
      <c r="D102" s="931"/>
      <c r="E102" s="931"/>
      <c r="F102" s="931"/>
      <c r="G102" s="931"/>
      <c r="H102" s="931"/>
      <c r="I102" s="931"/>
      <c r="J102" s="931"/>
      <c r="K102" s="931"/>
      <c r="L102" s="931"/>
      <c r="M102" s="931"/>
      <c r="N102" s="932"/>
      <c r="O102" s="179"/>
      <c r="P102" s="922" t="s">
        <v>254</v>
      </c>
      <c r="Q102" s="950"/>
      <c r="R102" s="950"/>
      <c r="S102" s="950"/>
      <c r="T102" s="950"/>
      <c r="U102" s="950"/>
      <c r="V102" s="950"/>
      <c r="W102" s="950"/>
      <c r="X102" s="950"/>
    </row>
    <row r="103" spans="1:27" ht="21.75" customHeight="1" thickBot="1" x14ac:dyDescent="0.25">
      <c r="A103" s="945" t="s">
        <v>277</v>
      </c>
      <c r="B103" s="946"/>
      <c r="C103" s="946"/>
      <c r="D103" s="946"/>
      <c r="E103" s="946"/>
      <c r="F103" s="946"/>
      <c r="G103" s="946"/>
      <c r="H103" s="946"/>
      <c r="I103" s="946"/>
      <c r="J103" s="946"/>
      <c r="K103" s="946"/>
      <c r="L103" s="946"/>
      <c r="M103" s="946"/>
      <c r="N103" s="947"/>
      <c r="O103" s="180"/>
      <c r="P103" s="923"/>
      <c r="Q103" s="950"/>
      <c r="R103" s="950"/>
      <c r="S103" s="950"/>
      <c r="T103" s="950"/>
      <c r="U103" s="950"/>
      <c r="V103" s="950"/>
      <c r="W103" s="950"/>
      <c r="X103" s="950"/>
      <c r="Z103" s="24"/>
      <c r="AA103" s="24"/>
    </row>
    <row r="104" spans="1:27" x14ac:dyDescent="0.2">
      <c r="A104" s="170"/>
      <c r="B104" s="171"/>
      <c r="C104" s="171"/>
      <c r="D104" s="171"/>
      <c r="E104" s="171"/>
      <c r="F104" s="171"/>
      <c r="G104" s="171"/>
      <c r="H104" s="171"/>
      <c r="I104" s="171"/>
      <c r="J104" s="171"/>
      <c r="K104" s="171"/>
      <c r="L104" s="171"/>
      <c r="M104" s="171"/>
      <c r="N104" s="171"/>
      <c r="O104" s="171"/>
      <c r="P104" s="171"/>
      <c r="Q104" s="169"/>
      <c r="R104" s="169"/>
      <c r="S104" s="169"/>
      <c r="T104" s="169"/>
      <c r="Z104" s="24"/>
      <c r="AA104" s="24"/>
    </row>
    <row r="105" spans="1:27" ht="22.5" customHeight="1" x14ac:dyDescent="0.2">
      <c r="A105" s="938" t="s">
        <v>278</v>
      </c>
      <c r="B105" s="939"/>
      <c r="C105" s="939"/>
      <c r="D105" s="940" t="s">
        <v>279</v>
      </c>
      <c r="E105" s="940"/>
      <c r="F105" s="940"/>
      <c r="G105" s="940"/>
      <c r="H105" s="172" t="s">
        <v>246</v>
      </c>
      <c r="I105" s="941" t="s">
        <v>280</v>
      </c>
      <c r="J105" s="942"/>
      <c r="K105" s="173"/>
      <c r="L105" s="173"/>
      <c r="V105" s="936" t="s">
        <v>287</v>
      </c>
      <c r="W105" s="937"/>
      <c r="X105" s="377" t="str" cm="1">
        <f t="array" ref="X105">_xlfn.IFS($T$74="(À sélectionner)","",$T$74="Oui",$W$101,$T$74="Non",$T$71)</f>
        <v/>
      </c>
      <c r="Z105" s="1020"/>
      <c r="AA105" s="1020"/>
    </row>
    <row r="106" spans="1:27" ht="15" x14ac:dyDescent="0.2">
      <c r="V106" s="936" t="s">
        <v>286</v>
      </c>
      <c r="W106" s="937"/>
      <c r="X106" s="377" t="str" cm="1">
        <f t="array" ref="X106">_xlfn.IFS($T$74="(À sélectionner)","",$T$74="Oui",$T$69-$W$101,$T$74="Non",$T$69-$T$71)</f>
        <v/>
      </c>
    </row>
    <row r="108" spans="1:27" ht="22.5" customHeight="1" x14ac:dyDescent="0.2">
      <c r="Q108" s="172" t="s">
        <v>281</v>
      </c>
      <c r="R108" s="933"/>
      <c r="S108" s="934"/>
      <c r="T108" s="935"/>
      <c r="U108" s="172" t="s">
        <v>246</v>
      </c>
      <c r="V108" s="925"/>
      <c r="W108" s="926"/>
      <c r="X108" s="926"/>
    </row>
  </sheetData>
  <sheetProtection algorithmName="SHA-512" hashValue="KwvPl65Irsio9SseJAFEKLhBzUroH5zxmwAjqNjjpGe/oQxB79n3Gp196tYfwSTsuXQmdyWqeodReuC9b4mkGQ==" saltValue="zPp4AhZfQ8SG/dTKoH+ukg==" spinCount="100000" sheet="1" objects="1" scenarios="1"/>
  <protectedRanges>
    <protectedRange sqref="B79 B95 A70:M78" name="Plage1"/>
    <protectedRange sqref="V108 R108" name="Plage2"/>
    <protectedRange sqref="D105 I105" name="Plage1_1"/>
  </protectedRanges>
  <mergeCells count="295">
    <mergeCell ref="A43:B43"/>
    <mergeCell ref="A45:B45"/>
    <mergeCell ref="C50:F50"/>
    <mergeCell ref="U34:X34"/>
    <mergeCell ref="L34:M34"/>
    <mergeCell ref="P25:X25"/>
    <mergeCell ref="A71:C71"/>
    <mergeCell ref="U51:X51"/>
    <mergeCell ref="U52:X52"/>
    <mergeCell ref="U45:X45"/>
    <mergeCell ref="A69:C69"/>
    <mergeCell ref="A70:C70"/>
    <mergeCell ref="U53:X53"/>
    <mergeCell ref="A49:B49"/>
    <mergeCell ref="C49:F49"/>
    <mergeCell ref="A50:B50"/>
    <mergeCell ref="A48:B48"/>
    <mergeCell ref="A57:B57"/>
    <mergeCell ref="A58:B58"/>
    <mergeCell ref="U56:X56"/>
    <mergeCell ref="P64:P66"/>
    <mergeCell ref="Q64:X66"/>
    <mergeCell ref="A60:F60"/>
    <mergeCell ref="A61:F61"/>
    <mergeCell ref="C48:F48"/>
    <mergeCell ref="D69:N69"/>
    <mergeCell ref="D70:N70"/>
    <mergeCell ref="D71:N71"/>
    <mergeCell ref="D72:N72"/>
    <mergeCell ref="D73:N73"/>
    <mergeCell ref="C57:F57"/>
    <mergeCell ref="C58:F58"/>
    <mergeCell ref="A68:N68"/>
    <mergeCell ref="A52:B52"/>
    <mergeCell ref="C52:F52"/>
    <mergeCell ref="A53:B53"/>
    <mergeCell ref="A62:F62"/>
    <mergeCell ref="A63:F63"/>
    <mergeCell ref="A64:F64"/>
    <mergeCell ref="A73:C73"/>
    <mergeCell ref="A59:B59"/>
    <mergeCell ref="C59:F59"/>
    <mergeCell ref="A1:T1"/>
    <mergeCell ref="B6:H6"/>
    <mergeCell ref="B7:E7"/>
    <mergeCell ref="F7:G7"/>
    <mergeCell ref="A10:N10"/>
    <mergeCell ref="I2:K2"/>
    <mergeCell ref="P6:X7"/>
    <mergeCell ref="U11:X11"/>
    <mergeCell ref="U12:X12"/>
    <mergeCell ref="R8:S8"/>
    <mergeCell ref="P8:Q8"/>
    <mergeCell ref="A11:F11"/>
    <mergeCell ref="A12:F12"/>
    <mergeCell ref="Q9:R9"/>
    <mergeCell ref="R11:S11"/>
    <mergeCell ref="R12:S12"/>
    <mergeCell ref="J6:K6"/>
    <mergeCell ref="A34:B34"/>
    <mergeCell ref="R31:S31"/>
    <mergeCell ref="A39:A40"/>
    <mergeCell ref="B39:N40"/>
    <mergeCell ref="A37:N37"/>
    <mergeCell ref="A38:N38"/>
    <mergeCell ref="L35:M35"/>
    <mergeCell ref="R29:S29"/>
    <mergeCell ref="R30:S30"/>
    <mergeCell ref="R33:S33"/>
    <mergeCell ref="R34:S34"/>
    <mergeCell ref="R35:S35"/>
    <mergeCell ref="M84:N85"/>
    <mergeCell ref="L84:L85"/>
    <mergeCell ref="P83:X83"/>
    <mergeCell ref="B79:N80"/>
    <mergeCell ref="Q74:S75"/>
    <mergeCell ref="U74:X75"/>
    <mergeCell ref="U70:X70"/>
    <mergeCell ref="A77:C77"/>
    <mergeCell ref="A78:C78"/>
    <mergeCell ref="A72:C72"/>
    <mergeCell ref="D74:N74"/>
    <mergeCell ref="R13:S13"/>
    <mergeCell ref="R14:S14"/>
    <mergeCell ref="R15:S15"/>
    <mergeCell ref="R16:S16"/>
    <mergeCell ref="P39:P40"/>
    <mergeCell ref="Q39:X40"/>
    <mergeCell ref="Z105:AA105"/>
    <mergeCell ref="Q69:S69"/>
    <mergeCell ref="Q70:S70"/>
    <mergeCell ref="Q71:S71"/>
    <mergeCell ref="Q72:S72"/>
    <mergeCell ref="Q73:S73"/>
    <mergeCell ref="U35:X35"/>
    <mergeCell ref="U31:X31"/>
    <mergeCell ref="U50:X50"/>
    <mergeCell ref="A84:D85"/>
    <mergeCell ref="A79:A80"/>
    <mergeCell ref="E84:G85"/>
    <mergeCell ref="D75:N75"/>
    <mergeCell ref="D76:N76"/>
    <mergeCell ref="U13:X13"/>
    <mergeCell ref="U14:X14"/>
    <mergeCell ref="U15:X15"/>
    <mergeCell ref="U16:X16"/>
    <mergeCell ref="U17:X17"/>
    <mergeCell ref="U18:X18"/>
    <mergeCell ref="U19:X19"/>
    <mergeCell ref="U60:X60"/>
    <mergeCell ref="U69:X69"/>
    <mergeCell ref="P68:X68"/>
    <mergeCell ref="Q22:X23"/>
    <mergeCell ref="U44:X44"/>
    <mergeCell ref="U43:X43"/>
    <mergeCell ref="U26:X26"/>
    <mergeCell ref="U54:X54"/>
    <mergeCell ref="U55:X55"/>
    <mergeCell ref="R43:S43"/>
    <mergeCell ref="A13:F13"/>
    <mergeCell ref="A14:F14"/>
    <mergeCell ref="R44:S44"/>
    <mergeCell ref="R45:S45"/>
    <mergeCell ref="R46:S46"/>
    <mergeCell ref="R47:S47"/>
    <mergeCell ref="R27:S27"/>
    <mergeCell ref="R28:S28"/>
    <mergeCell ref="U46:X46"/>
    <mergeCell ref="P78:P80"/>
    <mergeCell ref="P84:P85"/>
    <mergeCell ref="U57:X57"/>
    <mergeCell ref="R49:S49"/>
    <mergeCell ref="R50:S50"/>
    <mergeCell ref="R51:S51"/>
    <mergeCell ref="R52:S52"/>
    <mergeCell ref="R53:S53"/>
    <mergeCell ref="R54:S54"/>
    <mergeCell ref="R55:S55"/>
    <mergeCell ref="R56:S56"/>
    <mergeCell ref="R57:S57"/>
    <mergeCell ref="U47:X47"/>
    <mergeCell ref="U48:X48"/>
    <mergeCell ref="U49:X49"/>
    <mergeCell ref="A44:F44"/>
    <mergeCell ref="A74:C74"/>
    <mergeCell ref="H84:K85"/>
    <mergeCell ref="E86:G86"/>
    <mergeCell ref="H86:K86"/>
    <mergeCell ref="A51:B51"/>
    <mergeCell ref="C51:F51"/>
    <mergeCell ref="C47:F47"/>
    <mergeCell ref="C45:F45"/>
    <mergeCell ref="D77:N77"/>
    <mergeCell ref="D78:N78"/>
    <mergeCell ref="A83:N83"/>
    <mergeCell ref="A86:D86"/>
    <mergeCell ref="C53:F53"/>
    <mergeCell ref="A54:B54"/>
    <mergeCell ref="C54:F54"/>
    <mergeCell ref="A55:B55"/>
    <mergeCell ref="C55:F55"/>
    <mergeCell ref="A56:B56"/>
    <mergeCell ref="C56:F56"/>
    <mergeCell ref="A65:A66"/>
    <mergeCell ref="B65:N66"/>
    <mergeCell ref="A75:C75"/>
    <mergeCell ref="A76:C76"/>
    <mergeCell ref="A87:D87"/>
    <mergeCell ref="A89:D89"/>
    <mergeCell ref="E89:G89"/>
    <mergeCell ref="M86:N86"/>
    <mergeCell ref="M87:N87"/>
    <mergeCell ref="E87:G87"/>
    <mergeCell ref="H87:K87"/>
    <mergeCell ref="E88:G88"/>
    <mergeCell ref="H88:K88"/>
    <mergeCell ref="A95:A96"/>
    <mergeCell ref="B95:N96"/>
    <mergeCell ref="H92:K92"/>
    <mergeCell ref="P97:X97"/>
    <mergeCell ref="M91:N91"/>
    <mergeCell ref="M92:N92"/>
    <mergeCell ref="M88:N88"/>
    <mergeCell ref="H89:K89"/>
    <mergeCell ref="M89:N89"/>
    <mergeCell ref="A88:D88"/>
    <mergeCell ref="A91:D91"/>
    <mergeCell ref="E91:G91"/>
    <mergeCell ref="H91:K91"/>
    <mergeCell ref="R92:X92"/>
    <mergeCell ref="A90:D90"/>
    <mergeCell ref="E90:G90"/>
    <mergeCell ref="H90:K90"/>
    <mergeCell ref="M90:N90"/>
    <mergeCell ref="R89:X89"/>
    <mergeCell ref="R90:X90"/>
    <mergeCell ref="R91:X91"/>
    <mergeCell ref="A92:D92"/>
    <mergeCell ref="E92:G92"/>
    <mergeCell ref="V108:X108"/>
    <mergeCell ref="A98:N98"/>
    <mergeCell ref="A99:N99"/>
    <mergeCell ref="A100:N100"/>
    <mergeCell ref="A101:N101"/>
    <mergeCell ref="A102:N102"/>
    <mergeCell ref="R108:T108"/>
    <mergeCell ref="V105:W105"/>
    <mergeCell ref="V106:W106"/>
    <mergeCell ref="A105:C105"/>
    <mergeCell ref="D105:G105"/>
    <mergeCell ref="I105:J105"/>
    <mergeCell ref="Q98:X98"/>
    <mergeCell ref="Q99:Q100"/>
    <mergeCell ref="T99:T100"/>
    <mergeCell ref="A103:N103"/>
    <mergeCell ref="R99:S100"/>
    <mergeCell ref="R101:S101"/>
    <mergeCell ref="P102:P103"/>
    <mergeCell ref="Q102:X103"/>
    <mergeCell ref="P98:P101"/>
    <mergeCell ref="U99:U100"/>
    <mergeCell ref="W99:W100"/>
    <mergeCell ref="X99:X100"/>
    <mergeCell ref="A20:F20"/>
    <mergeCell ref="A22:A23"/>
    <mergeCell ref="B22:N23"/>
    <mergeCell ref="A25:K25"/>
    <mergeCell ref="A28:B28"/>
    <mergeCell ref="P42:X42"/>
    <mergeCell ref="A32:B32"/>
    <mergeCell ref="U32:X32"/>
    <mergeCell ref="A33:B33"/>
    <mergeCell ref="U33:X33"/>
    <mergeCell ref="R32:S32"/>
    <mergeCell ref="P22:P23"/>
    <mergeCell ref="L28:M28"/>
    <mergeCell ref="L29:M29"/>
    <mergeCell ref="L30:M30"/>
    <mergeCell ref="L31:M31"/>
    <mergeCell ref="A27:B27"/>
    <mergeCell ref="U27:X27"/>
    <mergeCell ref="U28:X28"/>
    <mergeCell ref="A29:B29"/>
    <mergeCell ref="U29:X29"/>
    <mergeCell ref="U30:X30"/>
    <mergeCell ref="A31:B31"/>
    <mergeCell ref="U20:X20"/>
    <mergeCell ref="R17:S17"/>
    <mergeCell ref="R18:S18"/>
    <mergeCell ref="R19:S19"/>
    <mergeCell ref="A15:F15"/>
    <mergeCell ref="A16:F16"/>
    <mergeCell ref="A17:F17"/>
    <mergeCell ref="A18:F18"/>
    <mergeCell ref="A19:F19"/>
    <mergeCell ref="R48:S48"/>
    <mergeCell ref="R20:S20"/>
    <mergeCell ref="R26:S26"/>
    <mergeCell ref="L32:M32"/>
    <mergeCell ref="L33:M33"/>
    <mergeCell ref="L27:M27"/>
    <mergeCell ref="A26:B26"/>
    <mergeCell ref="A30:B30"/>
    <mergeCell ref="E43:F43"/>
    <mergeCell ref="C43:D43"/>
    <mergeCell ref="A42:N42"/>
    <mergeCell ref="A35:F35"/>
    <mergeCell ref="A46:B46"/>
    <mergeCell ref="C46:F46"/>
    <mergeCell ref="A47:B47"/>
    <mergeCell ref="L26:M26"/>
    <mergeCell ref="R86:X86"/>
    <mergeCell ref="R87:X87"/>
    <mergeCell ref="R88:X88"/>
    <mergeCell ref="R58:S58"/>
    <mergeCell ref="R59:S59"/>
    <mergeCell ref="R60:S60"/>
    <mergeCell ref="R61:S61"/>
    <mergeCell ref="R62:S62"/>
    <mergeCell ref="R63:S63"/>
    <mergeCell ref="Q76:S77"/>
    <mergeCell ref="U62:X62"/>
    <mergeCell ref="T76:T77"/>
    <mergeCell ref="R84:X85"/>
    <mergeCell ref="U63:X63"/>
    <mergeCell ref="Q84:Q85"/>
    <mergeCell ref="Q78:X80"/>
    <mergeCell ref="U71:X71"/>
    <mergeCell ref="U72:X72"/>
    <mergeCell ref="U73:X73"/>
    <mergeCell ref="T74:T75"/>
    <mergeCell ref="U76:X77"/>
    <mergeCell ref="U58:X58"/>
    <mergeCell ref="U59:X59"/>
    <mergeCell ref="U61:X61"/>
  </mergeCells>
  <phoneticPr fontId="6" type="noConversion"/>
  <conditionalFormatting sqref="D27:D34">
    <cfRule type="expression" dxfId="61" priority="4">
      <formula>D27*F27&gt;7500</formula>
    </cfRule>
  </conditionalFormatting>
  <conditionalFormatting sqref="E27:E34">
    <cfRule type="cellIs" dxfId="60" priority="35" operator="greaterThan">
      <formula>0.26</formula>
    </cfRule>
  </conditionalFormatting>
  <conditionalFormatting sqref="H27:H34">
    <cfRule type="expression" dxfId="59" priority="3">
      <formula>H27&gt;2499.99</formula>
    </cfRule>
  </conditionalFormatting>
  <conditionalFormatting sqref="H92:K92">
    <cfRule type="containsText" dxfId="58" priority="56" operator="containsText" text="Le montant n'est pas égal">
      <formula>NOT(ISERROR(SEARCH("Le montant n'est pas égal",H92)))</formula>
    </cfRule>
  </conditionalFormatting>
  <conditionalFormatting sqref="K63">
    <cfRule type="cellIs" dxfId="57" priority="1" operator="greaterThan">
      <formula>$H$7</formula>
    </cfRule>
  </conditionalFormatting>
  <conditionalFormatting sqref="N12:N19">
    <cfRule type="cellIs" dxfId="56" priority="50" operator="equal">
      <formula>"NON"</formula>
    </cfRule>
    <cfRule type="cellIs" dxfId="55" priority="51" operator="equal">
      <formula>"OUI"</formula>
    </cfRule>
  </conditionalFormatting>
  <conditionalFormatting sqref="N27:N34">
    <cfRule type="containsText" dxfId="54" priority="33" operator="containsText" text="Non">
      <formula>NOT(ISERROR(SEARCH("Non",N27)))</formula>
    </cfRule>
    <cfRule type="containsText" dxfId="53" priority="34" operator="containsText" text="Oui">
      <formula>NOT(ISERROR(SEARCH("Oui",N27)))</formula>
    </cfRule>
  </conditionalFormatting>
  <conditionalFormatting sqref="N44:N59">
    <cfRule type="cellIs" dxfId="52" priority="22" operator="equal">
      <formula>"OUI"</formula>
    </cfRule>
    <cfRule type="cellIs" dxfId="51" priority="23" operator="equal">
      <formula>"NON"</formula>
    </cfRule>
  </conditionalFormatting>
  <conditionalFormatting sqref="N62:N64">
    <cfRule type="cellIs" dxfId="50" priority="20" operator="equal">
      <formula>"OUI"</formula>
    </cfRule>
    <cfRule type="cellIs" dxfId="49" priority="21" operator="equal">
      <formula>"NON"</formula>
    </cfRule>
  </conditionalFormatting>
  <conditionalFormatting sqref="P12:P19">
    <cfRule type="containsText" dxfId="48" priority="47" operator="containsText" text="Validation - Niveau 3">
      <formula>NOT(ISERROR(SEARCH("Validation - Niveau 3",P12)))</formula>
    </cfRule>
    <cfRule type="containsText" dxfId="47" priority="48" operator="containsText" text="Validation - Niveau 2">
      <formula>NOT(ISERROR(SEARCH("Validation - Niveau 2",P12)))</formula>
    </cfRule>
    <cfRule type="containsText" dxfId="46" priority="49" operator="containsText" text="Validation - Niveau 1">
      <formula>NOT(ISERROR(SEARCH("Validation - Niveau 1",P12)))</formula>
    </cfRule>
  </conditionalFormatting>
  <conditionalFormatting sqref="P27:P34">
    <cfRule type="containsText" dxfId="45" priority="2" operator="containsText" text="Validation - Niveau 3">
      <formula>NOT(ISERROR(SEARCH("Validation - Niveau 3",P27)))</formula>
    </cfRule>
    <cfRule type="containsText" dxfId="44" priority="29" operator="containsText" text="Validation - Niveau 1">
      <formula>NOT(ISERROR(SEARCH("Validation - Niveau 1",P27)))</formula>
    </cfRule>
    <cfRule type="cellIs" dxfId="43" priority="30" operator="equal">
      <formula>"Validation - Niveau 2"</formula>
    </cfRule>
  </conditionalFormatting>
  <conditionalFormatting sqref="P44:P59">
    <cfRule type="cellIs" dxfId="42" priority="18" operator="equal">
      <formula>"Validation - Niveau 2"</formula>
    </cfRule>
    <cfRule type="cellIs" dxfId="41" priority="19" operator="equal">
      <formula>"Validation - Niveau 3"</formula>
    </cfRule>
  </conditionalFormatting>
  <conditionalFormatting sqref="P45:P59">
    <cfRule type="containsText" dxfId="40" priority="17" operator="containsText" text="Validation - Niveau 1">
      <formula>NOT(ISERROR(SEARCH("Validation - Niveau 1",P45)))</formula>
    </cfRule>
  </conditionalFormatting>
  <conditionalFormatting sqref="T12:T19">
    <cfRule type="containsText" dxfId="39" priority="11" operator="containsText" text="Partiellement">
      <formula>NOT(ISERROR(SEARCH("Partiellement",T12)))</formula>
    </cfRule>
    <cfRule type="containsText" dxfId="38" priority="12" operator="containsText" text="Non">
      <formula>NOT(ISERROR(SEARCH("Non",T12)))</formula>
    </cfRule>
    <cfRule type="containsText" dxfId="37" priority="13" operator="containsText" text="Oui">
      <formula>NOT(ISERROR(SEARCH("Oui",T12)))</formula>
    </cfRule>
  </conditionalFormatting>
  <conditionalFormatting sqref="T27:T34">
    <cfRule type="containsText" dxfId="36" priority="8" operator="containsText" text="Partiellement">
      <formula>NOT(ISERROR(SEARCH("Partiellement",T27)))</formula>
    </cfRule>
    <cfRule type="containsText" dxfId="35" priority="9" operator="containsText" text="Non">
      <formula>NOT(ISERROR(SEARCH("Non",T27)))</formula>
    </cfRule>
    <cfRule type="containsText" dxfId="34" priority="10" operator="containsText" text="Oui">
      <formula>NOT(ISERROR(SEARCH("Oui",T27)))</formula>
    </cfRule>
  </conditionalFormatting>
  <conditionalFormatting sqref="T44:T59">
    <cfRule type="containsText" dxfId="33" priority="5" operator="containsText" text="Partiellement">
      <formula>NOT(ISERROR(SEARCH("Partiellement",T44)))</formula>
    </cfRule>
    <cfRule type="containsText" dxfId="32" priority="6" operator="containsText" text="Non">
      <formula>NOT(ISERROR(SEARCH("Non",T44)))</formula>
    </cfRule>
    <cfRule type="containsText" dxfId="31" priority="7" operator="containsText" text="Oui">
      <formula>NOT(ISERROR(SEARCH("Oui",T44)))</formula>
    </cfRule>
  </conditionalFormatting>
  <hyperlinks>
    <hyperlink ref="E43:F43" r:id="rId1" display="Cliquez ICI pour consulter les barèmes" xr:uid="{584052FD-1C73-444B-960A-81D7FF22E09F}"/>
  </hyperlinks>
  <pageMargins left="0.23622047244094491" right="0.23622047244094491" top="0.74803149606299213" bottom="0.74803149606299213" header="0.31496062992125984" footer="0.31496062992125984"/>
  <pageSetup scale="71" fitToHeight="3" orientation="landscape" horizontalDpi="1200" verticalDpi="1200" r:id="rId2"/>
  <ignoredErrors>
    <ignoredError sqref="Q12:S19 Q27:S34 Q44:S59 I44" unlockedFormula="1"/>
  </ignoredErrors>
  <drawing r:id="rId3"/>
  <extLst>
    <ext xmlns:x14="http://schemas.microsoft.com/office/spreadsheetml/2009/9/main" uri="{CCE6A557-97BC-4b89-ADB6-D9C93CAAB3DF}">
      <x14:dataValidations xmlns:xm="http://schemas.microsoft.com/office/excel/2006/main" count="7">
        <x14:dataValidation type="list" allowBlank="1" showInputMessage="1" showErrorMessage="1" xr:uid="{289EFFD7-C65B-492D-8F3E-8055B4073375}">
          <x14:formula1>
            <xm:f>Source!$A$64:$A$66</xm:f>
          </x14:formula1>
          <xm:sqref>T74:T75</xm:sqref>
        </x14:dataValidation>
        <x14:dataValidation type="list" allowBlank="1" showInputMessage="1" showErrorMessage="1" xr:uid="{AA48379A-28A6-4D7F-9519-CD3AA57B657C}">
          <x14:formula1>
            <xm:f>Source!$A$16:$A$25</xm:f>
          </x14:formula1>
          <xm:sqref>A87:D91</xm:sqref>
        </x14:dataValidation>
        <x14:dataValidation type="list" allowBlank="1" showInputMessage="1" showErrorMessage="1" xr:uid="{6785F8E0-181C-4F53-A795-7D43168CEA0D}">
          <x14:formula1>
            <xm:f>Source!$A$35:$A$37</xm:f>
          </x14:formula1>
          <xm:sqref>L87:L91</xm:sqref>
        </x14:dataValidation>
        <x14:dataValidation type="list" allowBlank="1" showInputMessage="1" showErrorMessage="1" xr:uid="{546AFA3C-EA84-49CF-9574-04C5749FC8DF}">
          <x14:formula1>
            <xm:f>Source!$A$28:$A$32</xm:f>
          </x14:formula1>
          <xm:sqref>E87:G91</xm:sqref>
        </x14:dataValidation>
        <x14:dataValidation type="list" allowBlank="1" showInputMessage="1" showErrorMessage="1" xr:uid="{36AE70A3-4AF4-4D8E-87A1-8E8BD59C85BD}">
          <x14:formula1>
            <xm:f>Source!$A$60:$A$61</xm:f>
          </x14:formula1>
          <xm:sqref>P71:P77</xm:sqref>
        </x14:dataValidation>
        <x14:dataValidation type="list" allowBlank="1" showInputMessage="1" showErrorMessage="1" xr:uid="{D3C56115-B2EB-4457-AE0C-25D00760D8FB}">
          <x14:formula1>
            <xm:f>Source!$A$40:$A$56</xm:f>
          </x14:formula1>
          <xm:sqref>A27:B34</xm:sqref>
        </x14:dataValidation>
        <x14:dataValidation type="list" allowBlank="1" showInputMessage="1" showErrorMessage="1" xr:uid="{B0FC387B-AC06-46FE-B32B-A0AF217CA53E}">
          <x14:formula1>
            <xm:f>Source!$A$70:$A$73</xm:f>
          </x14:formula1>
          <xm:sqref>T12:T19 T27:T34 T44:T59</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0369B4-D6B1-43DB-B14F-E62ACD7DDF82}">
  <sheetPr>
    <tabColor theme="5" tint="0.39997558519241921"/>
  </sheetPr>
  <dimension ref="A1:BV100"/>
  <sheetViews>
    <sheetView zoomScale="90" zoomScaleNormal="90" zoomScaleSheetLayoutView="100" workbookViewId="0">
      <selection activeCell="D8" sqref="D8:D9"/>
    </sheetView>
  </sheetViews>
  <sheetFormatPr baseColWidth="10" defaultColWidth="11.5703125" defaultRowHeight="18" x14ac:dyDescent="0.25"/>
  <cols>
    <col min="1" max="1" width="11.5703125" style="1"/>
    <col min="2" max="2" width="20.85546875" style="1" customWidth="1"/>
    <col min="3" max="3" width="18.7109375" style="1" customWidth="1"/>
    <col min="4" max="5" width="14.85546875" style="1" customWidth="1"/>
    <col min="6" max="6" width="11.5703125" style="1"/>
    <col min="7" max="7" width="12.7109375" style="1" customWidth="1"/>
    <col min="8" max="8" width="11.5703125" style="1"/>
    <col min="9" max="9" width="33.7109375" style="1" customWidth="1"/>
    <col min="10" max="10" width="14.42578125" style="1" customWidth="1"/>
    <col min="11" max="11" width="25" style="1" customWidth="1"/>
    <col min="12" max="12" width="15" style="1" bestFit="1" customWidth="1"/>
    <col min="13" max="23" width="11.5703125" style="1"/>
    <col min="24" max="26" width="11.5703125" style="76"/>
    <col min="27" max="34" width="11.5703125" style="450"/>
    <col min="35" max="35" width="23.28515625" style="450" customWidth="1"/>
    <col min="36" max="38" width="11.5703125" style="450"/>
    <col min="39" max="39" width="17.5703125" style="450" customWidth="1"/>
    <col min="40" max="40" width="24.42578125" style="450" customWidth="1"/>
    <col min="41" max="66" width="11.5703125" style="450"/>
    <col min="67" max="74" width="11.5703125" style="303"/>
    <col min="75" max="16384" width="11.5703125" style="1"/>
  </cols>
  <sheetData>
    <row r="1" spans="1:43" x14ac:dyDescent="0.25">
      <c r="A1" s="288"/>
      <c r="B1" s="288"/>
      <c r="C1" s="288"/>
      <c r="D1" s="288"/>
      <c r="E1" s="288"/>
      <c r="F1" s="288"/>
      <c r="G1" s="288"/>
      <c r="H1" s="288"/>
      <c r="I1" s="288"/>
      <c r="J1" s="288"/>
      <c r="K1" s="288"/>
      <c r="L1" s="288"/>
      <c r="M1" s="504" t="s">
        <v>514</v>
      </c>
      <c r="N1" s="288"/>
      <c r="O1" s="288"/>
      <c r="P1" s="288"/>
      <c r="Q1" s="288"/>
      <c r="R1" s="288"/>
      <c r="S1" s="288"/>
      <c r="T1" s="288"/>
      <c r="U1" s="288"/>
      <c r="V1" s="288"/>
      <c r="W1" s="288"/>
    </row>
    <row r="2" spans="1:43" ht="18" customHeight="1" x14ac:dyDescent="0.25">
      <c r="A2" s="288"/>
      <c r="B2" s="288"/>
      <c r="C2" s="848" t="s">
        <v>483</v>
      </c>
      <c r="D2" s="849"/>
      <c r="E2" s="849"/>
      <c r="F2" s="849"/>
      <c r="G2" s="849"/>
      <c r="H2" s="849"/>
      <c r="I2" s="849"/>
      <c r="J2" s="288"/>
      <c r="K2" s="288"/>
      <c r="L2" s="288"/>
      <c r="M2" s="288"/>
      <c r="N2" s="288"/>
      <c r="O2" s="288"/>
      <c r="P2" s="288"/>
      <c r="Q2" s="288"/>
      <c r="R2" s="288"/>
      <c r="S2" s="288"/>
      <c r="T2" s="288"/>
      <c r="U2" s="288"/>
      <c r="V2" s="288"/>
      <c r="W2" s="288"/>
    </row>
    <row r="3" spans="1:43" ht="18" customHeight="1" x14ac:dyDescent="0.25">
      <c r="A3" s="288"/>
      <c r="B3" s="288"/>
      <c r="C3" s="848"/>
      <c r="D3" s="849"/>
      <c r="E3" s="849"/>
      <c r="F3" s="849"/>
      <c r="G3" s="849"/>
      <c r="H3" s="849"/>
      <c r="I3" s="849"/>
      <c r="J3" s="362"/>
      <c r="K3" s="845" t="s">
        <v>417</v>
      </c>
      <c r="L3" s="842" t="s">
        <v>415</v>
      </c>
      <c r="M3" s="842"/>
      <c r="N3" s="288"/>
      <c r="O3" s="288"/>
      <c r="P3" s="288"/>
      <c r="Q3" s="288"/>
      <c r="R3" s="288"/>
      <c r="S3" s="288"/>
      <c r="T3" s="288"/>
      <c r="U3" s="288"/>
      <c r="V3" s="288"/>
      <c r="W3" s="288"/>
    </row>
    <row r="4" spans="1:43" x14ac:dyDescent="0.25">
      <c r="A4" s="288"/>
      <c r="B4" s="288"/>
      <c r="C4" s="288"/>
      <c r="D4" s="288"/>
      <c r="E4" s="288"/>
      <c r="F4" s="288"/>
      <c r="G4" s="288"/>
      <c r="H4" s="288"/>
      <c r="I4" s="362"/>
      <c r="J4" s="362"/>
      <c r="K4" s="846"/>
      <c r="L4" s="842"/>
      <c r="M4" s="842"/>
      <c r="N4" s="288"/>
      <c r="O4" s="288"/>
      <c r="P4" s="288"/>
      <c r="Q4" s="288"/>
      <c r="R4" s="288"/>
      <c r="S4" s="288"/>
      <c r="T4" s="288"/>
      <c r="U4" s="288"/>
      <c r="V4" s="288"/>
      <c r="W4" s="288"/>
    </row>
    <row r="5" spans="1:43" ht="18.75" thickBot="1" x14ac:dyDescent="0.3">
      <c r="A5" s="288"/>
      <c r="B5" s="288"/>
      <c r="C5" s="288"/>
      <c r="D5" s="288"/>
      <c r="E5" s="288"/>
      <c r="F5" s="288"/>
      <c r="G5" s="288"/>
      <c r="H5" s="288"/>
      <c r="I5" s="362"/>
      <c r="J5" s="362"/>
      <c r="K5" s="847"/>
      <c r="L5" s="842"/>
      <c r="M5" s="842"/>
      <c r="N5" s="288"/>
      <c r="O5" s="288"/>
      <c r="P5" s="288"/>
      <c r="Q5" s="288"/>
      <c r="R5" s="288"/>
      <c r="S5" s="288"/>
      <c r="T5" s="288"/>
      <c r="U5" s="288"/>
      <c r="V5" s="288"/>
      <c r="W5" s="288"/>
    </row>
    <row r="6" spans="1:43" x14ac:dyDescent="0.25">
      <c r="A6" s="288"/>
      <c r="B6" s="570" t="s">
        <v>5</v>
      </c>
      <c r="C6" s="571"/>
      <c r="D6" s="571"/>
      <c r="E6" s="571"/>
      <c r="F6" s="572"/>
      <c r="G6" s="322"/>
      <c r="H6" s="322"/>
      <c r="I6" s="575" t="s">
        <v>136</v>
      </c>
      <c r="J6" s="576"/>
      <c r="K6" s="576"/>
      <c r="L6" s="576"/>
      <c r="M6" s="577"/>
      <c r="N6" s="288"/>
      <c r="O6" s="288"/>
      <c r="P6" s="288"/>
      <c r="Q6" s="288"/>
      <c r="R6" s="288"/>
      <c r="S6" s="288"/>
      <c r="T6" s="288"/>
      <c r="U6" s="288"/>
      <c r="V6" s="288"/>
      <c r="W6" s="288"/>
    </row>
    <row r="7" spans="1:43" ht="18.75" thickBot="1" x14ac:dyDescent="0.3">
      <c r="A7" s="288"/>
      <c r="B7" s="2"/>
      <c r="C7" s="288"/>
      <c r="D7" s="288"/>
      <c r="E7" s="288"/>
      <c r="F7" s="3"/>
      <c r="G7" s="288"/>
      <c r="H7" s="288"/>
      <c r="I7" s="2"/>
      <c r="J7" s="288"/>
      <c r="K7" s="288"/>
      <c r="L7" s="288"/>
      <c r="M7" s="3"/>
      <c r="N7" s="288"/>
      <c r="O7" s="288"/>
      <c r="P7" s="288"/>
      <c r="Q7" s="288"/>
      <c r="R7" s="288"/>
      <c r="S7" s="288"/>
      <c r="T7" s="288"/>
      <c r="U7" s="288"/>
      <c r="V7" s="288"/>
      <c r="W7" s="288"/>
      <c r="AI7" s="450" t="s">
        <v>60</v>
      </c>
    </row>
    <row r="8" spans="1:43" ht="18.75" thickBot="1" x14ac:dyDescent="0.3">
      <c r="A8" s="288"/>
      <c r="B8" s="579" t="s">
        <v>416</v>
      </c>
      <c r="C8" s="580"/>
      <c r="D8" s="843"/>
      <c r="E8" s="585" t="s">
        <v>0</v>
      </c>
      <c r="F8" s="3"/>
      <c r="G8" s="288"/>
      <c r="H8" s="288"/>
      <c r="I8" s="352" t="s">
        <v>89</v>
      </c>
      <c r="J8" s="320" t="s">
        <v>12</v>
      </c>
      <c r="K8" s="353"/>
      <c r="L8" s="321" t="s">
        <v>14</v>
      </c>
      <c r="M8" s="306"/>
      <c r="N8" s="288"/>
      <c r="O8" s="288"/>
      <c r="P8" s="288"/>
      <c r="Q8" s="288"/>
      <c r="R8" s="288"/>
      <c r="S8" s="288"/>
      <c r="T8" s="288"/>
      <c r="U8" s="288"/>
      <c r="V8" s="288"/>
      <c r="W8" s="288"/>
      <c r="AI8" s="457">
        <f>IFERROR(IF(D14=AI17,(D13*0.1175)/D15/365,IF(D14=AI16,(D13*0.0908)/D15/365,IF(D14=AI15,(D13*0.0775)/D15/365,IF(D14=AI14,(D13*0.0695)/D15/365,IF(D14=AI13,(D13*0.0641)/D15/365,IF(D14=AI12,(D13*0.0575)/D15/365,IF(D14=AI11,(D13*0.0535)/D15/365,IF(D14="",0)))))))),0)</f>
        <v>0</v>
      </c>
      <c r="AL8" s="450" t="s">
        <v>38</v>
      </c>
    </row>
    <row r="9" spans="1:43" ht="18.75" thickBot="1" x14ac:dyDescent="0.3">
      <c r="A9" s="318"/>
      <c r="B9" s="581"/>
      <c r="C9" s="582"/>
      <c r="D9" s="844"/>
      <c r="E9" s="586"/>
      <c r="F9" s="312"/>
      <c r="G9" s="288"/>
      <c r="H9" s="288"/>
      <c r="I9" s="345"/>
      <c r="J9" s="319" t="s">
        <v>13</v>
      </c>
      <c r="K9" s="354"/>
      <c r="L9" s="315" t="s">
        <v>13</v>
      </c>
      <c r="M9" s="312"/>
      <c r="N9" s="288"/>
      <c r="O9" s="288"/>
      <c r="P9" s="288"/>
      <c r="Q9" s="288"/>
      <c r="R9" s="288"/>
      <c r="S9" s="288"/>
      <c r="T9" s="288"/>
      <c r="U9" s="288"/>
      <c r="V9" s="288"/>
      <c r="W9" s="288"/>
      <c r="AL9" s="453" t="s">
        <v>39</v>
      </c>
      <c r="AO9" s="450">
        <v>1</v>
      </c>
      <c r="AQ9" s="452"/>
    </row>
    <row r="10" spans="1:43" ht="18.75" thickBot="1" x14ac:dyDescent="0.3">
      <c r="A10" s="288"/>
      <c r="B10" s="2"/>
      <c r="C10" s="288"/>
      <c r="D10" s="288"/>
      <c r="E10" s="288"/>
      <c r="F10" s="288"/>
      <c r="G10" s="288"/>
      <c r="H10" s="288"/>
      <c r="I10" s="344"/>
      <c r="J10" s="288"/>
      <c r="K10" s="288"/>
      <c r="L10" s="288"/>
      <c r="M10" s="3"/>
      <c r="N10" s="288"/>
      <c r="O10" s="288"/>
      <c r="P10" s="288"/>
      <c r="Q10" s="288"/>
      <c r="R10" s="288"/>
      <c r="S10" s="288"/>
      <c r="T10" s="288"/>
      <c r="U10" s="288"/>
      <c r="V10" s="288"/>
      <c r="W10" s="288"/>
      <c r="AI10" s="450" t="s">
        <v>37</v>
      </c>
      <c r="AL10" s="453" t="s">
        <v>40</v>
      </c>
      <c r="AO10" s="450">
        <v>2</v>
      </c>
    </row>
    <row r="11" spans="1:43" ht="18.75" thickBot="1" x14ac:dyDescent="0.3">
      <c r="A11" s="288"/>
      <c r="B11" s="570" t="s">
        <v>4</v>
      </c>
      <c r="C11" s="571"/>
      <c r="D11" s="571"/>
      <c r="E11" s="571"/>
      <c r="F11" s="572"/>
      <c r="G11" s="288"/>
      <c r="H11" s="288"/>
      <c r="I11" s="344" t="s">
        <v>90</v>
      </c>
      <c r="J11" s="320" t="s">
        <v>12</v>
      </c>
      <c r="K11" s="353"/>
      <c r="L11" s="6" t="s">
        <v>14</v>
      </c>
      <c r="M11" s="3"/>
      <c r="N11" s="288"/>
      <c r="O11" s="288"/>
      <c r="P11" s="288"/>
      <c r="Q11" s="288"/>
      <c r="R11" s="288"/>
      <c r="S11" s="288"/>
      <c r="T11" s="288"/>
      <c r="U11" s="288"/>
      <c r="V11" s="288"/>
      <c r="W11" s="288"/>
      <c r="AI11" s="450">
        <v>50</v>
      </c>
      <c r="AL11" s="453" t="s">
        <v>41</v>
      </c>
      <c r="AO11" s="450">
        <v>5</v>
      </c>
    </row>
    <row r="12" spans="1:43" ht="18.75" thickBot="1" x14ac:dyDescent="0.3">
      <c r="A12" s="288"/>
      <c r="B12" s="596" t="s">
        <v>111</v>
      </c>
      <c r="C12" s="597"/>
      <c r="D12" s="598" t="s">
        <v>138</v>
      </c>
      <c r="E12" s="599"/>
      <c r="F12" s="3"/>
      <c r="G12" s="288"/>
      <c r="H12" s="288"/>
      <c r="I12" s="345"/>
      <c r="J12" s="319" t="s">
        <v>13</v>
      </c>
      <c r="K12" s="354"/>
      <c r="L12" s="315" t="s">
        <v>13</v>
      </c>
      <c r="M12" s="312"/>
      <c r="N12" s="288"/>
      <c r="O12" s="288"/>
      <c r="P12" s="288"/>
      <c r="Q12" s="288"/>
      <c r="R12" s="288"/>
      <c r="S12" s="288"/>
      <c r="T12" s="288"/>
      <c r="U12" s="288"/>
      <c r="V12" s="288"/>
      <c r="W12" s="288"/>
      <c r="AI12" s="450">
        <v>40</v>
      </c>
      <c r="AL12" s="453" t="s">
        <v>42</v>
      </c>
      <c r="AO12" s="450">
        <v>5</v>
      </c>
    </row>
    <row r="13" spans="1:43" ht="18.75" thickBot="1" x14ac:dyDescent="0.3">
      <c r="A13" s="288"/>
      <c r="B13" s="348" t="s">
        <v>135</v>
      </c>
      <c r="C13" s="347"/>
      <c r="D13" s="346">
        <f>IF(D12=AH22,AJ22*D15,IF(D12=AH23,AJ23*D15,IF(D12=AH24,AJ24*D15,IF(D12=AH25,AJ25*D15,IF(D12=AH26,AJ26*D15,IF(D12=AH27,AJ27*D15,IF(D12=AH28,AJ28*D15,IF(D12=AH29,AJ29*D15,IF(D12=AH30,AJ30*D15,IF(D12=AH31,AJ31*D15,IF(D12=AH32,AJ32*D15,IF(D12=AH33,AJ33*D15,IF(D12=AH34,AJ34*D15,IF(D12=AH35,AJ35*D15,IF(D12=AH36,AJ36*D15,IF(D12=AH37,AJ37*D15,IF(D12=AH38,AJ38*D15,IF(D12=AH39,AJ39*D15,IF(D12=AH40,AJ40*D15,IF(D12=AH41,AJ41*D15,IF(D12=AH42,AJ42*D15,IF(D12=AH43,0,"Nombre"))))))))))))))))))))))</f>
        <v>0</v>
      </c>
      <c r="E13" s="6" t="s">
        <v>2</v>
      </c>
      <c r="F13" s="3"/>
      <c r="G13" s="288"/>
      <c r="H13" s="288"/>
      <c r="I13" s="344"/>
      <c r="J13" s="288"/>
      <c r="K13" s="316"/>
      <c r="L13" s="288"/>
      <c r="M13" s="3"/>
      <c r="N13" s="288"/>
      <c r="O13" s="288"/>
      <c r="P13" s="288"/>
      <c r="Q13" s="288"/>
      <c r="R13" s="288"/>
      <c r="S13" s="288"/>
      <c r="T13" s="288"/>
      <c r="U13" s="288"/>
      <c r="V13" s="288"/>
      <c r="W13" s="288"/>
      <c r="AI13" s="450">
        <v>30</v>
      </c>
      <c r="AL13" s="453" t="s">
        <v>43</v>
      </c>
      <c r="AO13" s="450">
        <v>25</v>
      </c>
    </row>
    <row r="14" spans="1:43" ht="18.75" thickBot="1" x14ac:dyDescent="0.3">
      <c r="A14" s="288"/>
      <c r="B14" s="348" t="s">
        <v>109</v>
      </c>
      <c r="C14" s="347"/>
      <c r="D14" s="351"/>
      <c r="E14" s="6" t="s">
        <v>110</v>
      </c>
      <c r="F14" s="3"/>
      <c r="G14" s="288"/>
      <c r="H14" s="288"/>
      <c r="I14" s="344" t="s">
        <v>91</v>
      </c>
      <c r="J14" s="320" t="s">
        <v>12</v>
      </c>
      <c r="K14" s="353"/>
      <c r="L14" s="6" t="s">
        <v>14</v>
      </c>
      <c r="M14" s="3"/>
      <c r="N14" s="288"/>
      <c r="O14" s="288"/>
      <c r="P14" s="288"/>
      <c r="Q14" s="288"/>
      <c r="R14" s="288"/>
      <c r="S14" s="288"/>
      <c r="T14" s="288"/>
      <c r="U14" s="288"/>
      <c r="V14" s="288"/>
      <c r="W14" s="288"/>
      <c r="AI14" s="450">
        <v>25</v>
      </c>
      <c r="AL14" s="453" t="s">
        <v>44</v>
      </c>
      <c r="AO14" s="450">
        <v>4</v>
      </c>
    </row>
    <row r="15" spans="1:43" ht="21.75" thickBot="1" x14ac:dyDescent="0.3">
      <c r="A15" s="288"/>
      <c r="B15" s="348" t="s">
        <v>1</v>
      </c>
      <c r="C15" s="347"/>
      <c r="D15" s="351"/>
      <c r="E15" s="6" t="s">
        <v>408</v>
      </c>
      <c r="F15" s="3"/>
      <c r="G15" s="288"/>
      <c r="H15" s="288"/>
      <c r="I15" s="345"/>
      <c r="J15" s="319" t="s">
        <v>13</v>
      </c>
      <c r="K15" s="354"/>
      <c r="L15" s="315" t="s">
        <v>13</v>
      </c>
      <c r="M15" s="312"/>
      <c r="N15" s="288"/>
      <c r="O15" s="288"/>
      <c r="P15" s="288"/>
      <c r="Q15" s="288"/>
      <c r="R15" s="288"/>
      <c r="S15" s="288"/>
      <c r="T15" s="288"/>
      <c r="U15" s="288"/>
      <c r="V15" s="288"/>
      <c r="W15" s="288"/>
      <c r="AI15" s="450">
        <v>20</v>
      </c>
      <c r="AL15" s="453" t="s">
        <v>45</v>
      </c>
      <c r="AO15" s="450">
        <v>125</v>
      </c>
    </row>
    <row r="16" spans="1:43" ht="21.75" thickBot="1" x14ac:dyDescent="0.3">
      <c r="A16" s="288"/>
      <c r="B16" s="349" t="s">
        <v>33</v>
      </c>
      <c r="C16" s="350"/>
      <c r="D16" s="351"/>
      <c r="E16" s="315" t="s">
        <v>408</v>
      </c>
      <c r="F16" s="312"/>
      <c r="G16" s="288"/>
      <c r="H16" s="288"/>
      <c r="I16" s="344"/>
      <c r="J16" s="316"/>
      <c r="K16" s="318"/>
      <c r="L16" s="288"/>
      <c r="M16" s="3"/>
      <c r="N16" s="288"/>
      <c r="O16" s="288"/>
      <c r="P16" s="288"/>
      <c r="Q16" s="288"/>
      <c r="R16" s="288"/>
      <c r="S16" s="288"/>
      <c r="T16" s="288"/>
      <c r="U16" s="288"/>
      <c r="V16" s="288"/>
      <c r="W16" s="288"/>
      <c r="AI16" s="450">
        <v>15</v>
      </c>
      <c r="AL16" s="453" t="s">
        <v>46</v>
      </c>
      <c r="AO16" s="450">
        <v>250</v>
      </c>
    </row>
    <row r="17" spans="1:46" ht="18.75" thickBot="1" x14ac:dyDescent="0.3">
      <c r="A17" s="288"/>
      <c r="B17" s="2"/>
      <c r="C17" s="288"/>
      <c r="D17" s="288"/>
      <c r="E17" s="288"/>
      <c r="F17" s="288"/>
      <c r="G17" s="288"/>
      <c r="H17" s="288"/>
      <c r="I17" s="344" t="s">
        <v>92</v>
      </c>
      <c r="J17" s="320" t="s">
        <v>12</v>
      </c>
      <c r="K17" s="353"/>
      <c r="L17" s="6" t="s">
        <v>14</v>
      </c>
      <c r="M17" s="3"/>
      <c r="N17" s="288"/>
      <c r="O17" s="288"/>
      <c r="P17" s="288"/>
      <c r="Q17" s="288"/>
      <c r="R17" s="288"/>
      <c r="S17" s="288"/>
      <c r="T17" s="288"/>
      <c r="U17" s="288"/>
      <c r="V17" s="288"/>
      <c r="W17" s="288"/>
      <c r="AI17" s="450">
        <v>10</v>
      </c>
      <c r="AL17" s="453" t="s">
        <v>47</v>
      </c>
      <c r="AO17" s="450">
        <v>250</v>
      </c>
    </row>
    <row r="18" spans="1:46" ht="18.75" thickBot="1" x14ac:dyDescent="0.3">
      <c r="A18" s="288"/>
      <c r="B18" s="2"/>
      <c r="C18" s="288"/>
      <c r="D18" s="288"/>
      <c r="E18" s="288"/>
      <c r="F18" s="288"/>
      <c r="G18" s="288"/>
      <c r="H18" s="288"/>
      <c r="I18" s="345"/>
      <c r="J18" s="319" t="s">
        <v>13</v>
      </c>
      <c r="K18" s="354"/>
      <c r="L18" s="315" t="s">
        <v>13</v>
      </c>
      <c r="M18" s="312"/>
      <c r="N18" s="288"/>
      <c r="O18" s="288"/>
      <c r="P18" s="288"/>
      <c r="Q18" s="288"/>
      <c r="R18" s="288"/>
      <c r="S18" s="288"/>
      <c r="T18" s="288"/>
      <c r="U18" s="288"/>
      <c r="V18" s="288"/>
      <c r="W18" s="288"/>
      <c r="AL18" s="453" t="s">
        <v>48</v>
      </c>
      <c r="AO18" s="450">
        <v>1500</v>
      </c>
    </row>
    <row r="19" spans="1:46" ht="18.75" thickBot="1" x14ac:dyDescent="0.3">
      <c r="A19" s="288"/>
      <c r="B19" s="570" t="s">
        <v>6</v>
      </c>
      <c r="C19" s="571"/>
      <c r="D19" s="571"/>
      <c r="E19" s="571"/>
      <c r="F19" s="572"/>
      <c r="G19" s="288"/>
      <c r="H19" s="288"/>
      <c r="I19" s="344"/>
      <c r="J19" s="288"/>
      <c r="K19" s="288"/>
      <c r="L19" s="288"/>
      <c r="M19" s="3"/>
      <c r="N19" s="288"/>
      <c r="O19" s="288"/>
      <c r="P19" s="288"/>
      <c r="Q19" s="288"/>
      <c r="R19" s="288"/>
      <c r="S19" s="288"/>
      <c r="T19" s="288"/>
      <c r="U19" s="288"/>
      <c r="V19" s="288"/>
      <c r="W19" s="288"/>
      <c r="AL19" s="453" t="s">
        <v>49</v>
      </c>
      <c r="AO19" s="450">
        <v>300</v>
      </c>
    </row>
    <row r="20" spans="1:46" ht="18.75" thickBot="1" x14ac:dyDescent="0.3">
      <c r="A20" s="288"/>
      <c r="B20" s="2"/>
      <c r="C20" s="288"/>
      <c r="D20" s="288"/>
      <c r="E20" s="288"/>
      <c r="F20" s="3"/>
      <c r="G20" s="288"/>
      <c r="H20" s="288"/>
      <c r="I20" s="344" t="s">
        <v>137</v>
      </c>
      <c r="J20" s="320" t="s">
        <v>12</v>
      </c>
      <c r="K20" s="353"/>
      <c r="L20" s="6" t="s">
        <v>14</v>
      </c>
      <c r="M20" s="3"/>
      <c r="N20" s="288"/>
      <c r="O20" s="288"/>
      <c r="P20" s="288"/>
      <c r="Q20" s="288"/>
      <c r="R20" s="288"/>
      <c r="S20" s="288"/>
      <c r="T20" s="288"/>
      <c r="U20" s="288"/>
      <c r="V20" s="288"/>
      <c r="W20" s="288"/>
      <c r="AL20" s="453" t="s">
        <v>50</v>
      </c>
      <c r="AO20" s="450">
        <v>100</v>
      </c>
    </row>
    <row r="21" spans="1:46" ht="18.75" thickBot="1" x14ac:dyDescent="0.3">
      <c r="A21" s="288"/>
      <c r="B21" s="5" t="s">
        <v>7</v>
      </c>
      <c r="C21" s="602" t="s">
        <v>138</v>
      </c>
      <c r="D21" s="603"/>
      <c r="E21" s="6"/>
      <c r="F21" s="7"/>
      <c r="G21" s="288"/>
      <c r="H21" s="288"/>
      <c r="I21" s="345"/>
      <c r="J21" s="319" t="s">
        <v>13</v>
      </c>
      <c r="K21" s="354"/>
      <c r="L21" s="315" t="s">
        <v>13</v>
      </c>
      <c r="M21" s="312"/>
      <c r="N21" s="288"/>
      <c r="O21" s="288"/>
      <c r="P21" s="288"/>
      <c r="Q21" s="288"/>
      <c r="R21" s="288"/>
      <c r="S21" s="288"/>
      <c r="T21" s="288"/>
      <c r="U21" s="288"/>
      <c r="V21" s="288"/>
      <c r="W21" s="288"/>
      <c r="AJ21" s="450" t="s">
        <v>105</v>
      </c>
      <c r="AL21" s="453" t="s">
        <v>51</v>
      </c>
      <c r="AO21" s="450">
        <v>75</v>
      </c>
    </row>
    <row r="22" spans="1:46" ht="18.75" thickBot="1" x14ac:dyDescent="0.3">
      <c r="A22" s="288"/>
      <c r="B22" s="5" t="s">
        <v>8</v>
      </c>
      <c r="C22" s="6"/>
      <c r="D22" s="357"/>
      <c r="E22" s="6" t="s">
        <v>11</v>
      </c>
      <c r="F22" s="7"/>
      <c r="G22" s="288"/>
      <c r="H22" s="288"/>
      <c r="I22" s="288"/>
      <c r="J22" s="288"/>
      <c r="K22" s="316"/>
      <c r="L22" s="288"/>
      <c r="M22" s="3"/>
      <c r="N22" s="288"/>
      <c r="O22" s="288"/>
      <c r="P22" s="288"/>
      <c r="Q22" s="288"/>
      <c r="R22" s="288"/>
      <c r="S22" s="288"/>
      <c r="T22" s="288"/>
      <c r="U22" s="288"/>
      <c r="V22" s="288"/>
      <c r="W22" s="288"/>
      <c r="AH22" s="454" t="s">
        <v>117</v>
      </c>
      <c r="AI22" s="454"/>
      <c r="AJ22" s="450">
        <v>1184</v>
      </c>
      <c r="AL22" s="453" t="s">
        <v>52</v>
      </c>
      <c r="AO22" s="450">
        <v>50</v>
      </c>
    </row>
    <row r="23" spans="1:46" ht="18.75" thickBot="1" x14ac:dyDescent="0.3">
      <c r="A23" s="288"/>
      <c r="B23" s="4" t="s">
        <v>9</v>
      </c>
      <c r="C23" s="315"/>
      <c r="D23" s="360">
        <f>IFERROR(IF(C21=AL9,D22/AO9,IF(C21=AL10,D22/AO10,IF(C21=AL11,D22/AO11,IF(C21=AL12,D22/AO12,IF(C21=AL13,D22/AO13,IF(C21=AL14,D22/AO14,IF(C21=AL15,D22/AO15,IF(C21=AL16,D22/AO16,IF(C21=AL17,D22/AO17,IF(C21=AL18,D22/AO18,IF(C21=AL19,D22/AO19,IF(C21=AL20,D22/AO20,IF(BC21=AL21,D22/AO21,IF(C21=AL22,D22/AO22,IF(C21=AL23,D22/AO23,IF(C21=AL24,D22/AO24,IF(C21=AL25,D22/AO25,IF(C21=AL26,D22/AO26,IF(C21=AL27,D22/AO27,IF(C21=AL28,0,"Nombre")))))))))))))))))))),0)</f>
        <v>0</v>
      </c>
      <c r="E23" s="315" t="s">
        <v>10</v>
      </c>
      <c r="F23" s="8"/>
      <c r="G23" s="288"/>
      <c r="H23" s="288"/>
      <c r="I23" s="288"/>
      <c r="J23" s="288"/>
      <c r="K23" s="288"/>
      <c r="L23" s="288"/>
      <c r="M23" s="3"/>
      <c r="N23" s="288"/>
      <c r="O23" s="288"/>
      <c r="P23" s="288"/>
      <c r="Q23" s="288"/>
      <c r="R23" s="288"/>
      <c r="S23" s="288"/>
      <c r="T23" s="288"/>
      <c r="U23" s="288"/>
      <c r="V23" s="288"/>
      <c r="W23" s="288"/>
      <c r="AH23" s="454" t="s">
        <v>112</v>
      </c>
      <c r="AI23" s="454"/>
      <c r="AJ23" s="450">
        <v>635</v>
      </c>
      <c r="AL23" s="453" t="s">
        <v>53</v>
      </c>
      <c r="AO23" s="450">
        <v>100</v>
      </c>
    </row>
    <row r="24" spans="1:46" x14ac:dyDescent="0.25">
      <c r="A24" s="288"/>
      <c r="B24" s="2"/>
      <c r="C24" s="288"/>
      <c r="D24" s="288"/>
      <c r="E24" s="288"/>
      <c r="F24" s="288"/>
      <c r="G24" s="288"/>
      <c r="H24" s="288"/>
      <c r="I24" s="288"/>
      <c r="J24" s="288"/>
      <c r="K24" s="288"/>
      <c r="L24" s="288"/>
      <c r="M24" s="3"/>
      <c r="N24" s="288"/>
      <c r="O24" s="288"/>
      <c r="P24" s="288"/>
      <c r="Q24" s="288"/>
      <c r="R24" s="288"/>
      <c r="S24" s="288"/>
      <c r="T24" s="288"/>
      <c r="U24" s="288"/>
      <c r="V24" s="288"/>
      <c r="W24" s="288"/>
      <c r="AH24" s="454" t="s">
        <v>113</v>
      </c>
      <c r="AI24" s="454"/>
      <c r="AJ24" s="450">
        <v>452</v>
      </c>
      <c r="AL24" s="453" t="s">
        <v>54</v>
      </c>
      <c r="AO24" s="450">
        <v>40</v>
      </c>
    </row>
    <row r="25" spans="1:46" ht="18.75" thickBot="1" x14ac:dyDescent="0.3">
      <c r="A25" s="288"/>
      <c r="B25" s="2"/>
      <c r="C25" s="288"/>
      <c r="D25" s="288"/>
      <c r="E25" s="288"/>
      <c r="F25" s="288"/>
      <c r="G25" s="288"/>
      <c r="H25" s="288"/>
      <c r="I25" s="288"/>
      <c r="J25" s="288"/>
      <c r="K25" s="288"/>
      <c r="L25" s="288"/>
      <c r="M25" s="3"/>
      <c r="N25" s="288"/>
      <c r="O25" s="288"/>
      <c r="P25" s="288"/>
      <c r="Q25" s="288"/>
      <c r="R25" s="288"/>
      <c r="S25" s="288"/>
      <c r="T25" s="288"/>
      <c r="U25" s="288"/>
      <c r="V25" s="288"/>
      <c r="W25" s="288"/>
      <c r="AH25" s="454" t="s">
        <v>116</v>
      </c>
      <c r="AI25" s="454"/>
      <c r="AJ25" s="450">
        <v>600</v>
      </c>
      <c r="AL25" s="453" t="s">
        <v>55</v>
      </c>
      <c r="AO25" s="450">
        <v>4</v>
      </c>
    </row>
    <row r="26" spans="1:46" x14ac:dyDescent="0.25">
      <c r="A26" s="288"/>
      <c r="B26" s="573"/>
      <c r="C26" s="574"/>
      <c r="D26" s="574"/>
      <c r="E26" s="574"/>
      <c r="F26" s="574"/>
      <c r="G26" s="288"/>
      <c r="H26" s="288"/>
      <c r="I26" s="570" t="s">
        <v>16</v>
      </c>
      <c r="J26" s="571"/>
      <c r="K26" s="571"/>
      <c r="L26" s="571"/>
      <c r="M26" s="572"/>
      <c r="N26" s="1097" t="s">
        <v>492</v>
      </c>
      <c r="O26" s="1098"/>
      <c r="P26" s="1098"/>
      <c r="Q26" s="1098"/>
      <c r="R26" s="1098"/>
      <c r="S26" s="1098"/>
      <c r="T26" s="288"/>
      <c r="U26" s="288"/>
      <c r="V26" s="288"/>
      <c r="W26" s="288"/>
      <c r="AH26" s="454" t="s">
        <v>128</v>
      </c>
      <c r="AI26" s="454"/>
      <c r="AJ26" s="450">
        <v>450</v>
      </c>
      <c r="AL26" s="453" t="s">
        <v>56</v>
      </c>
      <c r="AO26" s="450">
        <v>6</v>
      </c>
    </row>
    <row r="27" spans="1:46" ht="18.75" thickBot="1" x14ac:dyDescent="0.3">
      <c r="A27" s="288"/>
      <c r="B27" s="2"/>
      <c r="C27" s="288"/>
      <c r="D27" s="288"/>
      <c r="E27" s="288"/>
      <c r="F27" s="288"/>
      <c r="G27" s="288"/>
      <c r="H27" s="288"/>
      <c r="I27" s="2"/>
      <c r="J27" s="288"/>
      <c r="K27" s="288"/>
      <c r="L27" s="288"/>
      <c r="M27" s="3"/>
      <c r="N27" s="1099"/>
      <c r="O27" s="1098"/>
      <c r="P27" s="1098"/>
      <c r="Q27" s="1098"/>
      <c r="R27" s="1098"/>
      <c r="S27" s="1098"/>
      <c r="T27" s="288"/>
      <c r="U27" s="288"/>
      <c r="V27" s="288"/>
      <c r="W27" s="288"/>
      <c r="AH27" s="454" t="s">
        <v>118</v>
      </c>
      <c r="AI27" s="454"/>
      <c r="AJ27" s="450">
        <v>1237</v>
      </c>
      <c r="AL27" s="453" t="s">
        <v>57</v>
      </c>
      <c r="AO27" s="450">
        <v>40</v>
      </c>
    </row>
    <row r="28" spans="1:46" ht="21.75" thickBot="1" x14ac:dyDescent="0.3">
      <c r="A28" s="288"/>
      <c r="B28" s="317"/>
      <c r="C28" s="316"/>
      <c r="D28" s="288"/>
      <c r="E28" s="316"/>
      <c r="F28" s="288"/>
      <c r="G28" s="288"/>
      <c r="H28" s="288"/>
      <c r="I28" s="5" t="s">
        <v>18</v>
      </c>
      <c r="J28" s="6"/>
      <c r="K28" s="6"/>
      <c r="L28" s="355"/>
      <c r="M28" s="7" t="s">
        <v>408</v>
      </c>
      <c r="N28" s="1099"/>
      <c r="O28" s="1098"/>
      <c r="P28" s="1098"/>
      <c r="Q28" s="1098"/>
      <c r="R28" s="1098"/>
      <c r="S28" s="1098"/>
      <c r="T28" s="288"/>
      <c r="U28" s="288"/>
      <c r="V28" s="288"/>
      <c r="W28" s="288"/>
      <c r="AH28" s="454" t="s">
        <v>119</v>
      </c>
      <c r="AI28" s="454"/>
      <c r="AJ28" s="450">
        <v>1076</v>
      </c>
      <c r="AL28" s="454" t="s">
        <v>138</v>
      </c>
    </row>
    <row r="29" spans="1:46" ht="18.75" thickBot="1" x14ac:dyDescent="0.3">
      <c r="A29" s="288"/>
      <c r="B29" s="2"/>
      <c r="C29" s="316"/>
      <c r="D29" s="288"/>
      <c r="E29" s="316"/>
      <c r="F29" s="288"/>
      <c r="G29" s="288"/>
      <c r="H29" s="288"/>
      <c r="I29" s="4" t="s">
        <v>17</v>
      </c>
      <c r="J29" s="315"/>
      <c r="K29" s="356" t="s">
        <v>138</v>
      </c>
      <c r="L29" s="361">
        <f>IF(K29=AT33,AW33,IF(K29=AT34,AW34,IF(K29=AT35,AW35,IF(K29=AT36,AW36,IF(K29=AT37,AW37,IF(K29=AT38,AW38,IF(K29=AT39,AW39,IF(K29=AT40,AW40,IF(K29=AT41,AW41,IF(K29=AT42,AW42,IF(K29=AT43,AW43,IF(K29=AT44,AW44,IF(K29=AT45,AW45,IF(K29=AT46,AW46,IF(K29=AT47,AW47,IF(K29=AT48,AW48,IF(K29=AT49,0)))))))))))))))))</f>
        <v>0</v>
      </c>
      <c r="M29" s="8" t="s">
        <v>15</v>
      </c>
      <c r="N29" s="1099"/>
      <c r="O29" s="1098"/>
      <c r="P29" s="1098"/>
      <c r="Q29" s="1098"/>
      <c r="R29" s="1098"/>
      <c r="S29" s="1098"/>
      <c r="T29" s="288"/>
      <c r="U29" s="288"/>
      <c r="V29" s="288"/>
      <c r="W29" s="288"/>
      <c r="AH29" s="454" t="s">
        <v>120</v>
      </c>
      <c r="AI29" s="454"/>
      <c r="AJ29" s="450">
        <v>753</v>
      </c>
    </row>
    <row r="30" spans="1:46" ht="18.75" thickBot="1" x14ac:dyDescent="0.3">
      <c r="A30" s="288"/>
      <c r="B30" s="2"/>
      <c r="C30" s="288"/>
      <c r="D30" s="288"/>
      <c r="E30" s="288"/>
      <c r="F30" s="288"/>
      <c r="G30" s="288"/>
      <c r="H30" s="288"/>
      <c r="I30" s="288"/>
      <c r="J30" s="288"/>
      <c r="K30" s="288"/>
      <c r="L30" s="318"/>
      <c r="M30" s="3"/>
      <c r="N30" s="288"/>
      <c r="O30" s="288"/>
      <c r="P30" s="288"/>
      <c r="Q30" s="288"/>
      <c r="R30" s="288"/>
      <c r="S30" s="288"/>
      <c r="T30" s="288"/>
      <c r="U30" s="288"/>
      <c r="V30" s="288"/>
      <c r="W30" s="288"/>
      <c r="AH30" s="454" t="s">
        <v>121</v>
      </c>
      <c r="AI30" s="454"/>
      <c r="AJ30" s="450">
        <v>500</v>
      </c>
      <c r="AM30" s="455" t="s">
        <v>407</v>
      </c>
      <c r="AN30" s="450" t="s">
        <v>406</v>
      </c>
    </row>
    <row r="31" spans="1:46" ht="18.75" thickBot="1" x14ac:dyDescent="0.3">
      <c r="A31" s="288"/>
      <c r="B31" s="317"/>
      <c r="C31" s="316"/>
      <c r="D31" s="288"/>
      <c r="E31" s="316"/>
      <c r="F31" s="288"/>
      <c r="G31" s="288"/>
      <c r="H31" s="288"/>
      <c r="I31" s="570" t="s">
        <v>142</v>
      </c>
      <c r="J31" s="571"/>
      <c r="K31" s="571"/>
      <c r="L31" s="571"/>
      <c r="M31" s="572"/>
      <c r="N31" s="288"/>
      <c r="O31" s="288"/>
      <c r="P31" s="288"/>
      <c r="Q31" s="288"/>
      <c r="R31" s="288"/>
      <c r="S31" s="288"/>
      <c r="T31" s="288"/>
      <c r="U31" s="288"/>
      <c r="V31" s="288"/>
      <c r="W31" s="288"/>
      <c r="AH31" s="454" t="s">
        <v>46</v>
      </c>
      <c r="AI31" s="454"/>
      <c r="AJ31" s="450">
        <v>495</v>
      </c>
      <c r="AM31" s="456"/>
    </row>
    <row r="32" spans="1:46" ht="18.75" thickBot="1" x14ac:dyDescent="0.3">
      <c r="A32" s="288"/>
      <c r="B32" s="2"/>
      <c r="C32" s="316"/>
      <c r="D32" s="288"/>
      <c r="E32" s="316"/>
      <c r="F32" s="288"/>
      <c r="G32" s="288"/>
      <c r="H32" s="288"/>
      <c r="I32" s="4" t="s">
        <v>19</v>
      </c>
      <c r="J32" s="315"/>
      <c r="K32" s="315"/>
      <c r="L32" s="354"/>
      <c r="M32" s="8" t="s">
        <v>134</v>
      </c>
      <c r="N32" s="288"/>
      <c r="O32" s="288"/>
      <c r="P32" s="288"/>
      <c r="Q32" s="288"/>
      <c r="R32" s="288"/>
      <c r="S32" s="288"/>
      <c r="T32" s="288"/>
      <c r="U32" s="288"/>
      <c r="V32" s="288"/>
      <c r="W32" s="288"/>
      <c r="AH32" s="454" t="s">
        <v>122</v>
      </c>
      <c r="AI32" s="454"/>
      <c r="AJ32" s="450">
        <v>495</v>
      </c>
      <c r="AT32" s="450" t="s">
        <v>66</v>
      </c>
    </row>
    <row r="33" spans="1:49" ht="18.75" thickBot="1" x14ac:dyDescent="0.3">
      <c r="A33" s="288"/>
      <c r="B33" s="363"/>
      <c r="C33" s="313"/>
      <c r="D33" s="313"/>
      <c r="E33" s="313"/>
      <c r="F33" s="313"/>
      <c r="G33" s="313"/>
      <c r="H33" s="313"/>
      <c r="I33" s="313"/>
      <c r="J33" s="313"/>
      <c r="K33" s="313"/>
      <c r="L33" s="313"/>
      <c r="M33" s="312"/>
      <c r="N33" s="288"/>
      <c r="O33" s="288"/>
      <c r="P33" s="288"/>
      <c r="Q33" s="288"/>
      <c r="R33" s="288"/>
      <c r="S33" s="288"/>
      <c r="T33" s="288"/>
      <c r="U33" s="288"/>
      <c r="V33" s="288"/>
      <c r="W33" s="288"/>
      <c r="AH33" s="454" t="s">
        <v>123</v>
      </c>
      <c r="AI33" s="454"/>
      <c r="AJ33" s="450">
        <v>205</v>
      </c>
      <c r="AL33" s="457" t="s">
        <v>405</v>
      </c>
      <c r="AM33" s="452"/>
      <c r="AO33" s="458"/>
      <c r="AT33" s="450" t="s">
        <v>67</v>
      </c>
      <c r="AW33" s="450">
        <v>2005</v>
      </c>
    </row>
    <row r="34" spans="1:49" ht="18.75" thickBot="1" x14ac:dyDescent="0.3">
      <c r="A34" s="288"/>
      <c r="B34" s="288"/>
      <c r="C34" s="288"/>
      <c r="D34" s="288"/>
      <c r="E34" s="288"/>
      <c r="F34" s="288"/>
      <c r="G34" s="288"/>
      <c r="H34" s="288"/>
      <c r="I34" s="288"/>
      <c r="J34" s="288"/>
      <c r="K34" s="288"/>
      <c r="L34" s="288"/>
      <c r="M34" s="288"/>
      <c r="N34" s="288"/>
      <c r="O34" s="288"/>
      <c r="P34" s="288"/>
      <c r="Q34" s="288"/>
      <c r="R34" s="288"/>
      <c r="S34" s="288"/>
      <c r="T34" s="288"/>
      <c r="U34" s="288"/>
      <c r="V34" s="288"/>
      <c r="W34" s="288"/>
      <c r="AH34" s="454" t="s">
        <v>124</v>
      </c>
      <c r="AI34" s="454"/>
      <c r="AJ34" s="450">
        <v>269</v>
      </c>
      <c r="AL34" s="459" t="s">
        <v>138</v>
      </c>
      <c r="AM34" s="452"/>
      <c r="AO34" s="458"/>
      <c r="AT34" s="450" t="s">
        <v>68</v>
      </c>
      <c r="AW34" s="450">
        <v>6767</v>
      </c>
    </row>
    <row r="35" spans="1:49" ht="18.75" thickBot="1" x14ac:dyDescent="0.3">
      <c r="A35" s="288"/>
      <c r="B35" s="311" t="s">
        <v>133</v>
      </c>
      <c r="C35" s="310"/>
      <c r="D35" s="309"/>
      <c r="E35" s="308">
        <f>'resultats (R2)'!$I$35</f>
        <v>0</v>
      </c>
      <c r="F35" s="307" t="s">
        <v>2</v>
      </c>
      <c r="G35" s="288"/>
      <c r="H35" s="288"/>
      <c r="I35" s="288"/>
      <c r="J35" s="288"/>
      <c r="K35" s="288"/>
      <c r="L35" s="288"/>
      <c r="M35" s="288"/>
      <c r="N35" s="288"/>
      <c r="O35" s="288"/>
      <c r="P35" s="288"/>
      <c r="Q35" s="288"/>
      <c r="R35" s="288"/>
      <c r="S35" s="288"/>
      <c r="T35" s="288"/>
      <c r="U35" s="288"/>
      <c r="V35" s="288"/>
      <c r="W35" s="288"/>
      <c r="AH35" s="454" t="s">
        <v>131</v>
      </c>
      <c r="AI35" s="454"/>
      <c r="AJ35" s="450">
        <v>2000</v>
      </c>
      <c r="AL35" s="460" t="s">
        <v>48</v>
      </c>
      <c r="AM35" s="452"/>
      <c r="AO35" s="458"/>
      <c r="AT35" s="450" t="s">
        <v>69</v>
      </c>
      <c r="AW35" s="450">
        <v>17905</v>
      </c>
    </row>
    <row r="36" spans="1:49" ht="18.75" thickBot="1" x14ac:dyDescent="0.3">
      <c r="A36" s="288"/>
      <c r="B36" s="288"/>
      <c r="C36" s="288"/>
      <c r="D36" s="288"/>
      <c r="E36" s="288"/>
      <c r="F36" s="288"/>
      <c r="G36" s="288"/>
      <c r="H36" s="288"/>
      <c r="I36" s="288"/>
      <c r="J36" s="288"/>
      <c r="K36" s="288"/>
      <c r="L36" s="288"/>
      <c r="M36" s="288"/>
      <c r="N36" s="288"/>
      <c r="O36" s="288"/>
      <c r="P36" s="288"/>
      <c r="Q36" s="288"/>
      <c r="R36" s="288"/>
      <c r="S36" s="288"/>
      <c r="T36" s="288"/>
      <c r="U36" s="288"/>
      <c r="V36" s="288"/>
      <c r="W36" s="288"/>
      <c r="AH36" s="454" t="s">
        <v>132</v>
      </c>
      <c r="AI36" s="454"/>
      <c r="AJ36" s="450">
        <v>1000</v>
      </c>
      <c r="AL36" s="460" t="s">
        <v>56</v>
      </c>
      <c r="AM36" s="452"/>
      <c r="AO36" s="458"/>
      <c r="AT36" s="450" t="s">
        <v>70</v>
      </c>
      <c r="AW36" s="450">
        <v>27427</v>
      </c>
    </row>
    <row r="37" spans="1:49" x14ac:dyDescent="0.25">
      <c r="A37" s="288"/>
      <c r="B37" s="600" t="s">
        <v>34</v>
      </c>
      <c r="C37" s="601"/>
      <c r="D37" s="306"/>
      <c r="E37" s="288"/>
      <c r="F37" s="6" t="s">
        <v>61</v>
      </c>
      <c r="G37" s="6"/>
      <c r="H37" s="6"/>
      <c r="I37" s="288"/>
      <c r="J37" s="288"/>
      <c r="K37" s="288"/>
      <c r="L37" s="288"/>
      <c r="M37" s="288"/>
      <c r="N37" s="288"/>
      <c r="O37" s="288"/>
      <c r="P37" s="288"/>
      <c r="Q37" s="288"/>
      <c r="R37" s="288"/>
      <c r="S37" s="288"/>
      <c r="T37" s="288"/>
      <c r="U37" s="288"/>
      <c r="V37" s="288"/>
      <c r="W37" s="288"/>
      <c r="AH37" s="454" t="s">
        <v>125</v>
      </c>
      <c r="AI37" s="454"/>
      <c r="AJ37" s="450">
        <v>56</v>
      </c>
      <c r="AL37" s="460" t="s">
        <v>50</v>
      </c>
      <c r="AM37" s="452"/>
      <c r="AO37" s="458"/>
      <c r="AT37" s="450" t="s">
        <v>71</v>
      </c>
      <c r="AW37" s="450">
        <v>15120</v>
      </c>
    </row>
    <row r="38" spans="1:49" ht="18.75" thickBot="1" x14ac:dyDescent="0.3">
      <c r="A38" s="288"/>
      <c r="B38" s="2"/>
      <c r="C38" s="288"/>
      <c r="D38" s="3"/>
      <c r="E38" s="288"/>
      <c r="F38" s="288"/>
      <c r="G38" s="288"/>
      <c r="H38" s="288"/>
      <c r="I38" s="288"/>
      <c r="J38" s="288"/>
      <c r="K38" s="288"/>
      <c r="L38" s="288"/>
      <c r="M38" s="288"/>
      <c r="N38" s="288"/>
      <c r="O38" s="288"/>
      <c r="P38" s="288"/>
      <c r="Q38" s="288"/>
      <c r="R38" s="288"/>
      <c r="S38" s="288"/>
      <c r="T38" s="288"/>
      <c r="U38" s="288"/>
      <c r="V38" s="288"/>
      <c r="W38" s="288"/>
      <c r="AH38" s="454" t="s">
        <v>126</v>
      </c>
      <c r="AI38" s="454"/>
      <c r="AJ38" s="450">
        <v>990</v>
      </c>
      <c r="AL38" s="460" t="s">
        <v>51</v>
      </c>
      <c r="AT38" s="450" t="s">
        <v>72</v>
      </c>
      <c r="AW38" s="450">
        <v>15160</v>
      </c>
    </row>
    <row r="39" spans="1:49" ht="18.75" thickBot="1" x14ac:dyDescent="0.3">
      <c r="A39" s="288"/>
      <c r="B39" s="358"/>
      <c r="C39" s="10" t="s">
        <v>35</v>
      </c>
      <c r="D39" s="11"/>
      <c r="E39" s="288"/>
      <c r="F39" s="354"/>
      <c r="G39" s="11" t="s">
        <v>83</v>
      </c>
      <c r="H39" s="288"/>
      <c r="I39" s="288"/>
      <c r="J39" s="305"/>
      <c r="K39" s="288"/>
      <c r="L39" s="288"/>
      <c r="M39" s="288"/>
      <c r="N39" s="288"/>
      <c r="O39" s="288"/>
      <c r="P39" s="288"/>
      <c r="Q39" s="288"/>
      <c r="R39" s="288"/>
      <c r="S39" s="288"/>
      <c r="T39" s="288"/>
      <c r="U39" s="288"/>
      <c r="V39" s="288"/>
      <c r="W39" s="288"/>
      <c r="AH39" s="454" t="s">
        <v>127</v>
      </c>
      <c r="AI39" s="454"/>
      <c r="AJ39" s="450">
        <v>1011</v>
      </c>
      <c r="AL39" s="460" t="s">
        <v>52</v>
      </c>
      <c r="AT39" s="450" t="s">
        <v>73</v>
      </c>
      <c r="AW39" s="450">
        <v>18882</v>
      </c>
    </row>
    <row r="40" spans="1:49" ht="18.75" thickBot="1" x14ac:dyDescent="0.3">
      <c r="A40" s="288"/>
      <c r="B40" s="14">
        <f>B39*0.092903</f>
        <v>0</v>
      </c>
      <c r="C40" s="12" t="s">
        <v>36</v>
      </c>
      <c r="D40" s="13"/>
      <c r="E40" s="288"/>
      <c r="F40" s="20">
        <f>F39/2.47</f>
        <v>0</v>
      </c>
      <c r="G40" s="7" t="s">
        <v>84</v>
      </c>
      <c r="H40" s="288"/>
      <c r="I40" s="288"/>
      <c r="J40" s="288"/>
      <c r="K40" s="288"/>
      <c r="L40" s="288"/>
      <c r="M40" s="288"/>
      <c r="N40" s="288"/>
      <c r="O40" s="288"/>
      <c r="P40" s="288"/>
      <c r="Q40" s="288"/>
      <c r="R40" s="288"/>
      <c r="S40" s="288"/>
      <c r="T40" s="288"/>
      <c r="U40" s="288"/>
      <c r="V40" s="288"/>
      <c r="W40" s="288"/>
      <c r="AH40" s="454" t="s">
        <v>114</v>
      </c>
      <c r="AI40" s="454"/>
      <c r="AJ40" s="450">
        <v>543</v>
      </c>
      <c r="AL40" s="460" t="s">
        <v>49</v>
      </c>
      <c r="AM40" s="452"/>
      <c r="AO40" s="458"/>
      <c r="AT40" s="450" t="s">
        <v>74</v>
      </c>
      <c r="AW40" s="450">
        <v>38627</v>
      </c>
    </row>
    <row r="41" spans="1:49" ht="18.75" thickBot="1" x14ac:dyDescent="0.3">
      <c r="A41" s="288"/>
      <c r="B41" s="2"/>
      <c r="C41" s="288"/>
      <c r="D41" s="3"/>
      <c r="E41" s="288"/>
      <c r="F41" s="2"/>
      <c r="G41" s="3"/>
      <c r="H41" s="288"/>
      <c r="I41" s="288"/>
      <c r="J41" s="288"/>
      <c r="K41" s="288"/>
      <c r="L41" s="288"/>
      <c r="M41" s="288"/>
      <c r="N41" s="288"/>
      <c r="O41" s="288"/>
      <c r="P41" s="288"/>
      <c r="Q41" s="288"/>
      <c r="R41" s="288"/>
      <c r="S41" s="288"/>
      <c r="T41" s="288"/>
      <c r="U41" s="288"/>
      <c r="V41" s="288"/>
      <c r="W41" s="288"/>
      <c r="AH41" s="454" t="s">
        <v>115</v>
      </c>
      <c r="AI41" s="454"/>
      <c r="AJ41" s="450">
        <v>122</v>
      </c>
      <c r="AL41" s="460" t="s">
        <v>57</v>
      </c>
      <c r="AM41" s="452"/>
      <c r="AO41" s="458"/>
      <c r="AT41" s="450" t="s">
        <v>75</v>
      </c>
      <c r="AW41" s="450">
        <v>30218</v>
      </c>
    </row>
    <row r="42" spans="1:49" ht="18.75" thickBot="1" x14ac:dyDescent="0.3">
      <c r="A42" s="288"/>
      <c r="B42" s="359"/>
      <c r="C42" s="12" t="s">
        <v>36</v>
      </c>
      <c r="D42" s="11"/>
      <c r="E42" s="288"/>
      <c r="F42" s="354"/>
      <c r="G42" s="7" t="s">
        <v>84</v>
      </c>
      <c r="H42" s="288"/>
      <c r="I42" s="288"/>
      <c r="J42" s="288"/>
      <c r="K42" s="288"/>
      <c r="L42" s="288"/>
      <c r="M42" s="288"/>
      <c r="N42" s="288"/>
      <c r="O42" s="288"/>
      <c r="P42" s="288"/>
      <c r="Q42" s="288"/>
      <c r="R42" s="288"/>
      <c r="S42" s="288"/>
      <c r="T42" s="288"/>
      <c r="U42" s="288"/>
      <c r="V42" s="288"/>
      <c r="W42" s="288"/>
      <c r="AH42" s="454" t="s">
        <v>129</v>
      </c>
      <c r="AI42" s="454"/>
      <c r="AJ42" s="450">
        <v>1500</v>
      </c>
      <c r="AL42" s="460" t="s">
        <v>55</v>
      </c>
      <c r="AM42" s="452"/>
      <c r="AO42" s="458"/>
      <c r="AT42" s="450" t="s">
        <v>76</v>
      </c>
      <c r="AW42" s="450">
        <v>19774</v>
      </c>
    </row>
    <row r="43" spans="1:49" ht="18.75" thickBot="1" x14ac:dyDescent="0.3">
      <c r="A43" s="288"/>
      <c r="B43" s="14">
        <f>B42/0.092903</f>
        <v>0</v>
      </c>
      <c r="C43" s="10" t="s">
        <v>35</v>
      </c>
      <c r="D43" s="13"/>
      <c r="E43" s="288"/>
      <c r="F43" s="4">
        <f>2.47*F42</f>
        <v>0</v>
      </c>
      <c r="G43" s="8" t="s">
        <v>83</v>
      </c>
      <c r="H43" s="288"/>
      <c r="I43" s="288"/>
      <c r="J43" s="288"/>
      <c r="K43" s="288"/>
      <c r="L43" s="288"/>
      <c r="M43" s="288"/>
      <c r="N43" s="288"/>
      <c r="O43" s="288"/>
      <c r="P43" s="288"/>
      <c r="Q43" s="288"/>
      <c r="R43" s="288"/>
      <c r="S43" s="288"/>
      <c r="T43" s="288"/>
      <c r="U43" s="288"/>
      <c r="V43" s="288"/>
      <c r="W43" s="288"/>
      <c r="AH43" s="454" t="s">
        <v>138</v>
      </c>
      <c r="AI43" s="454"/>
      <c r="AL43" s="460" t="s">
        <v>43</v>
      </c>
      <c r="AM43" s="452"/>
      <c r="AO43" s="458"/>
      <c r="AT43" s="450" t="s">
        <v>77</v>
      </c>
      <c r="AW43" s="450">
        <v>40777</v>
      </c>
    </row>
    <row r="44" spans="1:49" x14ac:dyDescent="0.25">
      <c r="A44" s="288"/>
      <c r="B44" s="288"/>
      <c r="C44" s="288"/>
      <c r="D44" s="288"/>
      <c r="E44" s="288"/>
      <c r="F44" s="288"/>
      <c r="G44" s="288"/>
      <c r="H44" s="288"/>
      <c r="I44" s="288"/>
      <c r="J44" s="288"/>
      <c r="K44" s="288"/>
      <c r="L44" s="288"/>
      <c r="M44" s="288"/>
      <c r="N44" s="288"/>
      <c r="O44" s="288"/>
      <c r="P44" s="288"/>
      <c r="Q44" s="288"/>
      <c r="R44" s="288"/>
      <c r="S44" s="288"/>
      <c r="T44" s="288"/>
      <c r="U44" s="288"/>
      <c r="V44" s="288"/>
      <c r="W44" s="288"/>
      <c r="AL44" s="460" t="s">
        <v>42</v>
      </c>
      <c r="AT44" s="450" t="s">
        <v>78</v>
      </c>
      <c r="AW44" s="450">
        <v>39632</v>
      </c>
    </row>
    <row r="45" spans="1:49" x14ac:dyDescent="0.25">
      <c r="A45" s="288"/>
      <c r="B45" s="288"/>
      <c r="C45" s="288"/>
      <c r="D45" s="288"/>
      <c r="E45" s="288"/>
      <c r="F45" s="288"/>
      <c r="G45" s="288"/>
      <c r="H45" s="288"/>
      <c r="I45" s="288"/>
      <c r="J45" s="288"/>
      <c r="K45" s="288"/>
      <c r="L45" s="288"/>
      <c r="M45" s="288"/>
      <c r="N45" s="288"/>
      <c r="O45" s="288"/>
      <c r="P45" s="288"/>
      <c r="Q45" s="288"/>
      <c r="R45" s="288"/>
      <c r="S45" s="288"/>
      <c r="T45" s="288"/>
      <c r="U45" s="288"/>
      <c r="V45" s="288"/>
      <c r="W45" s="288"/>
      <c r="AL45" s="460" t="s">
        <v>45</v>
      </c>
      <c r="AM45" s="452"/>
      <c r="AO45" s="458"/>
      <c r="AT45" s="450" t="s">
        <v>79</v>
      </c>
      <c r="AW45" s="450">
        <v>9047</v>
      </c>
    </row>
    <row r="46" spans="1:49" x14ac:dyDescent="0.25">
      <c r="A46" s="288"/>
      <c r="B46" s="288"/>
      <c r="C46" s="288"/>
      <c r="D46" s="288"/>
      <c r="E46" s="288"/>
      <c r="F46" s="288"/>
      <c r="G46" s="288"/>
      <c r="H46" s="288"/>
      <c r="I46" s="288"/>
      <c r="J46" s="288"/>
      <c r="K46" s="288"/>
      <c r="L46" s="288"/>
      <c r="M46" s="288"/>
      <c r="N46" s="288"/>
      <c r="O46" s="288"/>
      <c r="P46" s="288"/>
      <c r="Q46" s="288"/>
      <c r="R46" s="288"/>
      <c r="S46" s="288"/>
      <c r="T46" s="288"/>
      <c r="U46" s="288"/>
      <c r="V46" s="288"/>
      <c r="W46" s="288"/>
      <c r="AH46" s="461" t="s">
        <v>404</v>
      </c>
      <c r="AL46" s="460" t="s">
        <v>46</v>
      </c>
      <c r="AM46" s="452"/>
      <c r="AO46" s="458"/>
      <c r="AT46" s="450" t="s">
        <v>80</v>
      </c>
      <c r="AW46" s="450">
        <v>8710</v>
      </c>
    </row>
    <row r="47" spans="1:49" x14ac:dyDescent="0.25">
      <c r="A47" s="288"/>
      <c r="B47" s="288"/>
      <c r="C47" s="288"/>
      <c r="D47" s="288"/>
      <c r="E47" s="288"/>
      <c r="F47" s="288"/>
      <c r="G47" s="288"/>
      <c r="H47" s="288"/>
      <c r="I47" s="288"/>
      <c r="J47" s="288"/>
      <c r="K47" s="288"/>
      <c r="L47" s="288"/>
      <c r="M47" s="288"/>
      <c r="N47" s="288"/>
      <c r="O47" s="288"/>
      <c r="P47" s="288"/>
      <c r="Q47" s="288"/>
      <c r="R47" s="288"/>
      <c r="S47" s="288"/>
      <c r="T47" s="288"/>
      <c r="U47" s="288"/>
      <c r="V47" s="288"/>
      <c r="W47" s="288"/>
      <c r="AH47" s="459" t="s">
        <v>138</v>
      </c>
      <c r="AL47" s="460" t="s">
        <v>47</v>
      </c>
      <c r="AM47" s="452"/>
      <c r="AO47" s="458"/>
      <c r="AT47" s="450" t="s">
        <v>81</v>
      </c>
      <c r="AW47" s="450">
        <v>2000</v>
      </c>
    </row>
    <row r="48" spans="1:49" x14ac:dyDescent="0.25">
      <c r="A48" s="288"/>
      <c r="B48" s="288"/>
      <c r="C48" s="288"/>
      <c r="D48" s="288"/>
      <c r="E48" s="288"/>
      <c r="F48" s="288"/>
      <c r="G48" s="288"/>
      <c r="H48" s="288"/>
      <c r="I48" s="288"/>
      <c r="J48" s="288"/>
      <c r="K48" s="288"/>
      <c r="L48" s="288"/>
      <c r="M48" s="288"/>
      <c r="N48" s="288"/>
      <c r="O48" s="288"/>
      <c r="P48" s="288"/>
      <c r="Q48" s="288"/>
      <c r="R48" s="288"/>
      <c r="S48" s="288"/>
      <c r="T48" s="288"/>
      <c r="U48" s="288"/>
      <c r="V48" s="288"/>
      <c r="W48" s="288"/>
      <c r="AH48" s="459" t="s">
        <v>112</v>
      </c>
      <c r="AL48" s="460" t="s">
        <v>54</v>
      </c>
      <c r="AM48" s="452"/>
      <c r="AO48" s="458"/>
      <c r="AT48" s="450" t="s">
        <v>402</v>
      </c>
      <c r="AW48" s="450">
        <v>3500</v>
      </c>
    </row>
    <row r="49" spans="1:74" x14ac:dyDescent="0.25">
      <c r="A49" s="288"/>
      <c r="B49" s="288"/>
      <c r="C49" s="288"/>
      <c r="D49" s="288"/>
      <c r="E49" s="288"/>
      <c r="F49" s="288"/>
      <c r="G49" s="288"/>
      <c r="H49" s="288"/>
      <c r="I49" s="288"/>
      <c r="J49" s="288"/>
      <c r="K49" s="288"/>
      <c r="L49" s="288"/>
      <c r="M49" s="288"/>
      <c r="N49" s="288"/>
      <c r="O49" s="288"/>
      <c r="P49" s="288"/>
      <c r="Q49" s="288"/>
      <c r="R49" s="288"/>
      <c r="S49" s="288"/>
      <c r="T49" s="288"/>
      <c r="U49" s="288"/>
      <c r="V49" s="288"/>
      <c r="W49" s="288"/>
      <c r="AH49" s="459" t="s">
        <v>113</v>
      </c>
      <c r="AL49" s="460" t="s">
        <v>44</v>
      </c>
      <c r="AT49" s="461" t="s">
        <v>138</v>
      </c>
    </row>
    <row r="50" spans="1:74" x14ac:dyDescent="0.25">
      <c r="A50" s="288"/>
      <c r="B50" s="288"/>
      <c r="C50" s="288"/>
      <c r="D50" s="288"/>
      <c r="E50" s="288"/>
      <c r="F50" s="288"/>
      <c r="G50" s="288"/>
      <c r="H50" s="288"/>
      <c r="I50" s="288"/>
      <c r="J50" s="288"/>
      <c r="K50" s="288"/>
      <c r="L50" s="288"/>
      <c r="M50" s="288"/>
      <c r="N50" s="288"/>
      <c r="O50" s="288"/>
      <c r="P50" s="288"/>
      <c r="Q50" s="288"/>
      <c r="R50" s="288"/>
      <c r="S50" s="288"/>
      <c r="T50" s="288"/>
      <c r="U50" s="288"/>
      <c r="V50" s="288"/>
      <c r="W50" s="288"/>
      <c r="AH50" s="459" t="s">
        <v>129</v>
      </c>
      <c r="AL50" s="460" t="s">
        <v>39</v>
      </c>
      <c r="AM50" s="452"/>
      <c r="AO50" s="458"/>
      <c r="AT50" s="461"/>
    </row>
    <row r="51" spans="1:74" x14ac:dyDescent="0.25">
      <c r="A51" s="288"/>
      <c r="B51" s="288"/>
      <c r="C51" s="288"/>
      <c r="D51" s="288"/>
      <c r="E51" s="288"/>
      <c r="F51" s="288"/>
      <c r="G51" s="288"/>
      <c r="H51" s="288"/>
      <c r="I51" s="288"/>
      <c r="J51" s="288"/>
      <c r="K51" s="288"/>
      <c r="L51" s="288"/>
      <c r="M51" s="288"/>
      <c r="N51" s="288"/>
      <c r="O51" s="288"/>
      <c r="P51" s="288"/>
      <c r="Q51" s="288"/>
      <c r="R51" s="288"/>
      <c r="S51" s="288"/>
      <c r="T51" s="288"/>
      <c r="U51" s="288"/>
      <c r="V51" s="288"/>
      <c r="W51" s="288"/>
      <c r="AH51" s="459" t="s">
        <v>121</v>
      </c>
      <c r="AL51" s="460" t="s">
        <v>40</v>
      </c>
      <c r="AM51" s="452"/>
      <c r="AO51" s="458"/>
      <c r="AT51" s="461"/>
    </row>
    <row r="52" spans="1:74" x14ac:dyDescent="0.25">
      <c r="A52" s="288"/>
      <c r="B52" s="288"/>
      <c r="C52" s="288"/>
      <c r="D52" s="288"/>
      <c r="E52" s="288"/>
      <c r="F52" s="288"/>
      <c r="G52" s="288"/>
      <c r="H52" s="288"/>
      <c r="I52" s="288"/>
      <c r="J52" s="288"/>
      <c r="K52" s="288"/>
      <c r="L52" s="288"/>
      <c r="M52" s="288"/>
      <c r="N52" s="288"/>
      <c r="O52" s="288"/>
      <c r="P52" s="288"/>
      <c r="Q52" s="288"/>
      <c r="R52" s="288"/>
      <c r="S52" s="288"/>
      <c r="T52" s="288"/>
      <c r="U52" s="288"/>
      <c r="V52" s="288"/>
      <c r="W52" s="288"/>
      <c r="AH52" s="459" t="s">
        <v>122</v>
      </c>
      <c r="AL52" s="460" t="s">
        <v>41</v>
      </c>
      <c r="AM52" s="452"/>
      <c r="AO52" s="458"/>
      <c r="AT52" s="461" t="s">
        <v>403</v>
      </c>
    </row>
    <row r="53" spans="1:74" x14ac:dyDescent="0.25">
      <c r="A53" s="288"/>
      <c r="B53" s="288"/>
      <c r="C53" s="288"/>
      <c r="D53" s="288"/>
      <c r="E53" s="288"/>
      <c r="F53" s="288"/>
      <c r="G53" s="288"/>
      <c r="H53" s="288"/>
      <c r="I53" s="288"/>
      <c r="J53" s="288"/>
      <c r="K53" s="288"/>
      <c r="L53" s="288"/>
      <c r="M53" s="288"/>
      <c r="N53" s="288"/>
      <c r="O53" s="288"/>
      <c r="P53" s="288"/>
      <c r="Q53" s="288"/>
      <c r="R53" s="288"/>
      <c r="S53" s="288"/>
      <c r="T53" s="288"/>
      <c r="U53" s="288"/>
      <c r="V53" s="288"/>
      <c r="W53" s="288"/>
      <c r="AH53" s="459" t="s">
        <v>120</v>
      </c>
      <c r="AL53" s="460" t="s">
        <v>53</v>
      </c>
      <c r="AM53" s="452"/>
      <c r="AO53" s="458"/>
      <c r="AT53" s="461" t="s">
        <v>138</v>
      </c>
    </row>
    <row r="54" spans="1:74" s="76" customFormat="1" x14ac:dyDescent="0.25">
      <c r="AA54" s="461"/>
      <c r="AB54" s="461"/>
      <c r="AC54" s="461"/>
      <c r="AD54" s="461"/>
      <c r="AE54" s="461"/>
      <c r="AF54" s="461"/>
      <c r="AG54" s="461"/>
      <c r="AH54" s="459" t="s">
        <v>114</v>
      </c>
      <c r="AI54" s="461"/>
      <c r="AJ54" s="461"/>
      <c r="AK54" s="461"/>
      <c r="AL54" s="461"/>
      <c r="AM54" s="461"/>
      <c r="AN54" s="461"/>
      <c r="AO54" s="461"/>
      <c r="AP54" s="461"/>
      <c r="AQ54" s="461"/>
      <c r="AR54" s="461"/>
      <c r="AS54" s="461"/>
      <c r="AT54" s="461" t="s">
        <v>67</v>
      </c>
      <c r="AU54" s="461"/>
      <c r="AV54" s="461"/>
      <c r="AW54" s="461"/>
      <c r="AX54" s="461"/>
      <c r="AY54" s="461"/>
      <c r="AZ54" s="461"/>
      <c r="BA54" s="461"/>
      <c r="BB54" s="461"/>
      <c r="BC54" s="461"/>
      <c r="BD54" s="461"/>
      <c r="BE54" s="461"/>
      <c r="BF54" s="461"/>
      <c r="BG54" s="461"/>
      <c r="BH54" s="461"/>
      <c r="BI54" s="461"/>
      <c r="BJ54" s="461"/>
      <c r="BK54" s="461"/>
      <c r="BL54" s="461"/>
      <c r="BM54" s="461"/>
      <c r="BN54" s="461"/>
      <c r="BO54" s="72"/>
      <c r="BP54" s="72"/>
      <c r="BQ54" s="72"/>
      <c r="BR54" s="72"/>
      <c r="BS54" s="72"/>
      <c r="BT54" s="72"/>
      <c r="BU54" s="72"/>
      <c r="BV54" s="72"/>
    </row>
    <row r="55" spans="1:74" s="76" customFormat="1" x14ac:dyDescent="0.25">
      <c r="AA55" s="461"/>
      <c r="AB55" s="461"/>
      <c r="AC55" s="461"/>
      <c r="AD55" s="461"/>
      <c r="AE55" s="461"/>
      <c r="AF55" s="461"/>
      <c r="AG55" s="461"/>
      <c r="AH55" s="459" t="s">
        <v>115</v>
      </c>
      <c r="AI55" s="461"/>
      <c r="AJ55" s="461"/>
      <c r="AK55" s="461"/>
      <c r="AL55" s="460"/>
      <c r="AM55" s="461"/>
      <c r="AN55" s="461"/>
      <c r="AO55" s="461"/>
      <c r="AP55" s="461"/>
      <c r="AQ55" s="461"/>
      <c r="AR55" s="461"/>
      <c r="AS55" s="461"/>
      <c r="AT55" s="461" t="s">
        <v>68</v>
      </c>
      <c r="AU55" s="461"/>
      <c r="AV55" s="461"/>
      <c r="AW55" s="461"/>
      <c r="AX55" s="461"/>
      <c r="AY55" s="461"/>
      <c r="AZ55" s="461"/>
      <c r="BA55" s="461"/>
      <c r="BB55" s="461"/>
      <c r="BC55" s="461"/>
      <c r="BD55" s="461"/>
      <c r="BE55" s="461"/>
      <c r="BF55" s="461"/>
      <c r="BG55" s="461"/>
      <c r="BH55" s="461"/>
      <c r="BI55" s="461"/>
      <c r="BJ55" s="461"/>
      <c r="BK55" s="461"/>
      <c r="BL55" s="461"/>
      <c r="BM55" s="461"/>
      <c r="BN55" s="461"/>
      <c r="BO55" s="72"/>
      <c r="BP55" s="72"/>
      <c r="BQ55" s="72"/>
      <c r="BR55" s="72"/>
      <c r="BS55" s="72"/>
      <c r="BT55" s="72"/>
      <c r="BU55" s="72"/>
      <c r="BV55" s="72"/>
    </row>
    <row r="56" spans="1:74" s="76" customFormat="1" x14ac:dyDescent="0.25">
      <c r="AA56" s="461"/>
      <c r="AB56" s="461"/>
      <c r="AC56" s="461"/>
      <c r="AD56" s="461"/>
      <c r="AE56" s="461"/>
      <c r="AF56" s="461"/>
      <c r="AG56" s="461"/>
      <c r="AH56" s="459" t="s">
        <v>117</v>
      </c>
      <c r="AI56" s="461"/>
      <c r="AJ56" s="461"/>
      <c r="AK56" s="461"/>
      <c r="AL56" s="460"/>
      <c r="AM56" s="461"/>
      <c r="AN56" s="463"/>
      <c r="AO56" s="461"/>
      <c r="AP56" s="461"/>
      <c r="AQ56" s="461"/>
      <c r="AR56" s="461"/>
      <c r="AS56" s="461"/>
      <c r="AT56" s="461" t="s">
        <v>69</v>
      </c>
      <c r="AU56" s="461"/>
      <c r="AV56" s="461"/>
      <c r="AW56" s="461"/>
      <c r="AX56" s="461"/>
      <c r="AY56" s="461"/>
      <c r="AZ56" s="461"/>
      <c r="BA56" s="461"/>
      <c r="BB56" s="461"/>
      <c r="BC56" s="461"/>
      <c r="BD56" s="461"/>
      <c r="BE56" s="461"/>
      <c r="BF56" s="461"/>
      <c r="BG56" s="461"/>
      <c r="BH56" s="461"/>
      <c r="BI56" s="461"/>
      <c r="BJ56" s="461"/>
      <c r="BK56" s="461"/>
      <c r="BL56" s="461"/>
      <c r="BM56" s="461"/>
      <c r="BN56" s="461"/>
      <c r="BO56" s="72"/>
      <c r="BP56" s="72"/>
      <c r="BQ56" s="72"/>
      <c r="BR56" s="72"/>
      <c r="BS56" s="72"/>
      <c r="BT56" s="72"/>
      <c r="BU56" s="72"/>
      <c r="BV56" s="72"/>
    </row>
    <row r="57" spans="1:74" s="76" customFormat="1" x14ac:dyDescent="0.25">
      <c r="AA57" s="461"/>
      <c r="AB57" s="461"/>
      <c r="AC57" s="461"/>
      <c r="AD57" s="461"/>
      <c r="AE57" s="461"/>
      <c r="AF57" s="461"/>
      <c r="AG57" s="461"/>
      <c r="AH57" s="459" t="s">
        <v>118</v>
      </c>
      <c r="AI57" s="461"/>
      <c r="AJ57" s="461"/>
      <c r="AK57" s="461"/>
      <c r="AL57" s="460"/>
      <c r="AM57" s="461"/>
      <c r="AN57" s="464"/>
      <c r="AO57" s="461"/>
      <c r="AP57" s="461"/>
      <c r="AQ57" s="461"/>
      <c r="AR57" s="461"/>
      <c r="AS57" s="461"/>
      <c r="AT57" s="461" t="s">
        <v>70</v>
      </c>
      <c r="AU57" s="461"/>
      <c r="AV57" s="461"/>
      <c r="AW57" s="461"/>
      <c r="AX57" s="461"/>
      <c r="AY57" s="461"/>
      <c r="AZ57" s="461"/>
      <c r="BA57" s="461"/>
      <c r="BB57" s="461"/>
      <c r="BC57" s="461"/>
      <c r="BD57" s="461"/>
      <c r="BE57" s="461"/>
      <c r="BF57" s="461"/>
      <c r="BG57" s="461"/>
      <c r="BH57" s="461"/>
      <c r="BI57" s="461"/>
      <c r="BJ57" s="461"/>
      <c r="BK57" s="461"/>
      <c r="BL57" s="461"/>
      <c r="BM57" s="461"/>
      <c r="BN57" s="461"/>
      <c r="BO57" s="72"/>
      <c r="BP57" s="72"/>
      <c r="BQ57" s="72"/>
      <c r="BR57" s="72"/>
      <c r="BS57" s="72"/>
      <c r="BT57" s="72"/>
      <c r="BU57" s="72"/>
      <c r="BV57" s="72"/>
    </row>
    <row r="58" spans="1:74" s="76" customFormat="1" x14ac:dyDescent="0.25">
      <c r="AA58" s="461"/>
      <c r="AB58" s="461"/>
      <c r="AC58" s="461"/>
      <c r="AD58" s="461"/>
      <c r="AE58" s="461"/>
      <c r="AF58" s="461"/>
      <c r="AG58" s="461"/>
      <c r="AH58" s="459" t="s">
        <v>46</v>
      </c>
      <c r="AI58" s="461"/>
      <c r="AJ58" s="461"/>
      <c r="AK58" s="461"/>
      <c r="AL58" s="460"/>
      <c r="AM58" s="461"/>
      <c r="AN58" s="461"/>
      <c r="AO58" s="461"/>
      <c r="AP58" s="461"/>
      <c r="AQ58" s="461"/>
      <c r="AR58" s="461"/>
      <c r="AS58" s="461"/>
      <c r="AT58" s="461" t="s">
        <v>71</v>
      </c>
      <c r="AU58" s="461"/>
      <c r="AV58" s="461"/>
      <c r="AW58" s="461"/>
      <c r="AX58" s="461"/>
      <c r="AY58" s="461"/>
      <c r="AZ58" s="461"/>
      <c r="BA58" s="461"/>
      <c r="BB58" s="461"/>
      <c r="BC58" s="461"/>
      <c r="BD58" s="461"/>
      <c r="BE58" s="461"/>
      <c r="BF58" s="461"/>
      <c r="BG58" s="461"/>
      <c r="BH58" s="461"/>
      <c r="BI58" s="461"/>
      <c r="BJ58" s="461"/>
      <c r="BK58" s="461"/>
      <c r="BL58" s="461"/>
      <c r="BM58" s="461"/>
      <c r="BN58" s="461"/>
      <c r="BO58" s="72"/>
      <c r="BP58" s="72"/>
      <c r="BQ58" s="72"/>
      <c r="BR58" s="72"/>
      <c r="BS58" s="72"/>
      <c r="BT58" s="72"/>
      <c r="BU58" s="72"/>
      <c r="BV58" s="72"/>
    </row>
    <row r="59" spans="1:74" s="76" customFormat="1" x14ac:dyDescent="0.25">
      <c r="AA59" s="461"/>
      <c r="AB59" s="461"/>
      <c r="AC59" s="461"/>
      <c r="AD59" s="461"/>
      <c r="AE59" s="461"/>
      <c r="AF59" s="461"/>
      <c r="AG59" s="461"/>
      <c r="AH59" s="459" t="s">
        <v>119</v>
      </c>
      <c r="AI59" s="461"/>
      <c r="AJ59" s="461"/>
      <c r="AK59" s="461"/>
      <c r="AL59" s="460"/>
      <c r="AM59" s="461"/>
      <c r="AN59" s="461"/>
      <c r="AO59" s="461"/>
      <c r="AP59" s="461"/>
      <c r="AQ59" s="461"/>
      <c r="AR59" s="461"/>
      <c r="AS59" s="461"/>
      <c r="AT59" s="461" t="s">
        <v>72</v>
      </c>
      <c r="AU59" s="461"/>
      <c r="AV59" s="461"/>
      <c r="AW59" s="461"/>
      <c r="AX59" s="461"/>
      <c r="AY59" s="461"/>
      <c r="AZ59" s="461"/>
      <c r="BA59" s="461"/>
      <c r="BB59" s="461"/>
      <c r="BC59" s="461"/>
      <c r="BD59" s="461"/>
      <c r="BE59" s="461"/>
      <c r="BF59" s="461"/>
      <c r="BG59" s="461"/>
      <c r="BH59" s="461"/>
      <c r="BI59" s="461"/>
      <c r="BJ59" s="461"/>
      <c r="BK59" s="461"/>
      <c r="BL59" s="461"/>
      <c r="BM59" s="461"/>
      <c r="BN59" s="461"/>
      <c r="BO59" s="72"/>
      <c r="BP59" s="72"/>
      <c r="BQ59" s="72"/>
      <c r="BR59" s="72"/>
      <c r="BS59" s="72"/>
      <c r="BT59" s="72"/>
      <c r="BU59" s="72"/>
      <c r="BV59" s="72"/>
    </row>
    <row r="60" spans="1:74" s="76" customFormat="1" x14ac:dyDescent="0.25">
      <c r="AA60" s="461"/>
      <c r="AB60" s="461"/>
      <c r="AC60" s="461"/>
      <c r="AD60" s="461"/>
      <c r="AE60" s="461"/>
      <c r="AF60" s="461"/>
      <c r="AG60" s="461"/>
      <c r="AH60" s="459" t="s">
        <v>123</v>
      </c>
      <c r="AI60" s="461"/>
      <c r="AJ60" s="461"/>
      <c r="AK60" s="461"/>
      <c r="AL60" s="460"/>
      <c r="AM60" s="461"/>
      <c r="AN60" s="461"/>
      <c r="AO60" s="461"/>
      <c r="AP60" s="461"/>
      <c r="AQ60" s="461"/>
      <c r="AR60" s="461"/>
      <c r="AS60" s="461"/>
      <c r="AT60" s="461" t="s">
        <v>402</v>
      </c>
      <c r="AU60" s="461"/>
      <c r="AV60" s="461"/>
      <c r="AW60" s="461"/>
      <c r="AX60" s="461"/>
      <c r="AY60" s="461"/>
      <c r="AZ60" s="461"/>
      <c r="BA60" s="461"/>
      <c r="BB60" s="461"/>
      <c r="BC60" s="461"/>
      <c r="BD60" s="461"/>
      <c r="BE60" s="461"/>
      <c r="BF60" s="461"/>
      <c r="BG60" s="461"/>
      <c r="BH60" s="461"/>
      <c r="BI60" s="461"/>
      <c r="BJ60" s="461"/>
      <c r="BK60" s="461"/>
      <c r="BL60" s="461"/>
      <c r="BM60" s="461"/>
      <c r="BN60" s="461"/>
      <c r="BO60" s="72"/>
      <c r="BP60" s="72"/>
      <c r="BQ60" s="72"/>
      <c r="BR60" s="72"/>
      <c r="BS60" s="72"/>
      <c r="BT60" s="72"/>
      <c r="BU60" s="72"/>
      <c r="BV60" s="72"/>
    </row>
    <row r="61" spans="1:74" s="76" customFormat="1" x14ac:dyDescent="0.25">
      <c r="AA61" s="461"/>
      <c r="AB61" s="461"/>
      <c r="AC61" s="461"/>
      <c r="AD61" s="461"/>
      <c r="AE61" s="461"/>
      <c r="AF61" s="461"/>
      <c r="AG61" s="461"/>
      <c r="AH61" s="459" t="s">
        <v>124</v>
      </c>
      <c r="AI61" s="461"/>
      <c r="AJ61" s="461"/>
      <c r="AK61" s="461"/>
      <c r="AL61" s="460"/>
      <c r="AM61" s="461"/>
      <c r="AN61" s="461"/>
      <c r="AO61" s="461"/>
      <c r="AP61" s="461"/>
      <c r="AQ61" s="461"/>
      <c r="AR61" s="461"/>
      <c r="AS61" s="461"/>
      <c r="AT61" s="461" t="s">
        <v>73</v>
      </c>
      <c r="AU61" s="461"/>
      <c r="AV61" s="461"/>
      <c r="AW61" s="461"/>
      <c r="AX61" s="461"/>
      <c r="AY61" s="461"/>
      <c r="AZ61" s="461"/>
      <c r="BA61" s="461"/>
      <c r="BB61" s="461"/>
      <c r="BC61" s="461"/>
      <c r="BD61" s="461"/>
      <c r="BE61" s="461"/>
      <c r="BF61" s="461"/>
      <c r="BG61" s="461"/>
      <c r="BH61" s="461"/>
      <c r="BI61" s="461"/>
      <c r="BJ61" s="461"/>
      <c r="BK61" s="461"/>
      <c r="BL61" s="461"/>
      <c r="BM61" s="461"/>
      <c r="BN61" s="461"/>
      <c r="BO61" s="72"/>
      <c r="BP61" s="72"/>
      <c r="BQ61" s="72"/>
      <c r="BR61" s="72"/>
      <c r="BS61" s="72"/>
      <c r="BT61" s="72"/>
      <c r="BU61" s="72"/>
      <c r="BV61" s="72"/>
    </row>
    <row r="62" spans="1:74" s="76" customFormat="1" x14ac:dyDescent="0.25">
      <c r="AA62" s="461"/>
      <c r="AB62" s="461"/>
      <c r="AC62" s="461"/>
      <c r="AD62" s="461"/>
      <c r="AE62" s="461"/>
      <c r="AF62" s="461"/>
      <c r="AG62" s="461"/>
      <c r="AH62" s="459" t="s">
        <v>131</v>
      </c>
      <c r="AI62" s="461"/>
      <c r="AJ62" s="461"/>
      <c r="AK62" s="461"/>
      <c r="AL62" s="460"/>
      <c r="AM62" s="461"/>
      <c r="AN62" s="461"/>
      <c r="AO62" s="461"/>
      <c r="AP62" s="461"/>
      <c r="AQ62" s="461"/>
      <c r="AR62" s="461"/>
      <c r="AS62" s="461"/>
      <c r="AT62" s="461" t="s">
        <v>81</v>
      </c>
      <c r="AU62" s="461"/>
      <c r="AV62" s="461"/>
      <c r="AW62" s="461"/>
      <c r="AX62" s="461"/>
      <c r="AY62" s="461"/>
      <c r="AZ62" s="461"/>
      <c r="BA62" s="461"/>
      <c r="BB62" s="461"/>
      <c r="BC62" s="461"/>
      <c r="BD62" s="461"/>
      <c r="BE62" s="461"/>
      <c r="BF62" s="461"/>
      <c r="BG62" s="461"/>
      <c r="BH62" s="461"/>
      <c r="BI62" s="461"/>
      <c r="BJ62" s="461"/>
      <c r="BK62" s="461"/>
      <c r="BL62" s="461"/>
      <c r="BM62" s="461"/>
      <c r="BN62" s="461"/>
      <c r="BO62" s="72"/>
      <c r="BP62" s="72"/>
      <c r="BQ62" s="72"/>
      <c r="BR62" s="72"/>
      <c r="BS62" s="72"/>
      <c r="BT62" s="72"/>
      <c r="BU62" s="72"/>
      <c r="BV62" s="72"/>
    </row>
    <row r="63" spans="1:74" s="76" customFormat="1" x14ac:dyDescent="0.25">
      <c r="AA63" s="461"/>
      <c r="AB63" s="461"/>
      <c r="AC63" s="461"/>
      <c r="AD63" s="461"/>
      <c r="AE63" s="461"/>
      <c r="AF63" s="461"/>
      <c r="AG63" s="461"/>
      <c r="AH63" s="459" t="s">
        <v>132</v>
      </c>
      <c r="AI63" s="461"/>
      <c r="AJ63" s="461"/>
      <c r="AK63" s="461"/>
      <c r="AL63" s="460"/>
      <c r="AM63" s="461"/>
      <c r="AN63" s="461"/>
      <c r="AO63" s="461"/>
      <c r="AP63" s="461"/>
      <c r="AQ63" s="461"/>
      <c r="AR63" s="461"/>
      <c r="AS63" s="461"/>
      <c r="AT63" s="461" t="s">
        <v>74</v>
      </c>
      <c r="AU63" s="461"/>
      <c r="AV63" s="461"/>
      <c r="AW63" s="461"/>
      <c r="AX63" s="461"/>
      <c r="AY63" s="461"/>
      <c r="AZ63" s="461"/>
      <c r="BA63" s="461"/>
      <c r="BB63" s="461"/>
      <c r="BC63" s="461"/>
      <c r="BD63" s="461"/>
      <c r="BE63" s="461"/>
      <c r="BF63" s="461"/>
      <c r="BG63" s="461"/>
      <c r="BH63" s="461"/>
      <c r="BI63" s="461"/>
      <c r="BJ63" s="461"/>
      <c r="BK63" s="461"/>
      <c r="BL63" s="461"/>
      <c r="BM63" s="461"/>
      <c r="BN63" s="461"/>
      <c r="BO63" s="72"/>
      <c r="BP63" s="72"/>
      <c r="BQ63" s="72"/>
      <c r="BR63" s="72"/>
      <c r="BS63" s="72"/>
      <c r="BT63" s="72"/>
      <c r="BU63" s="72"/>
      <c r="BV63" s="72"/>
    </row>
    <row r="64" spans="1:74" s="76" customFormat="1" x14ac:dyDescent="0.25">
      <c r="AA64" s="461"/>
      <c r="AB64" s="461"/>
      <c r="AC64" s="461"/>
      <c r="AD64" s="461"/>
      <c r="AE64" s="461"/>
      <c r="AF64" s="461"/>
      <c r="AG64" s="461"/>
      <c r="AH64" s="459" t="s">
        <v>125</v>
      </c>
      <c r="AI64" s="461"/>
      <c r="AJ64" s="461"/>
      <c r="AK64" s="461"/>
      <c r="AL64" s="460"/>
      <c r="AM64" s="461"/>
      <c r="AN64" s="461"/>
      <c r="AO64" s="461"/>
      <c r="AP64" s="461"/>
      <c r="AQ64" s="461"/>
      <c r="AR64" s="461"/>
      <c r="AS64" s="461"/>
      <c r="AT64" s="461" t="s">
        <v>75</v>
      </c>
      <c r="AU64" s="461"/>
      <c r="AV64" s="461"/>
      <c r="AW64" s="461"/>
      <c r="AX64" s="461"/>
      <c r="AY64" s="461"/>
      <c r="AZ64" s="461"/>
      <c r="BA64" s="461"/>
      <c r="BB64" s="461"/>
      <c r="BC64" s="461"/>
      <c r="BD64" s="461"/>
      <c r="BE64" s="461"/>
      <c r="BF64" s="461"/>
      <c r="BG64" s="461"/>
      <c r="BH64" s="461"/>
      <c r="BI64" s="461"/>
      <c r="BJ64" s="461"/>
      <c r="BK64" s="461"/>
      <c r="BL64" s="461"/>
      <c r="BM64" s="461"/>
      <c r="BN64" s="461"/>
      <c r="BO64" s="72"/>
      <c r="BP64" s="72"/>
      <c r="BQ64" s="72"/>
      <c r="BR64" s="72"/>
      <c r="BS64" s="72"/>
      <c r="BT64" s="72"/>
      <c r="BU64" s="72"/>
      <c r="BV64" s="72"/>
    </row>
    <row r="65" spans="27:74" s="76" customFormat="1" x14ac:dyDescent="0.25">
      <c r="AA65" s="461"/>
      <c r="AB65" s="461"/>
      <c r="AC65" s="461"/>
      <c r="AD65" s="461"/>
      <c r="AE65" s="461"/>
      <c r="AF65" s="461"/>
      <c r="AG65" s="461"/>
      <c r="AH65" s="459" t="s">
        <v>116</v>
      </c>
      <c r="AI65" s="461"/>
      <c r="AJ65" s="461"/>
      <c r="AK65" s="461"/>
      <c r="AL65" s="460"/>
      <c r="AM65" s="461"/>
      <c r="AN65" s="461"/>
      <c r="AO65" s="461"/>
      <c r="AP65" s="461"/>
      <c r="AQ65" s="461"/>
      <c r="AR65" s="461"/>
      <c r="AS65" s="461"/>
      <c r="AT65" s="461" t="s">
        <v>76</v>
      </c>
      <c r="AU65" s="461"/>
      <c r="AV65" s="461"/>
      <c r="AW65" s="461"/>
      <c r="AX65" s="461"/>
      <c r="AY65" s="461"/>
      <c r="AZ65" s="461"/>
      <c r="BA65" s="461"/>
      <c r="BB65" s="461"/>
      <c r="BC65" s="461"/>
      <c r="BD65" s="461"/>
      <c r="BE65" s="461"/>
      <c r="BF65" s="461"/>
      <c r="BG65" s="461"/>
      <c r="BH65" s="461"/>
      <c r="BI65" s="461"/>
      <c r="BJ65" s="461"/>
      <c r="BK65" s="461"/>
      <c r="BL65" s="461"/>
      <c r="BM65" s="461"/>
      <c r="BN65" s="461"/>
      <c r="BO65" s="72"/>
      <c r="BP65" s="72"/>
      <c r="BQ65" s="72"/>
      <c r="BR65" s="72"/>
      <c r="BS65" s="72"/>
      <c r="BT65" s="72"/>
      <c r="BU65" s="72"/>
      <c r="BV65" s="72"/>
    </row>
    <row r="66" spans="27:74" s="76" customFormat="1" x14ac:dyDescent="0.25">
      <c r="AA66" s="461"/>
      <c r="AB66" s="461"/>
      <c r="AC66" s="461"/>
      <c r="AD66" s="461"/>
      <c r="AE66" s="461"/>
      <c r="AF66" s="461"/>
      <c r="AG66" s="461"/>
      <c r="AH66" s="459" t="s">
        <v>128</v>
      </c>
      <c r="AI66" s="461"/>
      <c r="AJ66" s="461"/>
      <c r="AK66" s="461"/>
      <c r="AL66" s="460"/>
      <c r="AM66" s="461"/>
      <c r="AN66" s="461"/>
      <c r="AO66" s="461"/>
      <c r="AP66" s="461"/>
      <c r="AQ66" s="461"/>
      <c r="AR66" s="461"/>
      <c r="AS66" s="461"/>
      <c r="AT66" s="461" t="s">
        <v>77</v>
      </c>
      <c r="AU66" s="461"/>
      <c r="AV66" s="461"/>
      <c r="AW66" s="461"/>
      <c r="AX66" s="461"/>
      <c r="AY66" s="461"/>
      <c r="AZ66" s="461"/>
      <c r="BA66" s="461"/>
      <c r="BB66" s="461"/>
      <c r="BC66" s="461"/>
      <c r="BD66" s="461"/>
      <c r="BE66" s="461"/>
      <c r="BF66" s="461"/>
      <c r="BG66" s="461"/>
      <c r="BH66" s="461"/>
      <c r="BI66" s="461"/>
      <c r="BJ66" s="461"/>
      <c r="BK66" s="461"/>
      <c r="BL66" s="461"/>
      <c r="BM66" s="461"/>
      <c r="BN66" s="461"/>
      <c r="BO66" s="72"/>
      <c r="BP66" s="72"/>
      <c r="BQ66" s="72"/>
      <c r="BR66" s="72"/>
      <c r="BS66" s="72"/>
      <c r="BT66" s="72"/>
      <c r="BU66" s="72"/>
      <c r="BV66" s="72"/>
    </row>
    <row r="67" spans="27:74" s="76" customFormat="1" x14ac:dyDescent="0.25">
      <c r="AA67" s="461"/>
      <c r="AB67" s="461"/>
      <c r="AC67" s="461"/>
      <c r="AD67" s="461"/>
      <c r="AE67" s="461"/>
      <c r="AF67" s="461"/>
      <c r="AG67" s="461"/>
      <c r="AH67" s="459" t="s">
        <v>126</v>
      </c>
      <c r="AI67" s="461"/>
      <c r="AJ67" s="461"/>
      <c r="AK67" s="461"/>
      <c r="AL67" s="460"/>
      <c r="AM67" s="461"/>
      <c r="AN67" s="461"/>
      <c r="AO67" s="461"/>
      <c r="AP67" s="461"/>
      <c r="AQ67" s="461"/>
      <c r="AR67" s="461"/>
      <c r="AS67" s="461"/>
      <c r="AT67" s="461" t="s">
        <v>78</v>
      </c>
      <c r="AU67" s="461"/>
      <c r="AV67" s="461"/>
      <c r="AW67" s="461"/>
      <c r="AX67" s="461"/>
      <c r="AY67" s="461"/>
      <c r="AZ67" s="461"/>
      <c r="BA67" s="461"/>
      <c r="BB67" s="461"/>
      <c r="BC67" s="461"/>
      <c r="BD67" s="461"/>
      <c r="BE67" s="461"/>
      <c r="BF67" s="461"/>
      <c r="BG67" s="461"/>
      <c r="BH67" s="461"/>
      <c r="BI67" s="461"/>
      <c r="BJ67" s="461"/>
      <c r="BK67" s="461"/>
      <c r="BL67" s="461"/>
      <c r="BM67" s="461"/>
      <c r="BN67" s="461"/>
      <c r="BO67" s="72"/>
      <c r="BP67" s="72"/>
      <c r="BQ67" s="72"/>
      <c r="BR67" s="72"/>
      <c r="BS67" s="72"/>
      <c r="BT67" s="72"/>
      <c r="BU67" s="72"/>
      <c r="BV67" s="72"/>
    </row>
    <row r="68" spans="27:74" s="76" customFormat="1" x14ac:dyDescent="0.25">
      <c r="AA68" s="461"/>
      <c r="AB68" s="461"/>
      <c r="AC68" s="461"/>
      <c r="AD68" s="461"/>
      <c r="AE68" s="461"/>
      <c r="AF68" s="461"/>
      <c r="AG68" s="461"/>
      <c r="AH68" s="459" t="s">
        <v>127</v>
      </c>
      <c r="AI68" s="461"/>
      <c r="AJ68" s="461"/>
      <c r="AK68" s="461"/>
      <c r="AL68" s="460"/>
      <c r="AM68" s="461"/>
      <c r="AN68" s="461"/>
      <c r="AO68" s="461"/>
      <c r="AP68" s="461"/>
      <c r="AQ68" s="461"/>
      <c r="AR68" s="461"/>
      <c r="AS68" s="461"/>
      <c r="AT68" s="461" t="s">
        <v>79</v>
      </c>
      <c r="AU68" s="461"/>
      <c r="AV68" s="461"/>
      <c r="AW68" s="461"/>
      <c r="AX68" s="461"/>
      <c r="AY68" s="461"/>
      <c r="AZ68" s="461"/>
      <c r="BA68" s="461"/>
      <c r="BB68" s="461"/>
      <c r="BC68" s="461"/>
      <c r="BD68" s="461"/>
      <c r="BE68" s="461"/>
      <c r="BF68" s="461"/>
      <c r="BG68" s="461"/>
      <c r="BH68" s="461"/>
      <c r="BI68" s="461"/>
      <c r="BJ68" s="461"/>
      <c r="BK68" s="461"/>
      <c r="BL68" s="461"/>
      <c r="BM68" s="461"/>
      <c r="BN68" s="461"/>
      <c r="BO68" s="72"/>
      <c r="BP68" s="72"/>
      <c r="BQ68" s="72"/>
      <c r="BR68" s="72"/>
      <c r="BS68" s="72"/>
      <c r="BT68" s="72"/>
      <c r="BU68" s="72"/>
      <c r="BV68" s="72"/>
    </row>
    <row r="69" spans="27:74" s="76" customFormat="1" x14ac:dyDescent="0.25">
      <c r="AA69" s="461"/>
      <c r="AB69" s="461"/>
      <c r="AC69" s="461"/>
      <c r="AD69" s="461"/>
      <c r="AE69" s="461"/>
      <c r="AF69" s="461"/>
      <c r="AG69" s="461"/>
      <c r="AH69" s="461"/>
      <c r="AI69" s="461"/>
      <c r="AJ69" s="461"/>
      <c r="AK69" s="461"/>
      <c r="AL69" s="460"/>
      <c r="AM69" s="461"/>
      <c r="AN69" s="461"/>
      <c r="AO69" s="461"/>
      <c r="AP69" s="461"/>
      <c r="AQ69" s="461"/>
      <c r="AR69" s="461"/>
      <c r="AS69" s="461"/>
      <c r="AT69" s="461" t="s">
        <v>80</v>
      </c>
      <c r="AU69" s="461"/>
      <c r="AV69" s="461"/>
      <c r="AW69" s="461"/>
      <c r="AX69" s="461"/>
      <c r="AY69" s="461"/>
      <c r="AZ69" s="461"/>
      <c r="BA69" s="461"/>
      <c r="BB69" s="461"/>
      <c r="BC69" s="461"/>
      <c r="BD69" s="461"/>
      <c r="BE69" s="461"/>
      <c r="BF69" s="461"/>
      <c r="BG69" s="461"/>
      <c r="BH69" s="461"/>
      <c r="BI69" s="461"/>
      <c r="BJ69" s="461"/>
      <c r="BK69" s="461"/>
      <c r="BL69" s="461"/>
      <c r="BM69" s="461"/>
      <c r="BN69" s="461"/>
      <c r="BO69" s="72"/>
      <c r="BP69" s="72"/>
      <c r="BQ69" s="72"/>
      <c r="BR69" s="72"/>
      <c r="BS69" s="72"/>
      <c r="BT69" s="72"/>
      <c r="BU69" s="72"/>
      <c r="BV69" s="72"/>
    </row>
    <row r="70" spans="27:74" s="76" customFormat="1" x14ac:dyDescent="0.25">
      <c r="AA70" s="461"/>
      <c r="AB70" s="461"/>
      <c r="AC70" s="461"/>
      <c r="AD70" s="461"/>
      <c r="AE70" s="461"/>
      <c r="AF70" s="461"/>
      <c r="AG70" s="461"/>
      <c r="AH70" s="461"/>
      <c r="AI70" s="461"/>
      <c r="AJ70" s="461"/>
      <c r="AK70" s="461"/>
      <c r="AL70" s="460"/>
      <c r="AM70" s="461"/>
      <c r="AN70" s="461"/>
      <c r="AO70" s="461"/>
      <c r="AP70" s="461"/>
      <c r="AQ70" s="461"/>
      <c r="AR70" s="461"/>
      <c r="AS70" s="461"/>
      <c r="AT70" s="461"/>
      <c r="AU70" s="461"/>
      <c r="AV70" s="461"/>
      <c r="AW70" s="461"/>
      <c r="AX70" s="461"/>
      <c r="AY70" s="461"/>
      <c r="AZ70" s="461"/>
      <c r="BA70" s="461"/>
      <c r="BB70" s="461"/>
      <c r="BC70" s="461"/>
      <c r="BD70" s="461"/>
      <c r="BE70" s="461"/>
      <c r="BF70" s="461"/>
      <c r="BG70" s="461"/>
      <c r="BH70" s="461"/>
      <c r="BI70" s="461"/>
      <c r="BJ70" s="461"/>
      <c r="BK70" s="461"/>
      <c r="BL70" s="461"/>
      <c r="BM70" s="461"/>
      <c r="BN70" s="461"/>
      <c r="BO70" s="72"/>
      <c r="BP70" s="72"/>
      <c r="BQ70" s="72"/>
      <c r="BR70" s="72"/>
      <c r="BS70" s="72"/>
      <c r="BT70" s="72"/>
      <c r="BU70" s="72"/>
      <c r="BV70" s="72"/>
    </row>
    <row r="71" spans="27:74" s="76" customFormat="1" x14ac:dyDescent="0.25">
      <c r="AA71" s="461"/>
      <c r="AB71" s="461"/>
      <c r="AC71" s="461"/>
      <c r="AD71" s="461"/>
      <c r="AE71" s="461"/>
      <c r="AF71" s="461"/>
      <c r="AG71" s="461"/>
      <c r="AH71" s="461"/>
      <c r="AI71" s="461"/>
      <c r="AJ71" s="461"/>
      <c r="AK71" s="461"/>
      <c r="AL71" s="460"/>
      <c r="AM71" s="461"/>
      <c r="AN71" s="461"/>
      <c r="AO71" s="461"/>
      <c r="AP71" s="461"/>
      <c r="AQ71" s="461"/>
      <c r="AR71" s="461"/>
      <c r="AS71" s="461"/>
      <c r="AT71" s="461"/>
      <c r="AU71" s="461"/>
      <c r="AV71" s="461"/>
      <c r="AW71" s="461"/>
      <c r="AX71" s="461"/>
      <c r="AY71" s="461"/>
      <c r="AZ71" s="461"/>
      <c r="BA71" s="461"/>
      <c r="BB71" s="461"/>
      <c r="BC71" s="461"/>
      <c r="BD71" s="461"/>
      <c r="BE71" s="461"/>
      <c r="BF71" s="461"/>
      <c r="BG71" s="461"/>
      <c r="BH71" s="461"/>
      <c r="BI71" s="461"/>
      <c r="BJ71" s="461"/>
      <c r="BK71" s="461"/>
      <c r="BL71" s="461"/>
      <c r="BM71" s="461"/>
      <c r="BN71" s="461"/>
      <c r="BO71" s="72"/>
      <c r="BP71" s="72"/>
      <c r="BQ71" s="72"/>
      <c r="BR71" s="72"/>
      <c r="BS71" s="72"/>
      <c r="BT71" s="72"/>
      <c r="BU71" s="72"/>
      <c r="BV71" s="72"/>
    </row>
    <row r="72" spans="27:74" s="76" customFormat="1" x14ac:dyDescent="0.25">
      <c r="AA72" s="461"/>
      <c r="AB72" s="461"/>
      <c r="AC72" s="461"/>
      <c r="AD72" s="461"/>
      <c r="AE72" s="461"/>
      <c r="AF72" s="461"/>
      <c r="AG72" s="461"/>
      <c r="AH72" s="461"/>
      <c r="AI72" s="461"/>
      <c r="AJ72" s="461"/>
      <c r="AK72" s="461"/>
      <c r="AL72" s="460"/>
      <c r="AM72" s="461"/>
      <c r="AN72" s="461"/>
      <c r="AO72" s="461"/>
      <c r="AP72" s="461"/>
      <c r="AQ72" s="461"/>
      <c r="AR72" s="461"/>
      <c r="AS72" s="461"/>
      <c r="AT72" s="461"/>
      <c r="AU72" s="461"/>
      <c r="AV72" s="461"/>
      <c r="AW72" s="461"/>
      <c r="AX72" s="461"/>
      <c r="AY72" s="461"/>
      <c r="AZ72" s="461"/>
      <c r="BA72" s="461"/>
      <c r="BB72" s="461"/>
      <c r="BC72" s="461"/>
      <c r="BD72" s="461"/>
      <c r="BE72" s="461"/>
      <c r="BF72" s="461"/>
      <c r="BG72" s="461"/>
      <c r="BH72" s="461"/>
      <c r="BI72" s="461"/>
      <c r="BJ72" s="461"/>
      <c r="BK72" s="461"/>
      <c r="BL72" s="461"/>
      <c r="BM72" s="461"/>
      <c r="BN72" s="461"/>
      <c r="BO72" s="72"/>
      <c r="BP72" s="72"/>
      <c r="BQ72" s="72"/>
      <c r="BR72" s="72"/>
      <c r="BS72" s="72"/>
      <c r="BT72" s="72"/>
      <c r="BU72" s="72"/>
      <c r="BV72" s="72"/>
    </row>
    <row r="73" spans="27:74" s="76" customFormat="1" x14ac:dyDescent="0.25">
      <c r="AA73" s="461"/>
      <c r="AB73" s="461"/>
      <c r="AC73" s="461"/>
      <c r="AD73" s="461"/>
      <c r="AE73" s="461"/>
      <c r="AF73" s="461"/>
      <c r="AG73" s="461"/>
      <c r="AH73" s="461"/>
      <c r="AI73" s="461"/>
      <c r="AJ73" s="461"/>
      <c r="AK73" s="461"/>
      <c r="AL73" s="460"/>
      <c r="AM73" s="461"/>
      <c r="AN73" s="461"/>
      <c r="AO73" s="461"/>
      <c r="AP73" s="461"/>
      <c r="AQ73" s="461"/>
      <c r="AR73" s="461"/>
      <c r="AS73" s="461"/>
      <c r="AT73" s="461"/>
      <c r="AU73" s="461"/>
      <c r="AV73" s="461"/>
      <c r="AW73" s="461"/>
      <c r="AX73" s="461"/>
      <c r="AY73" s="461"/>
      <c r="AZ73" s="461"/>
      <c r="BA73" s="461"/>
      <c r="BB73" s="461"/>
      <c r="BC73" s="461"/>
      <c r="BD73" s="461"/>
      <c r="BE73" s="461"/>
      <c r="BF73" s="461"/>
      <c r="BG73" s="461"/>
      <c r="BH73" s="461"/>
      <c r="BI73" s="461"/>
      <c r="BJ73" s="461"/>
      <c r="BK73" s="461"/>
      <c r="BL73" s="461"/>
      <c r="BM73" s="461"/>
      <c r="BN73" s="461"/>
      <c r="BO73" s="72"/>
      <c r="BP73" s="72"/>
      <c r="BQ73" s="72"/>
      <c r="BR73" s="72"/>
      <c r="BS73" s="72"/>
      <c r="BT73" s="72"/>
      <c r="BU73" s="72"/>
      <c r="BV73" s="72"/>
    </row>
    <row r="74" spans="27:74" s="76" customFormat="1" x14ac:dyDescent="0.25">
      <c r="AA74" s="461"/>
      <c r="AB74" s="461"/>
      <c r="AC74" s="461"/>
      <c r="AD74" s="461"/>
      <c r="AE74" s="461"/>
      <c r="AF74" s="461"/>
      <c r="AG74" s="461"/>
      <c r="AH74" s="461"/>
      <c r="AI74" s="461"/>
      <c r="AJ74" s="461"/>
      <c r="AK74" s="461"/>
      <c r="AL74" s="459"/>
      <c r="AM74" s="461"/>
      <c r="AN74" s="461"/>
      <c r="AO74" s="461"/>
      <c r="AP74" s="461"/>
      <c r="AQ74" s="461"/>
      <c r="AR74" s="461"/>
      <c r="AS74" s="461"/>
      <c r="AT74" s="461"/>
      <c r="AU74" s="461"/>
      <c r="AV74" s="461"/>
      <c r="AW74" s="461"/>
      <c r="AX74" s="461"/>
      <c r="AY74" s="461"/>
      <c r="AZ74" s="461"/>
      <c r="BA74" s="461"/>
      <c r="BB74" s="461"/>
      <c r="BC74" s="461"/>
      <c r="BD74" s="461"/>
      <c r="BE74" s="461"/>
      <c r="BF74" s="461"/>
      <c r="BG74" s="461"/>
      <c r="BH74" s="461"/>
      <c r="BI74" s="461"/>
      <c r="BJ74" s="461"/>
      <c r="BK74" s="461"/>
      <c r="BL74" s="461"/>
      <c r="BM74" s="461"/>
      <c r="BN74" s="461"/>
      <c r="BO74" s="72"/>
      <c r="BP74" s="72"/>
      <c r="BQ74" s="72"/>
      <c r="BR74" s="72"/>
      <c r="BS74" s="72"/>
      <c r="BT74" s="72"/>
      <c r="BU74" s="72"/>
      <c r="BV74" s="72"/>
    </row>
    <row r="75" spans="27:74" s="76" customFormat="1" x14ac:dyDescent="0.25">
      <c r="AA75" s="461"/>
      <c r="AB75" s="461"/>
      <c r="AC75" s="461"/>
      <c r="AD75" s="461"/>
      <c r="AE75" s="461"/>
      <c r="AF75" s="461"/>
      <c r="AG75" s="461"/>
      <c r="AH75" s="461"/>
      <c r="AI75" s="461"/>
      <c r="AJ75" s="461"/>
      <c r="AK75" s="461"/>
      <c r="AL75" s="461"/>
      <c r="AM75" s="461"/>
      <c r="AN75" s="461"/>
      <c r="AO75" s="461"/>
      <c r="AP75" s="461"/>
      <c r="AQ75" s="461"/>
      <c r="AR75" s="461"/>
      <c r="AS75" s="461"/>
      <c r="AT75" s="461"/>
      <c r="AU75" s="461"/>
      <c r="AV75" s="461"/>
      <c r="AW75" s="461"/>
      <c r="AX75" s="461"/>
      <c r="AY75" s="461"/>
      <c r="AZ75" s="461"/>
      <c r="BA75" s="461"/>
      <c r="BB75" s="461"/>
      <c r="BC75" s="461"/>
      <c r="BD75" s="461"/>
      <c r="BE75" s="461"/>
      <c r="BF75" s="461"/>
      <c r="BG75" s="461"/>
      <c r="BH75" s="461"/>
      <c r="BI75" s="461"/>
      <c r="BJ75" s="461"/>
      <c r="BK75" s="461"/>
      <c r="BL75" s="461"/>
      <c r="BM75" s="461"/>
      <c r="BN75" s="461"/>
      <c r="BO75" s="72"/>
      <c r="BP75" s="72"/>
      <c r="BQ75" s="72"/>
      <c r="BR75" s="72"/>
      <c r="BS75" s="72"/>
      <c r="BT75" s="72"/>
      <c r="BU75" s="72"/>
      <c r="BV75" s="72"/>
    </row>
    <row r="76" spans="27:74" s="76" customFormat="1" x14ac:dyDescent="0.25">
      <c r="AA76" s="461"/>
      <c r="AB76" s="461"/>
      <c r="AC76" s="461"/>
      <c r="AD76" s="461"/>
      <c r="AE76" s="461"/>
      <c r="AF76" s="461"/>
      <c r="AG76" s="461"/>
      <c r="AH76" s="461"/>
      <c r="AI76" s="461"/>
      <c r="AJ76" s="461"/>
      <c r="AK76" s="461"/>
      <c r="AL76" s="461"/>
      <c r="AM76" s="461"/>
      <c r="AN76" s="461"/>
      <c r="AO76" s="461"/>
      <c r="AP76" s="461"/>
      <c r="AQ76" s="461"/>
      <c r="AR76" s="461"/>
      <c r="AS76" s="461"/>
      <c r="AT76" s="461"/>
      <c r="AU76" s="461"/>
      <c r="AV76" s="461"/>
      <c r="AW76" s="461"/>
      <c r="AX76" s="461"/>
      <c r="AY76" s="461"/>
      <c r="AZ76" s="461"/>
      <c r="BA76" s="461"/>
      <c r="BB76" s="461"/>
      <c r="BC76" s="461"/>
      <c r="BD76" s="461"/>
      <c r="BE76" s="461"/>
      <c r="BF76" s="461"/>
      <c r="BG76" s="461"/>
      <c r="BH76" s="461"/>
      <c r="BI76" s="461"/>
      <c r="BJ76" s="461"/>
      <c r="BK76" s="461"/>
      <c r="BL76" s="461"/>
      <c r="BM76" s="461"/>
      <c r="BN76" s="461"/>
      <c r="BO76" s="72"/>
      <c r="BP76" s="72"/>
      <c r="BQ76" s="72"/>
      <c r="BR76" s="72"/>
      <c r="BS76" s="72"/>
      <c r="BT76" s="72"/>
      <c r="BU76" s="72"/>
      <c r="BV76" s="72"/>
    </row>
    <row r="77" spans="27:74" s="76" customFormat="1" x14ac:dyDescent="0.25">
      <c r="AA77" s="461"/>
      <c r="AB77" s="461"/>
      <c r="AC77" s="461"/>
      <c r="AD77" s="461"/>
      <c r="AE77" s="461"/>
      <c r="AF77" s="461"/>
      <c r="AG77" s="461"/>
      <c r="AH77" s="461"/>
      <c r="AI77" s="461"/>
      <c r="AJ77" s="461"/>
      <c r="AK77" s="461"/>
      <c r="AL77" s="461"/>
      <c r="AM77" s="461"/>
      <c r="AN77" s="461"/>
      <c r="AO77" s="461"/>
      <c r="AP77" s="461"/>
      <c r="AQ77" s="461"/>
      <c r="AR77" s="461"/>
      <c r="AS77" s="461"/>
      <c r="AT77" s="461"/>
      <c r="AU77" s="461"/>
      <c r="AV77" s="461"/>
      <c r="AW77" s="461"/>
      <c r="AX77" s="461"/>
      <c r="AY77" s="461"/>
      <c r="AZ77" s="461"/>
      <c r="BA77" s="461"/>
      <c r="BB77" s="461"/>
      <c r="BC77" s="461"/>
      <c r="BD77" s="461"/>
      <c r="BE77" s="461"/>
      <c r="BF77" s="461"/>
      <c r="BG77" s="461"/>
      <c r="BH77" s="461"/>
      <c r="BI77" s="461"/>
      <c r="BJ77" s="461"/>
      <c r="BK77" s="461"/>
      <c r="BL77" s="461"/>
      <c r="BM77" s="461"/>
      <c r="BN77" s="461"/>
      <c r="BO77" s="72"/>
      <c r="BP77" s="72"/>
      <c r="BQ77" s="72"/>
      <c r="BR77" s="72"/>
      <c r="BS77" s="72"/>
      <c r="BT77" s="72"/>
      <c r="BU77" s="72"/>
      <c r="BV77" s="72"/>
    </row>
    <row r="78" spans="27:74" s="76" customFormat="1" x14ac:dyDescent="0.25">
      <c r="AA78" s="461"/>
      <c r="AB78" s="461"/>
      <c r="AC78" s="461"/>
      <c r="AD78" s="461"/>
      <c r="AE78" s="461"/>
      <c r="AF78" s="461"/>
      <c r="AG78" s="461"/>
      <c r="AH78" s="461"/>
      <c r="AI78" s="461"/>
      <c r="AJ78" s="461"/>
      <c r="AK78" s="461"/>
      <c r="AL78" s="461"/>
      <c r="AM78" s="461"/>
      <c r="AN78" s="461"/>
      <c r="AO78" s="461"/>
      <c r="AP78" s="461"/>
      <c r="AQ78" s="461"/>
      <c r="AR78" s="461"/>
      <c r="AS78" s="461"/>
      <c r="AT78" s="461"/>
      <c r="AU78" s="461"/>
      <c r="AV78" s="461"/>
      <c r="AW78" s="461"/>
      <c r="AX78" s="461"/>
      <c r="AY78" s="461"/>
      <c r="AZ78" s="461"/>
      <c r="BA78" s="461"/>
      <c r="BB78" s="461"/>
      <c r="BC78" s="461"/>
      <c r="BD78" s="461"/>
      <c r="BE78" s="461"/>
      <c r="BF78" s="461"/>
      <c r="BG78" s="461"/>
      <c r="BH78" s="461"/>
      <c r="BI78" s="461"/>
      <c r="BJ78" s="461"/>
      <c r="BK78" s="461"/>
      <c r="BL78" s="461"/>
      <c r="BM78" s="461"/>
      <c r="BN78" s="461"/>
      <c r="BO78" s="72"/>
      <c r="BP78" s="72"/>
      <c r="BQ78" s="72"/>
      <c r="BR78" s="72"/>
      <c r="BS78" s="72"/>
      <c r="BT78" s="72"/>
      <c r="BU78" s="72"/>
      <c r="BV78" s="72"/>
    </row>
    <row r="79" spans="27:74" s="76" customFormat="1" x14ac:dyDescent="0.25">
      <c r="AA79" s="461"/>
      <c r="AB79" s="461"/>
      <c r="AC79" s="461"/>
      <c r="AD79" s="461"/>
      <c r="AE79" s="461"/>
      <c r="AF79" s="461"/>
      <c r="AG79" s="461"/>
      <c r="AH79" s="461"/>
      <c r="AI79" s="461"/>
      <c r="AJ79" s="461"/>
      <c r="AK79" s="461"/>
      <c r="AL79" s="461"/>
      <c r="AM79" s="461"/>
      <c r="AN79" s="461"/>
      <c r="AO79" s="461"/>
      <c r="AP79" s="461"/>
      <c r="AQ79" s="461"/>
      <c r="AR79" s="461"/>
      <c r="AS79" s="461"/>
      <c r="AT79" s="461"/>
      <c r="AU79" s="461"/>
      <c r="AV79" s="461"/>
      <c r="AW79" s="461"/>
      <c r="AX79" s="461"/>
      <c r="AY79" s="461"/>
      <c r="AZ79" s="461"/>
      <c r="BA79" s="461"/>
      <c r="BB79" s="461"/>
      <c r="BC79" s="461"/>
      <c r="BD79" s="461"/>
      <c r="BE79" s="461"/>
      <c r="BF79" s="461"/>
      <c r="BG79" s="461"/>
      <c r="BH79" s="461"/>
      <c r="BI79" s="461"/>
      <c r="BJ79" s="461"/>
      <c r="BK79" s="461"/>
      <c r="BL79" s="461"/>
      <c r="BM79" s="461"/>
      <c r="BN79" s="461"/>
      <c r="BO79" s="72"/>
      <c r="BP79" s="72"/>
      <c r="BQ79" s="72"/>
      <c r="BR79" s="72"/>
      <c r="BS79" s="72"/>
      <c r="BT79" s="72"/>
      <c r="BU79" s="72"/>
      <c r="BV79" s="72"/>
    </row>
    <row r="80" spans="27:74" s="76" customFormat="1" x14ac:dyDescent="0.25">
      <c r="AA80" s="461"/>
      <c r="AB80" s="461"/>
      <c r="AC80" s="461"/>
      <c r="AD80" s="461"/>
      <c r="AE80" s="461"/>
      <c r="AF80" s="461"/>
      <c r="AG80" s="461"/>
      <c r="AH80" s="461"/>
      <c r="AI80" s="461"/>
      <c r="AJ80" s="461"/>
      <c r="AK80" s="461"/>
      <c r="AL80" s="461"/>
      <c r="AM80" s="461"/>
      <c r="AN80" s="461"/>
      <c r="AO80" s="461"/>
      <c r="AP80" s="461"/>
      <c r="AQ80" s="461"/>
      <c r="AR80" s="461"/>
      <c r="AS80" s="461"/>
      <c r="AT80" s="461"/>
      <c r="AU80" s="461"/>
      <c r="AV80" s="461"/>
      <c r="AW80" s="461"/>
      <c r="AX80" s="461"/>
      <c r="AY80" s="461"/>
      <c r="AZ80" s="461"/>
      <c r="BA80" s="461"/>
      <c r="BB80" s="461"/>
      <c r="BC80" s="461"/>
      <c r="BD80" s="461"/>
      <c r="BE80" s="461"/>
      <c r="BF80" s="461"/>
      <c r="BG80" s="461"/>
      <c r="BH80" s="461"/>
      <c r="BI80" s="461"/>
      <c r="BJ80" s="461"/>
      <c r="BK80" s="461"/>
      <c r="BL80" s="461"/>
      <c r="BM80" s="461"/>
      <c r="BN80" s="461"/>
      <c r="BO80" s="72"/>
      <c r="BP80" s="72"/>
      <c r="BQ80" s="72"/>
      <c r="BR80" s="72"/>
      <c r="BS80" s="72"/>
      <c r="BT80" s="72"/>
      <c r="BU80" s="72"/>
      <c r="BV80" s="72"/>
    </row>
    <row r="81" spans="27:74" s="76" customFormat="1" x14ac:dyDescent="0.25">
      <c r="AA81" s="461"/>
      <c r="AB81" s="461"/>
      <c r="AC81" s="461"/>
      <c r="AD81" s="461"/>
      <c r="AE81" s="461"/>
      <c r="AF81" s="461"/>
      <c r="AG81" s="461"/>
      <c r="AH81" s="461"/>
      <c r="AI81" s="461"/>
      <c r="AJ81" s="461"/>
      <c r="AK81" s="461"/>
      <c r="AL81" s="461"/>
      <c r="AM81" s="461"/>
      <c r="AN81" s="461"/>
      <c r="AO81" s="461"/>
      <c r="AP81" s="461"/>
      <c r="AQ81" s="461"/>
      <c r="AR81" s="461"/>
      <c r="AS81" s="461"/>
      <c r="AT81" s="461"/>
      <c r="AU81" s="461"/>
      <c r="AV81" s="461"/>
      <c r="AW81" s="461"/>
      <c r="AX81" s="461"/>
      <c r="AY81" s="461"/>
      <c r="AZ81" s="461"/>
      <c r="BA81" s="461"/>
      <c r="BB81" s="461"/>
      <c r="BC81" s="461"/>
      <c r="BD81" s="461"/>
      <c r="BE81" s="461"/>
      <c r="BF81" s="461"/>
      <c r="BG81" s="461"/>
      <c r="BH81" s="461"/>
      <c r="BI81" s="461"/>
      <c r="BJ81" s="461"/>
      <c r="BK81" s="461"/>
      <c r="BL81" s="461"/>
      <c r="BM81" s="461"/>
      <c r="BN81" s="461"/>
      <c r="BO81" s="72"/>
      <c r="BP81" s="72"/>
      <c r="BQ81" s="72"/>
      <c r="BR81" s="72"/>
      <c r="BS81" s="72"/>
      <c r="BT81" s="72"/>
      <c r="BU81" s="72"/>
      <c r="BV81" s="72"/>
    </row>
    <row r="82" spans="27:74" s="76" customFormat="1" x14ac:dyDescent="0.25">
      <c r="AA82" s="461"/>
      <c r="AB82" s="461"/>
      <c r="AC82" s="461"/>
      <c r="AD82" s="461"/>
      <c r="AE82" s="461"/>
      <c r="AF82" s="461"/>
      <c r="AG82" s="461"/>
      <c r="AH82" s="461"/>
      <c r="AI82" s="461"/>
      <c r="AJ82" s="461"/>
      <c r="AK82" s="461"/>
      <c r="AL82" s="461"/>
      <c r="AM82" s="461"/>
      <c r="AN82" s="461"/>
      <c r="AO82" s="461"/>
      <c r="AP82" s="461"/>
      <c r="AQ82" s="461"/>
      <c r="AR82" s="461"/>
      <c r="AS82" s="461"/>
      <c r="AT82" s="461"/>
      <c r="AU82" s="461"/>
      <c r="AV82" s="461"/>
      <c r="AW82" s="461"/>
      <c r="AX82" s="461"/>
      <c r="AY82" s="461"/>
      <c r="AZ82" s="461"/>
      <c r="BA82" s="461"/>
      <c r="BB82" s="461"/>
      <c r="BC82" s="461"/>
      <c r="BD82" s="461"/>
      <c r="BE82" s="461"/>
      <c r="BF82" s="461"/>
      <c r="BG82" s="461"/>
      <c r="BH82" s="461"/>
      <c r="BI82" s="461"/>
      <c r="BJ82" s="461"/>
      <c r="BK82" s="461"/>
      <c r="BL82" s="461"/>
      <c r="BM82" s="461"/>
      <c r="BN82" s="461"/>
      <c r="BO82" s="72"/>
      <c r="BP82" s="72"/>
      <c r="BQ82" s="72"/>
      <c r="BR82" s="72"/>
      <c r="BS82" s="72"/>
      <c r="BT82" s="72"/>
      <c r="BU82" s="72"/>
      <c r="BV82" s="72"/>
    </row>
    <row r="83" spans="27:74" s="76" customFormat="1" x14ac:dyDescent="0.25">
      <c r="AA83" s="461"/>
      <c r="AB83" s="461"/>
      <c r="AC83" s="461"/>
      <c r="AD83" s="461"/>
      <c r="AE83" s="461"/>
      <c r="AF83" s="461"/>
      <c r="AG83" s="461"/>
      <c r="AH83" s="461"/>
      <c r="AI83" s="461"/>
      <c r="AJ83" s="461"/>
      <c r="AK83" s="461"/>
      <c r="AL83" s="461"/>
      <c r="AM83" s="461"/>
      <c r="AN83" s="461"/>
      <c r="AO83" s="461"/>
      <c r="AP83" s="461"/>
      <c r="AQ83" s="461"/>
      <c r="AR83" s="461"/>
      <c r="AS83" s="461"/>
      <c r="AT83" s="461"/>
      <c r="AU83" s="461"/>
      <c r="AV83" s="461"/>
      <c r="AW83" s="461"/>
      <c r="AX83" s="461"/>
      <c r="AY83" s="461"/>
      <c r="AZ83" s="461"/>
      <c r="BA83" s="461"/>
      <c r="BB83" s="461"/>
      <c r="BC83" s="461"/>
      <c r="BD83" s="461"/>
      <c r="BE83" s="461"/>
      <c r="BF83" s="461"/>
      <c r="BG83" s="461"/>
      <c r="BH83" s="461"/>
      <c r="BI83" s="461"/>
      <c r="BJ83" s="461"/>
      <c r="BK83" s="461"/>
      <c r="BL83" s="461"/>
      <c r="BM83" s="461"/>
      <c r="BN83" s="461"/>
      <c r="BO83" s="72"/>
      <c r="BP83" s="72"/>
      <c r="BQ83" s="72"/>
      <c r="BR83" s="72"/>
      <c r="BS83" s="72"/>
      <c r="BT83" s="72"/>
      <c r="BU83" s="72"/>
      <c r="BV83" s="72"/>
    </row>
    <row r="84" spans="27:74" s="76" customFormat="1" x14ac:dyDescent="0.25">
      <c r="AA84" s="461"/>
      <c r="AB84" s="461"/>
      <c r="AC84" s="461"/>
      <c r="AD84" s="461"/>
      <c r="AE84" s="461"/>
      <c r="AF84" s="461"/>
      <c r="AG84" s="461"/>
      <c r="AH84" s="461"/>
      <c r="AI84" s="461"/>
      <c r="AJ84" s="461"/>
      <c r="AK84" s="461"/>
      <c r="AL84" s="461"/>
      <c r="AM84" s="461"/>
      <c r="AN84" s="461"/>
      <c r="AO84" s="461"/>
      <c r="AP84" s="461"/>
      <c r="AQ84" s="461"/>
      <c r="AR84" s="461"/>
      <c r="AS84" s="461"/>
      <c r="AT84" s="461"/>
      <c r="AU84" s="461"/>
      <c r="AV84" s="461"/>
      <c r="AW84" s="461"/>
      <c r="AX84" s="461"/>
      <c r="AY84" s="461"/>
      <c r="AZ84" s="461"/>
      <c r="BA84" s="461"/>
      <c r="BB84" s="461"/>
      <c r="BC84" s="461"/>
      <c r="BD84" s="461"/>
      <c r="BE84" s="461"/>
      <c r="BF84" s="461"/>
      <c r="BG84" s="461"/>
      <c r="BH84" s="461"/>
      <c r="BI84" s="461"/>
      <c r="BJ84" s="461"/>
      <c r="BK84" s="461"/>
      <c r="BL84" s="461"/>
      <c r="BM84" s="461"/>
      <c r="BN84" s="461"/>
      <c r="BO84" s="72"/>
      <c r="BP84" s="72"/>
      <c r="BQ84" s="72"/>
      <c r="BR84" s="72"/>
      <c r="BS84" s="72"/>
      <c r="BT84" s="72"/>
      <c r="BU84" s="72"/>
      <c r="BV84" s="72"/>
    </row>
    <row r="85" spans="27:74" s="76" customFormat="1" x14ac:dyDescent="0.25">
      <c r="AA85" s="461"/>
      <c r="AB85" s="461"/>
      <c r="AC85" s="461"/>
      <c r="AD85" s="461"/>
      <c r="AE85" s="461"/>
      <c r="AF85" s="461"/>
      <c r="AG85" s="461"/>
      <c r="AH85" s="461"/>
      <c r="AI85" s="461"/>
      <c r="AJ85" s="461"/>
      <c r="AK85" s="461"/>
      <c r="AL85" s="461"/>
      <c r="AM85" s="461"/>
      <c r="AN85" s="461"/>
      <c r="AO85" s="461"/>
      <c r="AP85" s="461"/>
      <c r="AQ85" s="461"/>
      <c r="AR85" s="461"/>
      <c r="AS85" s="461"/>
      <c r="AT85" s="461"/>
      <c r="AU85" s="461"/>
      <c r="AV85" s="461"/>
      <c r="AW85" s="461"/>
      <c r="AX85" s="461"/>
      <c r="AY85" s="461"/>
      <c r="AZ85" s="461"/>
      <c r="BA85" s="461"/>
      <c r="BB85" s="461"/>
      <c r="BC85" s="461"/>
      <c r="BD85" s="461"/>
      <c r="BE85" s="461"/>
      <c r="BF85" s="461"/>
      <c r="BG85" s="461"/>
      <c r="BH85" s="461"/>
      <c r="BI85" s="461"/>
      <c r="BJ85" s="461"/>
      <c r="BK85" s="461"/>
      <c r="BL85" s="461"/>
      <c r="BM85" s="461"/>
      <c r="BN85" s="461"/>
      <c r="BO85" s="72"/>
      <c r="BP85" s="72"/>
      <c r="BQ85" s="72"/>
      <c r="BR85" s="72"/>
      <c r="BS85" s="72"/>
      <c r="BT85" s="72"/>
      <c r="BU85" s="72"/>
      <c r="BV85" s="72"/>
    </row>
    <row r="86" spans="27:74" s="76" customFormat="1" x14ac:dyDescent="0.25">
      <c r="AA86" s="461"/>
      <c r="AB86" s="461"/>
      <c r="AC86" s="461"/>
      <c r="AD86" s="461"/>
      <c r="AE86" s="461"/>
      <c r="AF86" s="461"/>
      <c r="AG86" s="461"/>
      <c r="AH86" s="461"/>
      <c r="AI86" s="461"/>
      <c r="AJ86" s="461"/>
      <c r="AK86" s="461"/>
      <c r="AL86" s="461"/>
      <c r="AM86" s="461"/>
      <c r="AN86" s="461"/>
      <c r="AO86" s="461"/>
      <c r="AP86" s="461"/>
      <c r="AQ86" s="461"/>
      <c r="AR86" s="461"/>
      <c r="AS86" s="461"/>
      <c r="AT86" s="461"/>
      <c r="AU86" s="461"/>
      <c r="AV86" s="461"/>
      <c r="AW86" s="461"/>
      <c r="AX86" s="461"/>
      <c r="AY86" s="461"/>
      <c r="AZ86" s="461"/>
      <c r="BA86" s="461"/>
      <c r="BB86" s="461"/>
      <c r="BC86" s="461"/>
      <c r="BD86" s="461"/>
      <c r="BE86" s="461"/>
      <c r="BF86" s="461"/>
      <c r="BG86" s="461"/>
      <c r="BH86" s="461"/>
      <c r="BI86" s="461"/>
      <c r="BJ86" s="461"/>
      <c r="BK86" s="461"/>
      <c r="BL86" s="461"/>
      <c r="BM86" s="461"/>
      <c r="BN86" s="461"/>
      <c r="BO86" s="72"/>
      <c r="BP86" s="72"/>
      <c r="BQ86" s="72"/>
      <c r="BR86" s="72"/>
      <c r="BS86" s="72"/>
      <c r="BT86" s="72"/>
      <c r="BU86" s="72"/>
      <c r="BV86" s="72"/>
    </row>
    <row r="87" spans="27:74" s="76" customFormat="1" x14ac:dyDescent="0.25">
      <c r="AA87" s="461"/>
      <c r="AB87" s="461"/>
      <c r="AC87" s="461"/>
      <c r="AD87" s="461"/>
      <c r="AE87" s="461"/>
      <c r="AF87" s="461"/>
      <c r="AG87" s="461"/>
      <c r="AH87" s="461"/>
      <c r="AI87" s="461"/>
      <c r="AJ87" s="461"/>
      <c r="AK87" s="461"/>
      <c r="AL87" s="461"/>
      <c r="AM87" s="461"/>
      <c r="AN87" s="461"/>
      <c r="AO87" s="461"/>
      <c r="AP87" s="461"/>
      <c r="AQ87" s="461"/>
      <c r="AR87" s="461"/>
      <c r="AS87" s="461"/>
      <c r="AT87" s="461"/>
      <c r="AU87" s="461"/>
      <c r="AV87" s="461"/>
      <c r="AW87" s="461"/>
      <c r="AX87" s="461"/>
      <c r="AY87" s="461"/>
      <c r="AZ87" s="461"/>
      <c r="BA87" s="461"/>
      <c r="BB87" s="461"/>
      <c r="BC87" s="461"/>
      <c r="BD87" s="461"/>
      <c r="BE87" s="461"/>
      <c r="BF87" s="461"/>
      <c r="BG87" s="461"/>
      <c r="BH87" s="461"/>
      <c r="BI87" s="461"/>
      <c r="BJ87" s="461"/>
      <c r="BK87" s="461"/>
      <c r="BL87" s="461"/>
      <c r="BM87" s="461"/>
      <c r="BN87" s="461"/>
      <c r="BO87" s="72"/>
      <c r="BP87" s="72"/>
      <c r="BQ87" s="72"/>
      <c r="BR87" s="72"/>
      <c r="BS87" s="72"/>
      <c r="BT87" s="72"/>
      <c r="BU87" s="72"/>
      <c r="BV87" s="72"/>
    </row>
    <row r="88" spans="27:74" s="76" customFormat="1" x14ac:dyDescent="0.25">
      <c r="AA88" s="461"/>
      <c r="AB88" s="461"/>
      <c r="AC88" s="461"/>
      <c r="AD88" s="461"/>
      <c r="AE88" s="461"/>
      <c r="AF88" s="461"/>
      <c r="AG88" s="461"/>
      <c r="AH88" s="461"/>
      <c r="AI88" s="461"/>
      <c r="AJ88" s="461"/>
      <c r="AK88" s="461"/>
      <c r="AL88" s="461"/>
      <c r="AM88" s="461"/>
      <c r="AN88" s="461"/>
      <c r="AO88" s="461"/>
      <c r="AP88" s="461"/>
      <c r="AQ88" s="461"/>
      <c r="AR88" s="461"/>
      <c r="AS88" s="461"/>
      <c r="AT88" s="461"/>
      <c r="AU88" s="461"/>
      <c r="AV88" s="461"/>
      <c r="AW88" s="461"/>
      <c r="AX88" s="461"/>
      <c r="AY88" s="461"/>
      <c r="AZ88" s="461"/>
      <c r="BA88" s="461"/>
      <c r="BB88" s="461"/>
      <c r="BC88" s="461"/>
      <c r="BD88" s="461"/>
      <c r="BE88" s="461"/>
      <c r="BF88" s="461"/>
      <c r="BG88" s="461"/>
      <c r="BH88" s="461"/>
      <c r="BI88" s="461"/>
      <c r="BJ88" s="461"/>
      <c r="BK88" s="461"/>
      <c r="BL88" s="461"/>
      <c r="BM88" s="461"/>
      <c r="BN88" s="461"/>
      <c r="BO88" s="72"/>
      <c r="BP88" s="72"/>
      <c r="BQ88" s="72"/>
      <c r="BR88" s="72"/>
      <c r="BS88" s="72"/>
      <c r="BT88" s="72"/>
      <c r="BU88" s="72"/>
      <c r="BV88" s="72"/>
    </row>
    <row r="89" spans="27:74" s="76" customFormat="1" x14ac:dyDescent="0.25">
      <c r="AA89" s="461"/>
      <c r="AB89" s="461"/>
      <c r="AC89" s="461"/>
      <c r="AD89" s="461"/>
      <c r="AE89" s="461"/>
      <c r="AF89" s="461"/>
      <c r="AG89" s="461"/>
      <c r="AH89" s="461"/>
      <c r="AI89" s="461"/>
      <c r="AJ89" s="461"/>
      <c r="AK89" s="461"/>
      <c r="AL89" s="461"/>
      <c r="AM89" s="461"/>
      <c r="AN89" s="461"/>
      <c r="AO89" s="461"/>
      <c r="AP89" s="461"/>
      <c r="AQ89" s="461"/>
      <c r="AR89" s="461"/>
      <c r="AS89" s="461"/>
      <c r="AT89" s="461"/>
      <c r="AU89" s="461"/>
      <c r="AV89" s="461"/>
      <c r="AW89" s="461"/>
      <c r="AX89" s="461"/>
      <c r="AY89" s="461"/>
      <c r="AZ89" s="461"/>
      <c r="BA89" s="461"/>
      <c r="BB89" s="461"/>
      <c r="BC89" s="461"/>
      <c r="BD89" s="461"/>
      <c r="BE89" s="461"/>
      <c r="BF89" s="461"/>
      <c r="BG89" s="461"/>
      <c r="BH89" s="461"/>
      <c r="BI89" s="461"/>
      <c r="BJ89" s="461"/>
      <c r="BK89" s="461"/>
      <c r="BL89" s="461"/>
      <c r="BM89" s="461"/>
      <c r="BN89" s="461"/>
      <c r="BO89" s="72"/>
      <c r="BP89" s="72"/>
      <c r="BQ89" s="72"/>
      <c r="BR89" s="72"/>
      <c r="BS89" s="72"/>
      <c r="BT89" s="72"/>
      <c r="BU89" s="72"/>
      <c r="BV89" s="72"/>
    </row>
    <row r="90" spans="27:74" s="76" customFormat="1" x14ac:dyDescent="0.25">
      <c r="AA90" s="461"/>
      <c r="AB90" s="461"/>
      <c r="AC90" s="461"/>
      <c r="AD90" s="461"/>
      <c r="AE90" s="461"/>
      <c r="AF90" s="461"/>
      <c r="AG90" s="461"/>
      <c r="AH90" s="461"/>
      <c r="AI90" s="461"/>
      <c r="AJ90" s="461"/>
      <c r="AK90" s="461"/>
      <c r="AL90" s="461"/>
      <c r="AM90" s="461"/>
      <c r="AN90" s="461"/>
      <c r="AO90" s="461"/>
      <c r="AP90" s="461"/>
      <c r="AQ90" s="461"/>
      <c r="AR90" s="461"/>
      <c r="AS90" s="461"/>
      <c r="AT90" s="461"/>
      <c r="AU90" s="461"/>
      <c r="AV90" s="461"/>
      <c r="AW90" s="461"/>
      <c r="AX90" s="461"/>
      <c r="AY90" s="461"/>
      <c r="AZ90" s="461"/>
      <c r="BA90" s="461"/>
      <c r="BB90" s="461"/>
      <c r="BC90" s="461"/>
      <c r="BD90" s="461"/>
      <c r="BE90" s="461"/>
      <c r="BF90" s="461"/>
      <c r="BG90" s="461"/>
      <c r="BH90" s="461"/>
      <c r="BI90" s="461"/>
      <c r="BJ90" s="461"/>
      <c r="BK90" s="461"/>
      <c r="BL90" s="461"/>
      <c r="BM90" s="461"/>
      <c r="BN90" s="461"/>
      <c r="BO90" s="72"/>
      <c r="BP90" s="72"/>
      <c r="BQ90" s="72"/>
      <c r="BR90" s="72"/>
      <c r="BS90" s="72"/>
      <c r="BT90" s="72"/>
      <c r="BU90" s="72"/>
      <c r="BV90" s="72"/>
    </row>
    <row r="91" spans="27:74" s="76" customFormat="1" x14ac:dyDescent="0.25">
      <c r="AA91" s="461"/>
      <c r="AB91" s="461"/>
      <c r="AC91" s="461"/>
      <c r="AD91" s="461"/>
      <c r="AE91" s="461"/>
      <c r="AF91" s="461"/>
      <c r="AG91" s="461"/>
      <c r="AH91" s="461"/>
      <c r="AI91" s="461"/>
      <c r="AJ91" s="461"/>
      <c r="AK91" s="461"/>
      <c r="AL91" s="461"/>
      <c r="AM91" s="461"/>
      <c r="AN91" s="461"/>
      <c r="AO91" s="461"/>
      <c r="AP91" s="461"/>
      <c r="AQ91" s="461"/>
      <c r="AR91" s="461"/>
      <c r="AS91" s="461"/>
      <c r="AT91" s="461"/>
      <c r="AU91" s="461"/>
      <c r="AV91" s="461"/>
      <c r="AW91" s="461"/>
      <c r="AX91" s="461"/>
      <c r="AY91" s="461"/>
      <c r="AZ91" s="461"/>
      <c r="BA91" s="461"/>
      <c r="BB91" s="461"/>
      <c r="BC91" s="461"/>
      <c r="BD91" s="461"/>
      <c r="BE91" s="461"/>
      <c r="BF91" s="461"/>
      <c r="BG91" s="461"/>
      <c r="BH91" s="461"/>
      <c r="BI91" s="461"/>
      <c r="BJ91" s="461"/>
      <c r="BK91" s="461"/>
      <c r="BL91" s="461"/>
      <c r="BM91" s="461"/>
      <c r="BN91" s="461"/>
      <c r="BO91" s="72"/>
      <c r="BP91" s="72"/>
      <c r="BQ91" s="72"/>
      <c r="BR91" s="72"/>
      <c r="BS91" s="72"/>
      <c r="BT91" s="72"/>
      <c r="BU91" s="72"/>
      <c r="BV91" s="72"/>
    </row>
    <row r="92" spans="27:74" s="76" customFormat="1" x14ac:dyDescent="0.25">
      <c r="AA92" s="461"/>
      <c r="AB92" s="461"/>
      <c r="AC92" s="461"/>
      <c r="AD92" s="461"/>
      <c r="AE92" s="461"/>
      <c r="AF92" s="461"/>
      <c r="AG92" s="461"/>
      <c r="AH92" s="461"/>
      <c r="AI92" s="461"/>
      <c r="AJ92" s="461"/>
      <c r="AK92" s="461"/>
      <c r="AL92" s="461"/>
      <c r="AM92" s="461"/>
      <c r="AN92" s="461"/>
      <c r="AO92" s="461"/>
      <c r="AP92" s="461"/>
      <c r="AQ92" s="461"/>
      <c r="AR92" s="461"/>
      <c r="AS92" s="461"/>
      <c r="AT92" s="461"/>
      <c r="AU92" s="461"/>
      <c r="AV92" s="461"/>
      <c r="AW92" s="461"/>
      <c r="AX92" s="461"/>
      <c r="AY92" s="461"/>
      <c r="AZ92" s="461"/>
      <c r="BA92" s="461"/>
      <c r="BB92" s="461"/>
      <c r="BC92" s="461"/>
      <c r="BD92" s="461"/>
      <c r="BE92" s="461"/>
      <c r="BF92" s="461"/>
      <c r="BG92" s="461"/>
      <c r="BH92" s="461"/>
      <c r="BI92" s="461"/>
      <c r="BJ92" s="461"/>
      <c r="BK92" s="461"/>
      <c r="BL92" s="461"/>
      <c r="BM92" s="461"/>
      <c r="BN92" s="461"/>
      <c r="BO92" s="72"/>
      <c r="BP92" s="72"/>
      <c r="BQ92" s="72"/>
      <c r="BR92" s="72"/>
      <c r="BS92" s="72"/>
      <c r="BT92" s="72"/>
      <c r="BU92" s="72"/>
      <c r="BV92" s="72"/>
    </row>
    <row r="93" spans="27:74" s="76" customFormat="1" x14ac:dyDescent="0.25">
      <c r="AA93" s="461"/>
      <c r="AB93" s="461"/>
      <c r="AC93" s="461"/>
      <c r="AD93" s="461"/>
      <c r="AE93" s="461"/>
      <c r="AF93" s="461"/>
      <c r="AG93" s="461"/>
      <c r="AH93" s="461"/>
      <c r="AI93" s="461"/>
      <c r="AJ93" s="461"/>
      <c r="AK93" s="461"/>
      <c r="AL93" s="461"/>
      <c r="AM93" s="461"/>
      <c r="AN93" s="461"/>
      <c r="AO93" s="461"/>
      <c r="AP93" s="461"/>
      <c r="AQ93" s="461"/>
      <c r="AR93" s="461"/>
      <c r="AS93" s="461"/>
      <c r="AT93" s="461"/>
      <c r="AU93" s="461"/>
      <c r="AV93" s="461"/>
      <c r="AW93" s="461"/>
      <c r="AX93" s="461"/>
      <c r="AY93" s="461"/>
      <c r="AZ93" s="461"/>
      <c r="BA93" s="461"/>
      <c r="BB93" s="461"/>
      <c r="BC93" s="461"/>
      <c r="BD93" s="461"/>
      <c r="BE93" s="461"/>
      <c r="BF93" s="461"/>
      <c r="BG93" s="461"/>
      <c r="BH93" s="461"/>
      <c r="BI93" s="461"/>
      <c r="BJ93" s="461"/>
      <c r="BK93" s="461"/>
      <c r="BL93" s="461"/>
      <c r="BM93" s="461"/>
      <c r="BN93" s="461"/>
      <c r="BO93" s="72"/>
      <c r="BP93" s="72"/>
      <c r="BQ93" s="72"/>
      <c r="BR93" s="72"/>
      <c r="BS93" s="72"/>
      <c r="BT93" s="72"/>
      <c r="BU93" s="72"/>
      <c r="BV93" s="72"/>
    </row>
    <row r="94" spans="27:74" s="76" customFormat="1" x14ac:dyDescent="0.25">
      <c r="AA94" s="461"/>
      <c r="AB94" s="461"/>
      <c r="AC94" s="461"/>
      <c r="AD94" s="461"/>
      <c r="AE94" s="461"/>
      <c r="AF94" s="461"/>
      <c r="AG94" s="461"/>
      <c r="AH94" s="461"/>
      <c r="AI94" s="461"/>
      <c r="AJ94" s="461"/>
      <c r="AK94" s="461"/>
      <c r="AL94" s="461"/>
      <c r="AM94" s="461"/>
      <c r="AN94" s="461"/>
      <c r="AO94" s="461"/>
      <c r="AP94" s="461"/>
      <c r="AQ94" s="461"/>
      <c r="AR94" s="461"/>
      <c r="AS94" s="461"/>
      <c r="AT94" s="461"/>
      <c r="AU94" s="461"/>
      <c r="AV94" s="461"/>
      <c r="AW94" s="461"/>
      <c r="AX94" s="461"/>
      <c r="AY94" s="461"/>
      <c r="AZ94" s="461"/>
      <c r="BA94" s="461"/>
      <c r="BB94" s="461"/>
      <c r="BC94" s="461"/>
      <c r="BD94" s="461"/>
      <c r="BE94" s="461"/>
      <c r="BF94" s="461"/>
      <c r="BG94" s="461"/>
      <c r="BH94" s="461"/>
      <c r="BI94" s="461"/>
      <c r="BJ94" s="461"/>
      <c r="BK94" s="461"/>
      <c r="BL94" s="461"/>
      <c r="BM94" s="461"/>
      <c r="BN94" s="461"/>
      <c r="BO94" s="72"/>
      <c r="BP94" s="72"/>
      <c r="BQ94" s="72"/>
      <c r="BR94" s="72"/>
      <c r="BS94" s="72"/>
      <c r="BT94" s="72"/>
      <c r="BU94" s="72"/>
      <c r="BV94" s="72"/>
    </row>
    <row r="95" spans="27:74" s="76" customFormat="1" x14ac:dyDescent="0.25">
      <c r="AA95" s="461"/>
      <c r="AB95" s="461"/>
      <c r="AC95" s="461"/>
      <c r="AD95" s="461"/>
      <c r="AE95" s="461"/>
      <c r="AF95" s="461"/>
      <c r="AG95" s="461"/>
      <c r="AH95" s="461"/>
      <c r="AI95" s="461"/>
      <c r="AJ95" s="461"/>
      <c r="AK95" s="461"/>
      <c r="AL95" s="461"/>
      <c r="AM95" s="461"/>
      <c r="AN95" s="461"/>
      <c r="AO95" s="461"/>
      <c r="AP95" s="461"/>
      <c r="AQ95" s="461"/>
      <c r="AR95" s="461"/>
      <c r="AS95" s="461"/>
      <c r="AT95" s="461"/>
      <c r="AU95" s="461"/>
      <c r="AV95" s="461"/>
      <c r="AW95" s="461"/>
      <c r="AX95" s="461"/>
      <c r="AY95" s="461"/>
      <c r="AZ95" s="461"/>
      <c r="BA95" s="461"/>
      <c r="BB95" s="461"/>
      <c r="BC95" s="461"/>
      <c r="BD95" s="461"/>
      <c r="BE95" s="461"/>
      <c r="BF95" s="461"/>
      <c r="BG95" s="461"/>
      <c r="BH95" s="461"/>
      <c r="BI95" s="461"/>
      <c r="BJ95" s="461"/>
      <c r="BK95" s="461"/>
      <c r="BL95" s="461"/>
      <c r="BM95" s="461"/>
      <c r="BN95" s="461"/>
      <c r="BO95" s="72"/>
      <c r="BP95" s="72"/>
      <c r="BQ95" s="72"/>
      <c r="BR95" s="72"/>
      <c r="BS95" s="72"/>
      <c r="BT95" s="72"/>
      <c r="BU95" s="72"/>
      <c r="BV95" s="72"/>
    </row>
    <row r="96" spans="27:74" s="76" customFormat="1" x14ac:dyDescent="0.25">
      <c r="AA96" s="461"/>
      <c r="AB96" s="461"/>
      <c r="AC96" s="461"/>
      <c r="AD96" s="461"/>
      <c r="AE96" s="461"/>
      <c r="AF96" s="461"/>
      <c r="AG96" s="461"/>
      <c r="AH96" s="461"/>
      <c r="AI96" s="461"/>
      <c r="AJ96" s="461"/>
      <c r="AK96" s="461"/>
      <c r="AL96" s="461"/>
      <c r="AM96" s="461"/>
      <c r="AN96" s="461"/>
      <c r="AO96" s="461"/>
      <c r="AP96" s="461"/>
      <c r="AQ96" s="461"/>
      <c r="AR96" s="461"/>
      <c r="AS96" s="461"/>
      <c r="AT96" s="461"/>
      <c r="AU96" s="461"/>
      <c r="AV96" s="461"/>
      <c r="AW96" s="461"/>
      <c r="AX96" s="461"/>
      <c r="AY96" s="461"/>
      <c r="AZ96" s="461"/>
      <c r="BA96" s="461"/>
      <c r="BB96" s="461"/>
      <c r="BC96" s="461"/>
      <c r="BD96" s="461"/>
      <c r="BE96" s="461"/>
      <c r="BF96" s="461"/>
      <c r="BG96" s="461"/>
      <c r="BH96" s="461"/>
      <c r="BI96" s="461"/>
      <c r="BJ96" s="461"/>
      <c r="BK96" s="461"/>
      <c r="BL96" s="461"/>
      <c r="BM96" s="461"/>
      <c r="BN96" s="461"/>
      <c r="BO96" s="72"/>
      <c r="BP96" s="72"/>
      <c r="BQ96" s="72"/>
      <c r="BR96" s="72"/>
      <c r="BS96" s="72"/>
      <c r="BT96" s="72"/>
      <c r="BU96" s="72"/>
      <c r="BV96" s="72"/>
    </row>
    <row r="97" spans="27:74" s="76" customFormat="1" x14ac:dyDescent="0.25">
      <c r="AA97" s="461"/>
      <c r="AB97" s="461"/>
      <c r="AC97" s="461"/>
      <c r="AD97" s="461"/>
      <c r="AE97" s="461"/>
      <c r="AF97" s="461"/>
      <c r="AG97" s="461"/>
      <c r="AH97" s="461"/>
      <c r="AI97" s="461"/>
      <c r="AJ97" s="461"/>
      <c r="AK97" s="461"/>
      <c r="AL97" s="461"/>
      <c r="AM97" s="461"/>
      <c r="AN97" s="461"/>
      <c r="AO97" s="461"/>
      <c r="AP97" s="461"/>
      <c r="AQ97" s="461"/>
      <c r="AR97" s="461"/>
      <c r="AS97" s="461"/>
      <c r="AT97" s="461"/>
      <c r="AU97" s="461"/>
      <c r="AV97" s="461"/>
      <c r="AW97" s="461"/>
      <c r="AX97" s="461"/>
      <c r="AY97" s="461"/>
      <c r="AZ97" s="461"/>
      <c r="BA97" s="461"/>
      <c r="BB97" s="461"/>
      <c r="BC97" s="461"/>
      <c r="BD97" s="461"/>
      <c r="BE97" s="461"/>
      <c r="BF97" s="461"/>
      <c r="BG97" s="461"/>
      <c r="BH97" s="461"/>
      <c r="BI97" s="461"/>
      <c r="BJ97" s="461"/>
      <c r="BK97" s="461"/>
      <c r="BL97" s="461"/>
      <c r="BM97" s="461"/>
      <c r="BN97" s="461"/>
      <c r="BO97" s="72"/>
      <c r="BP97" s="72"/>
      <c r="BQ97" s="72"/>
      <c r="BR97" s="72"/>
      <c r="BS97" s="72"/>
      <c r="BT97" s="72"/>
      <c r="BU97" s="72"/>
      <c r="BV97" s="72"/>
    </row>
    <row r="98" spans="27:74" s="76" customFormat="1" x14ac:dyDescent="0.25">
      <c r="AA98" s="461"/>
      <c r="AB98" s="461"/>
      <c r="AC98" s="461"/>
      <c r="AD98" s="461"/>
      <c r="AE98" s="461"/>
      <c r="AF98" s="461"/>
      <c r="AG98" s="461"/>
      <c r="AH98" s="461"/>
      <c r="AI98" s="461"/>
      <c r="AJ98" s="461"/>
      <c r="AK98" s="461"/>
      <c r="AL98" s="461"/>
      <c r="AM98" s="461"/>
      <c r="AN98" s="461"/>
      <c r="AO98" s="461"/>
      <c r="AP98" s="461"/>
      <c r="AQ98" s="461"/>
      <c r="AR98" s="461"/>
      <c r="AS98" s="461"/>
      <c r="AT98" s="461"/>
      <c r="AU98" s="461"/>
      <c r="AV98" s="461"/>
      <c r="AW98" s="461"/>
      <c r="AX98" s="461"/>
      <c r="AY98" s="461"/>
      <c r="AZ98" s="461"/>
      <c r="BA98" s="461"/>
      <c r="BB98" s="461"/>
      <c r="BC98" s="461"/>
      <c r="BD98" s="461"/>
      <c r="BE98" s="461"/>
      <c r="BF98" s="461"/>
      <c r="BG98" s="461"/>
      <c r="BH98" s="461"/>
      <c r="BI98" s="461"/>
      <c r="BJ98" s="461"/>
      <c r="BK98" s="461"/>
      <c r="BL98" s="461"/>
      <c r="BM98" s="461"/>
      <c r="BN98" s="461"/>
      <c r="BO98" s="72"/>
      <c r="BP98" s="72"/>
      <c r="BQ98" s="72"/>
      <c r="BR98" s="72"/>
      <c r="BS98" s="72"/>
      <c r="BT98" s="72"/>
      <c r="BU98" s="72"/>
      <c r="BV98" s="72"/>
    </row>
    <row r="99" spans="27:74" s="76" customFormat="1" x14ac:dyDescent="0.25">
      <c r="AA99" s="461"/>
      <c r="AB99" s="461"/>
      <c r="AC99" s="461"/>
      <c r="AD99" s="461"/>
      <c r="AE99" s="461"/>
      <c r="AF99" s="461"/>
      <c r="AG99" s="461"/>
      <c r="AH99" s="461"/>
      <c r="AI99" s="461"/>
      <c r="AJ99" s="461"/>
      <c r="AK99" s="461"/>
      <c r="AL99" s="461"/>
      <c r="AM99" s="461"/>
      <c r="AN99" s="461"/>
      <c r="AO99" s="461"/>
      <c r="AP99" s="461"/>
      <c r="AQ99" s="461"/>
      <c r="AR99" s="461"/>
      <c r="AS99" s="461"/>
      <c r="AT99" s="461"/>
      <c r="AU99" s="461"/>
      <c r="AV99" s="461"/>
      <c r="AW99" s="461"/>
      <c r="AX99" s="461"/>
      <c r="AY99" s="461"/>
      <c r="AZ99" s="461"/>
      <c r="BA99" s="461"/>
      <c r="BB99" s="461"/>
      <c r="BC99" s="461"/>
      <c r="BD99" s="461"/>
      <c r="BE99" s="461"/>
      <c r="BF99" s="461"/>
      <c r="BG99" s="461"/>
      <c r="BH99" s="461"/>
      <c r="BI99" s="461"/>
      <c r="BJ99" s="461"/>
      <c r="BK99" s="461"/>
      <c r="BL99" s="461"/>
      <c r="BM99" s="461"/>
      <c r="BN99" s="461"/>
      <c r="BO99" s="72"/>
      <c r="BP99" s="72"/>
      <c r="BQ99" s="72"/>
      <c r="BR99" s="72"/>
      <c r="BS99" s="72"/>
      <c r="BT99" s="72"/>
      <c r="BU99" s="72"/>
      <c r="BV99" s="72"/>
    </row>
    <row r="100" spans="27:74" s="76" customFormat="1" x14ac:dyDescent="0.25">
      <c r="AA100" s="461"/>
      <c r="AB100" s="461"/>
      <c r="AC100" s="461"/>
      <c r="AD100" s="461"/>
      <c r="AE100" s="461"/>
      <c r="AF100" s="461"/>
      <c r="AG100" s="461"/>
      <c r="AH100" s="461"/>
      <c r="AI100" s="461"/>
      <c r="AJ100" s="461"/>
      <c r="AK100" s="461"/>
      <c r="AL100" s="461"/>
      <c r="AM100" s="461"/>
      <c r="AN100" s="461"/>
      <c r="AO100" s="461"/>
      <c r="AP100" s="461"/>
      <c r="AQ100" s="461"/>
      <c r="AR100" s="461"/>
      <c r="AS100" s="461"/>
      <c r="AT100" s="461"/>
      <c r="AU100" s="461"/>
      <c r="AV100" s="461"/>
      <c r="AW100" s="461"/>
      <c r="AX100" s="461"/>
      <c r="AY100" s="461"/>
      <c r="AZ100" s="461"/>
      <c r="BA100" s="461"/>
      <c r="BB100" s="461"/>
      <c r="BC100" s="461"/>
      <c r="BD100" s="461"/>
      <c r="BE100" s="461"/>
      <c r="BF100" s="461"/>
      <c r="BG100" s="461"/>
      <c r="BH100" s="461"/>
      <c r="BI100" s="461"/>
      <c r="BJ100" s="461"/>
      <c r="BK100" s="461"/>
      <c r="BL100" s="461"/>
      <c r="BM100" s="461"/>
      <c r="BN100" s="461"/>
      <c r="BO100" s="72"/>
      <c r="BP100" s="72"/>
      <c r="BQ100" s="72"/>
      <c r="BR100" s="72"/>
      <c r="BS100" s="72"/>
      <c r="BT100" s="72"/>
      <c r="BU100" s="72"/>
      <c r="BV100" s="72"/>
    </row>
  </sheetData>
  <sheetProtection algorithmName="SHA-512" hashValue="N31hyvUJEOVqLxP3bMdwIdaz8JjOloHQVm8SOjnrwbQBZMHmai8EOAnYYlv10L8G1o9IGSNJCtLeG4YxHhw7eg==" saltValue="El3fZoUOaUGpZzvT03Pjzg==" spinCount="100000" sheet="1" objects="1" scenarios="1"/>
  <mergeCells count="18">
    <mergeCell ref="K3:K5"/>
    <mergeCell ref="L3:M5"/>
    <mergeCell ref="B6:F6"/>
    <mergeCell ref="I6:M6"/>
    <mergeCell ref="B8:C9"/>
    <mergeCell ref="C2:I3"/>
    <mergeCell ref="B11:F11"/>
    <mergeCell ref="B12:C12"/>
    <mergeCell ref="D12:E12"/>
    <mergeCell ref="B19:F19"/>
    <mergeCell ref="D8:D9"/>
    <mergeCell ref="E8:E9"/>
    <mergeCell ref="N26:S29"/>
    <mergeCell ref="I26:M26"/>
    <mergeCell ref="I31:M31"/>
    <mergeCell ref="B37:C37"/>
    <mergeCell ref="C21:D21"/>
    <mergeCell ref="B26:F26"/>
  </mergeCells>
  <dataValidations count="5">
    <dataValidation type="list" allowBlank="1" showInputMessage="1" showErrorMessage="1" sqref="D14" xr:uid="{4FA459A1-0BDE-4481-9282-299A08F338AD}">
      <formula1>$AI$11:$AI$17</formula1>
    </dataValidation>
    <dataValidation type="list" allowBlank="1" showInputMessage="1" showErrorMessage="1" sqref="C21:D21" xr:uid="{1DA77BA6-5E95-4564-96AA-C70B2A0526DB}">
      <formula1>$AL$34:$AL$53</formula1>
    </dataValidation>
    <dataValidation type="list" allowBlank="1" showInputMessage="1" showErrorMessage="1" sqref="L22" xr:uid="{BEBBAF39-000C-4957-B43A-5E9E0E1C8E19}">
      <formula1>$AF$8:$AF$11</formula1>
    </dataValidation>
    <dataValidation type="list" allowBlank="1" showInputMessage="1" showErrorMessage="1" sqref="K29" xr:uid="{1CB2B7BD-66EA-4968-A44F-D942AD4C6807}">
      <formula1>$AT$53:$AT$69</formula1>
    </dataValidation>
    <dataValidation type="list" allowBlank="1" showInputMessage="1" showErrorMessage="1" sqref="D12:E12" xr:uid="{8BE7177A-820E-4D95-801B-53BF1D8AE01B}">
      <formula1>$AH$47:$AH$68</formula1>
    </dataValidation>
  </dataValidations>
  <hyperlinks>
    <hyperlink ref="AM30" r:id="rId1" display="https://voute.bape.gouv.qc.ca/dl/?id=00000421060" xr:uid="{67B3791E-8561-4029-9320-AE7E09A53B9A}"/>
  </hyperlinks>
  <pageMargins left="0.7" right="0.7" top="0.75" bottom="0.75" header="0.3" footer="0.3"/>
  <pageSetup orientation="portrait" r:id="rId2"/>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58F09B-2D15-4A31-A070-24D610ED3552}">
  <sheetPr>
    <tabColor rgb="FF0F9ED5"/>
  </sheetPr>
  <dimension ref="A1:BD62"/>
  <sheetViews>
    <sheetView workbookViewId="0">
      <selection activeCell="B5" sqref="B5:D5"/>
    </sheetView>
  </sheetViews>
  <sheetFormatPr baseColWidth="10" defaultColWidth="11.5703125" defaultRowHeight="18" x14ac:dyDescent="0.25"/>
  <cols>
    <col min="1" max="5" width="11.5703125" style="1"/>
    <col min="6" max="6" width="18.7109375" style="1" customWidth="1"/>
    <col min="7" max="7" width="11.5703125" style="1"/>
    <col min="8" max="8" width="20.28515625" style="1" customWidth="1"/>
    <col min="9" max="9" width="14" style="1" customWidth="1"/>
    <col min="10" max="10" width="6.28515625" style="1" customWidth="1"/>
    <col min="11" max="11" width="2.28515625" style="1" customWidth="1"/>
    <col min="12" max="26" width="11.5703125" style="1"/>
    <col min="27" max="55" width="11.5703125" style="450"/>
    <col min="56" max="56" width="11.5703125" style="303"/>
    <col min="57" max="16384" width="11.5703125" style="1"/>
  </cols>
  <sheetData>
    <row r="1" spans="1:47" x14ac:dyDescent="0.25">
      <c r="A1" s="288"/>
      <c r="B1" s="288"/>
      <c r="C1" s="288"/>
      <c r="D1" s="288"/>
      <c r="E1" s="288"/>
      <c r="F1" s="288"/>
      <c r="G1" s="288"/>
      <c r="H1" s="288"/>
      <c r="I1" s="288"/>
      <c r="J1" s="288"/>
      <c r="K1" s="288"/>
      <c r="L1" s="288"/>
      <c r="M1" s="288"/>
      <c r="N1" s="288"/>
      <c r="O1" s="288"/>
      <c r="P1" s="288"/>
      <c r="Q1" s="288"/>
      <c r="R1" s="288"/>
      <c r="S1" s="288"/>
      <c r="T1" s="288"/>
      <c r="U1" s="288"/>
      <c r="V1" s="288"/>
      <c r="W1" s="288"/>
      <c r="X1" s="288"/>
      <c r="Y1" s="288"/>
      <c r="Z1" s="288"/>
    </row>
    <row r="2" spans="1:47" x14ac:dyDescent="0.25">
      <c r="A2" s="288"/>
      <c r="B2" s="288"/>
      <c r="C2" s="288"/>
      <c r="D2" s="288"/>
      <c r="E2" s="288"/>
      <c r="F2" s="288"/>
      <c r="G2" s="288"/>
      <c r="H2" s="288"/>
      <c r="I2" s="288"/>
      <c r="J2" s="288"/>
      <c r="K2" s="288"/>
      <c r="L2" s="288"/>
      <c r="M2" s="288"/>
      <c r="N2" s="288"/>
      <c r="O2" s="288"/>
      <c r="P2" s="288"/>
      <c r="Q2" s="288"/>
      <c r="R2" s="288"/>
      <c r="S2" s="288"/>
      <c r="T2" s="288"/>
      <c r="U2" s="288"/>
      <c r="V2" s="288"/>
      <c r="W2" s="288"/>
      <c r="X2" s="288"/>
      <c r="Y2" s="288"/>
      <c r="Z2" s="288"/>
    </row>
    <row r="3" spans="1:47" ht="23.25" x14ac:dyDescent="0.35">
      <c r="A3" s="288"/>
      <c r="B3" s="288"/>
      <c r="C3" s="604" t="s">
        <v>20</v>
      </c>
      <c r="D3" s="604"/>
      <c r="E3" s="604"/>
      <c r="F3" s="604"/>
      <c r="G3" s="604"/>
      <c r="H3" s="288"/>
      <c r="I3" s="288"/>
      <c r="J3" s="288"/>
      <c r="K3" s="288"/>
      <c r="L3" s="288"/>
      <c r="M3" s="288"/>
      <c r="N3" s="288"/>
      <c r="O3" s="288"/>
      <c r="P3" s="288"/>
      <c r="Q3" s="288"/>
      <c r="R3" s="288"/>
      <c r="S3" s="288"/>
      <c r="T3" s="288"/>
      <c r="U3" s="288"/>
      <c r="V3" s="288"/>
      <c r="W3" s="288"/>
      <c r="X3" s="288"/>
      <c r="Y3" s="288"/>
      <c r="Z3" s="288"/>
    </row>
    <row r="4" spans="1:47" ht="18.75" thickBot="1" x14ac:dyDescent="0.3">
      <c r="A4" s="288"/>
      <c r="B4" s="288"/>
      <c r="C4" s="288"/>
      <c r="D4" s="288"/>
      <c r="E4" s="288"/>
      <c r="F4" s="288"/>
      <c r="G4" s="288"/>
      <c r="H4" s="288"/>
      <c r="I4" s="288"/>
      <c r="J4" s="288"/>
      <c r="K4" s="288"/>
      <c r="L4" s="288"/>
      <c r="M4" s="288"/>
      <c r="N4" s="288"/>
      <c r="O4" s="288"/>
      <c r="P4" s="288"/>
      <c r="Q4" s="288"/>
      <c r="R4" s="288"/>
      <c r="S4" s="288"/>
      <c r="T4" s="288"/>
      <c r="U4" s="288"/>
      <c r="V4" s="288"/>
      <c r="W4" s="288"/>
      <c r="X4" s="288"/>
      <c r="Y4" s="288"/>
      <c r="Z4" s="288"/>
    </row>
    <row r="5" spans="1:47" x14ac:dyDescent="0.25">
      <c r="A5" s="288"/>
      <c r="B5" s="850" t="s">
        <v>27</v>
      </c>
      <c r="C5" s="851"/>
      <c r="D5" s="851"/>
      <c r="E5" s="475"/>
      <c r="F5" s="475"/>
      <c r="G5" s="475"/>
      <c r="H5" s="475"/>
      <c r="I5" s="476" t="s">
        <v>26</v>
      </c>
      <c r="J5" s="475"/>
      <c r="K5" s="477"/>
      <c r="L5" s="288"/>
      <c r="M5" s="288"/>
      <c r="N5" s="288"/>
      <c r="O5" s="288"/>
      <c r="P5" s="288"/>
      <c r="Q5" s="288"/>
      <c r="R5" s="288"/>
      <c r="S5" s="288"/>
      <c r="T5" s="288"/>
      <c r="U5" s="288"/>
      <c r="V5" s="288"/>
      <c r="W5" s="288"/>
      <c r="X5" s="288"/>
      <c r="Y5" s="288"/>
      <c r="Z5" s="288"/>
    </row>
    <row r="6" spans="1:47" ht="18.75" thickBot="1" x14ac:dyDescent="0.3">
      <c r="A6" s="288"/>
      <c r="B6" s="478"/>
      <c r="C6" s="473"/>
      <c r="D6" s="473"/>
      <c r="E6" s="473"/>
      <c r="F6" s="473"/>
      <c r="G6" s="473"/>
      <c r="H6" s="473"/>
      <c r="I6" s="473"/>
      <c r="J6" s="473"/>
      <c r="K6" s="479"/>
      <c r="L6" s="288"/>
      <c r="M6" s="288"/>
      <c r="N6" s="288"/>
      <c r="O6" s="288"/>
      <c r="P6" s="288"/>
      <c r="Q6" s="288"/>
      <c r="R6" s="288"/>
      <c r="S6" s="288"/>
      <c r="T6" s="288"/>
      <c r="U6" s="288"/>
      <c r="V6" s="288"/>
      <c r="W6" s="288"/>
      <c r="X6" s="288"/>
      <c r="Y6" s="288"/>
      <c r="Z6" s="288"/>
      <c r="AS6" s="450" t="s">
        <v>59</v>
      </c>
    </row>
    <row r="7" spans="1:47" ht="18.75" thickBot="1" x14ac:dyDescent="0.3">
      <c r="A7" s="288"/>
      <c r="B7" s="478" t="s">
        <v>3</v>
      </c>
      <c r="C7" s="473"/>
      <c r="D7" s="473"/>
      <c r="E7" s="473"/>
      <c r="F7" s="331">
        <f>AS8</f>
        <v>50</v>
      </c>
      <c r="G7" s="473" t="s">
        <v>24</v>
      </c>
      <c r="H7" s="473"/>
      <c r="I7" s="323">
        <f>F7*'feuille de saisie (R2)'!D8</f>
        <v>0</v>
      </c>
      <c r="J7" s="473" t="s">
        <v>2</v>
      </c>
      <c r="K7" s="479"/>
      <c r="L7" s="288"/>
      <c r="M7" s="288"/>
      <c r="N7" s="288"/>
      <c r="O7" s="288"/>
      <c r="P7" s="288"/>
      <c r="Q7" s="288"/>
      <c r="R7" s="288"/>
      <c r="S7" s="288"/>
      <c r="T7" s="288"/>
      <c r="U7" s="288"/>
      <c r="V7" s="288"/>
      <c r="W7" s="288"/>
      <c r="X7" s="288"/>
      <c r="Y7" s="288"/>
      <c r="Z7" s="288"/>
      <c r="AK7" s="450" t="s">
        <v>86</v>
      </c>
      <c r="AN7" s="450">
        <v>81800</v>
      </c>
      <c r="AO7" s="469">
        <v>1</v>
      </c>
      <c r="AP7" s="450" t="s">
        <v>58</v>
      </c>
      <c r="AQ7" s="450">
        <f>AO7*AN7</f>
        <v>81800</v>
      </c>
      <c r="AR7" s="450" t="s">
        <v>2</v>
      </c>
      <c r="AS7" s="452">
        <f>(AQ7*1.26)/52/40</f>
        <v>49.551923076923075</v>
      </c>
      <c r="AU7" s="450" t="s">
        <v>88</v>
      </c>
    </row>
    <row r="8" spans="1:47" ht="18.75" thickBot="1" x14ac:dyDescent="0.3">
      <c r="A8" s="288"/>
      <c r="B8" s="478"/>
      <c r="C8" s="473"/>
      <c r="D8" s="473"/>
      <c r="E8" s="473"/>
      <c r="F8" s="473"/>
      <c r="G8" s="473"/>
      <c r="H8" s="473"/>
      <c r="I8" s="473"/>
      <c r="J8" s="473"/>
      <c r="K8" s="479"/>
      <c r="L8" s="288"/>
      <c r="M8" s="288"/>
      <c r="N8" s="288"/>
      <c r="O8" s="288"/>
      <c r="P8" s="288"/>
      <c r="Q8" s="288"/>
      <c r="R8" s="288"/>
      <c r="S8" s="288"/>
      <c r="T8" s="288"/>
      <c r="U8" s="288"/>
      <c r="V8" s="288"/>
      <c r="W8" s="288"/>
      <c r="X8" s="288"/>
      <c r="Y8" s="288"/>
      <c r="Z8" s="288"/>
      <c r="AS8" s="450">
        <v>50</v>
      </c>
    </row>
    <row r="9" spans="1:47" ht="21.75" thickBot="1" x14ac:dyDescent="0.3">
      <c r="A9" s="288"/>
      <c r="B9" s="478" t="s">
        <v>21</v>
      </c>
      <c r="C9" s="473"/>
      <c r="D9" s="473"/>
      <c r="E9" s="473"/>
      <c r="F9" s="329">
        <f>'feuille de saisie (R2)'!AI8</f>
        <v>0</v>
      </c>
      <c r="G9" s="473" t="s">
        <v>82</v>
      </c>
      <c r="H9" s="473"/>
      <c r="I9" s="323">
        <f>F9*'feuille de saisie (R2)'!L32*'feuille de saisie (R2)'!D16</f>
        <v>0</v>
      </c>
      <c r="J9" s="473" t="s">
        <v>2</v>
      </c>
      <c r="K9" s="479"/>
      <c r="L9" s="288"/>
      <c r="M9" s="288"/>
      <c r="N9" s="288"/>
      <c r="O9" s="326"/>
      <c r="P9" s="288"/>
      <c r="Q9" s="288"/>
      <c r="R9" s="288"/>
      <c r="S9" s="288"/>
      <c r="T9" s="288"/>
      <c r="U9" s="288"/>
      <c r="V9" s="288"/>
      <c r="W9" s="288"/>
      <c r="X9" s="288"/>
      <c r="Y9" s="288"/>
      <c r="Z9" s="288"/>
    </row>
    <row r="10" spans="1:47" ht="18.75" thickBot="1" x14ac:dyDescent="0.3">
      <c r="A10" s="288"/>
      <c r="B10" s="478"/>
      <c r="C10" s="473"/>
      <c r="D10" s="473"/>
      <c r="E10" s="473"/>
      <c r="F10" s="473"/>
      <c r="G10" s="473"/>
      <c r="H10" s="473"/>
      <c r="I10" s="473"/>
      <c r="J10" s="473"/>
      <c r="K10" s="479"/>
      <c r="L10" s="288"/>
      <c r="M10" s="288"/>
      <c r="N10" s="288"/>
      <c r="O10" s="288"/>
      <c r="P10" s="288"/>
      <c r="Q10" s="288"/>
      <c r="R10" s="288"/>
      <c r="S10" s="288"/>
      <c r="T10" s="288"/>
      <c r="U10" s="288"/>
      <c r="V10" s="288"/>
      <c r="W10" s="288"/>
      <c r="X10" s="288"/>
      <c r="Y10" s="288"/>
      <c r="Z10" s="288"/>
    </row>
    <row r="11" spans="1:47" ht="18.75" thickBot="1" x14ac:dyDescent="0.3">
      <c r="A11" s="288"/>
      <c r="B11" s="478" t="s">
        <v>22</v>
      </c>
      <c r="C11" s="473"/>
      <c r="D11" s="473"/>
      <c r="E11" s="473"/>
      <c r="F11" s="329">
        <f>6.51/0.5</f>
        <v>13.02</v>
      </c>
      <c r="G11" s="473" t="s">
        <v>25</v>
      </c>
      <c r="H11" s="473"/>
      <c r="I11" s="323">
        <f>F11*'feuille de saisie (R2)'!L32*'feuille de saisie (R2)'!D23</f>
        <v>0</v>
      </c>
      <c r="J11" s="473" t="s">
        <v>2</v>
      </c>
      <c r="K11" s="479"/>
      <c r="L11" s="288"/>
      <c r="M11" s="288"/>
      <c r="N11" s="288"/>
      <c r="O11" s="288"/>
      <c r="P11" s="288"/>
      <c r="Q11" s="288"/>
      <c r="R11" s="288"/>
      <c r="S11" s="288"/>
      <c r="T11" s="288"/>
      <c r="U11" s="288"/>
      <c r="V11" s="288"/>
      <c r="W11" s="288"/>
      <c r="X11" s="288"/>
      <c r="Y11" s="288"/>
      <c r="Z11" s="288"/>
    </row>
    <row r="12" spans="1:47" ht="18.75" thickBot="1" x14ac:dyDescent="0.3">
      <c r="A12" s="288"/>
      <c r="B12" s="478"/>
      <c r="C12" s="473"/>
      <c r="D12" s="473"/>
      <c r="E12" s="473"/>
      <c r="F12" s="473"/>
      <c r="G12" s="473"/>
      <c r="H12" s="473"/>
      <c r="I12" s="473"/>
      <c r="J12" s="473"/>
      <c r="K12" s="479"/>
      <c r="L12" s="288"/>
      <c r="M12" s="288"/>
      <c r="N12" s="288"/>
      <c r="O12" s="288"/>
      <c r="P12" s="288"/>
      <c r="Q12" s="288"/>
      <c r="R12" s="288"/>
      <c r="S12" s="288"/>
      <c r="T12" s="288"/>
      <c r="U12" s="288"/>
      <c r="V12" s="288"/>
      <c r="W12" s="288"/>
      <c r="X12" s="288"/>
      <c r="Y12" s="288"/>
      <c r="Z12" s="288"/>
    </row>
    <row r="13" spans="1:47" ht="18.75" thickBot="1" x14ac:dyDescent="0.3">
      <c r="A13" s="288"/>
      <c r="B13" s="478" t="s">
        <v>89</v>
      </c>
      <c r="C13" s="473"/>
      <c r="D13" s="473"/>
      <c r="E13" s="473"/>
      <c r="F13" s="330">
        <v>1.22</v>
      </c>
      <c r="G13" s="473" t="s">
        <v>104</v>
      </c>
      <c r="H13" s="473"/>
      <c r="I13" s="325">
        <f>IFERROR((('feuille de saisie (R2)'!K8/1.341)*'resultats (R2)'!F13*'feuille de saisie (R2)'!K9)+('resultats (R2)'!AQ40*'feuille de saisie (R2)'!K9),0)</f>
        <v>0</v>
      </c>
      <c r="J13" s="473" t="s">
        <v>2</v>
      </c>
      <c r="K13" s="479"/>
      <c r="L13" s="288"/>
      <c r="M13" s="288"/>
      <c r="N13" s="288"/>
      <c r="O13" s="288"/>
      <c r="P13" s="288"/>
      <c r="Q13" s="288"/>
      <c r="R13" s="288"/>
      <c r="S13" s="288"/>
      <c r="T13" s="288"/>
      <c r="U13" s="288"/>
      <c r="V13" s="288"/>
      <c r="W13" s="288"/>
      <c r="X13" s="288"/>
      <c r="Y13" s="288"/>
      <c r="Z13" s="288"/>
    </row>
    <row r="14" spans="1:47" ht="18.75" thickBot="1" x14ac:dyDescent="0.3">
      <c r="A14" s="288"/>
      <c r="B14" s="478" t="s">
        <v>90</v>
      </c>
      <c r="C14" s="473"/>
      <c r="D14" s="473"/>
      <c r="E14" s="473"/>
      <c r="F14" s="330">
        <v>1.22</v>
      </c>
      <c r="G14" s="473" t="s">
        <v>104</v>
      </c>
      <c r="H14" s="473"/>
      <c r="I14" s="325">
        <f>IFERROR((('feuille de saisie (R2)'!K11/1.341)*'resultats (R2)'!F14*'feuille de saisie (R2)'!K12)+(AQ40*'feuille de saisie (R2)'!K12),0)</f>
        <v>0</v>
      </c>
      <c r="J14" s="473" t="s">
        <v>2</v>
      </c>
      <c r="K14" s="479"/>
      <c r="L14" s="288"/>
      <c r="M14" s="288"/>
      <c r="N14" s="288"/>
      <c r="O14" s="316">
        <f>'feuille de saisie'!K8/1.341</f>
        <v>0</v>
      </c>
      <c r="P14" s="316"/>
      <c r="Q14" s="316">
        <f>(O14*F13*'feuille de saisie'!K9)+('resultats (R2)'!AQ40*'feuille de saisie'!K9)</f>
        <v>0</v>
      </c>
      <c r="R14" s="288"/>
      <c r="S14" s="288"/>
      <c r="T14" s="288"/>
      <c r="U14" s="288"/>
      <c r="V14" s="288"/>
      <c r="W14" s="288"/>
      <c r="X14" s="288"/>
      <c r="Y14" s="288"/>
      <c r="Z14" s="288"/>
    </row>
    <row r="15" spans="1:47" ht="18.75" thickBot="1" x14ac:dyDescent="0.3">
      <c r="A15" s="288"/>
      <c r="B15" s="478" t="s">
        <v>91</v>
      </c>
      <c r="C15" s="473"/>
      <c r="D15" s="473"/>
      <c r="E15" s="473"/>
      <c r="F15" s="330">
        <v>1.22</v>
      </c>
      <c r="G15" s="473" t="s">
        <v>104</v>
      </c>
      <c r="H15" s="473"/>
      <c r="I15" s="325">
        <f>IFERROR((('feuille de saisie (R2)'!K14/1.341)*'resultats (R2)'!F15*'feuille de saisie (R2)'!K15)+(AQ40*'feuille de saisie (R2)'!K15),0)</f>
        <v>0</v>
      </c>
      <c r="J15" s="473" t="s">
        <v>2</v>
      </c>
      <c r="K15" s="479"/>
      <c r="L15" s="288"/>
      <c r="M15" s="288"/>
      <c r="N15" s="288"/>
      <c r="O15" s="288"/>
      <c r="P15" s="288"/>
      <c r="Q15" s="288"/>
      <c r="R15" s="288"/>
      <c r="S15" s="288"/>
      <c r="T15" s="288"/>
      <c r="U15" s="288"/>
      <c r="V15" s="288"/>
      <c r="W15" s="288"/>
      <c r="X15" s="288"/>
      <c r="Y15" s="288"/>
      <c r="Z15" s="288"/>
    </row>
    <row r="16" spans="1:47" ht="18.75" thickBot="1" x14ac:dyDescent="0.3">
      <c r="A16" s="288"/>
      <c r="B16" s="478" t="s">
        <v>92</v>
      </c>
      <c r="C16" s="473"/>
      <c r="D16" s="473"/>
      <c r="E16" s="473"/>
      <c r="F16" s="329">
        <v>1.22</v>
      </c>
      <c r="G16" s="473" t="s">
        <v>104</v>
      </c>
      <c r="H16" s="473"/>
      <c r="I16" s="325">
        <f>IFERROR((('feuille de saisie (R2)'!K17/1.341)*'resultats (R2)'!F16*'feuille de saisie (R2)'!K18)+(AQ40*'feuille de saisie (R2)'!K18),0)</f>
        <v>0</v>
      </c>
      <c r="J16" s="473" t="s">
        <v>2</v>
      </c>
      <c r="K16" s="479"/>
      <c r="L16" s="288"/>
      <c r="M16" s="288"/>
      <c r="N16" s="288"/>
      <c r="O16" s="288"/>
      <c r="P16" s="288"/>
      <c r="Q16" s="288"/>
      <c r="R16" s="288"/>
      <c r="S16" s="288"/>
      <c r="T16" s="288"/>
      <c r="U16" s="288"/>
      <c r="V16" s="288"/>
      <c r="W16" s="288"/>
      <c r="X16" s="288"/>
      <c r="Y16" s="288"/>
      <c r="Z16" s="288"/>
    </row>
    <row r="17" spans="1:47" ht="18.75" thickBot="1" x14ac:dyDescent="0.3">
      <c r="A17" s="288"/>
      <c r="B17" s="478" t="s">
        <v>103</v>
      </c>
      <c r="C17" s="473"/>
      <c r="D17" s="473"/>
      <c r="E17" s="473"/>
      <c r="F17" s="329">
        <v>1.22</v>
      </c>
      <c r="G17" s="473" t="s">
        <v>104</v>
      </c>
      <c r="H17" s="473"/>
      <c r="I17" s="325">
        <f>IFERROR((('feuille de saisie (R2)'!K20/1.341)*'resultats (R2)'!F17*'feuille de saisie (R2)'!K21),0)</f>
        <v>0</v>
      </c>
      <c r="J17" s="473" t="s">
        <v>2</v>
      </c>
      <c r="K17" s="479"/>
      <c r="L17" s="288"/>
      <c r="M17" s="288"/>
      <c r="N17" s="288"/>
      <c r="O17" s="288"/>
      <c r="P17" s="288"/>
      <c r="Q17" s="288"/>
      <c r="R17" s="288"/>
      <c r="S17" s="288"/>
      <c r="T17" s="288"/>
      <c r="U17" s="288"/>
      <c r="V17" s="288"/>
      <c r="W17" s="288"/>
      <c r="X17" s="288"/>
      <c r="Y17" s="288"/>
      <c r="Z17" s="288"/>
    </row>
    <row r="18" spans="1:47" ht="18.75" thickBot="1" x14ac:dyDescent="0.3">
      <c r="A18" s="288"/>
      <c r="B18" s="478" t="s">
        <v>23</v>
      </c>
      <c r="C18" s="473"/>
      <c r="D18" s="473"/>
      <c r="E18" s="473"/>
      <c r="F18" s="329">
        <v>1.5</v>
      </c>
      <c r="G18" s="473" t="s">
        <v>29</v>
      </c>
      <c r="H18" s="473"/>
      <c r="I18" s="323">
        <f>IFERROR((('feuille de saisie (R2)'!L28/10000)*'feuille de saisie (R2)'!L29)*(F18/100),0)</f>
        <v>0</v>
      </c>
      <c r="J18" s="473" t="s">
        <v>2</v>
      </c>
      <c r="K18" s="479"/>
      <c r="L18" s="288"/>
      <c r="M18" s="288"/>
      <c r="N18" s="288"/>
      <c r="O18" s="326"/>
      <c r="P18" s="288"/>
      <c r="Q18" s="328"/>
      <c r="R18" s="288"/>
      <c r="S18" s="288"/>
      <c r="T18" s="288"/>
      <c r="U18" s="288"/>
      <c r="V18" s="288"/>
      <c r="W18" s="288"/>
      <c r="X18" s="288"/>
      <c r="Y18" s="288"/>
      <c r="Z18" s="288"/>
    </row>
    <row r="19" spans="1:47" x14ac:dyDescent="0.25">
      <c r="A19" s="288"/>
      <c r="B19" s="478"/>
      <c r="C19" s="473"/>
      <c r="D19" s="473"/>
      <c r="E19" s="473"/>
      <c r="F19" s="473"/>
      <c r="G19" s="473"/>
      <c r="H19" s="473"/>
      <c r="I19" s="473"/>
      <c r="J19" s="473"/>
      <c r="K19" s="479"/>
      <c r="L19" s="288"/>
      <c r="M19" s="288"/>
      <c r="N19" s="288"/>
      <c r="O19" s="288"/>
      <c r="P19" s="288"/>
      <c r="Q19" s="288"/>
      <c r="R19" s="288"/>
      <c r="S19" s="288"/>
      <c r="T19" s="288"/>
      <c r="U19" s="288"/>
      <c r="V19" s="288"/>
      <c r="W19" s="288"/>
      <c r="X19" s="288"/>
      <c r="Y19" s="288"/>
      <c r="Z19" s="288"/>
    </row>
    <row r="20" spans="1:47" x14ac:dyDescent="0.25">
      <c r="A20" s="288"/>
      <c r="B20" s="478"/>
      <c r="C20" s="473"/>
      <c r="D20" s="473"/>
      <c r="E20" s="473"/>
      <c r="F20" s="481"/>
      <c r="G20" s="473"/>
      <c r="H20" s="473"/>
      <c r="I20" s="473"/>
      <c r="J20" s="473"/>
      <c r="K20" s="479"/>
      <c r="L20" s="288"/>
      <c r="M20" s="288"/>
      <c r="N20" s="288"/>
      <c r="O20" s="288"/>
      <c r="P20" s="288"/>
      <c r="Q20" s="288"/>
      <c r="R20" s="288"/>
      <c r="S20" s="288"/>
      <c r="T20" s="288"/>
      <c r="U20" s="288"/>
      <c r="V20" s="288"/>
      <c r="W20" s="288"/>
      <c r="X20" s="288"/>
      <c r="Y20" s="288"/>
      <c r="Z20" s="288"/>
      <c r="AM20" s="450" t="s">
        <v>28</v>
      </c>
      <c r="AN20" s="458">
        <v>0</v>
      </c>
      <c r="AO20" s="450" t="s">
        <v>29</v>
      </c>
    </row>
    <row r="21" spans="1:47" ht="18.75" thickBot="1" x14ac:dyDescent="0.3">
      <c r="A21" s="288"/>
      <c r="B21" s="478"/>
      <c r="C21" s="473"/>
      <c r="D21" s="473"/>
      <c r="E21" s="473"/>
      <c r="F21" s="482"/>
      <c r="G21" s="473"/>
      <c r="H21" s="473"/>
      <c r="I21" s="473"/>
      <c r="J21" s="473"/>
      <c r="K21" s="479"/>
      <c r="L21" s="288"/>
      <c r="M21" s="288"/>
      <c r="N21" s="288"/>
      <c r="O21" s="288"/>
      <c r="P21" s="288"/>
      <c r="Q21" s="288"/>
      <c r="R21" s="288"/>
      <c r="S21" s="288"/>
      <c r="T21" s="288"/>
      <c r="U21" s="288"/>
      <c r="V21" s="288"/>
      <c r="W21" s="288"/>
      <c r="X21" s="288"/>
      <c r="Y21" s="288"/>
      <c r="Z21" s="288"/>
      <c r="AL21" s="450" t="s">
        <v>30</v>
      </c>
      <c r="AM21" s="450" t="s">
        <v>31</v>
      </c>
      <c r="AN21" s="458">
        <v>10</v>
      </c>
      <c r="AO21" s="450" t="s">
        <v>29</v>
      </c>
    </row>
    <row r="22" spans="1:47" ht="21.6" customHeight="1" thickBot="1" x14ac:dyDescent="0.3">
      <c r="A22" s="288"/>
      <c r="B22" s="478"/>
      <c r="C22" s="473"/>
      <c r="D22" s="473"/>
      <c r="E22" s="483" t="s">
        <v>141</v>
      </c>
      <c r="F22" s="483"/>
      <c r="G22" s="483"/>
      <c r="H22" s="483"/>
      <c r="I22" s="323">
        <f>SUM(I7:I18)</f>
        <v>0</v>
      </c>
      <c r="J22" s="473" t="s">
        <v>2</v>
      </c>
      <c r="K22" s="479"/>
      <c r="L22" s="288"/>
      <c r="M22" s="288"/>
      <c r="N22" s="288"/>
      <c r="O22" s="288"/>
      <c r="P22" s="288"/>
      <c r="Q22" s="288"/>
      <c r="R22" s="288"/>
      <c r="S22" s="288"/>
      <c r="T22" s="288"/>
      <c r="U22" s="288"/>
      <c r="V22" s="288"/>
      <c r="W22" s="288"/>
      <c r="X22" s="288"/>
      <c r="Y22" s="288"/>
      <c r="Z22" s="288"/>
      <c r="AM22" s="450" t="s">
        <v>32</v>
      </c>
      <c r="AN22" s="458">
        <v>20</v>
      </c>
      <c r="AO22" s="450" t="s">
        <v>29</v>
      </c>
    </row>
    <row r="23" spans="1:47" ht="19.899999999999999" customHeight="1" thickBot="1" x14ac:dyDescent="0.3">
      <c r="A23" s="288"/>
      <c r="B23" s="478"/>
      <c r="C23" s="473"/>
      <c r="D23" s="473"/>
      <c r="E23" s="483" t="s">
        <v>140</v>
      </c>
      <c r="F23" s="483"/>
      <c r="G23" s="483"/>
      <c r="H23" s="483"/>
      <c r="I23" s="495">
        <f>IF(I22-I7&gt;6000,6000,SUM(I9,I11,I13,I14,I15,I16,I17,I18))</f>
        <v>0</v>
      </c>
      <c r="J23" s="473" t="s">
        <v>2</v>
      </c>
      <c r="K23" s="479"/>
      <c r="L23" s="288"/>
      <c r="M23" s="288"/>
      <c r="N23" s="324" t="s">
        <v>410</v>
      </c>
      <c r="O23" s="305"/>
      <c r="P23" s="305"/>
      <c r="Q23" s="305"/>
      <c r="R23" s="305"/>
      <c r="S23" s="305"/>
      <c r="T23" s="305"/>
      <c r="U23" s="305"/>
      <c r="V23" s="288"/>
      <c r="W23" s="288"/>
      <c r="X23" s="288"/>
      <c r="Y23" s="288"/>
      <c r="Z23" s="288"/>
    </row>
    <row r="24" spans="1:47" ht="21" customHeight="1" thickBot="1" x14ac:dyDescent="0.3">
      <c r="A24" s="288"/>
      <c r="B24" s="478"/>
      <c r="C24" s="473"/>
      <c r="D24" s="473"/>
      <c r="E24" s="483" t="s">
        <v>139</v>
      </c>
      <c r="F24" s="483"/>
      <c r="G24" s="483"/>
      <c r="H24" s="483"/>
      <c r="I24" s="323">
        <f>I7+I23</f>
        <v>0</v>
      </c>
      <c r="J24" s="473" t="s">
        <v>2</v>
      </c>
      <c r="K24" s="479"/>
      <c r="L24" s="288"/>
      <c r="M24" s="288"/>
      <c r="N24" s="288"/>
      <c r="O24" s="288"/>
      <c r="P24" s="288"/>
      <c r="Q24" s="288"/>
      <c r="R24" s="288"/>
      <c r="S24" s="288"/>
      <c r="T24" s="288"/>
      <c r="U24" s="288"/>
      <c r="V24" s="288"/>
      <c r="W24" s="288"/>
      <c r="X24" s="288"/>
      <c r="Y24" s="288"/>
      <c r="Z24" s="288"/>
    </row>
    <row r="25" spans="1:47" ht="18.75" thickBot="1" x14ac:dyDescent="0.3">
      <c r="A25" s="288"/>
      <c r="B25" s="484"/>
      <c r="C25" s="474"/>
      <c r="D25" s="474"/>
      <c r="E25" s="474"/>
      <c r="F25" s="474"/>
      <c r="G25" s="474"/>
      <c r="H25" s="474"/>
      <c r="I25" s="474"/>
      <c r="J25" s="474"/>
      <c r="K25" s="485"/>
      <c r="L25" s="288"/>
      <c r="M25" s="288"/>
      <c r="N25" s="288"/>
      <c r="O25" s="288"/>
      <c r="P25" s="288"/>
      <c r="Q25" s="288"/>
      <c r="R25" s="288"/>
      <c r="S25" s="288"/>
      <c r="T25" s="288"/>
      <c r="U25" s="288"/>
      <c r="V25" s="288"/>
      <c r="W25" s="288"/>
      <c r="X25" s="288"/>
      <c r="Y25" s="288"/>
      <c r="Z25" s="288"/>
    </row>
    <row r="26" spans="1:47" x14ac:dyDescent="0.25">
      <c r="A26" s="288"/>
      <c r="B26" s="76"/>
      <c r="C26" s="76"/>
      <c r="D26" s="76"/>
      <c r="E26" s="76"/>
      <c r="F26" s="76"/>
      <c r="G26" s="76"/>
      <c r="H26" s="76"/>
      <c r="I26" s="76"/>
      <c r="J26" s="76"/>
      <c r="K26" s="76"/>
      <c r="L26" s="288"/>
      <c r="M26" s="288"/>
      <c r="N26" s="288"/>
      <c r="O26" s="288"/>
      <c r="P26" s="288"/>
      <c r="Q26" s="288"/>
      <c r="R26" s="288"/>
      <c r="S26" s="288"/>
      <c r="T26" s="288"/>
      <c r="U26" s="288"/>
      <c r="V26" s="288"/>
      <c r="W26" s="288"/>
      <c r="X26" s="288"/>
      <c r="Y26" s="288"/>
      <c r="Z26" s="288"/>
    </row>
    <row r="27" spans="1:47" x14ac:dyDescent="0.25">
      <c r="A27" s="288"/>
      <c r="B27" s="72"/>
      <c r="C27" s="72"/>
      <c r="D27" s="72"/>
      <c r="E27" s="483" t="s">
        <v>500</v>
      </c>
      <c r="F27" s="483"/>
      <c r="G27" s="483"/>
      <c r="H27" s="483"/>
      <c r="I27" s="72"/>
      <c r="J27" s="72"/>
      <c r="K27" s="72"/>
      <c r="L27" s="288"/>
      <c r="M27" s="288"/>
      <c r="N27" s="288"/>
      <c r="O27" s="288"/>
      <c r="P27" s="288"/>
      <c r="Q27" s="288"/>
      <c r="R27" s="288"/>
      <c r="S27" s="288"/>
      <c r="T27" s="288"/>
      <c r="U27" s="288"/>
      <c r="V27" s="288"/>
      <c r="W27" s="288"/>
      <c r="X27" s="288"/>
      <c r="Y27" s="288"/>
      <c r="Z27" s="288"/>
    </row>
    <row r="28" spans="1:47" x14ac:dyDescent="0.25">
      <c r="A28" s="288"/>
      <c r="B28" s="72"/>
      <c r="C28" s="72"/>
      <c r="D28" s="72"/>
      <c r="E28" s="496" t="s">
        <v>26</v>
      </c>
      <c r="F28" s="496"/>
      <c r="G28" s="496"/>
      <c r="H28" s="496"/>
      <c r="I28" s="498">
        <f>'resultats (R1)'!$I$22</f>
        <v>0</v>
      </c>
      <c r="J28" s="72" t="s">
        <v>2</v>
      </c>
      <c r="K28" s="72"/>
      <c r="L28" s="288"/>
      <c r="M28" s="288"/>
      <c r="N28" s="288"/>
      <c r="O28" s="288"/>
      <c r="P28" s="288"/>
      <c r="Q28" s="288"/>
      <c r="R28" s="288"/>
      <c r="S28" s="288"/>
      <c r="T28" s="288"/>
      <c r="U28" s="288"/>
      <c r="V28" s="288"/>
      <c r="W28" s="288"/>
      <c r="X28" s="288"/>
      <c r="Y28" s="288"/>
      <c r="Z28" s="288"/>
      <c r="AM28" s="450" t="s">
        <v>93</v>
      </c>
    </row>
    <row r="29" spans="1:47" x14ac:dyDescent="0.25">
      <c r="A29" s="288"/>
      <c r="B29" s="288"/>
      <c r="C29" s="288"/>
      <c r="D29" s="288"/>
      <c r="E29" s="496" t="s">
        <v>501</v>
      </c>
      <c r="F29" s="496"/>
      <c r="G29" s="496"/>
      <c r="H29" s="496"/>
      <c r="I29" s="499">
        <f>'resultats (R1)'!$I$23</f>
        <v>0</v>
      </c>
      <c r="J29" s="288" t="s">
        <v>2</v>
      </c>
      <c r="K29" s="288"/>
      <c r="L29" s="500" t="s">
        <v>503</v>
      </c>
      <c r="M29" s="499">
        <f>6000-I29</f>
        <v>6000</v>
      </c>
      <c r="N29" s="288" t="s">
        <v>2</v>
      </c>
      <c r="O29" s="288"/>
      <c r="P29" s="288"/>
      <c r="Q29" s="288"/>
      <c r="R29" s="288"/>
      <c r="S29" s="288"/>
      <c r="T29" s="288"/>
      <c r="U29" s="288"/>
      <c r="V29" s="288"/>
      <c r="W29" s="288"/>
      <c r="X29" s="288"/>
      <c r="Y29" s="288"/>
      <c r="Z29" s="288"/>
    </row>
    <row r="30" spans="1:47" x14ac:dyDescent="0.25">
      <c r="A30" s="288"/>
      <c r="B30" s="288"/>
      <c r="C30" s="288"/>
      <c r="D30" s="288"/>
      <c r="E30" s="496" t="s">
        <v>139</v>
      </c>
      <c r="F30" s="496"/>
      <c r="G30" s="496"/>
      <c r="H30" s="496"/>
      <c r="I30" s="499">
        <f>'resultats (R1)'!$I$24</f>
        <v>0</v>
      </c>
      <c r="J30" s="288" t="s">
        <v>2</v>
      </c>
      <c r="K30" s="288"/>
      <c r="L30" s="288"/>
      <c r="M30" s="288"/>
      <c r="N30" s="288"/>
      <c r="O30" s="288"/>
      <c r="P30" s="288"/>
      <c r="Q30" s="288"/>
      <c r="R30" s="288"/>
      <c r="S30" s="288"/>
      <c r="T30" s="288"/>
      <c r="U30" s="288"/>
      <c r="V30" s="288"/>
      <c r="W30" s="288"/>
      <c r="X30" s="288"/>
      <c r="Y30" s="288"/>
      <c r="Z30" s="288"/>
      <c r="AM30" s="450" t="s">
        <v>94</v>
      </c>
      <c r="AO30" s="452">
        <f>57.8*1.5</f>
        <v>86.699999999999989</v>
      </c>
      <c r="AS30" s="450" t="s">
        <v>98</v>
      </c>
      <c r="AU30" s="450">
        <f>23.26*3.5</f>
        <v>81.410000000000011</v>
      </c>
    </row>
    <row r="31" spans="1:47" x14ac:dyDescent="0.25">
      <c r="A31" s="288"/>
      <c r="B31" s="288"/>
      <c r="C31" s="288"/>
      <c r="D31" s="288"/>
      <c r="E31" s="288"/>
      <c r="F31" s="288"/>
      <c r="G31" s="288"/>
      <c r="H31" s="288"/>
      <c r="I31" s="288"/>
      <c r="J31" s="288"/>
      <c r="K31" s="288"/>
      <c r="L31" s="288"/>
      <c r="M31" s="288"/>
      <c r="N31" s="288"/>
      <c r="O31" s="288"/>
      <c r="P31" s="288"/>
      <c r="Q31" s="288"/>
      <c r="R31" s="288"/>
      <c r="S31" s="288"/>
      <c r="T31" s="288"/>
      <c r="U31" s="288"/>
      <c r="V31" s="288"/>
      <c r="W31" s="288"/>
      <c r="X31" s="288"/>
      <c r="Y31" s="288"/>
      <c r="Z31" s="288"/>
      <c r="AM31" s="450" t="s">
        <v>85</v>
      </c>
      <c r="AO31" s="452">
        <f>22.56*1.94</f>
        <v>43.766399999999997</v>
      </c>
      <c r="AS31" s="450" t="s">
        <v>99</v>
      </c>
      <c r="AU31" s="450">
        <f>4.03*5</f>
        <v>20.150000000000002</v>
      </c>
    </row>
    <row r="32" spans="1:47" x14ac:dyDescent="0.25">
      <c r="A32" s="288"/>
      <c r="B32" s="288"/>
      <c r="C32" s="288"/>
      <c r="D32" s="288"/>
      <c r="E32" s="483" t="s">
        <v>502</v>
      </c>
      <c r="F32" s="483"/>
      <c r="G32" s="483"/>
      <c r="H32" s="483"/>
      <c r="I32" s="288"/>
      <c r="J32" s="288"/>
      <c r="K32" s="288"/>
      <c r="L32" s="288"/>
      <c r="M32" s="288"/>
      <c r="N32" s="288"/>
      <c r="O32" s="288"/>
      <c r="P32" s="288"/>
      <c r="Q32" s="288"/>
      <c r="R32" s="288"/>
      <c r="S32" s="288"/>
      <c r="T32" s="288"/>
      <c r="U32" s="288"/>
      <c r="V32" s="288"/>
      <c r="W32" s="288"/>
      <c r="X32" s="288"/>
      <c r="Y32" s="288"/>
      <c r="Z32" s="288"/>
      <c r="AM32" s="450" t="s">
        <v>95</v>
      </c>
      <c r="AO32" s="452">
        <f>12.18*5.51</f>
        <v>67.111800000000002</v>
      </c>
    </row>
    <row r="33" spans="1:47" x14ac:dyDescent="0.25">
      <c r="A33" s="288"/>
      <c r="B33" s="288"/>
      <c r="C33" s="288"/>
      <c r="D33" s="288"/>
      <c r="E33" s="496" t="s">
        <v>141</v>
      </c>
      <c r="F33" s="497"/>
      <c r="G33" s="497"/>
      <c r="H33" s="497"/>
      <c r="I33" s="499">
        <f>$I$22</f>
        <v>0</v>
      </c>
      <c r="J33" s="288" t="s">
        <v>2</v>
      </c>
      <c r="K33" s="288"/>
      <c r="L33" s="288"/>
      <c r="M33" s="288"/>
      <c r="N33" s="288"/>
      <c r="O33" s="288"/>
      <c r="P33" s="288"/>
      <c r="Q33" s="288"/>
      <c r="R33" s="288"/>
      <c r="S33" s="288"/>
      <c r="T33" s="288"/>
      <c r="U33" s="288"/>
      <c r="V33" s="288"/>
      <c r="W33" s="288"/>
      <c r="X33" s="288"/>
      <c r="Y33" s="288"/>
      <c r="Z33" s="288"/>
      <c r="AM33" s="450" t="s">
        <v>87</v>
      </c>
      <c r="AO33" s="452">
        <f>26.47*2.9</f>
        <v>76.762999999999991</v>
      </c>
      <c r="AS33" s="450" t="s">
        <v>106</v>
      </c>
      <c r="AU33" s="450">
        <f>29.17*2</f>
        <v>58.34</v>
      </c>
    </row>
    <row r="34" spans="1:47" x14ac:dyDescent="0.25">
      <c r="A34" s="288"/>
      <c r="B34" s="288"/>
      <c r="C34" s="288"/>
      <c r="D34" s="288"/>
      <c r="E34" s="496" t="s">
        <v>504</v>
      </c>
      <c r="F34" s="497"/>
      <c r="G34" s="497"/>
      <c r="H34" s="497"/>
      <c r="I34" s="499">
        <f>IF(I23&gt;=M29,M29,I23)</f>
        <v>0</v>
      </c>
      <c r="J34" s="288" t="s">
        <v>2</v>
      </c>
      <c r="K34" s="288"/>
      <c r="L34" s="288"/>
      <c r="M34" s="288"/>
      <c r="N34" s="288"/>
      <c r="O34" s="288"/>
      <c r="P34" s="288"/>
      <c r="Q34" s="288"/>
      <c r="R34" s="288"/>
      <c r="S34" s="288"/>
      <c r="T34" s="288"/>
      <c r="U34" s="288"/>
      <c r="V34" s="288"/>
      <c r="W34" s="288"/>
      <c r="X34" s="288"/>
      <c r="Y34" s="288"/>
      <c r="Z34" s="288"/>
      <c r="AM34" s="450" t="s">
        <v>96</v>
      </c>
      <c r="AO34" s="452">
        <f>7.31*9.24</f>
        <v>67.544399999999996</v>
      </c>
      <c r="AS34" s="450" t="s">
        <v>100</v>
      </c>
      <c r="AU34" s="452">
        <f>37*1.2</f>
        <v>44.4</v>
      </c>
    </row>
    <row r="35" spans="1:47" x14ac:dyDescent="0.25">
      <c r="A35" s="288"/>
      <c r="B35" s="288"/>
      <c r="C35" s="288"/>
      <c r="D35" s="288"/>
      <c r="E35" s="496" t="s">
        <v>139</v>
      </c>
      <c r="F35" s="497"/>
      <c r="G35" s="497"/>
      <c r="H35" s="497"/>
      <c r="I35" s="499">
        <f>I7+I34</f>
        <v>0</v>
      </c>
      <c r="J35" s="288" t="s">
        <v>2</v>
      </c>
      <c r="K35" s="288"/>
      <c r="L35" s="288"/>
      <c r="M35" s="288"/>
      <c r="N35" s="288"/>
      <c r="O35" s="288"/>
      <c r="P35" s="288"/>
      <c r="Q35" s="288"/>
      <c r="R35" s="288"/>
      <c r="S35" s="288"/>
      <c r="T35" s="288"/>
      <c r="U35" s="288"/>
      <c r="V35" s="288"/>
      <c r="W35" s="288"/>
      <c r="X35" s="288"/>
      <c r="Y35" s="288"/>
      <c r="Z35" s="288"/>
      <c r="AM35" s="450" t="s">
        <v>97</v>
      </c>
      <c r="AO35" s="450">
        <f>6.39*12</f>
        <v>76.679999999999993</v>
      </c>
      <c r="AS35" s="450" t="s">
        <v>101</v>
      </c>
      <c r="AU35" s="452">
        <f>10.11*2.4</f>
        <v>24.263999999999999</v>
      </c>
    </row>
    <row r="36" spans="1:47" x14ac:dyDescent="0.25">
      <c r="A36" s="288"/>
      <c r="B36" s="288"/>
      <c r="C36" s="288"/>
      <c r="D36" s="288"/>
      <c r="E36" s="288"/>
      <c r="F36" s="288"/>
      <c r="G36" s="288"/>
      <c r="H36" s="288"/>
      <c r="I36" s="288"/>
      <c r="J36" s="288"/>
      <c r="K36" s="288"/>
      <c r="L36" s="288"/>
      <c r="M36" s="288"/>
      <c r="N36" s="288"/>
      <c r="O36" s="288"/>
      <c r="P36" s="288"/>
      <c r="Q36" s="288"/>
      <c r="R36" s="288"/>
      <c r="S36" s="288"/>
      <c r="T36" s="288"/>
      <c r="U36" s="288"/>
      <c r="V36" s="288"/>
      <c r="W36" s="288"/>
      <c r="X36" s="288"/>
      <c r="Y36" s="288"/>
      <c r="Z36" s="288"/>
    </row>
    <row r="37" spans="1:47" x14ac:dyDescent="0.25">
      <c r="A37" s="288"/>
      <c r="B37" s="288"/>
      <c r="C37" s="288"/>
      <c r="D37" s="288"/>
      <c r="E37" s="288"/>
      <c r="F37" s="288"/>
      <c r="G37" s="288"/>
      <c r="H37" s="288"/>
      <c r="I37" s="288"/>
      <c r="J37" s="288"/>
      <c r="K37" s="288"/>
      <c r="L37" s="288"/>
      <c r="M37" s="288"/>
      <c r="N37" s="288"/>
      <c r="O37" s="288"/>
      <c r="P37" s="288"/>
      <c r="Q37" s="288"/>
      <c r="R37" s="288"/>
      <c r="S37" s="288"/>
      <c r="T37" s="288"/>
      <c r="U37" s="288"/>
      <c r="V37" s="288"/>
      <c r="W37" s="288"/>
      <c r="X37" s="288"/>
      <c r="Y37" s="288"/>
      <c r="Z37" s="288"/>
    </row>
    <row r="38" spans="1:47" x14ac:dyDescent="0.25">
      <c r="A38" s="288"/>
      <c r="B38" s="288"/>
      <c r="C38" s="288"/>
      <c r="D38" s="288"/>
      <c r="E38" s="288"/>
      <c r="F38" s="288"/>
      <c r="G38" s="288"/>
      <c r="H38" s="288"/>
      <c r="I38" s="288"/>
      <c r="J38" s="288"/>
      <c r="K38" s="288"/>
      <c r="L38" s="288"/>
      <c r="M38" s="288"/>
      <c r="N38" s="288"/>
      <c r="O38" s="288"/>
      <c r="P38" s="288"/>
      <c r="Q38" s="288"/>
      <c r="R38" s="288"/>
      <c r="S38" s="288"/>
      <c r="T38" s="288"/>
      <c r="U38" s="288"/>
      <c r="V38" s="288"/>
      <c r="W38" s="288"/>
      <c r="X38" s="288"/>
      <c r="Y38" s="288"/>
      <c r="Z38" s="288"/>
      <c r="AN38" s="450" t="s">
        <v>102</v>
      </c>
      <c r="AO38" s="458">
        <f>AVERAGE(AO30:AO35)</f>
        <v>69.760933333333327</v>
      </c>
      <c r="AT38" s="450" t="s">
        <v>102</v>
      </c>
      <c r="AU38" s="458">
        <f>AVERAGE(AU30:AU35)</f>
        <v>45.712800000000009</v>
      </c>
    </row>
    <row r="39" spans="1:47" x14ac:dyDescent="0.25">
      <c r="A39" s="288"/>
      <c r="B39" s="288"/>
      <c r="C39" s="288"/>
      <c r="D39" s="288"/>
      <c r="E39" s="288"/>
      <c r="F39" s="288"/>
      <c r="G39" s="288"/>
      <c r="H39" s="288"/>
      <c r="I39" s="288"/>
      <c r="J39" s="288"/>
      <c r="K39" s="288"/>
      <c r="L39" s="288"/>
      <c r="M39" s="288"/>
      <c r="N39" s="288"/>
      <c r="O39" s="288"/>
      <c r="P39" s="288"/>
      <c r="Q39" s="288"/>
      <c r="R39" s="288"/>
      <c r="S39" s="288"/>
      <c r="T39" s="288"/>
      <c r="U39" s="288"/>
      <c r="V39" s="288"/>
      <c r="W39" s="288"/>
      <c r="X39" s="288"/>
      <c r="Y39" s="288"/>
      <c r="Z39" s="288"/>
    </row>
    <row r="40" spans="1:47" x14ac:dyDescent="0.25">
      <c r="A40" s="288"/>
      <c r="B40" s="288"/>
      <c r="C40" s="288"/>
      <c r="D40" s="288"/>
      <c r="E40" s="288"/>
      <c r="F40" s="288"/>
      <c r="G40" s="288"/>
      <c r="H40" s="288"/>
      <c r="I40" s="288"/>
      <c r="J40" s="288"/>
      <c r="K40" s="288"/>
      <c r="L40" s="288"/>
      <c r="M40" s="288"/>
      <c r="N40" s="288"/>
      <c r="O40" s="288"/>
      <c r="P40" s="288"/>
      <c r="Q40" s="288"/>
      <c r="R40" s="288"/>
      <c r="S40" s="288"/>
      <c r="T40" s="288"/>
      <c r="U40" s="288"/>
      <c r="V40" s="288"/>
      <c r="W40" s="288"/>
      <c r="X40" s="288"/>
      <c r="Y40" s="288"/>
      <c r="Z40" s="288"/>
      <c r="AM40" s="450" t="s">
        <v>107</v>
      </c>
      <c r="AP40" s="450" t="s">
        <v>102</v>
      </c>
      <c r="AQ40" s="458">
        <f>(AO38+AU38)/2</f>
        <v>57.736866666666671</v>
      </c>
      <c r="AR40" s="450" t="s">
        <v>24</v>
      </c>
    </row>
    <row r="41" spans="1:47" x14ac:dyDescent="0.25">
      <c r="A41" s="288"/>
      <c r="B41" s="288"/>
      <c r="C41" s="288"/>
      <c r="D41" s="288"/>
      <c r="E41" s="288"/>
      <c r="F41" s="288"/>
      <c r="G41" s="288"/>
      <c r="H41" s="288"/>
      <c r="I41" s="288"/>
      <c r="J41" s="288"/>
      <c r="K41" s="288"/>
      <c r="L41" s="288"/>
      <c r="M41" s="288"/>
      <c r="N41" s="288"/>
      <c r="O41" s="288"/>
      <c r="P41" s="288"/>
      <c r="Q41" s="288"/>
      <c r="R41" s="288"/>
      <c r="S41" s="288"/>
      <c r="T41" s="288"/>
      <c r="U41" s="288"/>
      <c r="V41" s="288"/>
      <c r="W41" s="288"/>
      <c r="X41" s="288"/>
      <c r="Y41" s="288"/>
      <c r="Z41" s="288"/>
      <c r="AM41" s="452">
        <v>34.450000000000003</v>
      </c>
    </row>
    <row r="42" spans="1:47" x14ac:dyDescent="0.25">
      <c r="AM42" s="452">
        <v>40</v>
      </c>
    </row>
    <row r="43" spans="1:47" x14ac:dyDescent="0.25">
      <c r="AM43" s="452">
        <v>48.52</v>
      </c>
    </row>
    <row r="44" spans="1:47" x14ac:dyDescent="0.25">
      <c r="AM44" s="452">
        <v>54.96</v>
      </c>
    </row>
    <row r="45" spans="1:47" x14ac:dyDescent="0.25">
      <c r="AM45" s="452">
        <v>62.09</v>
      </c>
    </row>
    <row r="46" spans="1:47" x14ac:dyDescent="0.25">
      <c r="AM46" s="452">
        <v>66.709999999999994</v>
      </c>
    </row>
    <row r="47" spans="1:47" x14ac:dyDescent="0.25">
      <c r="AM47" s="452">
        <v>78.33</v>
      </c>
    </row>
    <row r="48" spans="1:47" x14ac:dyDescent="0.25">
      <c r="AM48" s="452">
        <v>85.79</v>
      </c>
    </row>
    <row r="49" spans="38:44" x14ac:dyDescent="0.25">
      <c r="AM49" s="452">
        <v>98.62</v>
      </c>
    </row>
    <row r="50" spans="38:44" x14ac:dyDescent="0.25">
      <c r="AM50" s="452">
        <v>110.09</v>
      </c>
    </row>
    <row r="51" spans="38:44" x14ac:dyDescent="0.25">
      <c r="AM51" s="452">
        <v>132.24</v>
      </c>
    </row>
    <row r="52" spans="38:44" x14ac:dyDescent="0.25">
      <c r="AM52" s="452">
        <v>151.83000000000001</v>
      </c>
    </row>
    <row r="53" spans="38:44" x14ac:dyDescent="0.25">
      <c r="AM53" s="452">
        <v>161</v>
      </c>
    </row>
    <row r="54" spans="38:44" x14ac:dyDescent="0.25">
      <c r="AM54" s="452">
        <v>174.01</v>
      </c>
      <c r="AP54" s="469">
        <f>AQ40/AM62</f>
        <v>0.4213201204532076</v>
      </c>
      <c r="AR54" s="450" t="s">
        <v>130</v>
      </c>
    </row>
    <row r="55" spans="38:44" x14ac:dyDescent="0.25">
      <c r="AM55" s="452">
        <v>192.85</v>
      </c>
    </row>
    <row r="56" spans="38:44" x14ac:dyDescent="0.25">
      <c r="AM56" s="452">
        <v>217.81</v>
      </c>
    </row>
    <row r="57" spans="38:44" x14ac:dyDescent="0.25">
      <c r="AM57" s="452">
        <v>232.45</v>
      </c>
    </row>
    <row r="58" spans="38:44" x14ac:dyDescent="0.25">
      <c r="AM58" s="452">
        <v>252.68</v>
      </c>
    </row>
    <row r="59" spans="38:44" x14ac:dyDescent="0.25">
      <c r="AM59" s="452">
        <v>269.33999999999997</v>
      </c>
    </row>
    <row r="60" spans="38:44" x14ac:dyDescent="0.25">
      <c r="AM60" s="452">
        <v>276.99</v>
      </c>
    </row>
    <row r="62" spans="38:44" x14ac:dyDescent="0.25">
      <c r="AL62" s="450" t="s">
        <v>108</v>
      </c>
      <c r="AM62" s="450">
        <f>AVERAGE(AM41:AM60)</f>
        <v>137.03800000000001</v>
      </c>
    </row>
  </sheetData>
  <sheetProtection algorithmName="SHA-512" hashValue="mFvq0vkLmX2eSlGUrWn6Tx1TY7OS6VF8S20zVXFutmjQVbb6rZ8vgdRWu3vzgfwhTFt/QCyms6GBXJbzLAyaJQ==" saltValue="6k8TKaTDr9B7gm4+8nXnnA==" spinCount="100000" sheet="1" objects="1" scenarios="1"/>
  <mergeCells count="2">
    <mergeCell ref="C3:G3"/>
    <mergeCell ref="B5:D5"/>
  </mergeCells>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B97D77-8141-4407-AEE0-4378E33F4BFF}">
  <sheetPr>
    <tabColor theme="5" tint="0.39997558519241921"/>
  </sheetPr>
  <dimension ref="A1:AF109"/>
  <sheetViews>
    <sheetView showGridLines="0" zoomScaleNormal="100" zoomScaleSheetLayoutView="70" zoomScalePageLayoutView="40" workbookViewId="0">
      <selection activeCell="K7" sqref="K7"/>
    </sheetView>
  </sheetViews>
  <sheetFormatPr baseColWidth="10" defaultColWidth="11.42578125" defaultRowHeight="14.25" x14ac:dyDescent="0.2"/>
  <cols>
    <col min="1" max="2" width="14.28515625" style="23" customWidth="1"/>
    <col min="3" max="3" width="22.7109375" style="23" customWidth="1"/>
    <col min="4" max="4" width="13" style="23" customWidth="1"/>
    <col min="5" max="5" width="13.42578125" style="23" customWidth="1"/>
    <col min="6" max="6" width="9.85546875" style="23" customWidth="1"/>
    <col min="7" max="7" width="11.42578125" style="23" customWidth="1"/>
    <col min="8" max="8" width="12.42578125" style="23" customWidth="1"/>
    <col min="9" max="9" width="12.5703125" style="23" customWidth="1"/>
    <col min="10" max="10" width="15.7109375" style="23" customWidth="1"/>
    <col min="11" max="11" width="13.28515625" style="23" customWidth="1"/>
    <col min="12" max="13" width="13.7109375" style="23" customWidth="1"/>
    <col min="14" max="14" width="13.42578125" style="23" customWidth="1"/>
    <col min="15" max="15" width="2.140625" style="23" hidden="1" customWidth="1"/>
    <col min="16" max="16" width="18.42578125" style="23" hidden="1" customWidth="1"/>
    <col min="17" max="17" width="17.7109375" style="23" hidden="1" customWidth="1"/>
    <col min="18" max="18" width="5.5703125" style="23" hidden="1" customWidth="1"/>
    <col min="19" max="19" width="13.42578125" style="23" hidden="1" customWidth="1"/>
    <col min="20" max="20" width="18.28515625" style="23" hidden="1" customWidth="1"/>
    <col min="21" max="21" width="15.85546875" style="23" hidden="1" customWidth="1"/>
    <col min="22" max="22" width="14.140625" style="23" hidden="1" customWidth="1"/>
    <col min="23" max="23" width="17" style="23" hidden="1" customWidth="1"/>
    <col min="24" max="24" width="14.5703125" style="23" hidden="1" customWidth="1"/>
    <col min="25" max="16384" width="11.42578125" style="23"/>
  </cols>
  <sheetData>
    <row r="1" spans="1:24" s="26" customFormat="1" ht="57.75" customHeight="1" x14ac:dyDescent="0.25">
      <c r="A1" s="1039" t="s">
        <v>368</v>
      </c>
      <c r="B1" s="1039"/>
      <c r="C1" s="1039"/>
      <c r="D1" s="1039"/>
      <c r="E1" s="1039"/>
      <c r="F1" s="1039"/>
      <c r="G1" s="1039"/>
      <c r="H1" s="1039"/>
      <c r="I1" s="1039"/>
      <c r="J1" s="1039"/>
      <c r="K1" s="1039"/>
      <c r="L1" s="1039"/>
      <c r="M1" s="1039"/>
      <c r="N1" s="1039"/>
      <c r="O1" s="1039"/>
      <c r="P1" s="1039"/>
      <c r="Q1" s="1039"/>
      <c r="R1" s="1039"/>
      <c r="S1" s="1039"/>
      <c r="T1" s="1039"/>
    </row>
    <row r="2" spans="1:24" s="31" customFormat="1" ht="14.25" customHeight="1" x14ac:dyDescent="0.25">
      <c r="A2" s="22"/>
      <c r="I2" s="1046"/>
      <c r="J2" s="1047"/>
      <c r="K2" s="1047"/>
      <c r="Q2" s="527"/>
      <c r="R2" s="528"/>
      <c r="S2" s="528"/>
      <c r="T2" s="528"/>
      <c r="U2" s="528"/>
      <c r="V2" s="528"/>
      <c r="W2" s="528"/>
      <c r="X2" s="528"/>
    </row>
    <row r="3" spans="1:24" ht="15" x14ac:dyDescent="0.25">
      <c r="A3" s="31" t="s">
        <v>248</v>
      </c>
      <c r="Q3" s="528"/>
      <c r="R3" s="528"/>
      <c r="S3" s="528"/>
      <c r="T3" s="528"/>
      <c r="U3" s="528"/>
      <c r="V3" s="528"/>
      <c r="W3" s="528"/>
      <c r="X3" s="528"/>
    </row>
    <row r="4" spans="1:24" ht="15" x14ac:dyDescent="0.2">
      <c r="A4" s="32" t="s">
        <v>249</v>
      </c>
      <c r="Q4" s="528"/>
      <c r="R4" s="528"/>
      <c r="S4" s="528"/>
      <c r="T4" s="528"/>
      <c r="U4" s="528"/>
      <c r="V4" s="528"/>
      <c r="W4" s="528"/>
      <c r="X4" s="528"/>
    </row>
    <row r="5" spans="1:24" x14ac:dyDescent="0.2">
      <c r="Q5" s="529"/>
      <c r="X5" s="534" t="s">
        <v>512</v>
      </c>
    </row>
    <row r="6" spans="1:24" s="26" customFormat="1" ht="21" customHeight="1" x14ac:dyDescent="0.25">
      <c r="A6" s="416" t="s">
        <v>250</v>
      </c>
      <c r="B6" s="1040" t="str">
        <f>'Coût Structure de financement'!$B$6</f>
        <v>(À remplir)</v>
      </c>
      <c r="C6" s="1041"/>
      <c r="D6" s="1041"/>
      <c r="E6" s="1041"/>
      <c r="F6" s="1041"/>
      <c r="G6" s="1041"/>
      <c r="H6" s="1042"/>
      <c r="J6" s="1062" t="s">
        <v>446</v>
      </c>
      <c r="K6" s="1063"/>
      <c r="L6" s="105"/>
      <c r="M6" s="105"/>
      <c r="N6" s="126"/>
      <c r="O6" s="154"/>
      <c r="P6" s="1048" t="s">
        <v>158</v>
      </c>
      <c r="Q6" s="1049"/>
      <c r="R6" s="1049"/>
      <c r="S6" s="1049"/>
      <c r="T6" s="1049"/>
      <c r="U6" s="1049"/>
      <c r="V6" s="1050"/>
      <c r="W6" s="1050"/>
      <c r="X6" s="1051"/>
    </row>
    <row r="7" spans="1:24" s="26" customFormat="1" ht="15" customHeight="1" x14ac:dyDescent="0.25">
      <c r="A7" s="416" t="s">
        <v>157</v>
      </c>
      <c r="B7" s="1043" t="str">
        <f>'Coût Structure de financement'!$B$4</f>
        <v>(À remplir)</v>
      </c>
      <c r="C7" s="1044"/>
      <c r="D7" s="1044"/>
      <c r="E7" s="1044"/>
      <c r="F7" s="1045" t="s">
        <v>251</v>
      </c>
      <c r="G7" s="1045"/>
      <c r="H7" s="127">
        <f>'Coût Structure de financement'!$K$7</f>
        <v>0</v>
      </c>
      <c r="I7" s="112"/>
      <c r="J7" s="276" t="s">
        <v>447</v>
      </c>
      <c r="K7" s="408" t="s">
        <v>245</v>
      </c>
      <c r="L7" s="105"/>
      <c r="M7" s="105"/>
      <c r="N7" s="111"/>
      <c r="O7" s="155"/>
      <c r="P7" s="1052"/>
      <c r="Q7" s="1053"/>
      <c r="R7" s="1053"/>
      <c r="S7" s="1053"/>
      <c r="T7" s="1053"/>
      <c r="U7" s="1053"/>
      <c r="V7" s="1053"/>
      <c r="W7" s="1053"/>
      <c r="X7" s="1054"/>
    </row>
    <row r="8" spans="1:24" s="26" customFormat="1" ht="17.25" customHeight="1" x14ac:dyDescent="0.25">
      <c r="A8" s="417" t="s">
        <v>252</v>
      </c>
      <c r="B8" s="123">
        <f>'Coût Structure de financement'!$K$4</f>
        <v>0</v>
      </c>
      <c r="C8" s="116"/>
      <c r="D8" s="122" t="s">
        <v>194</v>
      </c>
      <c r="E8" s="121" t="str">
        <f>'Coût Structure de financement'!$G$4</f>
        <v>(À sélectionner)</v>
      </c>
      <c r="F8" s="118"/>
      <c r="G8" s="122" t="s">
        <v>486</v>
      </c>
      <c r="H8" s="445" t="str">
        <f>'Réclamation 1'!$X$105</f>
        <v/>
      </c>
      <c r="I8" s="117"/>
      <c r="J8" s="414" t="s">
        <v>448</v>
      </c>
      <c r="K8" s="408" t="s">
        <v>245</v>
      </c>
      <c r="L8" s="117"/>
      <c r="M8" s="117"/>
      <c r="N8" s="111"/>
      <c r="O8" s="155"/>
      <c r="P8" s="1057"/>
      <c r="Q8" s="1058"/>
      <c r="R8" s="1055"/>
      <c r="S8" s="1056"/>
      <c r="T8" s="151"/>
      <c r="U8" s="151"/>
      <c r="V8" s="151"/>
      <c r="W8" s="151"/>
      <c r="X8" s="152"/>
    </row>
    <row r="9" spans="1:24" s="26" customFormat="1" ht="17.25" customHeight="1" x14ac:dyDescent="0.25">
      <c r="A9" s="417"/>
      <c r="B9" s="443"/>
      <c r="C9" s="116"/>
      <c r="D9" s="122"/>
      <c r="E9" s="114"/>
      <c r="F9" s="118"/>
      <c r="G9" s="122" t="s">
        <v>487</v>
      </c>
      <c r="H9" s="445" t="str">
        <f>'Réclamation 1'!$X$106</f>
        <v/>
      </c>
      <c r="I9" s="117"/>
      <c r="J9" s="122"/>
      <c r="K9" s="444"/>
      <c r="L9" s="117"/>
      <c r="M9" s="117"/>
      <c r="N9" s="111"/>
      <c r="O9" s="155"/>
      <c r="P9" s="149"/>
      <c r="Q9" s="446"/>
      <c r="R9" s="447"/>
      <c r="S9" s="448"/>
      <c r="T9" s="148"/>
      <c r="U9" s="148"/>
      <c r="V9" s="148"/>
      <c r="W9" s="148"/>
      <c r="X9" s="106"/>
    </row>
    <row r="10" spans="1:24" s="26" customFormat="1" ht="36" customHeight="1" x14ac:dyDescent="0.25">
      <c r="A10" s="111"/>
      <c r="B10" s="111"/>
      <c r="C10" s="114"/>
      <c r="D10" s="114"/>
      <c r="E10" s="113"/>
      <c r="F10" s="113"/>
      <c r="G10" s="113"/>
      <c r="H10" s="113"/>
      <c r="I10" s="113"/>
      <c r="J10" s="113"/>
      <c r="K10" s="115"/>
      <c r="L10" s="115"/>
      <c r="M10" s="115"/>
      <c r="N10" s="113"/>
      <c r="O10" s="156"/>
      <c r="P10" s="149"/>
      <c r="Q10" s="944" t="s">
        <v>244</v>
      </c>
      <c r="R10" s="640"/>
      <c r="S10" s="153" t="s">
        <v>245</v>
      </c>
      <c r="T10" s="148"/>
      <c r="U10" s="148"/>
      <c r="V10" s="148"/>
      <c r="W10" s="148"/>
      <c r="X10" s="106"/>
    </row>
    <row r="11" spans="1:24" s="26" customFormat="1" ht="15" x14ac:dyDescent="0.25">
      <c r="A11" s="906" t="s">
        <v>290</v>
      </c>
      <c r="B11" s="906"/>
      <c r="C11" s="906"/>
      <c r="D11" s="906"/>
      <c r="E11" s="906"/>
      <c r="F11" s="906"/>
      <c r="G11" s="906"/>
      <c r="H11" s="906"/>
      <c r="I11" s="906"/>
      <c r="J11" s="906"/>
      <c r="K11" s="906"/>
      <c r="L11" s="906"/>
      <c r="M11" s="906"/>
      <c r="N11" s="906"/>
      <c r="O11" s="157"/>
      <c r="P11" s="150"/>
      <c r="Q11" s="107"/>
      <c r="R11" s="107"/>
      <c r="S11" s="107"/>
      <c r="T11" s="107"/>
      <c r="U11" s="148"/>
      <c r="V11" s="148"/>
      <c r="W11" s="148"/>
      <c r="X11" s="106"/>
    </row>
    <row r="12" spans="1:24" s="110" customFormat="1" ht="57" customHeight="1" x14ac:dyDescent="0.25">
      <c r="A12" s="1059" t="s">
        <v>426</v>
      </c>
      <c r="B12" s="1060"/>
      <c r="C12" s="1060"/>
      <c r="D12" s="1060"/>
      <c r="E12" s="1060"/>
      <c r="F12" s="1060"/>
      <c r="G12" s="108" t="s">
        <v>427</v>
      </c>
      <c r="H12" s="108" t="s">
        <v>202</v>
      </c>
      <c r="I12" s="108" t="s">
        <v>201</v>
      </c>
      <c r="J12" s="108" t="s">
        <v>203</v>
      </c>
      <c r="K12" s="108" t="s">
        <v>428</v>
      </c>
      <c r="L12" s="108" t="s">
        <v>268</v>
      </c>
      <c r="M12" s="108" t="s">
        <v>429</v>
      </c>
      <c r="N12" s="108" t="s">
        <v>289</v>
      </c>
      <c r="O12" s="158"/>
      <c r="P12" s="109" t="s">
        <v>253</v>
      </c>
      <c r="Q12" s="108" t="s">
        <v>326</v>
      </c>
      <c r="R12" s="896" t="s">
        <v>442</v>
      </c>
      <c r="S12" s="897"/>
      <c r="T12" s="108" t="s">
        <v>443</v>
      </c>
      <c r="U12" s="914" t="s">
        <v>254</v>
      </c>
      <c r="V12" s="1018"/>
      <c r="W12" s="1018"/>
      <c r="X12" s="1018"/>
    </row>
    <row r="13" spans="1:24" s="26" customFormat="1" ht="15" customHeight="1" x14ac:dyDescent="0.25">
      <c r="A13" s="1135"/>
      <c r="B13" s="1136"/>
      <c r="C13" s="1136"/>
      <c r="D13" s="1136"/>
      <c r="E13" s="1136"/>
      <c r="F13" s="1137"/>
      <c r="G13" s="190"/>
      <c r="H13" s="190"/>
      <c r="I13" s="398"/>
      <c r="J13" s="190"/>
      <c r="K13" s="380">
        <f>G13-H13-I13-J13</f>
        <v>0</v>
      </c>
      <c r="L13" s="407"/>
      <c r="M13" s="408"/>
      <c r="N13" s="371" t="str">
        <f>IF(G13=0,"",IF(G13&gt;2499.99,"Oui","Non"))</f>
        <v/>
      </c>
      <c r="O13" s="159"/>
      <c r="P13" s="530" t="str">
        <f>IF(N13="","",IF(N13="NON","Validation - Niveau 1",IF(AND(N13="OUI",G13&lt;15001),"Validation - Niveau 2",IF(AND(N13="OUI",G13&gt;15000),"Validation - Niveau 3"))))</f>
        <v/>
      </c>
      <c r="Q13" s="412">
        <f t="shared" ref="Q13:Q20" si="0">G13</f>
        <v>0</v>
      </c>
      <c r="R13" s="891">
        <f>K13</f>
        <v>0</v>
      </c>
      <c r="S13" s="856"/>
      <c r="T13" s="419" t="s">
        <v>144</v>
      </c>
      <c r="U13" s="875"/>
      <c r="V13" s="876"/>
      <c r="W13" s="876"/>
      <c r="X13" s="876"/>
    </row>
    <row r="14" spans="1:24" s="26" customFormat="1" ht="15" x14ac:dyDescent="0.25">
      <c r="A14" s="1135"/>
      <c r="B14" s="1136"/>
      <c r="C14" s="1136"/>
      <c r="D14" s="1136"/>
      <c r="E14" s="1136"/>
      <c r="F14" s="1137"/>
      <c r="G14" s="190"/>
      <c r="H14" s="190"/>
      <c r="I14" s="398"/>
      <c r="J14" s="190"/>
      <c r="K14" s="380">
        <f t="shared" ref="K14:K20" si="1">G14-H14-I14-J14</f>
        <v>0</v>
      </c>
      <c r="L14" s="407"/>
      <c r="M14" s="408"/>
      <c r="N14" s="371" t="str">
        <f t="shared" ref="N14:N20" si="2">IF(G14=0,"",IF(G14&gt;2499.99,"Oui","Non"))</f>
        <v/>
      </c>
      <c r="O14" s="159"/>
      <c r="P14" s="530" t="str">
        <f t="shared" ref="P14:P20" si="3">IF(N14="","",IF(N14="NON","Validation - Niveau 1",IF(AND(N14="OUI",G14&lt;15001),"Validation - Niveau 2",IF(AND(N14="OUI",G14&gt;15000),"Validation - Niveau 3"))))</f>
        <v/>
      </c>
      <c r="Q14" s="412">
        <f t="shared" si="0"/>
        <v>0</v>
      </c>
      <c r="R14" s="891">
        <f t="shared" ref="R14:R20" si="4">K14</f>
        <v>0</v>
      </c>
      <c r="S14" s="856"/>
      <c r="T14" s="419" t="s">
        <v>144</v>
      </c>
      <c r="U14" s="875"/>
      <c r="V14" s="876"/>
      <c r="W14" s="876"/>
      <c r="X14" s="876"/>
    </row>
    <row r="15" spans="1:24" s="26" customFormat="1" ht="15" x14ac:dyDescent="0.25">
      <c r="A15" s="1135"/>
      <c r="B15" s="1136"/>
      <c r="C15" s="1136"/>
      <c r="D15" s="1136"/>
      <c r="E15" s="1136"/>
      <c r="F15" s="1137"/>
      <c r="G15" s="190"/>
      <c r="H15" s="190"/>
      <c r="I15" s="398"/>
      <c r="J15" s="190"/>
      <c r="K15" s="380">
        <f t="shared" si="1"/>
        <v>0</v>
      </c>
      <c r="L15" s="407"/>
      <c r="M15" s="408"/>
      <c r="N15" s="371" t="str">
        <f t="shared" si="2"/>
        <v/>
      </c>
      <c r="O15" s="159"/>
      <c r="P15" s="530" t="str">
        <f t="shared" si="3"/>
        <v/>
      </c>
      <c r="Q15" s="412">
        <f t="shared" si="0"/>
        <v>0</v>
      </c>
      <c r="R15" s="891">
        <f t="shared" si="4"/>
        <v>0</v>
      </c>
      <c r="S15" s="856"/>
      <c r="T15" s="419" t="s">
        <v>144</v>
      </c>
      <c r="U15" s="875"/>
      <c r="V15" s="876"/>
      <c r="W15" s="876"/>
      <c r="X15" s="876"/>
    </row>
    <row r="16" spans="1:24" s="26" customFormat="1" ht="15" x14ac:dyDescent="0.25">
      <c r="A16" s="1135"/>
      <c r="B16" s="1136"/>
      <c r="C16" s="1136"/>
      <c r="D16" s="1136"/>
      <c r="E16" s="1136"/>
      <c r="F16" s="1137"/>
      <c r="G16" s="190"/>
      <c r="H16" s="190"/>
      <c r="I16" s="398"/>
      <c r="J16" s="190"/>
      <c r="K16" s="380">
        <f t="shared" si="1"/>
        <v>0</v>
      </c>
      <c r="L16" s="407"/>
      <c r="M16" s="408"/>
      <c r="N16" s="371" t="str">
        <f t="shared" si="2"/>
        <v/>
      </c>
      <c r="O16" s="159"/>
      <c r="P16" s="530" t="str">
        <f t="shared" si="3"/>
        <v/>
      </c>
      <c r="Q16" s="412">
        <f t="shared" si="0"/>
        <v>0</v>
      </c>
      <c r="R16" s="891">
        <f t="shared" si="4"/>
        <v>0</v>
      </c>
      <c r="S16" s="856"/>
      <c r="T16" s="419" t="s">
        <v>144</v>
      </c>
      <c r="U16" s="875"/>
      <c r="V16" s="876"/>
      <c r="W16" s="876"/>
      <c r="X16" s="876"/>
    </row>
    <row r="17" spans="1:24" s="26" customFormat="1" ht="15" x14ac:dyDescent="0.25">
      <c r="A17" s="1135"/>
      <c r="B17" s="1136"/>
      <c r="C17" s="1136"/>
      <c r="D17" s="1136"/>
      <c r="E17" s="1136"/>
      <c r="F17" s="1137"/>
      <c r="G17" s="190"/>
      <c r="H17" s="190"/>
      <c r="I17" s="398"/>
      <c r="J17" s="190"/>
      <c r="K17" s="380">
        <f t="shared" si="1"/>
        <v>0</v>
      </c>
      <c r="L17" s="407"/>
      <c r="M17" s="408"/>
      <c r="N17" s="371" t="str">
        <f t="shared" si="2"/>
        <v/>
      </c>
      <c r="O17" s="159"/>
      <c r="P17" s="530" t="str">
        <f t="shared" si="3"/>
        <v/>
      </c>
      <c r="Q17" s="412">
        <f t="shared" si="0"/>
        <v>0</v>
      </c>
      <c r="R17" s="891">
        <f t="shared" si="4"/>
        <v>0</v>
      </c>
      <c r="S17" s="856"/>
      <c r="T17" s="419" t="s">
        <v>144</v>
      </c>
      <c r="U17" s="875"/>
      <c r="V17" s="876"/>
      <c r="W17" s="876"/>
      <c r="X17" s="876"/>
    </row>
    <row r="18" spans="1:24" s="26" customFormat="1" ht="15" x14ac:dyDescent="0.25">
      <c r="A18" s="1135"/>
      <c r="B18" s="1136"/>
      <c r="C18" s="1136"/>
      <c r="D18" s="1136"/>
      <c r="E18" s="1136"/>
      <c r="F18" s="1137"/>
      <c r="G18" s="190"/>
      <c r="H18" s="190"/>
      <c r="I18" s="398"/>
      <c r="J18" s="190"/>
      <c r="K18" s="380">
        <f t="shared" si="1"/>
        <v>0</v>
      </c>
      <c r="L18" s="407"/>
      <c r="M18" s="408"/>
      <c r="N18" s="371" t="str">
        <f t="shared" si="2"/>
        <v/>
      </c>
      <c r="O18" s="159"/>
      <c r="P18" s="530" t="str">
        <f t="shared" si="3"/>
        <v/>
      </c>
      <c r="Q18" s="412">
        <f t="shared" si="0"/>
        <v>0</v>
      </c>
      <c r="R18" s="891">
        <f t="shared" si="4"/>
        <v>0</v>
      </c>
      <c r="S18" s="856"/>
      <c r="T18" s="419" t="s">
        <v>144</v>
      </c>
      <c r="U18" s="875"/>
      <c r="V18" s="876"/>
      <c r="W18" s="876"/>
      <c r="X18" s="876"/>
    </row>
    <row r="19" spans="1:24" s="26" customFormat="1" ht="15" x14ac:dyDescent="0.25">
      <c r="A19" s="1135"/>
      <c r="B19" s="1136"/>
      <c r="C19" s="1136"/>
      <c r="D19" s="1136"/>
      <c r="E19" s="1136"/>
      <c r="F19" s="1137"/>
      <c r="G19" s="190"/>
      <c r="H19" s="190"/>
      <c r="I19" s="398"/>
      <c r="J19" s="190"/>
      <c r="K19" s="380">
        <f t="shared" si="1"/>
        <v>0</v>
      </c>
      <c r="L19" s="407"/>
      <c r="M19" s="408"/>
      <c r="N19" s="371" t="str">
        <f t="shared" si="2"/>
        <v/>
      </c>
      <c r="O19" s="159"/>
      <c r="P19" s="530" t="str">
        <f t="shared" si="3"/>
        <v/>
      </c>
      <c r="Q19" s="412">
        <f t="shared" si="0"/>
        <v>0</v>
      </c>
      <c r="R19" s="891">
        <f t="shared" si="4"/>
        <v>0</v>
      </c>
      <c r="S19" s="856"/>
      <c r="T19" s="419" t="s">
        <v>144</v>
      </c>
      <c r="U19" s="875"/>
      <c r="V19" s="876"/>
      <c r="W19" s="876"/>
      <c r="X19" s="876"/>
    </row>
    <row r="20" spans="1:24" s="26" customFormat="1" ht="15" x14ac:dyDescent="0.25">
      <c r="A20" s="1135"/>
      <c r="B20" s="1136"/>
      <c r="C20" s="1136"/>
      <c r="D20" s="1136"/>
      <c r="E20" s="1136"/>
      <c r="F20" s="1137"/>
      <c r="G20" s="190"/>
      <c r="H20" s="190"/>
      <c r="I20" s="398"/>
      <c r="J20" s="190"/>
      <c r="K20" s="380">
        <f t="shared" si="1"/>
        <v>0</v>
      </c>
      <c r="L20" s="407"/>
      <c r="M20" s="408"/>
      <c r="N20" s="371" t="str">
        <f t="shared" si="2"/>
        <v/>
      </c>
      <c r="O20" s="159"/>
      <c r="P20" s="530" t="str">
        <f t="shared" si="3"/>
        <v/>
      </c>
      <c r="Q20" s="412">
        <f t="shared" si="0"/>
        <v>0</v>
      </c>
      <c r="R20" s="891">
        <f t="shared" si="4"/>
        <v>0</v>
      </c>
      <c r="S20" s="856"/>
      <c r="T20" s="419" t="s">
        <v>144</v>
      </c>
      <c r="U20" s="875"/>
      <c r="V20" s="876"/>
      <c r="W20" s="876"/>
      <c r="X20" s="876"/>
    </row>
    <row r="21" spans="1:24" s="133" customFormat="1" ht="12" customHeight="1" x14ac:dyDescent="0.25">
      <c r="A21" s="1133" t="s">
        <v>151</v>
      </c>
      <c r="B21" s="1134"/>
      <c r="C21" s="1134"/>
      <c r="D21" s="1134"/>
      <c r="E21" s="1134"/>
      <c r="F21" s="1134"/>
      <c r="G21" s="388">
        <f>SUM(G13:G20)</f>
        <v>0</v>
      </c>
      <c r="H21" s="388">
        <f t="shared" ref="H21:K21" si="5">SUM(H13:H20)</f>
        <v>0</v>
      </c>
      <c r="I21" s="388">
        <f t="shared" si="5"/>
        <v>0</v>
      </c>
      <c r="J21" s="388">
        <f t="shared" si="5"/>
        <v>0</v>
      </c>
      <c r="K21" s="388">
        <f t="shared" si="5"/>
        <v>0</v>
      </c>
      <c r="L21" s="381"/>
      <c r="M21" s="381"/>
      <c r="N21" s="470"/>
      <c r="O21" s="160"/>
      <c r="P21" s="125" t="s">
        <v>151</v>
      </c>
      <c r="Q21" s="186">
        <f>SUM(Q13:Q20)</f>
        <v>0</v>
      </c>
      <c r="R21" s="861">
        <f>SUM(R13:S20)</f>
        <v>0</v>
      </c>
      <c r="S21" s="895"/>
      <c r="T21" s="131"/>
      <c r="U21" s="924"/>
      <c r="V21" s="921"/>
      <c r="W21" s="921"/>
      <c r="X21" s="921"/>
    </row>
    <row r="22" spans="1:24" s="133" customFormat="1" ht="12" customHeight="1" x14ac:dyDescent="0.25">
      <c r="G22" s="122"/>
      <c r="H22" s="122"/>
      <c r="I22" s="136"/>
      <c r="J22" s="136"/>
      <c r="K22" s="136"/>
      <c r="L22" s="137"/>
      <c r="M22" s="137"/>
      <c r="N22" s="135"/>
      <c r="O22" s="160"/>
      <c r="P22" s="122"/>
      <c r="Q22" s="138"/>
      <c r="R22" s="139"/>
      <c r="S22" s="138"/>
      <c r="T22" s="140"/>
      <c r="U22" s="116"/>
    </row>
    <row r="23" spans="1:24" s="135" customFormat="1" ht="12" customHeight="1" x14ac:dyDescent="0.25">
      <c r="A23" s="914" t="s">
        <v>254</v>
      </c>
      <c r="B23" s="916"/>
      <c r="C23" s="917"/>
      <c r="D23" s="917"/>
      <c r="E23" s="917"/>
      <c r="F23" s="917"/>
      <c r="G23" s="917"/>
      <c r="H23" s="917"/>
      <c r="I23" s="917"/>
      <c r="J23" s="917"/>
      <c r="K23" s="917"/>
      <c r="L23" s="917"/>
      <c r="M23" s="917"/>
      <c r="N23" s="917"/>
      <c r="O23" s="160"/>
      <c r="P23" s="922" t="s">
        <v>254</v>
      </c>
      <c r="Q23" s="875"/>
      <c r="R23" s="642"/>
      <c r="S23" s="642"/>
      <c r="T23" s="642"/>
      <c r="U23" s="642"/>
      <c r="V23" s="1017"/>
      <c r="W23" s="1017"/>
      <c r="X23" s="1017"/>
    </row>
    <row r="24" spans="1:24" s="135" customFormat="1" ht="12" customHeight="1" x14ac:dyDescent="0.25">
      <c r="A24" s="915"/>
      <c r="B24" s="917"/>
      <c r="C24" s="917"/>
      <c r="D24" s="917"/>
      <c r="E24" s="917"/>
      <c r="F24" s="917"/>
      <c r="G24" s="917"/>
      <c r="H24" s="917"/>
      <c r="I24" s="917"/>
      <c r="J24" s="917"/>
      <c r="K24" s="917"/>
      <c r="L24" s="917"/>
      <c r="M24" s="917"/>
      <c r="N24" s="917"/>
      <c r="O24" s="160"/>
      <c r="P24" s="923"/>
      <c r="Q24" s="642"/>
      <c r="R24" s="642"/>
      <c r="S24" s="642"/>
      <c r="T24" s="642"/>
      <c r="U24" s="642"/>
      <c r="V24" s="1017"/>
      <c r="W24" s="1017"/>
      <c r="X24" s="1017"/>
    </row>
    <row r="25" spans="1:24" x14ac:dyDescent="0.2">
      <c r="L25" s="114"/>
      <c r="M25" s="114"/>
      <c r="O25" s="161"/>
      <c r="S25" s="113"/>
    </row>
    <row r="26" spans="1:24" s="26" customFormat="1" ht="15" x14ac:dyDescent="0.25">
      <c r="A26" s="906" t="s">
        <v>288</v>
      </c>
      <c r="B26" s="906"/>
      <c r="C26" s="906"/>
      <c r="D26" s="906"/>
      <c r="E26" s="906"/>
      <c r="F26" s="906"/>
      <c r="G26" s="906"/>
      <c r="H26" s="906"/>
      <c r="I26" s="906"/>
      <c r="J26" s="906"/>
      <c r="K26" s="906"/>
      <c r="L26" s="906"/>
      <c r="M26" s="906"/>
      <c r="N26" s="906"/>
      <c r="O26" s="164"/>
      <c r="P26" s="1079"/>
      <c r="Q26" s="538"/>
      <c r="R26" s="538"/>
      <c r="S26" s="538"/>
      <c r="T26" s="538"/>
      <c r="U26" s="538"/>
      <c r="V26" s="538"/>
      <c r="W26" s="538"/>
      <c r="X26" s="539"/>
    </row>
    <row r="27" spans="1:24" s="110" customFormat="1" ht="57" customHeight="1" x14ac:dyDescent="0.25">
      <c r="A27" s="900" t="s">
        <v>154</v>
      </c>
      <c r="B27" s="897"/>
      <c r="C27" s="108" t="s">
        <v>255</v>
      </c>
      <c r="D27" s="108" t="s">
        <v>430</v>
      </c>
      <c r="E27" s="108" t="s">
        <v>431</v>
      </c>
      <c r="F27" s="108" t="s">
        <v>432</v>
      </c>
      <c r="G27" s="108" t="s">
        <v>433</v>
      </c>
      <c r="H27" s="108" t="s">
        <v>202</v>
      </c>
      <c r="I27" s="108" t="s">
        <v>201</v>
      </c>
      <c r="J27" s="108" t="s">
        <v>203</v>
      </c>
      <c r="K27" s="108" t="s">
        <v>428</v>
      </c>
      <c r="L27" s="900" t="s">
        <v>434</v>
      </c>
      <c r="M27" s="897"/>
      <c r="N27" s="108" t="s">
        <v>257</v>
      </c>
      <c r="O27" s="158"/>
      <c r="P27" s="167" t="s">
        <v>253</v>
      </c>
      <c r="Q27" s="144" t="s">
        <v>326</v>
      </c>
      <c r="R27" s="896" t="s">
        <v>442</v>
      </c>
      <c r="S27" s="897"/>
      <c r="T27" s="108" t="s">
        <v>443</v>
      </c>
      <c r="U27" s="1019" t="s">
        <v>254</v>
      </c>
      <c r="V27" s="640"/>
      <c r="W27" s="640"/>
      <c r="X27" s="640"/>
    </row>
    <row r="28" spans="1:24" s="26" customFormat="1" ht="25.15" customHeight="1" x14ac:dyDescent="0.25">
      <c r="A28" s="901" t="s">
        <v>144</v>
      </c>
      <c r="B28" s="902"/>
      <c r="C28" s="420"/>
      <c r="D28" s="400"/>
      <c r="E28" s="401"/>
      <c r="F28" s="402"/>
      <c r="G28" s="380">
        <f>(D28+(D28*E28))*F28</f>
        <v>0</v>
      </c>
      <c r="H28" s="398"/>
      <c r="I28" s="128"/>
      <c r="J28" s="128"/>
      <c r="K28" s="217">
        <f>G28-H28-I28-J28</f>
        <v>0</v>
      </c>
      <c r="L28" s="898"/>
      <c r="M28" s="899"/>
      <c r="N28" s="371" t="str">
        <f>IF(OR(D28*F28&gt;7500,E28&gt;0.26,H28&gt;2499.99),"Oui",IF(AND(D28*F28&lt;=7500,E28&gt;0,H28&lt;2500),"Non",""))</f>
        <v/>
      </c>
      <c r="O28" s="155"/>
      <c r="P28" s="372" t="str" cm="1">
        <f t="array" ref="P28">_xlfn.IFS(N28="","",N28="Non","Validation - Niveau 1",AND(N28="Oui",D28*F28&lt;=7500,H28=0),"Validation - Niveau 1",AND(N28="Oui",D28*F28&gt;7500,H28=0),"Validation - Niveau 2",AND(N28="Oui",D28*F28&lt;=7500,H28&lt;2500),"Validation - Niveau 1",AND(N28="Oui",D28*F28&lt;=7500,H28&gt;=2500,H28&lt;15001),"Validation - Niveau 2",AND(N28="Oui",D28*F28&lt;=7500,H28&gt;15000),"Validation - Niveau 3",AND(N28="Oui",D28*F28&gt;7500,H28&gt;=2500,H28&lt;15001),"Validation - Niveau 2",AND(N28="Oui",D28*F28&gt;7500,H28&lt;2500),"Validation - Niveau 2",AND(N28="Oui",D28*F28&gt;7500,H28&gt;15000),"Validation - Niveau 3")</f>
        <v/>
      </c>
      <c r="Q28" s="412">
        <f>G28</f>
        <v>0</v>
      </c>
      <c r="R28" s="855">
        <f>K28</f>
        <v>0</v>
      </c>
      <c r="S28" s="856"/>
      <c r="T28" s="419" t="s">
        <v>144</v>
      </c>
      <c r="U28" s="875"/>
      <c r="V28" s="876"/>
      <c r="W28" s="876"/>
      <c r="X28" s="876"/>
    </row>
    <row r="29" spans="1:24" s="26" customFormat="1" ht="25.15" customHeight="1" x14ac:dyDescent="0.25">
      <c r="A29" s="901" t="s">
        <v>144</v>
      </c>
      <c r="B29" s="902"/>
      <c r="C29" s="420"/>
      <c r="D29" s="400"/>
      <c r="E29" s="401"/>
      <c r="F29" s="402"/>
      <c r="G29" s="380">
        <f t="shared" ref="G29:G35" si="6">(D29+(D29*E29))*F29</f>
        <v>0</v>
      </c>
      <c r="H29" s="398"/>
      <c r="I29" s="128"/>
      <c r="J29" s="128"/>
      <c r="K29" s="217">
        <f t="shared" ref="K29:K35" si="7">G29-H29-I29-J29</f>
        <v>0</v>
      </c>
      <c r="L29" s="898"/>
      <c r="M29" s="899"/>
      <c r="N29" s="371" t="str">
        <f t="shared" ref="N29:N35" si="8">IF(OR(D29*F29&gt;7500,E29&gt;0.26,H29&gt;2499.99),"Oui",IF(AND(D29*F29&lt;=7500,E29&gt;0,H29&lt;2500),"Non",""))</f>
        <v/>
      </c>
      <c r="O29" s="155"/>
      <c r="P29" s="372" t="str" cm="1">
        <f t="array" ref="P29">_xlfn.IFS(N29="","",N29="Non","Validation - Niveau 1",AND(N29="Oui",D29*F29&lt;=7500,H29=0),"Validation - Niveau 1",AND(N29="Oui",D29*F29&gt;7500,H29=0),"Validation - Niveau 2",AND(N29="Oui",D29*F29&lt;=7500,H29&lt;2500),"Validation - Niveau 1",AND(N29="Oui",D29*F29&lt;=7500,H29&gt;=2500,H29&lt;15001),"Validation - Niveau 2",AND(N29="Oui",D29*F29&lt;=7500,H29&gt;15000),"Validation - Niveau 3",AND(N29="Oui",D29*F29&gt;7500,H29&gt;=2500,H29&lt;15001),"Validation - Niveau 2",AND(N29="Oui",D29*F29&gt;7500,H29&lt;2500),"Validation - Niveau 2",AND(N29="Oui",D29*F29&gt;7500,H29&gt;15000),"Validation - Niveau 3")</f>
        <v/>
      </c>
      <c r="Q29" s="412">
        <f t="shared" ref="Q29:Q35" si="9">G29</f>
        <v>0</v>
      </c>
      <c r="R29" s="855">
        <f t="shared" ref="R29:R35" si="10">K29</f>
        <v>0</v>
      </c>
      <c r="S29" s="856"/>
      <c r="T29" s="419" t="s">
        <v>144</v>
      </c>
      <c r="U29" s="875"/>
      <c r="V29" s="876"/>
      <c r="W29" s="876"/>
      <c r="X29" s="876"/>
    </row>
    <row r="30" spans="1:24" s="26" customFormat="1" ht="25.15" customHeight="1" x14ac:dyDescent="0.25">
      <c r="A30" s="901" t="s">
        <v>144</v>
      </c>
      <c r="B30" s="902"/>
      <c r="C30" s="420"/>
      <c r="D30" s="400"/>
      <c r="E30" s="401"/>
      <c r="F30" s="402"/>
      <c r="G30" s="380">
        <f t="shared" si="6"/>
        <v>0</v>
      </c>
      <c r="H30" s="398"/>
      <c r="I30" s="128"/>
      <c r="J30" s="128"/>
      <c r="K30" s="217">
        <f t="shared" si="7"/>
        <v>0</v>
      </c>
      <c r="L30" s="898"/>
      <c r="M30" s="899"/>
      <c r="N30" s="371" t="str">
        <f t="shared" si="8"/>
        <v/>
      </c>
      <c r="O30" s="155"/>
      <c r="P30" s="372" t="str" cm="1">
        <f t="array" ref="P30">_xlfn.IFS(N30="","",N30="Non","Validation - Niveau 1",AND(N30="Oui",D30*F30&lt;=7500,H30=0),"Validation - Niveau 1",AND(N30="Oui",D30*F30&gt;7500,H30=0),"Validation - Niveau 2",AND(N30="Oui",D30*F30&lt;=7500,H30&lt;2500),"Validation - Niveau 1",AND(N30="Oui",D30*F30&lt;=7500,H30&gt;=2500,H30&lt;15001),"Validation - Niveau 2",AND(N30="Oui",D30*F30&lt;=7500,H30&gt;15000),"Validation - Niveau 3",AND(N30="Oui",D30*F30&gt;7500,H30&gt;=2500,H30&lt;15001),"Validation - Niveau 2",AND(N30="Oui",D30*F30&gt;7500,H30&lt;2500),"Validation - Niveau 2",AND(N30="Oui",D30*F30&gt;7500,H30&gt;15000),"Validation - Niveau 3")</f>
        <v/>
      </c>
      <c r="Q30" s="412">
        <f t="shared" si="9"/>
        <v>0</v>
      </c>
      <c r="R30" s="855">
        <f t="shared" si="10"/>
        <v>0</v>
      </c>
      <c r="S30" s="856"/>
      <c r="T30" s="419" t="s">
        <v>144</v>
      </c>
      <c r="U30" s="875"/>
      <c r="V30" s="876"/>
      <c r="W30" s="876"/>
      <c r="X30" s="876"/>
    </row>
    <row r="31" spans="1:24" s="26" customFormat="1" ht="25.15" customHeight="1" x14ac:dyDescent="0.25">
      <c r="A31" s="901" t="s">
        <v>144</v>
      </c>
      <c r="B31" s="902"/>
      <c r="C31" s="420"/>
      <c r="D31" s="400"/>
      <c r="E31" s="401"/>
      <c r="F31" s="402"/>
      <c r="G31" s="380">
        <f t="shared" si="6"/>
        <v>0</v>
      </c>
      <c r="H31" s="398"/>
      <c r="I31" s="128"/>
      <c r="J31" s="128"/>
      <c r="K31" s="217">
        <f t="shared" si="7"/>
        <v>0</v>
      </c>
      <c r="L31" s="898"/>
      <c r="M31" s="899"/>
      <c r="N31" s="371" t="str">
        <f t="shared" si="8"/>
        <v/>
      </c>
      <c r="O31" s="155"/>
      <c r="P31" s="372" t="str" cm="1">
        <f t="array" ref="P31">_xlfn.IFS(N31="","",N31="Non","Validation - Niveau 1",AND(N31="Oui",D31*F31&lt;=7500,H31=0),"Validation - Niveau 1",AND(N31="Oui",D31*F31&gt;7500,H31=0),"Validation - Niveau 2",AND(N31="Oui",D31*F31&lt;=7500,H31&lt;2500),"Validation - Niveau 1",AND(N31="Oui",D31*F31&lt;=7500,H31&gt;=2500,H31&lt;15001),"Validation - Niveau 2",AND(N31="Oui",D31*F31&lt;=7500,H31&gt;15000),"Validation - Niveau 3",AND(N31="Oui",D31*F31&gt;7500,H31&gt;=2500,H31&lt;15001),"Validation - Niveau 2",AND(N31="Oui",D31*F31&gt;7500,H31&lt;2500),"Validation - Niveau 2",AND(N31="Oui",D31*F31&gt;7500,H31&gt;15000),"Validation - Niveau 3")</f>
        <v/>
      </c>
      <c r="Q31" s="412">
        <f t="shared" si="9"/>
        <v>0</v>
      </c>
      <c r="R31" s="855">
        <f t="shared" si="10"/>
        <v>0</v>
      </c>
      <c r="S31" s="856"/>
      <c r="T31" s="419" t="s">
        <v>144</v>
      </c>
      <c r="U31" s="875"/>
      <c r="V31" s="876"/>
      <c r="W31" s="876"/>
      <c r="X31" s="876"/>
    </row>
    <row r="32" spans="1:24" s="26" customFormat="1" ht="25.15" customHeight="1" x14ac:dyDescent="0.25">
      <c r="A32" s="901" t="s">
        <v>144</v>
      </c>
      <c r="B32" s="902"/>
      <c r="C32" s="420"/>
      <c r="D32" s="400"/>
      <c r="E32" s="401"/>
      <c r="F32" s="402"/>
      <c r="G32" s="380">
        <f t="shared" si="6"/>
        <v>0</v>
      </c>
      <c r="H32" s="398"/>
      <c r="I32" s="128"/>
      <c r="J32" s="128"/>
      <c r="K32" s="217">
        <f t="shared" si="7"/>
        <v>0</v>
      </c>
      <c r="L32" s="898"/>
      <c r="M32" s="899"/>
      <c r="N32" s="371" t="str">
        <f t="shared" si="8"/>
        <v/>
      </c>
      <c r="O32" s="155"/>
      <c r="P32" s="372" t="str" cm="1">
        <f t="array" ref="P32">_xlfn.IFS(N32="","",N32="Non","Validation - Niveau 1",AND(N32="Oui",D32*F32&lt;=7500,H32=0),"Validation - Niveau 1",AND(N32="Oui",D32*F32&gt;7500,H32=0),"Validation - Niveau 2",AND(N32="Oui",D32*F32&lt;=7500,H32&lt;2500),"Validation - Niveau 1",AND(N32="Oui",D32*F32&lt;=7500,H32&gt;=2500,H32&lt;15001),"Validation - Niveau 2",AND(N32="Oui",D32*F32&lt;=7500,H32&gt;15000),"Validation - Niveau 3",AND(N32="Oui",D32*F32&gt;7500,H32&gt;=2500,H32&lt;15001),"Validation - Niveau 2",AND(N32="Oui",D32*F32&gt;7500,H32&lt;2500),"Validation - Niveau 2",AND(N32="Oui",D32*F32&gt;7500,H32&gt;15000),"Validation - Niveau 3")</f>
        <v/>
      </c>
      <c r="Q32" s="412">
        <f t="shared" si="9"/>
        <v>0</v>
      </c>
      <c r="R32" s="855">
        <f t="shared" si="10"/>
        <v>0</v>
      </c>
      <c r="S32" s="856"/>
      <c r="T32" s="419" t="s">
        <v>144</v>
      </c>
      <c r="U32" s="875"/>
      <c r="V32" s="876"/>
      <c r="W32" s="876"/>
      <c r="X32" s="876"/>
    </row>
    <row r="33" spans="1:24" s="26" customFormat="1" ht="25.15" customHeight="1" x14ac:dyDescent="0.25">
      <c r="A33" s="901" t="s">
        <v>144</v>
      </c>
      <c r="B33" s="902"/>
      <c r="C33" s="420"/>
      <c r="D33" s="400"/>
      <c r="E33" s="401"/>
      <c r="F33" s="402"/>
      <c r="G33" s="380">
        <f t="shared" si="6"/>
        <v>0</v>
      </c>
      <c r="H33" s="398"/>
      <c r="I33" s="128"/>
      <c r="J33" s="128"/>
      <c r="K33" s="217">
        <f t="shared" si="7"/>
        <v>0</v>
      </c>
      <c r="L33" s="898"/>
      <c r="M33" s="899"/>
      <c r="N33" s="371" t="str">
        <f t="shared" si="8"/>
        <v/>
      </c>
      <c r="O33" s="155"/>
      <c r="P33" s="372" t="str" cm="1">
        <f t="array" ref="P33">_xlfn.IFS(N33="","",N33="Non","Validation - Niveau 1",AND(N33="Oui",D33*F33&lt;=7500,H33=0),"Validation - Niveau 1",AND(N33="Oui",D33*F33&gt;7500,H33=0),"Validation - Niveau 2",AND(N33="Oui",D33*F33&lt;=7500,H33&lt;2500),"Validation - Niveau 1",AND(N33="Oui",D33*F33&lt;=7500,H33&gt;=2500,H33&lt;15001),"Validation - Niveau 2",AND(N33="Oui",D33*F33&lt;=7500,H33&gt;15000),"Validation - Niveau 3",AND(N33="Oui",D33*F33&gt;7500,H33&gt;=2500,H33&lt;15001),"Validation - Niveau 2",AND(N33="Oui",D33*F33&gt;7500,H33&lt;2500),"Validation - Niveau 2",AND(N33="Oui",D33*F33&gt;7500,H33&gt;15000),"Validation - Niveau 3")</f>
        <v/>
      </c>
      <c r="Q33" s="412">
        <f t="shared" si="9"/>
        <v>0</v>
      </c>
      <c r="R33" s="855">
        <f t="shared" si="10"/>
        <v>0</v>
      </c>
      <c r="S33" s="856"/>
      <c r="T33" s="419" t="s">
        <v>144</v>
      </c>
      <c r="U33" s="875"/>
      <c r="V33" s="876"/>
      <c r="W33" s="876"/>
      <c r="X33" s="876"/>
    </row>
    <row r="34" spans="1:24" s="26" customFormat="1" ht="25.15" customHeight="1" x14ac:dyDescent="0.25">
      <c r="A34" s="901" t="s">
        <v>144</v>
      </c>
      <c r="B34" s="902"/>
      <c r="C34" s="420"/>
      <c r="D34" s="400"/>
      <c r="E34" s="401"/>
      <c r="F34" s="402"/>
      <c r="G34" s="380">
        <f t="shared" si="6"/>
        <v>0</v>
      </c>
      <c r="H34" s="398"/>
      <c r="I34" s="128"/>
      <c r="J34" s="128"/>
      <c r="K34" s="217">
        <f t="shared" si="7"/>
        <v>0</v>
      </c>
      <c r="L34" s="898"/>
      <c r="M34" s="899"/>
      <c r="N34" s="371" t="str">
        <f t="shared" si="8"/>
        <v/>
      </c>
      <c r="O34" s="155"/>
      <c r="P34" s="372" t="str" cm="1">
        <f t="array" ref="P34">_xlfn.IFS(N34="","",N34="Non","Validation - Niveau 1",AND(N34="Oui",D34*F34&lt;=7500,H34=0),"Validation - Niveau 1",AND(N34="Oui",D34*F34&gt;7500,H34=0),"Validation - Niveau 2",AND(N34="Oui",D34*F34&lt;=7500,H34&lt;2500),"Validation - Niveau 1",AND(N34="Oui",D34*F34&lt;=7500,H34&gt;=2500,H34&lt;15001),"Validation - Niveau 2",AND(N34="Oui",D34*F34&lt;=7500,H34&gt;15000),"Validation - Niveau 3",AND(N34="Oui",D34*F34&gt;7500,H34&gt;=2500,H34&lt;15001),"Validation - Niveau 2",AND(N34="Oui",D34*F34&gt;7500,H34&lt;2500),"Validation - Niveau 2",AND(N34="Oui",D34*F34&gt;7500,H34&gt;15000),"Validation - Niveau 3")</f>
        <v/>
      </c>
      <c r="Q34" s="412">
        <f t="shared" si="9"/>
        <v>0</v>
      </c>
      <c r="R34" s="855">
        <f t="shared" si="10"/>
        <v>0</v>
      </c>
      <c r="S34" s="856"/>
      <c r="T34" s="419" t="s">
        <v>144</v>
      </c>
      <c r="U34" s="875"/>
      <c r="V34" s="876"/>
      <c r="W34" s="876"/>
      <c r="X34" s="876"/>
    </row>
    <row r="35" spans="1:24" s="26" customFormat="1" ht="25.15" customHeight="1" x14ac:dyDescent="0.25">
      <c r="A35" s="901" t="s">
        <v>144</v>
      </c>
      <c r="B35" s="902"/>
      <c r="C35" s="420"/>
      <c r="D35" s="400"/>
      <c r="E35" s="401"/>
      <c r="F35" s="402"/>
      <c r="G35" s="380">
        <f t="shared" si="6"/>
        <v>0</v>
      </c>
      <c r="H35" s="398"/>
      <c r="I35" s="128"/>
      <c r="J35" s="128"/>
      <c r="K35" s="217">
        <f t="shared" si="7"/>
        <v>0</v>
      </c>
      <c r="L35" s="898"/>
      <c r="M35" s="899"/>
      <c r="N35" s="371" t="str">
        <f t="shared" si="8"/>
        <v/>
      </c>
      <c r="O35" s="155"/>
      <c r="P35" s="372" t="str" cm="1">
        <f t="array" ref="P35">_xlfn.IFS(N35="","",N35="Non","Validation - Niveau 1",AND(N35="Oui",D35*F35&lt;=7500,H35=0),"Validation - Niveau 1",AND(N35="Oui",D35*F35&gt;7500,H35=0),"Validation - Niveau 2",AND(N35="Oui",D35*F35&lt;=7500,H35&lt;2500),"Validation - Niveau 1",AND(N35="Oui",D35*F35&lt;=7500,H35&gt;=2500,H35&lt;15001),"Validation - Niveau 2",AND(N35="Oui",D35*F35&lt;=7500,H35&gt;15000),"Validation - Niveau 3",AND(N35="Oui",D35*F35&gt;7500,H35&gt;=2500,H35&lt;15001),"Validation - Niveau 2",AND(N35="Oui",D35*F35&gt;7500,H35&lt;2500),"Validation - Niveau 2",AND(N35="Oui",D35*F35&gt;7500,H35&gt;15000),"Validation - Niveau 3")</f>
        <v/>
      </c>
      <c r="Q35" s="412">
        <f t="shared" si="9"/>
        <v>0</v>
      </c>
      <c r="R35" s="855">
        <f t="shared" si="10"/>
        <v>0</v>
      </c>
      <c r="S35" s="856"/>
      <c r="T35" s="419" t="s">
        <v>144</v>
      </c>
      <c r="U35" s="875"/>
      <c r="V35" s="876"/>
      <c r="W35" s="876"/>
      <c r="X35" s="876"/>
    </row>
    <row r="36" spans="1:24" s="133" customFormat="1" ht="15" x14ac:dyDescent="0.25">
      <c r="A36" s="907" t="s">
        <v>269</v>
      </c>
      <c r="B36" s="907"/>
      <c r="C36" s="908"/>
      <c r="D36" s="908"/>
      <c r="E36" s="908"/>
      <c r="F36" s="908"/>
      <c r="G36" s="218">
        <f>SUM(G28:G35)</f>
        <v>0</v>
      </c>
      <c r="H36" s="388">
        <f t="shared" ref="H36:K36" si="11">SUM(H28:H35)</f>
        <v>0</v>
      </c>
      <c r="I36" s="388">
        <f t="shared" si="11"/>
        <v>0</v>
      </c>
      <c r="J36" s="388">
        <f t="shared" si="11"/>
        <v>0</v>
      </c>
      <c r="K36" s="388">
        <f t="shared" si="11"/>
        <v>0</v>
      </c>
      <c r="L36" s="1036"/>
      <c r="M36" s="1037"/>
      <c r="N36" s="383"/>
      <c r="O36" s="163"/>
      <c r="P36" s="129" t="s">
        <v>151</v>
      </c>
      <c r="Q36" s="186">
        <f>SUM(Q28:Q35)</f>
        <v>0</v>
      </c>
      <c r="R36" s="1038">
        <f>SUM(R28:S35)</f>
        <v>0</v>
      </c>
      <c r="S36" s="539"/>
      <c r="T36" s="186"/>
      <c r="U36" s="924"/>
      <c r="V36" s="921"/>
      <c r="W36" s="921"/>
      <c r="X36" s="921"/>
    </row>
    <row r="37" spans="1:24" x14ac:dyDescent="0.2">
      <c r="A37" s="134" t="s">
        <v>478</v>
      </c>
    </row>
    <row r="38" spans="1:24" ht="24.4" customHeight="1" x14ac:dyDescent="0.25">
      <c r="A38" s="1131" t="s">
        <v>401</v>
      </c>
      <c r="B38" s="545"/>
      <c r="C38" s="545"/>
      <c r="D38" s="545"/>
      <c r="E38" s="545"/>
      <c r="F38" s="545"/>
      <c r="G38" s="545"/>
      <c r="H38" s="545"/>
      <c r="I38" s="545"/>
      <c r="J38" s="545"/>
      <c r="K38" s="545"/>
      <c r="L38" s="545"/>
      <c r="M38" s="545"/>
      <c r="N38" s="545"/>
    </row>
    <row r="39" spans="1:24" ht="24.4" customHeight="1" x14ac:dyDescent="0.25">
      <c r="A39" s="1132" t="s">
        <v>425</v>
      </c>
      <c r="B39" s="545"/>
      <c r="C39" s="545"/>
      <c r="D39" s="545"/>
      <c r="E39" s="545"/>
      <c r="F39" s="545"/>
      <c r="G39" s="545"/>
      <c r="H39" s="545"/>
      <c r="I39" s="545"/>
      <c r="J39" s="545"/>
      <c r="K39" s="545"/>
      <c r="L39" s="545"/>
      <c r="M39" s="545"/>
      <c r="N39" s="545"/>
    </row>
    <row r="40" spans="1:24" s="135" customFormat="1" ht="12" customHeight="1" x14ac:dyDescent="0.25">
      <c r="A40" s="914" t="s">
        <v>254</v>
      </c>
      <c r="B40" s="916"/>
      <c r="C40" s="917"/>
      <c r="D40" s="917"/>
      <c r="E40" s="917"/>
      <c r="F40" s="917"/>
      <c r="G40" s="917"/>
      <c r="H40" s="917"/>
      <c r="I40" s="917"/>
      <c r="J40" s="917"/>
      <c r="K40" s="917"/>
      <c r="L40" s="917"/>
      <c r="M40" s="917"/>
      <c r="N40" s="917"/>
      <c r="O40" s="142"/>
      <c r="P40" s="922" t="s">
        <v>254</v>
      </c>
      <c r="Q40" s="875"/>
      <c r="R40" s="642"/>
      <c r="S40" s="642"/>
      <c r="T40" s="642"/>
      <c r="U40" s="642"/>
      <c r="V40" s="1017"/>
      <c r="W40" s="1017"/>
      <c r="X40" s="1017"/>
    </row>
    <row r="41" spans="1:24" s="135" customFormat="1" ht="12" customHeight="1" x14ac:dyDescent="0.25">
      <c r="A41" s="915"/>
      <c r="B41" s="917"/>
      <c r="C41" s="917"/>
      <c r="D41" s="917"/>
      <c r="E41" s="917"/>
      <c r="F41" s="917"/>
      <c r="G41" s="917"/>
      <c r="H41" s="917"/>
      <c r="I41" s="917"/>
      <c r="J41" s="917"/>
      <c r="K41" s="917"/>
      <c r="L41" s="917"/>
      <c r="M41" s="917"/>
      <c r="N41" s="917"/>
      <c r="O41" s="141"/>
      <c r="P41" s="923"/>
      <c r="Q41" s="642"/>
      <c r="R41" s="642"/>
      <c r="S41" s="642"/>
      <c r="T41" s="642"/>
      <c r="U41" s="642"/>
      <c r="V41" s="1017"/>
      <c r="W41" s="1017"/>
      <c r="X41" s="1017"/>
    </row>
    <row r="42" spans="1:24" x14ac:dyDescent="0.2">
      <c r="L42" s="114"/>
      <c r="M42" s="114"/>
      <c r="O42" s="24"/>
      <c r="S42" s="113"/>
    </row>
    <row r="43" spans="1:24" s="26" customFormat="1" ht="15" x14ac:dyDescent="0.25">
      <c r="A43" s="906" t="s">
        <v>441</v>
      </c>
      <c r="B43" s="906"/>
      <c r="C43" s="906"/>
      <c r="D43" s="906"/>
      <c r="E43" s="906"/>
      <c r="F43" s="906"/>
      <c r="G43" s="906"/>
      <c r="H43" s="906"/>
      <c r="I43" s="906"/>
      <c r="J43" s="906"/>
      <c r="K43" s="906"/>
      <c r="L43" s="906"/>
      <c r="M43" s="906"/>
      <c r="N43" s="906"/>
      <c r="O43" s="162"/>
      <c r="P43" s="920"/>
      <c r="Q43" s="920"/>
      <c r="R43" s="920"/>
      <c r="S43" s="920"/>
      <c r="T43" s="920"/>
      <c r="U43" s="920"/>
      <c r="V43" s="921"/>
      <c r="W43" s="921"/>
      <c r="X43" s="921"/>
    </row>
    <row r="44" spans="1:24" s="110" customFormat="1" ht="57" customHeight="1" x14ac:dyDescent="0.25">
      <c r="A44" s="900" t="s">
        <v>247</v>
      </c>
      <c r="B44" s="897"/>
      <c r="C44" s="900" t="s">
        <v>258</v>
      </c>
      <c r="D44" s="905"/>
      <c r="E44" s="903" t="s">
        <v>439</v>
      </c>
      <c r="F44" s="904"/>
      <c r="G44" s="108" t="s">
        <v>435</v>
      </c>
      <c r="H44" s="108" t="s">
        <v>202</v>
      </c>
      <c r="I44" s="108" t="s">
        <v>201</v>
      </c>
      <c r="J44" s="108" t="s">
        <v>203</v>
      </c>
      <c r="K44" s="108" t="s">
        <v>428</v>
      </c>
      <c r="L44" s="108" t="s">
        <v>268</v>
      </c>
      <c r="M44" s="108" t="s">
        <v>429</v>
      </c>
      <c r="N44" s="108" t="s">
        <v>289</v>
      </c>
      <c r="O44" s="158"/>
      <c r="P44" s="109" t="s">
        <v>253</v>
      </c>
      <c r="Q44" s="108" t="s">
        <v>326</v>
      </c>
      <c r="R44" s="896" t="s">
        <v>442</v>
      </c>
      <c r="S44" s="897"/>
      <c r="T44" s="108" t="s">
        <v>443</v>
      </c>
      <c r="U44" s="914" t="s">
        <v>254</v>
      </c>
      <c r="V44" s="1018"/>
      <c r="W44" s="1018"/>
      <c r="X44" s="1018"/>
    </row>
    <row r="45" spans="1:24" s="120" customFormat="1" ht="14.25" customHeight="1" x14ac:dyDescent="0.25">
      <c r="A45" s="980" t="s">
        <v>436</v>
      </c>
      <c r="B45" s="981"/>
      <c r="C45" s="982"/>
      <c r="D45" s="982"/>
      <c r="E45" s="982"/>
      <c r="F45" s="983"/>
      <c r="G45" s="386">
        <f>'feuille de saisie (R2)'!$E$35</f>
        <v>0</v>
      </c>
      <c r="H45" s="387"/>
      <c r="I45" s="384">
        <f>G45*0.5</f>
        <v>0</v>
      </c>
      <c r="J45" s="387"/>
      <c r="K45" s="385">
        <f t="shared" ref="K45:K60" si="12">G45-H45-I45-J45</f>
        <v>0</v>
      </c>
      <c r="L45" s="404" t="s">
        <v>307</v>
      </c>
      <c r="M45" s="405" t="s">
        <v>307</v>
      </c>
      <c r="N45" s="471" t="s">
        <v>307</v>
      </c>
      <c r="O45" s="159"/>
      <c r="P45" s="406" t="s">
        <v>307</v>
      </c>
      <c r="Q45" s="412">
        <f t="shared" ref="Q45:Q60" si="13">G45</f>
        <v>0</v>
      </c>
      <c r="R45" s="855">
        <f>K45</f>
        <v>0</v>
      </c>
      <c r="S45" s="856"/>
      <c r="T45" s="419" t="s">
        <v>144</v>
      </c>
      <c r="U45" s="875"/>
      <c r="V45" s="876"/>
      <c r="W45" s="876"/>
      <c r="X45" s="876"/>
    </row>
    <row r="46" spans="1:24" s="120" customFormat="1" ht="14.25" customHeight="1" x14ac:dyDescent="0.2">
      <c r="A46" s="892"/>
      <c r="B46" s="911"/>
      <c r="C46" s="910"/>
      <c r="D46" s="916"/>
      <c r="E46" s="916"/>
      <c r="F46" s="916"/>
      <c r="G46" s="384"/>
      <c r="H46" s="384"/>
      <c r="I46" s="384"/>
      <c r="J46" s="384"/>
      <c r="K46" s="385">
        <f t="shared" si="12"/>
        <v>0</v>
      </c>
      <c r="L46" s="407"/>
      <c r="M46" s="409"/>
      <c r="N46" s="371" t="str">
        <f>IF(G46=0,"",IF(G46&gt;2499.99,"Oui","Non"))</f>
        <v/>
      </c>
      <c r="O46" s="159"/>
      <c r="P46" s="530" t="str">
        <f>IF(N46="","",IF(N46="NON","Validation - Niveau 1",IF(AND(N46="OUI",G46&lt;15001),"Validation - Niveau 2",IF(AND(N46="OUI",G46&gt;15000),"Validation - Niveau 3"))))</f>
        <v/>
      </c>
      <c r="Q46" s="412">
        <f t="shared" si="13"/>
        <v>0</v>
      </c>
      <c r="R46" s="855">
        <f t="shared" ref="R46:R60" si="14">K46</f>
        <v>0</v>
      </c>
      <c r="S46" s="856"/>
      <c r="T46" s="419" t="s">
        <v>144</v>
      </c>
      <c r="U46" s="875"/>
      <c r="V46" s="876"/>
      <c r="W46" s="876"/>
      <c r="X46" s="876"/>
    </row>
    <row r="47" spans="1:24" s="120" customFormat="1" ht="14.25" customHeight="1" x14ac:dyDescent="0.2">
      <c r="A47" s="892"/>
      <c r="B47" s="911"/>
      <c r="C47" s="910"/>
      <c r="D47" s="916"/>
      <c r="E47" s="916"/>
      <c r="F47" s="916"/>
      <c r="G47" s="384"/>
      <c r="H47" s="384"/>
      <c r="I47" s="384"/>
      <c r="J47" s="384"/>
      <c r="K47" s="385">
        <f t="shared" si="12"/>
        <v>0</v>
      </c>
      <c r="L47" s="407"/>
      <c r="M47" s="409"/>
      <c r="N47" s="371" t="str">
        <f t="shared" ref="N47:N60" si="15">IF(G47=0,"",IF(G47&gt;2499.99,"Oui","Non"))</f>
        <v/>
      </c>
      <c r="O47" s="159"/>
      <c r="P47" s="530" t="str">
        <f t="shared" ref="P47:P60" si="16">IF(N47="","",IF(N47="NON","Validation - Niveau 1",IF(AND(N47="OUI",G47&lt;15001),"Validation - Niveau 2",IF(AND(N47="OUI",G47&gt;15000),"Validation - Niveau 3"))))</f>
        <v/>
      </c>
      <c r="Q47" s="412">
        <f t="shared" si="13"/>
        <v>0</v>
      </c>
      <c r="R47" s="855">
        <f t="shared" si="14"/>
        <v>0</v>
      </c>
      <c r="S47" s="856"/>
      <c r="T47" s="419" t="s">
        <v>144</v>
      </c>
      <c r="U47" s="875"/>
      <c r="V47" s="876"/>
      <c r="W47" s="876"/>
      <c r="X47" s="876"/>
    </row>
    <row r="48" spans="1:24" s="120" customFormat="1" ht="14.25" customHeight="1" x14ac:dyDescent="0.2">
      <c r="A48" s="892"/>
      <c r="B48" s="911"/>
      <c r="C48" s="910"/>
      <c r="D48" s="916"/>
      <c r="E48" s="916"/>
      <c r="F48" s="916"/>
      <c r="G48" s="384"/>
      <c r="H48" s="384"/>
      <c r="I48" s="384"/>
      <c r="J48" s="384"/>
      <c r="K48" s="385">
        <f t="shared" si="12"/>
        <v>0</v>
      </c>
      <c r="L48" s="407"/>
      <c r="M48" s="409"/>
      <c r="N48" s="371" t="str">
        <f t="shared" si="15"/>
        <v/>
      </c>
      <c r="O48" s="159"/>
      <c r="P48" s="530" t="str">
        <f t="shared" si="16"/>
        <v/>
      </c>
      <c r="Q48" s="412">
        <f t="shared" si="13"/>
        <v>0</v>
      </c>
      <c r="R48" s="855">
        <f t="shared" si="14"/>
        <v>0</v>
      </c>
      <c r="S48" s="856"/>
      <c r="T48" s="419" t="s">
        <v>144</v>
      </c>
      <c r="U48" s="875"/>
      <c r="V48" s="876"/>
      <c r="W48" s="876"/>
      <c r="X48" s="876"/>
    </row>
    <row r="49" spans="1:32" s="120" customFormat="1" ht="14.25" customHeight="1" x14ac:dyDescent="0.2">
      <c r="A49" s="892"/>
      <c r="B49" s="911"/>
      <c r="C49" s="910"/>
      <c r="D49" s="916"/>
      <c r="E49" s="916"/>
      <c r="F49" s="916"/>
      <c r="G49" s="384"/>
      <c r="H49" s="384"/>
      <c r="I49" s="384"/>
      <c r="J49" s="384"/>
      <c r="K49" s="385">
        <f t="shared" si="12"/>
        <v>0</v>
      </c>
      <c r="L49" s="407"/>
      <c r="M49" s="409"/>
      <c r="N49" s="371" t="str">
        <f t="shared" si="15"/>
        <v/>
      </c>
      <c r="O49" s="159"/>
      <c r="P49" s="530" t="str">
        <f t="shared" si="16"/>
        <v/>
      </c>
      <c r="Q49" s="412">
        <f t="shared" si="13"/>
        <v>0</v>
      </c>
      <c r="R49" s="855">
        <f t="shared" si="14"/>
        <v>0</v>
      </c>
      <c r="S49" s="856"/>
      <c r="T49" s="419" t="s">
        <v>144</v>
      </c>
      <c r="U49" s="875"/>
      <c r="V49" s="876"/>
      <c r="W49" s="876"/>
      <c r="X49" s="876"/>
    </row>
    <row r="50" spans="1:32" s="120" customFormat="1" ht="14.25" customHeight="1" x14ac:dyDescent="0.2">
      <c r="A50" s="892"/>
      <c r="B50" s="911"/>
      <c r="C50" s="910"/>
      <c r="D50" s="916"/>
      <c r="E50" s="916"/>
      <c r="F50" s="916"/>
      <c r="G50" s="384"/>
      <c r="H50" s="384"/>
      <c r="I50" s="384"/>
      <c r="J50" s="384"/>
      <c r="K50" s="385">
        <f t="shared" si="12"/>
        <v>0</v>
      </c>
      <c r="L50" s="407"/>
      <c r="M50" s="409"/>
      <c r="N50" s="371" t="str">
        <f t="shared" si="15"/>
        <v/>
      </c>
      <c r="O50" s="159"/>
      <c r="P50" s="530" t="str">
        <f t="shared" si="16"/>
        <v/>
      </c>
      <c r="Q50" s="412">
        <f t="shared" si="13"/>
        <v>0</v>
      </c>
      <c r="R50" s="855">
        <f t="shared" si="14"/>
        <v>0</v>
      </c>
      <c r="S50" s="856"/>
      <c r="T50" s="419" t="s">
        <v>144</v>
      </c>
      <c r="U50" s="875"/>
      <c r="V50" s="876"/>
      <c r="W50" s="876"/>
      <c r="X50" s="876"/>
    </row>
    <row r="51" spans="1:32" s="120" customFormat="1" ht="14.25" customHeight="1" x14ac:dyDescent="0.2">
      <c r="A51" s="892"/>
      <c r="B51" s="911"/>
      <c r="C51" s="910"/>
      <c r="D51" s="916"/>
      <c r="E51" s="916"/>
      <c r="F51" s="916"/>
      <c r="G51" s="384"/>
      <c r="H51" s="384"/>
      <c r="I51" s="384"/>
      <c r="J51" s="384"/>
      <c r="K51" s="385">
        <f t="shared" si="12"/>
        <v>0</v>
      </c>
      <c r="L51" s="407"/>
      <c r="M51" s="409"/>
      <c r="N51" s="371" t="str">
        <f t="shared" si="15"/>
        <v/>
      </c>
      <c r="O51" s="159"/>
      <c r="P51" s="530" t="str">
        <f t="shared" si="16"/>
        <v/>
      </c>
      <c r="Q51" s="412">
        <f t="shared" si="13"/>
        <v>0</v>
      </c>
      <c r="R51" s="855">
        <f t="shared" si="14"/>
        <v>0</v>
      </c>
      <c r="S51" s="856"/>
      <c r="T51" s="419" t="s">
        <v>144</v>
      </c>
      <c r="U51" s="875"/>
      <c r="V51" s="876"/>
      <c r="W51" s="876"/>
      <c r="X51" s="876"/>
    </row>
    <row r="52" spans="1:32" s="120" customFormat="1" ht="14.25" customHeight="1" x14ac:dyDescent="0.2">
      <c r="A52" s="892"/>
      <c r="B52" s="911"/>
      <c r="C52" s="910"/>
      <c r="D52" s="916"/>
      <c r="E52" s="916"/>
      <c r="F52" s="916"/>
      <c r="G52" s="384"/>
      <c r="H52" s="384"/>
      <c r="I52" s="384"/>
      <c r="J52" s="384"/>
      <c r="K52" s="385">
        <f t="shared" si="12"/>
        <v>0</v>
      </c>
      <c r="L52" s="407"/>
      <c r="M52" s="409"/>
      <c r="N52" s="371" t="str">
        <f t="shared" si="15"/>
        <v/>
      </c>
      <c r="O52" s="159"/>
      <c r="P52" s="530" t="str">
        <f t="shared" si="16"/>
        <v/>
      </c>
      <c r="Q52" s="412">
        <f t="shared" si="13"/>
        <v>0</v>
      </c>
      <c r="R52" s="855">
        <f t="shared" si="14"/>
        <v>0</v>
      </c>
      <c r="S52" s="856"/>
      <c r="T52" s="419" t="s">
        <v>144</v>
      </c>
      <c r="U52" s="875"/>
      <c r="V52" s="876"/>
      <c r="W52" s="876"/>
      <c r="X52" s="876"/>
    </row>
    <row r="53" spans="1:32" s="120" customFormat="1" ht="14.25" customHeight="1" x14ac:dyDescent="0.2">
      <c r="A53" s="892"/>
      <c r="B53" s="911"/>
      <c r="C53" s="910"/>
      <c r="D53" s="916"/>
      <c r="E53" s="916"/>
      <c r="F53" s="916"/>
      <c r="G53" s="384"/>
      <c r="H53" s="384"/>
      <c r="I53" s="384"/>
      <c r="J53" s="384"/>
      <c r="K53" s="385">
        <f t="shared" si="12"/>
        <v>0</v>
      </c>
      <c r="L53" s="407"/>
      <c r="M53" s="409"/>
      <c r="N53" s="371" t="str">
        <f t="shared" si="15"/>
        <v/>
      </c>
      <c r="O53" s="159"/>
      <c r="P53" s="530" t="str">
        <f t="shared" si="16"/>
        <v/>
      </c>
      <c r="Q53" s="412">
        <f t="shared" si="13"/>
        <v>0</v>
      </c>
      <c r="R53" s="855">
        <f t="shared" si="14"/>
        <v>0</v>
      </c>
      <c r="S53" s="856"/>
      <c r="T53" s="419" t="s">
        <v>144</v>
      </c>
      <c r="U53" s="875"/>
      <c r="V53" s="876"/>
      <c r="W53" s="876"/>
      <c r="X53" s="876"/>
    </row>
    <row r="54" spans="1:32" s="120" customFormat="1" ht="14.25" customHeight="1" x14ac:dyDescent="0.2">
      <c r="A54" s="892"/>
      <c r="B54" s="911"/>
      <c r="C54" s="910"/>
      <c r="D54" s="916"/>
      <c r="E54" s="916"/>
      <c r="F54" s="916"/>
      <c r="G54" s="384"/>
      <c r="H54" s="384"/>
      <c r="I54" s="384"/>
      <c r="J54" s="384"/>
      <c r="K54" s="385">
        <f t="shared" si="12"/>
        <v>0</v>
      </c>
      <c r="L54" s="407"/>
      <c r="M54" s="409"/>
      <c r="N54" s="371" t="str">
        <f t="shared" si="15"/>
        <v/>
      </c>
      <c r="O54" s="159"/>
      <c r="P54" s="530" t="str">
        <f t="shared" si="16"/>
        <v/>
      </c>
      <c r="Q54" s="412">
        <f t="shared" si="13"/>
        <v>0</v>
      </c>
      <c r="R54" s="855">
        <f t="shared" si="14"/>
        <v>0</v>
      </c>
      <c r="S54" s="856"/>
      <c r="T54" s="419" t="s">
        <v>144</v>
      </c>
      <c r="U54" s="875"/>
      <c r="V54" s="876"/>
      <c r="W54" s="876"/>
      <c r="X54" s="876"/>
    </row>
    <row r="55" spans="1:32" s="120" customFormat="1" ht="14.25" customHeight="1" x14ac:dyDescent="0.2">
      <c r="A55" s="892"/>
      <c r="B55" s="911"/>
      <c r="C55" s="910"/>
      <c r="D55" s="916"/>
      <c r="E55" s="916"/>
      <c r="F55" s="916"/>
      <c r="G55" s="384"/>
      <c r="H55" s="384"/>
      <c r="I55" s="384"/>
      <c r="J55" s="384"/>
      <c r="K55" s="385">
        <f t="shared" si="12"/>
        <v>0</v>
      </c>
      <c r="L55" s="407"/>
      <c r="M55" s="409"/>
      <c r="N55" s="371" t="str">
        <f t="shared" si="15"/>
        <v/>
      </c>
      <c r="O55" s="159"/>
      <c r="P55" s="530" t="str">
        <f t="shared" si="16"/>
        <v/>
      </c>
      <c r="Q55" s="412">
        <f t="shared" si="13"/>
        <v>0</v>
      </c>
      <c r="R55" s="855">
        <f t="shared" si="14"/>
        <v>0</v>
      </c>
      <c r="S55" s="856"/>
      <c r="T55" s="419" t="s">
        <v>144</v>
      </c>
      <c r="U55" s="875"/>
      <c r="V55" s="876"/>
      <c r="W55" s="876"/>
      <c r="X55" s="876"/>
    </row>
    <row r="56" spans="1:32" s="120" customFormat="1" ht="14.25" customHeight="1" x14ac:dyDescent="0.2">
      <c r="A56" s="892"/>
      <c r="B56" s="911"/>
      <c r="C56" s="910"/>
      <c r="D56" s="916"/>
      <c r="E56" s="916"/>
      <c r="F56" s="916"/>
      <c r="G56" s="384"/>
      <c r="H56" s="384"/>
      <c r="I56" s="384"/>
      <c r="J56" s="384"/>
      <c r="K56" s="385">
        <f t="shared" si="12"/>
        <v>0</v>
      </c>
      <c r="L56" s="407"/>
      <c r="M56" s="409"/>
      <c r="N56" s="371" t="str">
        <f t="shared" si="15"/>
        <v/>
      </c>
      <c r="O56" s="159"/>
      <c r="P56" s="530" t="str">
        <f t="shared" si="16"/>
        <v/>
      </c>
      <c r="Q56" s="412">
        <f t="shared" si="13"/>
        <v>0</v>
      </c>
      <c r="R56" s="855">
        <f t="shared" si="14"/>
        <v>0</v>
      </c>
      <c r="S56" s="856"/>
      <c r="T56" s="419" t="s">
        <v>144</v>
      </c>
      <c r="U56" s="875"/>
      <c r="V56" s="876"/>
      <c r="W56" s="876"/>
      <c r="X56" s="876"/>
    </row>
    <row r="57" spans="1:32" s="120" customFormat="1" ht="14.25" customHeight="1" x14ac:dyDescent="0.2">
      <c r="A57" s="892"/>
      <c r="B57" s="911"/>
      <c r="C57" s="910"/>
      <c r="D57" s="916"/>
      <c r="E57" s="916"/>
      <c r="F57" s="916"/>
      <c r="G57" s="384"/>
      <c r="H57" s="384"/>
      <c r="I57" s="384"/>
      <c r="J57" s="384"/>
      <c r="K57" s="385">
        <f t="shared" si="12"/>
        <v>0</v>
      </c>
      <c r="L57" s="407"/>
      <c r="M57" s="409"/>
      <c r="N57" s="371" t="str">
        <f t="shared" si="15"/>
        <v/>
      </c>
      <c r="O57" s="159"/>
      <c r="P57" s="530" t="str">
        <f t="shared" si="16"/>
        <v/>
      </c>
      <c r="Q57" s="412">
        <f t="shared" si="13"/>
        <v>0</v>
      </c>
      <c r="R57" s="855">
        <f t="shared" si="14"/>
        <v>0</v>
      </c>
      <c r="S57" s="856"/>
      <c r="T57" s="419" t="s">
        <v>144</v>
      </c>
      <c r="U57" s="875"/>
      <c r="V57" s="876"/>
      <c r="W57" s="876"/>
      <c r="X57" s="876"/>
      <c r="Y57" s="524"/>
      <c r="Z57" s="525"/>
      <c r="AA57" s="525"/>
      <c r="AB57" s="525"/>
      <c r="AC57" s="525"/>
      <c r="AD57" s="525"/>
      <c r="AE57" s="525"/>
      <c r="AF57" s="525"/>
    </row>
    <row r="58" spans="1:32" s="120" customFormat="1" ht="14.25" customHeight="1" x14ac:dyDescent="0.2">
      <c r="A58" s="892"/>
      <c r="B58" s="911"/>
      <c r="C58" s="910"/>
      <c r="D58" s="916"/>
      <c r="E58" s="916"/>
      <c r="F58" s="916"/>
      <c r="G58" s="384"/>
      <c r="H58" s="384"/>
      <c r="I58" s="384"/>
      <c r="J58" s="384"/>
      <c r="K58" s="385">
        <f t="shared" si="12"/>
        <v>0</v>
      </c>
      <c r="L58" s="407"/>
      <c r="M58" s="409"/>
      <c r="N58" s="371" t="str">
        <f t="shared" si="15"/>
        <v/>
      </c>
      <c r="O58" s="159"/>
      <c r="P58" s="530" t="str">
        <f t="shared" si="16"/>
        <v/>
      </c>
      <c r="Q58" s="412">
        <f t="shared" si="13"/>
        <v>0</v>
      </c>
      <c r="R58" s="855">
        <f t="shared" si="14"/>
        <v>0</v>
      </c>
      <c r="S58" s="1006"/>
      <c r="T58" s="419" t="s">
        <v>144</v>
      </c>
      <c r="U58" s="875"/>
      <c r="V58" s="876"/>
      <c r="W58" s="876"/>
      <c r="X58" s="876"/>
      <c r="Y58" s="526"/>
      <c r="Z58" s="525"/>
      <c r="AA58" s="525"/>
      <c r="AB58" s="525"/>
      <c r="AC58" s="525"/>
      <c r="AD58" s="525"/>
      <c r="AE58" s="525"/>
      <c r="AF58" s="525"/>
    </row>
    <row r="59" spans="1:32" s="120" customFormat="1" ht="14.25" customHeight="1" x14ac:dyDescent="0.2">
      <c r="A59" s="892"/>
      <c r="B59" s="911"/>
      <c r="C59" s="910"/>
      <c r="D59" s="916"/>
      <c r="E59" s="916"/>
      <c r="F59" s="916"/>
      <c r="G59" s="384"/>
      <c r="H59" s="384"/>
      <c r="I59" s="384"/>
      <c r="J59" s="384"/>
      <c r="K59" s="385">
        <f t="shared" si="12"/>
        <v>0</v>
      </c>
      <c r="L59" s="407"/>
      <c r="M59" s="409"/>
      <c r="N59" s="371" t="str">
        <f t="shared" si="15"/>
        <v/>
      </c>
      <c r="O59" s="159"/>
      <c r="P59" s="530" t="str">
        <f t="shared" si="16"/>
        <v/>
      </c>
      <c r="Q59" s="412">
        <f t="shared" si="13"/>
        <v>0</v>
      </c>
      <c r="R59" s="855">
        <f t="shared" si="14"/>
        <v>0</v>
      </c>
      <c r="S59" s="856"/>
      <c r="T59" s="419" t="s">
        <v>144</v>
      </c>
      <c r="U59" s="875"/>
      <c r="V59" s="876"/>
      <c r="W59" s="876"/>
      <c r="X59" s="876"/>
      <c r="Y59" s="526"/>
      <c r="Z59" s="525"/>
      <c r="AA59" s="525"/>
      <c r="AB59" s="525"/>
      <c r="AC59" s="525"/>
      <c r="AD59" s="525"/>
      <c r="AE59" s="525"/>
      <c r="AF59" s="525"/>
    </row>
    <row r="60" spans="1:32" s="120" customFormat="1" ht="14.25" customHeight="1" x14ac:dyDescent="0.2">
      <c r="A60" s="892"/>
      <c r="B60" s="911"/>
      <c r="C60" s="910"/>
      <c r="D60" s="916"/>
      <c r="E60" s="916"/>
      <c r="F60" s="916"/>
      <c r="G60" s="384"/>
      <c r="H60" s="384"/>
      <c r="I60" s="384"/>
      <c r="J60" s="384"/>
      <c r="K60" s="385">
        <f t="shared" si="12"/>
        <v>0</v>
      </c>
      <c r="L60" s="407"/>
      <c r="M60" s="409"/>
      <c r="N60" s="371" t="str">
        <f t="shared" si="15"/>
        <v/>
      </c>
      <c r="O60" s="159"/>
      <c r="P60" s="530" t="str">
        <f t="shared" si="16"/>
        <v/>
      </c>
      <c r="Q60" s="412">
        <f t="shared" si="13"/>
        <v>0</v>
      </c>
      <c r="R60" s="855">
        <f t="shared" si="14"/>
        <v>0</v>
      </c>
      <c r="S60" s="856"/>
      <c r="T60" s="419" t="s">
        <v>144</v>
      </c>
      <c r="U60" s="875"/>
      <c r="V60" s="876"/>
      <c r="W60" s="876"/>
      <c r="X60" s="876"/>
      <c r="Y60" s="526"/>
      <c r="Z60" s="525"/>
      <c r="AA60" s="525"/>
      <c r="AB60" s="525"/>
      <c r="AC60" s="525"/>
      <c r="AD60" s="525"/>
      <c r="AE60" s="525"/>
      <c r="AF60" s="525"/>
    </row>
    <row r="61" spans="1:32" s="120" customFormat="1" ht="12" customHeight="1" x14ac:dyDescent="0.25">
      <c r="A61" s="1092" t="s">
        <v>269</v>
      </c>
      <c r="B61" s="1093"/>
      <c r="C61" s="1093"/>
      <c r="D61" s="1093"/>
      <c r="E61" s="1093"/>
      <c r="F61" s="1093"/>
      <c r="G61" s="388">
        <f>SUM(G45:G60)</f>
        <v>0</v>
      </c>
      <c r="H61" s="388">
        <f>SUM(H45:H60)</f>
        <v>0</v>
      </c>
      <c r="I61" s="388">
        <f t="shared" ref="I61:K61" si="17">SUM(I45:I60)</f>
        <v>0</v>
      </c>
      <c r="J61" s="388">
        <f t="shared" si="17"/>
        <v>0</v>
      </c>
      <c r="K61" s="388">
        <f t="shared" si="17"/>
        <v>0</v>
      </c>
      <c r="L61" s="389"/>
      <c r="M61" s="389"/>
      <c r="N61" s="184"/>
      <c r="O61" s="155"/>
      <c r="P61" s="129" t="s">
        <v>151</v>
      </c>
      <c r="Q61" s="188">
        <f>SUM(Q45:Q60)</f>
        <v>0</v>
      </c>
      <c r="R61" s="857">
        <f>SUM(R45:S60)</f>
        <v>0</v>
      </c>
      <c r="S61" s="858"/>
      <c r="T61" s="189"/>
      <c r="U61" s="924"/>
      <c r="V61" s="921"/>
      <c r="W61" s="921"/>
      <c r="X61" s="921"/>
      <c r="Y61" s="526"/>
      <c r="Z61" s="525"/>
      <c r="AA61" s="525"/>
      <c r="AB61" s="525"/>
      <c r="AC61" s="525"/>
      <c r="AD61" s="525"/>
      <c r="AE61" s="525"/>
      <c r="AF61" s="525"/>
    </row>
    <row r="62" spans="1:32" ht="14.25" customHeight="1" x14ac:dyDescent="0.25">
      <c r="A62" s="1094" t="s">
        <v>437</v>
      </c>
      <c r="B62" s="1095"/>
      <c r="C62" s="1095"/>
      <c r="D62" s="1095"/>
      <c r="E62" s="1095"/>
      <c r="F62" s="1096"/>
      <c r="G62" s="390">
        <f>G61+G36+G21</f>
        <v>0</v>
      </c>
      <c r="H62" s="390">
        <f>H61+H36+H21</f>
        <v>0</v>
      </c>
      <c r="I62" s="390">
        <f>I61+I36+I21</f>
        <v>0</v>
      </c>
      <c r="J62" s="390">
        <f>J61+J36+J21</f>
        <v>0</v>
      </c>
      <c r="K62" s="218">
        <f>K61+K36+K21</f>
        <v>0</v>
      </c>
      <c r="L62" s="391"/>
      <c r="M62" s="392"/>
      <c r="N62" s="183"/>
      <c r="O62" s="163"/>
      <c r="P62" s="129" t="s">
        <v>309</v>
      </c>
      <c r="Q62" s="185">
        <f>Q21+Q36+Q61</f>
        <v>0</v>
      </c>
      <c r="R62" s="857">
        <f>R61+R36+R21</f>
        <v>0</v>
      </c>
      <c r="S62" s="859"/>
      <c r="T62" s="189"/>
      <c r="U62" s="875"/>
      <c r="V62" s="876"/>
      <c r="W62" s="876"/>
      <c r="X62" s="876"/>
      <c r="Y62" s="526"/>
      <c r="Z62" s="525"/>
      <c r="AA62" s="525"/>
      <c r="AB62" s="525"/>
      <c r="AC62" s="525"/>
      <c r="AD62" s="525"/>
      <c r="AE62" s="525"/>
      <c r="AF62" s="525"/>
    </row>
    <row r="63" spans="1:32" ht="28.5" customHeight="1" x14ac:dyDescent="0.2">
      <c r="A63" s="1071" t="s">
        <v>506</v>
      </c>
      <c r="B63" s="1072"/>
      <c r="C63" s="1072"/>
      <c r="D63" s="1072"/>
      <c r="E63" s="1072"/>
      <c r="F63" s="1073"/>
      <c r="G63" s="223">
        <f>ROUND((G62*0.15),0)</f>
        <v>0</v>
      </c>
      <c r="H63" s="521"/>
      <c r="I63" s="128">
        <f>G63*0.5</f>
        <v>0</v>
      </c>
      <c r="J63" s="128"/>
      <c r="K63" s="217">
        <f>G63-H63-I63-J63</f>
        <v>0</v>
      </c>
      <c r="L63" s="393"/>
      <c r="M63" s="394"/>
      <c r="N63" s="121"/>
      <c r="O63" s="163"/>
      <c r="P63" s="129" t="s">
        <v>310</v>
      </c>
      <c r="Q63" s="396">
        <f>ROUND((Q62*0.15),0)</f>
        <v>0</v>
      </c>
      <c r="R63" s="855">
        <f>Q63*0.5</f>
        <v>0</v>
      </c>
      <c r="S63" s="860"/>
      <c r="T63" s="187" t="s">
        <v>307</v>
      </c>
      <c r="U63" s="865" t="s">
        <v>318</v>
      </c>
      <c r="V63" s="866"/>
      <c r="W63" s="866"/>
      <c r="X63" s="866"/>
      <c r="Y63" s="526"/>
      <c r="Z63" s="525"/>
      <c r="AA63" s="525"/>
      <c r="AB63" s="525"/>
      <c r="AC63" s="525"/>
      <c r="AD63" s="525"/>
      <c r="AE63" s="525"/>
      <c r="AF63" s="525"/>
    </row>
    <row r="64" spans="1:32" ht="14.25" customHeight="1" x14ac:dyDescent="0.2">
      <c r="A64" s="1074" t="s">
        <v>308</v>
      </c>
      <c r="B64" s="1075"/>
      <c r="C64" s="1075"/>
      <c r="D64" s="1075"/>
      <c r="E64" s="1075"/>
      <c r="F64" s="1076"/>
      <c r="G64" s="520">
        <f>ROUND(SUM(G62:G63),2)</f>
        <v>0</v>
      </c>
      <c r="H64" s="520">
        <f>ROUND(SUM(H62:H63),2)</f>
        <v>0</v>
      </c>
      <c r="I64" s="520">
        <f>ROUND(SUM(I62:I63),2)</f>
        <v>0</v>
      </c>
      <c r="J64" s="520">
        <f>ROUND(SUM(J62:J63),2)</f>
        <v>0</v>
      </c>
      <c r="K64" s="520">
        <f>ROUND(SUM(K62:K63),2)</f>
        <v>0</v>
      </c>
      <c r="L64" s="397"/>
      <c r="M64" s="397"/>
      <c r="N64" s="472"/>
      <c r="O64" s="163"/>
      <c r="P64" s="129" t="s">
        <v>311</v>
      </c>
      <c r="Q64" s="185">
        <f>ROUND(Q62+Q63,2)</f>
        <v>0</v>
      </c>
      <c r="R64" s="861">
        <f>ROUND(SUM(R62:S63),2)</f>
        <v>0</v>
      </c>
      <c r="S64" s="1073"/>
      <c r="T64" s="189"/>
      <c r="U64" s="875"/>
      <c r="V64" s="876"/>
      <c r="W64" s="876"/>
      <c r="X64" s="876"/>
      <c r="Y64" s="536" t="str">
        <f>IF(K64&gt;H9,"Attention, le montant réclamé est supérieur au solde de l'aide offerte.","")</f>
        <v/>
      </c>
      <c r="Z64" s="525"/>
      <c r="AA64" s="525"/>
      <c r="AB64" s="525"/>
      <c r="AC64" s="525"/>
      <c r="AD64" s="525"/>
      <c r="AE64" s="525"/>
      <c r="AF64" s="525"/>
    </row>
    <row r="65" spans="1:24" ht="14.25" customHeight="1" x14ac:dyDescent="0.2">
      <c r="A65" s="1077" t="s">
        <v>438</v>
      </c>
      <c r="B65" s="1078"/>
      <c r="C65" s="1078"/>
      <c r="D65" s="1078"/>
      <c r="E65" s="1078"/>
      <c r="F65" s="862"/>
      <c r="G65" s="130">
        <f>IF(G64&gt;0,G64/$G$64,0)</f>
        <v>0</v>
      </c>
      <c r="H65" s="130">
        <f t="shared" ref="H65:K65" si="18">IF(H64&gt;0,H64/$G$64,0)</f>
        <v>0</v>
      </c>
      <c r="I65" s="130">
        <f t="shared" si="18"/>
        <v>0</v>
      </c>
      <c r="J65" s="130">
        <f t="shared" si="18"/>
        <v>0</v>
      </c>
      <c r="K65" s="130">
        <f t="shared" si="18"/>
        <v>0</v>
      </c>
      <c r="L65" s="395"/>
      <c r="M65" s="395"/>
      <c r="N65" s="121"/>
      <c r="O65" s="155"/>
      <c r="P65" s="1003" t="s">
        <v>254</v>
      </c>
      <c r="Q65" s="1130"/>
      <c r="R65" s="1084"/>
      <c r="S65" s="1084"/>
      <c r="T65" s="1084"/>
      <c r="U65" s="1084"/>
      <c r="V65" s="1084"/>
      <c r="W65" s="1084"/>
      <c r="X65" s="1085"/>
    </row>
    <row r="66" spans="1:24" s="135" customFormat="1" ht="12" customHeight="1" x14ac:dyDescent="0.25">
      <c r="A66" s="914" t="s">
        <v>254</v>
      </c>
      <c r="B66" s="916"/>
      <c r="C66" s="917"/>
      <c r="D66" s="917"/>
      <c r="E66" s="917"/>
      <c r="F66" s="917"/>
      <c r="G66" s="917"/>
      <c r="H66" s="917"/>
      <c r="I66" s="917"/>
      <c r="J66" s="917"/>
      <c r="K66" s="917"/>
      <c r="L66" s="917"/>
      <c r="M66" s="917"/>
      <c r="N66" s="917"/>
      <c r="O66" s="142"/>
      <c r="P66" s="1081"/>
      <c r="Q66" s="1086"/>
      <c r="R66" s="1087"/>
      <c r="S66" s="1087"/>
      <c r="T66" s="1087"/>
      <c r="U66" s="1087"/>
      <c r="V66" s="1087"/>
      <c r="W66" s="1087"/>
      <c r="X66" s="1088"/>
    </row>
    <row r="67" spans="1:24" s="135" customFormat="1" ht="12" customHeight="1" x14ac:dyDescent="0.25">
      <c r="A67" s="915"/>
      <c r="B67" s="917"/>
      <c r="C67" s="917"/>
      <c r="D67" s="917"/>
      <c r="E67" s="917"/>
      <c r="F67" s="917"/>
      <c r="G67" s="917"/>
      <c r="H67" s="917"/>
      <c r="I67" s="917"/>
      <c r="J67" s="917"/>
      <c r="K67" s="917"/>
      <c r="L67" s="917"/>
      <c r="M67" s="917"/>
      <c r="N67" s="917"/>
      <c r="O67" s="141"/>
      <c r="P67" s="1082"/>
      <c r="Q67" s="1089"/>
      <c r="R67" s="1090"/>
      <c r="S67" s="1090"/>
      <c r="T67" s="1090"/>
      <c r="U67" s="1090"/>
      <c r="V67" s="1090"/>
      <c r="W67" s="1090"/>
      <c r="X67" s="1091"/>
    </row>
    <row r="68" spans="1:24" x14ac:dyDescent="0.2">
      <c r="L68" s="114"/>
      <c r="M68" s="114"/>
      <c r="O68" s="24"/>
      <c r="S68" s="113"/>
    </row>
    <row r="69" spans="1:24" ht="15" x14ac:dyDescent="0.25">
      <c r="A69" s="997" t="s">
        <v>291</v>
      </c>
      <c r="B69" s="1127"/>
      <c r="C69" s="1127"/>
      <c r="D69" s="1127"/>
      <c r="E69" s="1127"/>
      <c r="F69" s="1127"/>
      <c r="G69" s="1127"/>
      <c r="H69" s="1127"/>
      <c r="I69" s="1127"/>
      <c r="J69" s="1127"/>
      <c r="K69" s="1127"/>
      <c r="L69" s="1127"/>
      <c r="M69" s="1127"/>
      <c r="N69" s="538"/>
      <c r="O69" s="142"/>
      <c r="P69" s="1013" t="s">
        <v>158</v>
      </c>
      <c r="Q69" s="1014"/>
      <c r="R69" s="1014"/>
      <c r="S69" s="1014"/>
      <c r="T69" s="1014"/>
      <c r="U69" s="1014"/>
      <c r="V69" s="1015"/>
      <c r="W69" s="1015"/>
      <c r="X69" s="1015"/>
    </row>
    <row r="70" spans="1:24" ht="24" x14ac:dyDescent="0.2">
      <c r="A70" s="1128" t="s">
        <v>261</v>
      </c>
      <c r="B70" s="1129"/>
      <c r="C70" s="1129"/>
      <c r="D70" s="1128" t="s">
        <v>296</v>
      </c>
      <c r="E70" s="1129"/>
      <c r="F70" s="1129"/>
      <c r="G70" s="1129"/>
      <c r="H70" s="1129"/>
      <c r="I70" s="1129"/>
      <c r="J70" s="1129"/>
      <c r="K70" s="1129"/>
      <c r="L70" s="1129"/>
      <c r="M70" s="1129"/>
      <c r="N70" s="664"/>
      <c r="O70" s="160"/>
      <c r="P70" s="144" t="s">
        <v>263</v>
      </c>
      <c r="Q70" s="1021" t="s">
        <v>267</v>
      </c>
      <c r="R70" s="1022"/>
      <c r="S70" s="1022"/>
      <c r="T70" s="223">
        <f>$H$7</f>
        <v>0</v>
      </c>
      <c r="U70" s="875"/>
      <c r="V70" s="876"/>
      <c r="W70" s="876"/>
      <c r="X70" s="876"/>
    </row>
    <row r="71" spans="1:24" ht="15" customHeight="1" x14ac:dyDescent="0.2">
      <c r="A71" s="968"/>
      <c r="B71" s="969"/>
      <c r="C71" s="970"/>
      <c r="D71" s="968"/>
      <c r="E71" s="969"/>
      <c r="F71" s="969"/>
      <c r="G71" s="969"/>
      <c r="H71" s="969"/>
      <c r="I71" s="969"/>
      <c r="J71" s="969"/>
      <c r="K71" s="969"/>
      <c r="L71" s="969"/>
      <c r="M71" s="969"/>
      <c r="N71" s="996"/>
      <c r="O71" s="160"/>
      <c r="P71" s="145"/>
      <c r="Q71" s="1021" t="s">
        <v>312</v>
      </c>
      <c r="R71" s="1022"/>
      <c r="S71" s="1022"/>
      <c r="T71" s="217">
        <f>$Q$64</f>
        <v>0</v>
      </c>
      <c r="U71" s="875"/>
      <c r="V71" s="876"/>
      <c r="W71" s="876"/>
      <c r="X71" s="876"/>
    </row>
    <row r="72" spans="1:24" ht="15" customHeight="1" x14ac:dyDescent="0.2">
      <c r="A72" s="968"/>
      <c r="B72" s="969"/>
      <c r="C72" s="970"/>
      <c r="D72" s="968"/>
      <c r="E72" s="969"/>
      <c r="F72" s="969"/>
      <c r="G72" s="969"/>
      <c r="H72" s="969"/>
      <c r="I72" s="969"/>
      <c r="J72" s="969"/>
      <c r="K72" s="969"/>
      <c r="L72" s="969"/>
      <c r="M72" s="969"/>
      <c r="N72" s="996"/>
      <c r="O72" s="160"/>
      <c r="P72" s="145"/>
      <c r="Q72" s="1021" t="s">
        <v>315</v>
      </c>
      <c r="R72" s="1022"/>
      <c r="S72" s="1022"/>
      <c r="T72" s="218" t="str">
        <f>'Réclamation 1'!$X$105</f>
        <v/>
      </c>
      <c r="U72" s="884" t="s">
        <v>330</v>
      </c>
      <c r="V72" s="866"/>
      <c r="W72" s="866"/>
      <c r="X72" s="866"/>
    </row>
    <row r="73" spans="1:24" ht="15" customHeight="1" x14ac:dyDescent="0.2">
      <c r="A73" s="968"/>
      <c r="B73" s="969"/>
      <c r="C73" s="970"/>
      <c r="D73" s="968"/>
      <c r="E73" s="969"/>
      <c r="F73" s="969"/>
      <c r="G73" s="969"/>
      <c r="H73" s="969"/>
      <c r="I73" s="969"/>
      <c r="J73" s="969"/>
      <c r="K73" s="969"/>
      <c r="L73" s="969"/>
      <c r="M73" s="969"/>
      <c r="N73" s="996"/>
      <c r="O73" s="160"/>
      <c r="P73" s="145"/>
      <c r="Q73" s="1021" t="s">
        <v>316</v>
      </c>
      <c r="R73" s="1022"/>
      <c r="S73" s="1022"/>
      <c r="T73" s="186" t="str">
        <f>IFERROR(IF(R64&gt;T70-T72,T70-T72,R64),"")</f>
        <v/>
      </c>
      <c r="U73" s="884" t="s">
        <v>313</v>
      </c>
      <c r="V73" s="866"/>
      <c r="W73" s="866"/>
      <c r="X73" s="866"/>
    </row>
    <row r="74" spans="1:24" ht="15" customHeight="1" x14ac:dyDescent="0.2">
      <c r="A74" s="968"/>
      <c r="B74" s="969"/>
      <c r="C74" s="970"/>
      <c r="D74" s="968"/>
      <c r="E74" s="969"/>
      <c r="F74" s="969"/>
      <c r="G74" s="969"/>
      <c r="H74" s="969"/>
      <c r="I74" s="969"/>
      <c r="J74" s="969"/>
      <c r="K74" s="969"/>
      <c r="L74" s="969"/>
      <c r="M74" s="969"/>
      <c r="N74" s="996"/>
      <c r="O74" s="160"/>
      <c r="P74" s="145"/>
      <c r="Q74" s="1125"/>
      <c r="R74" s="1126"/>
      <c r="S74" s="1126"/>
      <c r="T74" s="1126"/>
      <c r="U74" s="1126"/>
      <c r="V74" s="1126"/>
      <c r="W74" s="1126"/>
      <c r="X74" s="1126"/>
    </row>
    <row r="75" spans="1:24" ht="16.149999999999999" customHeight="1" x14ac:dyDescent="0.2">
      <c r="A75" s="968"/>
      <c r="B75" s="969"/>
      <c r="C75" s="970"/>
      <c r="D75" s="968"/>
      <c r="E75" s="969"/>
      <c r="F75" s="969"/>
      <c r="G75" s="969"/>
      <c r="H75" s="969"/>
      <c r="I75" s="969"/>
      <c r="J75" s="969"/>
      <c r="K75" s="969"/>
      <c r="L75" s="969"/>
      <c r="M75" s="969"/>
      <c r="N75" s="996"/>
      <c r="O75" s="160"/>
      <c r="P75" s="145"/>
      <c r="Q75" s="1031" t="s">
        <v>282</v>
      </c>
      <c r="R75" s="937"/>
      <c r="S75" s="937"/>
      <c r="T75" s="1123" t="s">
        <v>284</v>
      </c>
      <c r="U75" s="884" t="s">
        <v>331</v>
      </c>
      <c r="V75" s="884"/>
      <c r="W75" s="884"/>
      <c r="X75" s="884"/>
    </row>
    <row r="76" spans="1:24" ht="17.25" customHeight="1" x14ac:dyDescent="0.2">
      <c r="A76" s="968"/>
      <c r="B76" s="969"/>
      <c r="C76" s="970"/>
      <c r="D76" s="968"/>
      <c r="E76" s="969"/>
      <c r="F76" s="969"/>
      <c r="G76" s="969"/>
      <c r="H76" s="969"/>
      <c r="I76" s="969"/>
      <c r="J76" s="969"/>
      <c r="K76" s="969"/>
      <c r="L76" s="969"/>
      <c r="M76" s="969"/>
      <c r="N76" s="996"/>
      <c r="O76" s="160"/>
      <c r="P76" s="145"/>
      <c r="Q76" s="1032"/>
      <c r="R76" s="937"/>
      <c r="S76" s="937"/>
      <c r="T76" s="1124"/>
      <c r="U76" s="884"/>
      <c r="V76" s="884"/>
      <c r="W76" s="884"/>
      <c r="X76" s="884"/>
    </row>
    <row r="77" spans="1:24" ht="18" customHeight="1" x14ac:dyDescent="0.2">
      <c r="A77" s="968"/>
      <c r="B77" s="969"/>
      <c r="C77" s="970"/>
      <c r="D77" s="968"/>
      <c r="E77" s="969"/>
      <c r="F77" s="969"/>
      <c r="G77" s="969"/>
      <c r="H77" s="969"/>
      <c r="I77" s="969"/>
      <c r="J77" s="969"/>
      <c r="K77" s="969"/>
      <c r="L77" s="969"/>
      <c r="M77" s="969"/>
      <c r="N77" s="996"/>
      <c r="O77" s="160"/>
      <c r="P77" s="145"/>
      <c r="Q77" s="863" t="s">
        <v>319</v>
      </c>
      <c r="R77" s="864"/>
      <c r="S77" s="864"/>
      <c r="T77" s="867">
        <v>0.5</v>
      </c>
      <c r="U77" s="889" t="s">
        <v>323</v>
      </c>
      <c r="V77" s="890"/>
      <c r="W77" s="890"/>
      <c r="X77" s="890"/>
    </row>
    <row r="78" spans="1:24" ht="17.25" customHeight="1" x14ac:dyDescent="0.2">
      <c r="A78" s="968"/>
      <c r="B78" s="969"/>
      <c r="C78" s="970"/>
      <c r="D78" s="968"/>
      <c r="E78" s="969"/>
      <c r="F78" s="969"/>
      <c r="G78" s="969"/>
      <c r="H78" s="969"/>
      <c r="I78" s="969"/>
      <c r="J78" s="969"/>
      <c r="K78" s="969"/>
      <c r="L78" s="969"/>
      <c r="M78" s="969"/>
      <c r="N78" s="996"/>
      <c r="O78" s="160"/>
      <c r="P78" s="145"/>
      <c r="Q78" s="864"/>
      <c r="R78" s="864"/>
      <c r="S78" s="864"/>
      <c r="T78" s="868"/>
      <c r="U78" s="890"/>
      <c r="V78" s="890"/>
      <c r="W78" s="890"/>
      <c r="X78" s="890"/>
    </row>
    <row r="79" spans="1:24" ht="15" customHeight="1" x14ac:dyDescent="0.2">
      <c r="A79" s="968"/>
      <c r="B79" s="969"/>
      <c r="C79" s="970"/>
      <c r="D79" s="968"/>
      <c r="E79" s="969"/>
      <c r="F79" s="969"/>
      <c r="G79" s="969"/>
      <c r="H79" s="969"/>
      <c r="I79" s="969"/>
      <c r="J79" s="969"/>
      <c r="K79" s="969"/>
      <c r="L79" s="969"/>
      <c r="M79" s="969"/>
      <c r="N79" s="996"/>
      <c r="O79" s="160"/>
      <c r="P79" s="145"/>
      <c r="Q79" s="120"/>
      <c r="R79" s="120"/>
      <c r="S79" s="111"/>
      <c r="T79" s="120"/>
      <c r="U79" s="120"/>
    </row>
    <row r="80" spans="1:24" x14ac:dyDescent="0.2">
      <c r="A80" s="877" t="s">
        <v>262</v>
      </c>
      <c r="B80" s="953"/>
      <c r="C80" s="954"/>
      <c r="D80" s="954"/>
      <c r="E80" s="954"/>
      <c r="F80" s="954"/>
      <c r="G80" s="954"/>
      <c r="H80" s="954"/>
      <c r="I80" s="954"/>
      <c r="J80" s="954"/>
      <c r="K80" s="954"/>
      <c r="L80" s="954"/>
      <c r="M80" s="954"/>
      <c r="N80" s="955"/>
      <c r="O80" s="160"/>
      <c r="P80" s="922" t="s">
        <v>254</v>
      </c>
      <c r="Q80" s="878"/>
      <c r="R80" s="1116"/>
      <c r="S80" s="1116"/>
      <c r="T80" s="1116"/>
      <c r="U80" s="1116"/>
      <c r="V80" s="1117"/>
      <c r="W80" s="1117"/>
      <c r="X80" s="1118"/>
    </row>
    <row r="81" spans="1:25" x14ac:dyDescent="0.2">
      <c r="A81" s="877"/>
      <c r="B81" s="956"/>
      <c r="C81" s="957"/>
      <c r="D81" s="957"/>
      <c r="E81" s="957"/>
      <c r="F81" s="957"/>
      <c r="G81" s="957"/>
      <c r="H81" s="957"/>
      <c r="I81" s="957"/>
      <c r="J81" s="957"/>
      <c r="K81" s="957"/>
      <c r="L81" s="957"/>
      <c r="M81" s="957"/>
      <c r="N81" s="958"/>
      <c r="O81" s="141"/>
      <c r="P81" s="923"/>
      <c r="Q81" s="1119"/>
      <c r="R81" s="1120"/>
      <c r="S81" s="1120"/>
      <c r="T81" s="1120"/>
      <c r="U81" s="1120"/>
      <c r="V81" s="1121"/>
      <c r="W81" s="1121"/>
      <c r="X81" s="1122"/>
    </row>
    <row r="82" spans="1:25" x14ac:dyDescent="0.2">
      <c r="L82" s="114"/>
      <c r="M82" s="114"/>
      <c r="O82" s="24"/>
      <c r="S82" s="113"/>
    </row>
    <row r="83" spans="1:25" x14ac:dyDescent="0.2">
      <c r="L83" s="114"/>
      <c r="M83" s="114"/>
      <c r="O83" s="24"/>
      <c r="P83" s="24"/>
      <c r="Q83" s="24"/>
      <c r="R83" s="24"/>
      <c r="S83" s="113"/>
      <c r="T83" s="24"/>
      <c r="U83" s="24"/>
    </row>
    <row r="84" spans="1:25" ht="15" x14ac:dyDescent="0.2">
      <c r="A84" s="181" t="s">
        <v>477</v>
      </c>
      <c r="B84" s="146"/>
      <c r="C84" s="146"/>
      <c r="D84" s="146"/>
      <c r="E84" s="146"/>
      <c r="F84" s="146"/>
      <c r="G84" s="143"/>
      <c r="H84" s="143"/>
      <c r="I84" s="143"/>
      <c r="J84" s="143"/>
      <c r="K84" s="143"/>
      <c r="L84" s="143"/>
      <c r="M84" s="143"/>
      <c r="N84" s="147"/>
      <c r="O84" s="225"/>
      <c r="P84" s="962" t="s">
        <v>158</v>
      </c>
      <c r="Q84" s="640"/>
      <c r="R84" s="640"/>
      <c r="S84" s="640"/>
      <c r="T84" s="640"/>
      <c r="U84" s="640"/>
      <c r="V84" s="640"/>
      <c r="W84" s="640"/>
      <c r="X84" s="640"/>
    </row>
    <row r="85" spans="1:25" ht="24.75" customHeight="1" x14ac:dyDescent="0.2">
      <c r="A85" s="1007" t="s">
        <v>292</v>
      </c>
      <c r="B85" s="1008"/>
      <c r="C85" s="1008"/>
      <c r="D85" s="1009"/>
      <c r="E85" s="984" t="s">
        <v>293</v>
      </c>
      <c r="F85" s="985"/>
      <c r="G85" s="986"/>
      <c r="H85" s="984" t="s">
        <v>294</v>
      </c>
      <c r="I85" s="985"/>
      <c r="J85" s="985"/>
      <c r="K85" s="986"/>
      <c r="L85" s="1029" t="s">
        <v>147</v>
      </c>
      <c r="M85" s="1025" t="s">
        <v>216</v>
      </c>
      <c r="N85" s="1026"/>
      <c r="O85" s="166"/>
      <c r="P85" s="877" t="s">
        <v>324</v>
      </c>
      <c r="Q85" s="877" t="s">
        <v>325</v>
      </c>
      <c r="R85" s="869" t="s">
        <v>254</v>
      </c>
      <c r="S85" s="870"/>
      <c r="T85" s="870"/>
      <c r="U85" s="870"/>
      <c r="V85" s="870"/>
      <c r="W85" s="870"/>
      <c r="X85" s="871"/>
    </row>
    <row r="86" spans="1:25" ht="35.25" customHeight="1" x14ac:dyDescent="0.2">
      <c r="A86" s="1010"/>
      <c r="B86" s="1011"/>
      <c r="C86" s="1011"/>
      <c r="D86" s="1012"/>
      <c r="E86" s="987"/>
      <c r="F86" s="988"/>
      <c r="G86" s="989"/>
      <c r="H86" s="987"/>
      <c r="I86" s="988"/>
      <c r="J86" s="988"/>
      <c r="K86" s="989"/>
      <c r="L86" s="1030"/>
      <c r="M86" s="1027"/>
      <c r="N86" s="1028"/>
      <c r="O86" s="166"/>
      <c r="P86" s="877"/>
      <c r="Q86" s="877"/>
      <c r="R86" s="872"/>
      <c r="S86" s="873"/>
      <c r="T86" s="873"/>
      <c r="U86" s="873"/>
      <c r="V86" s="873"/>
      <c r="W86" s="873"/>
      <c r="X86" s="874"/>
    </row>
    <row r="87" spans="1:25" ht="21" customHeight="1" x14ac:dyDescent="0.2">
      <c r="A87" s="1000" t="s">
        <v>197</v>
      </c>
      <c r="B87" s="1001"/>
      <c r="C87" s="1001"/>
      <c r="D87" s="1002"/>
      <c r="E87" s="990" t="s">
        <v>146</v>
      </c>
      <c r="F87" s="991"/>
      <c r="G87" s="992"/>
      <c r="H87" s="993" t="s">
        <v>513</v>
      </c>
      <c r="I87" s="994"/>
      <c r="J87" s="994"/>
      <c r="K87" s="995"/>
      <c r="L87" s="533"/>
      <c r="M87" s="979">
        <f>IFERROR(IF(K64&gt;H9,H9,K64),0)</f>
        <v>0</v>
      </c>
      <c r="N87" s="979"/>
      <c r="O87" s="166"/>
      <c r="P87" s="413" t="str">
        <f>$T$73</f>
        <v/>
      </c>
      <c r="Q87" s="226" t="str">
        <f>P87</f>
        <v/>
      </c>
      <c r="R87" s="852"/>
      <c r="S87" s="853"/>
      <c r="T87" s="853"/>
      <c r="U87" s="853"/>
      <c r="V87" s="853"/>
      <c r="W87" s="853"/>
      <c r="X87" s="854"/>
      <c r="Y87" s="531"/>
    </row>
    <row r="88" spans="1:25" ht="21" customHeight="1" x14ac:dyDescent="0.2">
      <c r="A88" s="968" t="s">
        <v>144</v>
      </c>
      <c r="B88" s="969"/>
      <c r="C88" s="969"/>
      <c r="D88" s="970"/>
      <c r="E88" s="971" t="s">
        <v>144</v>
      </c>
      <c r="F88" s="972"/>
      <c r="G88" s="973"/>
      <c r="H88" s="965"/>
      <c r="I88" s="966"/>
      <c r="J88" s="966"/>
      <c r="K88" s="967"/>
      <c r="L88" s="403" t="s">
        <v>144</v>
      </c>
      <c r="M88" s="963"/>
      <c r="N88" s="963"/>
      <c r="O88" s="166"/>
      <c r="P88" s="227">
        <f t="shared" ref="P88:P92" si="19">M88</f>
        <v>0</v>
      </c>
      <c r="Q88" s="373" t="str" cm="1">
        <f t="array" ref="Q88">_xlfn.IFS(A88="(À sélectionner)","",A88="Demandeur","",A88="Partenaire","",A88="MAPAQ (autre programme)",P88,A88="Ministère ou organisme gouvernemental (fédéral ou provincial)",P88,A88="Société d’État",P88,A88="Entité municipale",P88,A88="Entreprise privée","",A88="La Financière agricole du Québec","",A88="Autre contributeur (préciser)","")</f>
        <v/>
      </c>
      <c r="R88" s="852"/>
      <c r="S88" s="853"/>
      <c r="T88" s="853"/>
      <c r="U88" s="853"/>
      <c r="V88" s="853"/>
      <c r="W88" s="853"/>
      <c r="X88" s="854"/>
      <c r="Y88" s="532"/>
    </row>
    <row r="89" spans="1:25" ht="21.75" customHeight="1" x14ac:dyDescent="0.2">
      <c r="A89" s="968" t="s">
        <v>144</v>
      </c>
      <c r="B89" s="969"/>
      <c r="C89" s="969"/>
      <c r="D89" s="970"/>
      <c r="E89" s="971" t="s">
        <v>144</v>
      </c>
      <c r="F89" s="972"/>
      <c r="G89" s="973"/>
      <c r="H89" s="965"/>
      <c r="I89" s="966"/>
      <c r="J89" s="966"/>
      <c r="K89" s="967"/>
      <c r="L89" s="403" t="s">
        <v>144</v>
      </c>
      <c r="M89" s="963"/>
      <c r="N89" s="963"/>
      <c r="O89" s="166"/>
      <c r="P89" s="227">
        <f t="shared" si="19"/>
        <v>0</v>
      </c>
      <c r="Q89" s="373" t="str" cm="1">
        <f t="array" ref="Q89">_xlfn.IFS(A89="(À sélectionner)","",A89="Demandeur","",A89="Partenaire","",A89="MAPAQ (autre programme)",P89,A89="Ministère ou organisme gouvernemental (fédéral ou provincial)",P89,A89="Société d’État",P89,A89="Entité municipale",P89,A89="Entreprise privée","",A89="La Financière agricole du Québec","",A89="Autre contributeur (préciser)","")</f>
        <v/>
      </c>
      <c r="R89" s="852"/>
      <c r="S89" s="853"/>
      <c r="T89" s="853"/>
      <c r="U89" s="853"/>
      <c r="V89" s="853"/>
      <c r="W89" s="853"/>
      <c r="X89" s="854"/>
      <c r="Y89" s="532"/>
    </row>
    <row r="90" spans="1:25" ht="21.75" customHeight="1" x14ac:dyDescent="0.2">
      <c r="A90" s="968" t="s">
        <v>144</v>
      </c>
      <c r="B90" s="969"/>
      <c r="C90" s="969"/>
      <c r="D90" s="970"/>
      <c r="E90" s="971" t="s">
        <v>144</v>
      </c>
      <c r="F90" s="972"/>
      <c r="G90" s="973"/>
      <c r="H90" s="965"/>
      <c r="I90" s="966"/>
      <c r="J90" s="966"/>
      <c r="K90" s="967"/>
      <c r="L90" s="403" t="s">
        <v>144</v>
      </c>
      <c r="M90" s="963"/>
      <c r="N90" s="963"/>
      <c r="O90" s="166"/>
      <c r="P90" s="227">
        <f t="shared" si="19"/>
        <v>0</v>
      </c>
      <c r="Q90" s="373" t="str" cm="1">
        <f t="array" ref="Q90">_xlfn.IFS(A90="(À sélectionner)","",A90="Demandeur","",A90="Partenaire","",A90="MAPAQ (autre programme)",P90,A90="Ministère ou organisme gouvernemental (fédéral ou provincial)",P90,A90="Société d’État",P90,A90="Entité municipale",P90,A90="Entreprise privée","",A90="La Financière agricole du Québec","",A90="Autre contributeur (préciser)","")</f>
        <v/>
      </c>
      <c r="R90" s="852"/>
      <c r="S90" s="853"/>
      <c r="T90" s="853"/>
      <c r="U90" s="853"/>
      <c r="V90" s="853"/>
      <c r="W90" s="853"/>
      <c r="X90" s="854"/>
    </row>
    <row r="91" spans="1:25" ht="21.75" customHeight="1" x14ac:dyDescent="0.2">
      <c r="A91" s="968" t="s">
        <v>144</v>
      </c>
      <c r="B91" s="969"/>
      <c r="C91" s="969"/>
      <c r="D91" s="970"/>
      <c r="E91" s="971" t="s">
        <v>144</v>
      </c>
      <c r="F91" s="972"/>
      <c r="G91" s="973"/>
      <c r="H91" s="965"/>
      <c r="I91" s="966"/>
      <c r="J91" s="966"/>
      <c r="K91" s="967"/>
      <c r="L91" s="403" t="s">
        <v>144</v>
      </c>
      <c r="M91" s="963"/>
      <c r="N91" s="963"/>
      <c r="O91" s="166"/>
      <c r="P91" s="227">
        <f t="shared" si="19"/>
        <v>0</v>
      </c>
      <c r="Q91" s="373" t="str" cm="1">
        <f t="array" ref="Q91">_xlfn.IFS(A91="(À sélectionner)","",A91="Demandeur","",A91="Partenaire","",A91="MAPAQ (autre programme)",P91,A91="Ministère ou organisme gouvernemental (fédéral ou provincial)",P91,A91="Société d’État",P91,A91="Entité municipale",P91,A91="Entreprise privée","",A91="La Financière agricole du Québec","",A91="Autre contributeur (préciser)","")</f>
        <v/>
      </c>
      <c r="R91" s="852"/>
      <c r="S91" s="853"/>
      <c r="T91" s="853"/>
      <c r="U91" s="853"/>
      <c r="V91" s="853"/>
      <c r="W91" s="853"/>
      <c r="X91" s="854"/>
    </row>
    <row r="92" spans="1:25" ht="21.75" customHeight="1" x14ac:dyDescent="0.2">
      <c r="A92" s="968" t="s">
        <v>144</v>
      </c>
      <c r="B92" s="969"/>
      <c r="C92" s="969"/>
      <c r="D92" s="970"/>
      <c r="E92" s="971" t="s">
        <v>144</v>
      </c>
      <c r="F92" s="972"/>
      <c r="G92" s="973"/>
      <c r="H92" s="965"/>
      <c r="I92" s="966"/>
      <c r="J92" s="966"/>
      <c r="K92" s="967"/>
      <c r="L92" s="403" t="s">
        <v>144</v>
      </c>
      <c r="M92" s="963"/>
      <c r="N92" s="963"/>
      <c r="O92" s="166"/>
      <c r="P92" s="227">
        <f t="shared" si="19"/>
        <v>0</v>
      </c>
      <c r="Q92" s="373" t="str" cm="1">
        <f t="array" ref="Q92">_xlfn.IFS(A92="(À sélectionner)","",A92="Demandeur","",A92="Partenaire","",A92="MAPAQ (autre programme)",P92,A92="Ministère ou organisme gouvernemental (fédéral ou provincial)",P92,A92="Société d’État",P92,A92="Entité municipale",P92,A92="Entreprise privée","",A92="La Financière agricole du Québec","",A92="Autre contributeur (préciser)","")</f>
        <v/>
      </c>
      <c r="R92" s="852"/>
      <c r="S92" s="853"/>
      <c r="T92" s="853"/>
      <c r="U92" s="853"/>
      <c r="V92" s="853"/>
      <c r="W92" s="853"/>
      <c r="X92" s="854"/>
    </row>
    <row r="93" spans="1:25" ht="18.95" customHeight="1" x14ac:dyDescent="0.2">
      <c r="A93" s="1100" t="s">
        <v>378</v>
      </c>
      <c r="B93" s="1100"/>
      <c r="C93" s="1100"/>
      <c r="D93" s="1100"/>
      <c r="E93" s="1106">
        <f>'Réclamation 1'!$T$70</f>
        <v>0</v>
      </c>
      <c r="F93" s="1107"/>
      <c r="G93" s="1108"/>
      <c r="H93" s="1102" t="str">
        <f>IF(E94=M93,"Le montant est égal à la réclamation 2","Le montant n'est pas égal à la réclamation 2")</f>
        <v>Le montant est égal à la réclamation 2</v>
      </c>
      <c r="I93" s="1102"/>
      <c r="J93" s="1102"/>
      <c r="K93" s="1102"/>
      <c r="L93" s="977" t="s">
        <v>295</v>
      </c>
      <c r="M93" s="1103">
        <f>ROUND(SUM(M87:N92),2)</f>
        <v>0</v>
      </c>
      <c r="N93" s="1103"/>
      <c r="O93" s="275"/>
      <c r="P93" s="503">
        <f>ROUND(SUM(P87:P92),2)</f>
        <v>0</v>
      </c>
      <c r="Q93" s="522">
        <f>ROUND(SUM(Q87:Q92),2)</f>
        <v>0</v>
      </c>
      <c r="R93" s="1109"/>
      <c r="S93" s="1110"/>
      <c r="T93" s="1110"/>
      <c r="U93" s="1110"/>
      <c r="V93" s="1110"/>
      <c r="W93" s="1110"/>
      <c r="X93" s="1111"/>
      <c r="Y93" s="523"/>
    </row>
    <row r="94" spans="1:25" ht="18.95" customHeight="1" x14ac:dyDescent="0.2">
      <c r="A94" s="1100" t="s">
        <v>379</v>
      </c>
      <c r="B94" s="1100"/>
      <c r="C94" s="1100"/>
      <c r="D94" s="1100"/>
      <c r="E94" s="1101">
        <f>$G$64</f>
        <v>0</v>
      </c>
      <c r="F94" s="1101"/>
      <c r="G94" s="1101"/>
      <c r="H94" s="1102"/>
      <c r="I94" s="1102"/>
      <c r="J94" s="1102"/>
      <c r="K94" s="1102"/>
      <c r="L94" s="977"/>
      <c r="M94" s="1103"/>
      <c r="N94" s="1103"/>
      <c r="O94" s="270"/>
      <c r="P94" s="271"/>
      <c r="Q94" s="272"/>
      <c r="R94" s="273"/>
      <c r="S94" s="273"/>
      <c r="T94" s="274"/>
      <c r="U94" s="274"/>
      <c r="V94" s="274"/>
      <c r="W94" s="274"/>
      <c r="X94" s="274"/>
    </row>
    <row r="95" spans="1:25" ht="18.95" customHeight="1" x14ac:dyDescent="0.2">
      <c r="A95" s="1100" t="s">
        <v>377</v>
      </c>
      <c r="B95" s="1100"/>
      <c r="C95" s="1100"/>
      <c r="D95" s="1100"/>
      <c r="E95" s="1101">
        <f>ROUND(SUM(E93:G94),2)</f>
        <v>0</v>
      </c>
      <c r="F95" s="1101"/>
      <c r="G95" s="1101"/>
      <c r="H95" s="1102"/>
      <c r="I95" s="1102"/>
      <c r="J95" s="1102"/>
      <c r="K95" s="1102"/>
      <c r="L95" s="977"/>
      <c r="M95" s="1103"/>
      <c r="N95" s="1103"/>
      <c r="O95" s="270"/>
      <c r="P95" s="271"/>
      <c r="Q95" s="272"/>
      <c r="R95" s="273"/>
      <c r="S95" s="273"/>
      <c r="T95" s="274"/>
      <c r="U95" s="274"/>
      <c r="V95" s="274"/>
      <c r="W95" s="274"/>
      <c r="X95" s="274"/>
    </row>
    <row r="96" spans="1:25" x14ac:dyDescent="0.2">
      <c r="A96" s="182" t="s">
        <v>297</v>
      </c>
      <c r="B96" s="134"/>
      <c r="C96" s="134"/>
      <c r="P96" s="176"/>
      <c r="Q96" s="177"/>
      <c r="R96" s="177"/>
      <c r="S96" s="177"/>
      <c r="T96" s="177"/>
      <c r="U96" s="177"/>
      <c r="V96" s="177"/>
      <c r="W96" s="177"/>
      <c r="X96" s="174"/>
    </row>
    <row r="97" spans="1:27" x14ac:dyDescent="0.2">
      <c r="A97" s="120" t="s">
        <v>298</v>
      </c>
    </row>
    <row r="98" spans="1:27" ht="15.75" thickBot="1" x14ac:dyDescent="0.25">
      <c r="A98" s="120"/>
      <c r="P98" s="962" t="s">
        <v>158</v>
      </c>
      <c r="Q98" s="640"/>
      <c r="R98" s="640"/>
      <c r="S98" s="640"/>
      <c r="T98" s="640"/>
      <c r="U98" s="640"/>
      <c r="V98" s="640"/>
      <c r="W98" s="640"/>
      <c r="X98" s="640"/>
    </row>
    <row r="99" spans="1:27" ht="28.15" customHeight="1" x14ac:dyDescent="0.2">
      <c r="A99" s="927" t="s">
        <v>455</v>
      </c>
      <c r="B99" s="928"/>
      <c r="C99" s="928"/>
      <c r="D99" s="928"/>
      <c r="E99" s="928"/>
      <c r="F99" s="928"/>
      <c r="G99" s="928"/>
      <c r="H99" s="928"/>
      <c r="I99" s="928"/>
      <c r="J99" s="928"/>
      <c r="K99" s="928"/>
      <c r="L99" s="928"/>
      <c r="M99" s="928"/>
      <c r="N99" s="929"/>
      <c r="O99" s="178"/>
      <c r="P99" s="877" t="s">
        <v>338</v>
      </c>
      <c r="Q99" s="914" t="s">
        <v>260</v>
      </c>
      <c r="R99" s="943"/>
      <c r="S99" s="943"/>
      <c r="T99" s="943"/>
      <c r="U99" s="943"/>
      <c r="V99" s="943"/>
      <c r="W99" s="943"/>
      <c r="X99" s="943"/>
    </row>
    <row r="100" spans="1:27" ht="28.9" customHeight="1" x14ac:dyDescent="0.2">
      <c r="A100" s="930" t="s">
        <v>456</v>
      </c>
      <c r="B100" s="931"/>
      <c r="C100" s="931"/>
      <c r="D100" s="931"/>
      <c r="E100" s="931"/>
      <c r="F100" s="931"/>
      <c r="G100" s="931"/>
      <c r="H100" s="931"/>
      <c r="I100" s="931"/>
      <c r="J100" s="931"/>
      <c r="K100" s="931"/>
      <c r="L100" s="931"/>
      <c r="M100" s="931"/>
      <c r="N100" s="932"/>
      <c r="O100" s="179"/>
      <c r="P100" s="1112"/>
      <c r="Q100" s="944" t="s">
        <v>334</v>
      </c>
      <c r="R100" s="944" t="s">
        <v>333</v>
      </c>
      <c r="S100" s="944"/>
      <c r="T100" s="944" t="s">
        <v>476</v>
      </c>
      <c r="U100" s="944" t="s">
        <v>335</v>
      </c>
      <c r="V100" s="168" t="s">
        <v>271</v>
      </c>
      <c r="W100" s="944" t="s">
        <v>336</v>
      </c>
      <c r="X100" s="944" t="s">
        <v>337</v>
      </c>
    </row>
    <row r="101" spans="1:27" ht="24.4" customHeight="1" x14ac:dyDescent="0.2">
      <c r="A101" s="930" t="s">
        <v>274</v>
      </c>
      <c r="B101" s="931"/>
      <c r="C101" s="931"/>
      <c r="D101" s="931"/>
      <c r="E101" s="931"/>
      <c r="F101" s="931"/>
      <c r="G101" s="931"/>
      <c r="H101" s="931"/>
      <c r="I101" s="931"/>
      <c r="J101" s="931"/>
      <c r="K101" s="931"/>
      <c r="L101" s="931"/>
      <c r="M101" s="931"/>
      <c r="N101" s="932"/>
      <c r="O101" s="179"/>
      <c r="P101" s="1112"/>
      <c r="Q101" s="944"/>
      <c r="R101" s="944"/>
      <c r="S101" s="944"/>
      <c r="T101" s="944"/>
      <c r="U101" s="944"/>
      <c r="V101" s="175">
        <f>$T$77</f>
        <v>0.5</v>
      </c>
      <c r="W101" s="944"/>
      <c r="X101" s="944"/>
    </row>
    <row r="102" spans="1:27" ht="27" customHeight="1" x14ac:dyDescent="0.2">
      <c r="A102" s="930" t="s">
        <v>275</v>
      </c>
      <c r="B102" s="931"/>
      <c r="C102" s="931"/>
      <c r="D102" s="931"/>
      <c r="E102" s="931"/>
      <c r="F102" s="931"/>
      <c r="G102" s="931"/>
      <c r="H102" s="931"/>
      <c r="I102" s="931"/>
      <c r="J102" s="931"/>
      <c r="K102" s="931"/>
      <c r="L102" s="931"/>
      <c r="M102" s="931"/>
      <c r="N102" s="932"/>
      <c r="O102" s="179"/>
      <c r="P102" s="1112"/>
      <c r="Q102" s="374">
        <f>$T$71+'Réclamation 1'!Q101</f>
        <v>0</v>
      </c>
      <c r="R102" s="948">
        <f>IFERROR($T$72+T73,0)</f>
        <v>0</v>
      </c>
      <c r="S102" s="949"/>
      <c r="T102" s="375">
        <f>IFERROR((Q93-Q87)+('Réclamation 1'!Q92-'Réclamation 1'!Q86),0)</f>
        <v>0</v>
      </c>
      <c r="U102" s="374">
        <f>SUM(R102:T102)</f>
        <v>0</v>
      </c>
      <c r="V102" s="376">
        <f>IFERROR(U102/Q102,0)</f>
        <v>0</v>
      </c>
      <c r="W102" s="374">
        <f>IF(V102&gt;V101,R102-(Q102*(V102-V101)),R102)</f>
        <v>0</v>
      </c>
      <c r="X102" s="376">
        <f>IFERROR((W102+T102)/Q102,0)</f>
        <v>0</v>
      </c>
    </row>
    <row r="103" spans="1:27" ht="27.4" customHeight="1" x14ac:dyDescent="0.2">
      <c r="A103" s="930" t="s">
        <v>276</v>
      </c>
      <c r="B103" s="931"/>
      <c r="C103" s="931"/>
      <c r="D103" s="931"/>
      <c r="E103" s="931"/>
      <c r="F103" s="931"/>
      <c r="G103" s="931"/>
      <c r="H103" s="931"/>
      <c r="I103" s="931"/>
      <c r="J103" s="931"/>
      <c r="K103" s="931"/>
      <c r="L103" s="931"/>
      <c r="M103" s="931"/>
      <c r="N103" s="932"/>
      <c r="O103" s="179"/>
      <c r="P103" s="922" t="s">
        <v>254</v>
      </c>
      <c r="Q103" s="950"/>
      <c r="R103" s="950"/>
      <c r="S103" s="950"/>
      <c r="T103" s="950"/>
      <c r="U103" s="950"/>
      <c r="V103" s="950"/>
      <c r="W103" s="950"/>
      <c r="X103" s="950"/>
    </row>
    <row r="104" spans="1:27" ht="24" customHeight="1" thickBot="1" x14ac:dyDescent="0.25">
      <c r="A104" s="945" t="s">
        <v>277</v>
      </c>
      <c r="B104" s="946"/>
      <c r="C104" s="946"/>
      <c r="D104" s="946"/>
      <c r="E104" s="946"/>
      <c r="F104" s="946"/>
      <c r="G104" s="946"/>
      <c r="H104" s="946"/>
      <c r="I104" s="946"/>
      <c r="J104" s="946"/>
      <c r="K104" s="946"/>
      <c r="L104" s="946"/>
      <c r="M104" s="946"/>
      <c r="N104" s="947"/>
      <c r="O104" s="180"/>
      <c r="P104" s="923"/>
      <c r="Q104" s="950"/>
      <c r="R104" s="950"/>
      <c r="S104" s="950"/>
      <c r="T104" s="950"/>
      <c r="U104" s="950"/>
      <c r="V104" s="950"/>
      <c r="W104" s="950"/>
      <c r="X104" s="950"/>
      <c r="Z104" s="24"/>
      <c r="AA104" s="24"/>
    </row>
    <row r="105" spans="1:27" x14ac:dyDescent="0.2">
      <c r="A105" s="170"/>
      <c r="B105" s="171"/>
      <c r="C105" s="171"/>
      <c r="D105" s="171"/>
      <c r="E105" s="171"/>
      <c r="F105" s="171"/>
      <c r="G105" s="171"/>
      <c r="H105" s="171"/>
      <c r="I105" s="171"/>
      <c r="J105" s="171"/>
      <c r="K105" s="171"/>
      <c r="L105" s="171"/>
      <c r="M105" s="171"/>
      <c r="N105" s="171"/>
      <c r="O105" s="171"/>
      <c r="P105" s="171"/>
      <c r="Q105" s="169"/>
      <c r="R105" s="169"/>
      <c r="S105" s="169"/>
      <c r="T105" s="169"/>
      <c r="Z105" s="24"/>
      <c r="AA105" s="24"/>
    </row>
    <row r="106" spans="1:27" ht="18.75" customHeight="1" x14ac:dyDescent="0.2">
      <c r="A106" s="938" t="s">
        <v>278</v>
      </c>
      <c r="B106" s="939"/>
      <c r="C106" s="939"/>
      <c r="D106" s="1104" t="s">
        <v>279</v>
      </c>
      <c r="E106" s="1104"/>
      <c r="F106" s="1104"/>
      <c r="G106" s="1104"/>
      <c r="H106" s="172" t="s">
        <v>246</v>
      </c>
      <c r="I106" s="941" t="s">
        <v>280</v>
      </c>
      <c r="J106" s="942"/>
      <c r="K106" s="173"/>
      <c r="L106" s="173"/>
      <c r="Q106" s="1113" t="s">
        <v>380</v>
      </c>
      <c r="R106" s="1113"/>
      <c r="S106" s="378">
        <f>$R$102</f>
        <v>0</v>
      </c>
      <c r="T106" s="276" t="s">
        <v>383</v>
      </c>
      <c r="U106" s="379" t="str">
        <f>$T$73</f>
        <v/>
      </c>
      <c r="V106" s="936" t="s">
        <v>287</v>
      </c>
      <c r="W106" s="1105"/>
      <c r="X106" s="377" t="str">
        <f>$U$107</f>
        <v/>
      </c>
      <c r="Z106" s="1020"/>
      <c r="AA106" s="1020"/>
    </row>
    <row r="107" spans="1:27" x14ac:dyDescent="0.2">
      <c r="Q107" s="1114" t="s">
        <v>381</v>
      </c>
      <c r="R107" s="1115"/>
      <c r="S107" s="378">
        <f>$W$102</f>
        <v>0</v>
      </c>
      <c r="T107" s="276" t="s">
        <v>382</v>
      </c>
      <c r="U107" s="379" t="str">
        <f>IFERROR(U106-(S106-S107),"")</f>
        <v/>
      </c>
      <c r="V107" s="936" t="s">
        <v>332</v>
      </c>
      <c r="W107" s="1105"/>
      <c r="X107" s="377" t="str">
        <f>IFERROR(S107-T72-U107,"")</f>
        <v/>
      </c>
    </row>
    <row r="109" spans="1:27" x14ac:dyDescent="0.2">
      <c r="Q109" s="172" t="s">
        <v>281</v>
      </c>
      <c r="R109" s="933"/>
      <c r="S109" s="934"/>
      <c r="T109" s="935"/>
      <c r="U109" s="172" t="s">
        <v>246</v>
      </c>
      <c r="V109" s="925"/>
      <c r="W109" s="926"/>
      <c r="X109" s="926"/>
    </row>
  </sheetData>
  <sheetProtection algorithmName="SHA-512" hashValue="ye6Jh3LBubHW2M3ZKd8tmCNIa7hREDS+Y3sWIoX7enzXyifvQF+/CzLjUu5rfZZ8HyqNvk8DkpNT6jiMH8o5+g==" saltValue="Oj2YaVNmM5WNZED/X+wz8w==" spinCount="100000" sheet="1" objects="1" scenarios="1"/>
  <protectedRanges>
    <protectedRange sqref="B80 A71:M79" name="Plage1"/>
    <protectedRange sqref="V109 R109" name="Plage2"/>
    <protectedRange sqref="D106 I106" name="Plage1_1"/>
  </protectedRanges>
  <mergeCells count="298">
    <mergeCell ref="A1:T1"/>
    <mergeCell ref="I2:K2"/>
    <mergeCell ref="B6:H6"/>
    <mergeCell ref="P6:X7"/>
    <mergeCell ref="B7:E7"/>
    <mergeCell ref="F7:G7"/>
    <mergeCell ref="U12:X12"/>
    <mergeCell ref="U13:X13"/>
    <mergeCell ref="U14:X14"/>
    <mergeCell ref="A12:F12"/>
    <mergeCell ref="A13:F13"/>
    <mergeCell ref="A14:F14"/>
    <mergeCell ref="J6:K6"/>
    <mergeCell ref="A15:F15"/>
    <mergeCell ref="A16:F16"/>
    <mergeCell ref="P8:Q8"/>
    <mergeCell ref="R8:S8"/>
    <mergeCell ref="Q10:R10"/>
    <mergeCell ref="A11:N11"/>
    <mergeCell ref="U19:X19"/>
    <mergeCell ref="U20:X20"/>
    <mergeCell ref="U17:X17"/>
    <mergeCell ref="U18:X18"/>
    <mergeCell ref="A17:F17"/>
    <mergeCell ref="A18:F18"/>
    <mergeCell ref="A19:F19"/>
    <mergeCell ref="A20:F20"/>
    <mergeCell ref="U15:X15"/>
    <mergeCell ref="U16:X16"/>
    <mergeCell ref="R12:S12"/>
    <mergeCell ref="R13:S13"/>
    <mergeCell ref="R14:S14"/>
    <mergeCell ref="R15:S15"/>
    <mergeCell ref="R16:S16"/>
    <mergeCell ref="R17:S17"/>
    <mergeCell ref="R18:S18"/>
    <mergeCell ref="R19:S19"/>
    <mergeCell ref="A27:B27"/>
    <mergeCell ref="U27:X27"/>
    <mergeCell ref="U21:X21"/>
    <mergeCell ref="A23:A24"/>
    <mergeCell ref="B23:N24"/>
    <mergeCell ref="P23:P24"/>
    <mergeCell ref="Q23:X24"/>
    <mergeCell ref="A21:F21"/>
    <mergeCell ref="L27:M27"/>
    <mergeCell ref="A26:N26"/>
    <mergeCell ref="A30:B30"/>
    <mergeCell ref="U30:X30"/>
    <mergeCell ref="A31:B31"/>
    <mergeCell ref="U31:X31"/>
    <mergeCell ref="A28:B28"/>
    <mergeCell ref="U28:X28"/>
    <mergeCell ref="A29:B29"/>
    <mergeCell ref="U29:X29"/>
    <mergeCell ref="L28:M28"/>
    <mergeCell ref="L29:M29"/>
    <mergeCell ref="L30:M30"/>
    <mergeCell ref="L31:M31"/>
    <mergeCell ref="A34:B34"/>
    <mergeCell ref="U34:X34"/>
    <mergeCell ref="A35:B35"/>
    <mergeCell ref="U35:X35"/>
    <mergeCell ref="A32:B32"/>
    <mergeCell ref="U32:X32"/>
    <mergeCell ref="A33:B33"/>
    <mergeCell ref="U33:X33"/>
    <mergeCell ref="L32:M32"/>
    <mergeCell ref="L33:M33"/>
    <mergeCell ref="L34:M34"/>
    <mergeCell ref="L35:M35"/>
    <mergeCell ref="R34:S34"/>
    <mergeCell ref="R35:S35"/>
    <mergeCell ref="A43:N43"/>
    <mergeCell ref="P43:X43"/>
    <mergeCell ref="C44:D44"/>
    <mergeCell ref="U44:X44"/>
    <mergeCell ref="U45:X45"/>
    <mergeCell ref="U36:X36"/>
    <mergeCell ref="A40:A41"/>
    <mergeCell ref="B40:N41"/>
    <mergeCell ref="P40:P41"/>
    <mergeCell ref="Q40:X41"/>
    <mergeCell ref="A38:N38"/>
    <mergeCell ref="A39:N39"/>
    <mergeCell ref="A36:F36"/>
    <mergeCell ref="L36:M36"/>
    <mergeCell ref="A44:B44"/>
    <mergeCell ref="A45:F45"/>
    <mergeCell ref="E44:F44"/>
    <mergeCell ref="R36:S36"/>
    <mergeCell ref="R44:S44"/>
    <mergeCell ref="R45:S45"/>
    <mergeCell ref="U54:X54"/>
    <mergeCell ref="U55:X55"/>
    <mergeCell ref="U52:X52"/>
    <mergeCell ref="U53:X53"/>
    <mergeCell ref="U50:X50"/>
    <mergeCell ref="U51:X51"/>
    <mergeCell ref="U48:X48"/>
    <mergeCell ref="U49:X49"/>
    <mergeCell ref="U46:X46"/>
    <mergeCell ref="U47:X47"/>
    <mergeCell ref="A61:F61"/>
    <mergeCell ref="A62:F62"/>
    <mergeCell ref="U56:X56"/>
    <mergeCell ref="U57:X57"/>
    <mergeCell ref="A60:B60"/>
    <mergeCell ref="C60:F60"/>
    <mergeCell ref="A56:B56"/>
    <mergeCell ref="C56:F56"/>
    <mergeCell ref="A57:B57"/>
    <mergeCell ref="C57:F57"/>
    <mergeCell ref="A58:B58"/>
    <mergeCell ref="C58:F58"/>
    <mergeCell ref="A59:B59"/>
    <mergeCell ref="C59:F59"/>
    <mergeCell ref="U60:X60"/>
    <mergeCell ref="U61:X61"/>
    <mergeCell ref="U62:X62"/>
    <mergeCell ref="U58:X58"/>
    <mergeCell ref="U59:X59"/>
    <mergeCell ref="A69:N69"/>
    <mergeCell ref="P69:X69"/>
    <mergeCell ref="A70:C70"/>
    <mergeCell ref="D70:N70"/>
    <mergeCell ref="Q70:S70"/>
    <mergeCell ref="U70:X70"/>
    <mergeCell ref="U63:X63"/>
    <mergeCell ref="U64:X64"/>
    <mergeCell ref="A66:A67"/>
    <mergeCell ref="B66:N67"/>
    <mergeCell ref="P65:P67"/>
    <mergeCell ref="Q65:X67"/>
    <mergeCell ref="A63:F63"/>
    <mergeCell ref="A64:F64"/>
    <mergeCell ref="A65:F65"/>
    <mergeCell ref="R64:S64"/>
    <mergeCell ref="A73:C73"/>
    <mergeCell ref="D73:N73"/>
    <mergeCell ref="Q73:S73"/>
    <mergeCell ref="U73:X73"/>
    <mergeCell ref="A71:C71"/>
    <mergeCell ref="D71:N71"/>
    <mergeCell ref="Q71:S71"/>
    <mergeCell ref="U71:X71"/>
    <mergeCell ref="A72:C72"/>
    <mergeCell ref="D72:N72"/>
    <mergeCell ref="Q72:S72"/>
    <mergeCell ref="U72:X72"/>
    <mergeCell ref="A75:C75"/>
    <mergeCell ref="D75:N75"/>
    <mergeCell ref="Q75:S76"/>
    <mergeCell ref="T75:T76"/>
    <mergeCell ref="U75:X76"/>
    <mergeCell ref="A76:C76"/>
    <mergeCell ref="D76:N76"/>
    <mergeCell ref="A74:C74"/>
    <mergeCell ref="D74:N74"/>
    <mergeCell ref="Q74:X74"/>
    <mergeCell ref="A79:C79"/>
    <mergeCell ref="D79:N79"/>
    <mergeCell ref="A80:A81"/>
    <mergeCell ref="B80:N81"/>
    <mergeCell ref="P80:P81"/>
    <mergeCell ref="Q80:X81"/>
    <mergeCell ref="A77:C77"/>
    <mergeCell ref="D77:N77"/>
    <mergeCell ref="Q77:S78"/>
    <mergeCell ref="T77:T78"/>
    <mergeCell ref="U77:X78"/>
    <mergeCell ref="A78:C78"/>
    <mergeCell ref="D78:N78"/>
    <mergeCell ref="P84:X84"/>
    <mergeCell ref="A85:D86"/>
    <mergeCell ref="E85:G86"/>
    <mergeCell ref="H85:K86"/>
    <mergeCell ref="L85:L86"/>
    <mergeCell ref="M85:N86"/>
    <mergeCell ref="P85:P86"/>
    <mergeCell ref="Q85:Q86"/>
    <mergeCell ref="R85:X86"/>
    <mergeCell ref="A88:D88"/>
    <mergeCell ref="E88:G88"/>
    <mergeCell ref="H88:K88"/>
    <mergeCell ref="M88:N88"/>
    <mergeCell ref="A87:D87"/>
    <mergeCell ref="E87:G87"/>
    <mergeCell ref="H87:K87"/>
    <mergeCell ref="M87:N87"/>
    <mergeCell ref="R87:X87"/>
    <mergeCell ref="R88:X88"/>
    <mergeCell ref="A90:D90"/>
    <mergeCell ref="E90:G90"/>
    <mergeCell ref="H90:K90"/>
    <mergeCell ref="M90:N90"/>
    <mergeCell ref="A89:D89"/>
    <mergeCell ref="E89:G89"/>
    <mergeCell ref="H89:K89"/>
    <mergeCell ref="M89:N89"/>
    <mergeCell ref="R89:X89"/>
    <mergeCell ref="R90:X90"/>
    <mergeCell ref="A92:D92"/>
    <mergeCell ref="E92:G92"/>
    <mergeCell ref="H92:K92"/>
    <mergeCell ref="M92:N92"/>
    <mergeCell ref="A91:D91"/>
    <mergeCell ref="E91:G91"/>
    <mergeCell ref="H91:K91"/>
    <mergeCell ref="M91:N91"/>
    <mergeCell ref="R91:X91"/>
    <mergeCell ref="R92:X92"/>
    <mergeCell ref="Z106:AA106"/>
    <mergeCell ref="V107:W107"/>
    <mergeCell ref="A102:N102"/>
    <mergeCell ref="R102:S102"/>
    <mergeCell ref="A103:N103"/>
    <mergeCell ref="P103:P104"/>
    <mergeCell ref="Q103:X104"/>
    <mergeCell ref="A104:N104"/>
    <mergeCell ref="R100:S101"/>
    <mergeCell ref="T100:T101"/>
    <mergeCell ref="U100:U101"/>
    <mergeCell ref="W100:W101"/>
    <mergeCell ref="X100:X101"/>
    <mergeCell ref="A101:N101"/>
    <mergeCell ref="P99:P102"/>
    <mergeCell ref="Q99:X99"/>
    <mergeCell ref="A100:N100"/>
    <mergeCell ref="Q100:Q101"/>
    <mergeCell ref="Q106:R106"/>
    <mergeCell ref="Q107:R107"/>
    <mergeCell ref="A95:D95"/>
    <mergeCell ref="E95:G95"/>
    <mergeCell ref="H93:K95"/>
    <mergeCell ref="L93:L95"/>
    <mergeCell ref="M93:N95"/>
    <mergeCell ref="R109:T109"/>
    <mergeCell ref="V109:X109"/>
    <mergeCell ref="A106:C106"/>
    <mergeCell ref="D106:G106"/>
    <mergeCell ref="I106:J106"/>
    <mergeCell ref="V106:W106"/>
    <mergeCell ref="P98:X98"/>
    <mergeCell ref="A99:N99"/>
    <mergeCell ref="A93:D93"/>
    <mergeCell ref="E93:G93"/>
    <mergeCell ref="A94:D94"/>
    <mergeCell ref="E94:G94"/>
    <mergeCell ref="R93:X93"/>
    <mergeCell ref="A51:B51"/>
    <mergeCell ref="C51:F51"/>
    <mergeCell ref="A52:B52"/>
    <mergeCell ref="C52:F52"/>
    <mergeCell ref="A53:B53"/>
    <mergeCell ref="C53:F53"/>
    <mergeCell ref="A54:B54"/>
    <mergeCell ref="C54:F54"/>
    <mergeCell ref="A55:B55"/>
    <mergeCell ref="C55:F55"/>
    <mergeCell ref="A46:B46"/>
    <mergeCell ref="C46:F46"/>
    <mergeCell ref="A47:B47"/>
    <mergeCell ref="C47:F47"/>
    <mergeCell ref="A48:B48"/>
    <mergeCell ref="C48:F48"/>
    <mergeCell ref="A49:B49"/>
    <mergeCell ref="C49:F49"/>
    <mergeCell ref="A50:B50"/>
    <mergeCell ref="C50:F50"/>
    <mergeCell ref="R20:S20"/>
    <mergeCell ref="R21:S21"/>
    <mergeCell ref="R27:S27"/>
    <mergeCell ref="R28:S28"/>
    <mergeCell ref="R29:S29"/>
    <mergeCell ref="R30:S30"/>
    <mergeCell ref="R31:S31"/>
    <mergeCell ref="R32:S32"/>
    <mergeCell ref="R33:S33"/>
    <mergeCell ref="P26:X26"/>
    <mergeCell ref="R46:S46"/>
    <mergeCell ref="R47:S47"/>
    <mergeCell ref="R48:S48"/>
    <mergeCell ref="R49:S49"/>
    <mergeCell ref="R50:S50"/>
    <mergeCell ref="R51:S51"/>
    <mergeCell ref="R52:S52"/>
    <mergeCell ref="R53:S53"/>
    <mergeCell ref="R54:S54"/>
    <mergeCell ref="R55:S55"/>
    <mergeCell ref="R56:S56"/>
    <mergeCell ref="R57:S57"/>
    <mergeCell ref="R58:S58"/>
    <mergeCell ref="R59:S59"/>
    <mergeCell ref="R60:S60"/>
    <mergeCell ref="R61:S61"/>
    <mergeCell ref="R62:S62"/>
    <mergeCell ref="R63:S63"/>
  </mergeCells>
  <phoneticPr fontId="6" type="noConversion"/>
  <conditionalFormatting sqref="D28:D35">
    <cfRule type="expression" dxfId="30" priority="4">
      <formula>D28*F28&gt;7500</formula>
    </cfRule>
  </conditionalFormatting>
  <conditionalFormatting sqref="E28:E35">
    <cfRule type="cellIs" dxfId="29" priority="31" operator="greaterThan">
      <formula>0.26</formula>
    </cfRule>
  </conditionalFormatting>
  <conditionalFormatting sqref="H28:H35">
    <cfRule type="expression" dxfId="28" priority="3">
      <formula>H28&gt;2499.99</formula>
    </cfRule>
  </conditionalFormatting>
  <conditionalFormatting sqref="H93:K95">
    <cfRule type="containsText" dxfId="27" priority="51" operator="containsText" text="Le montant n'est pas égal">
      <formula>NOT(ISERROR(SEARCH("Le montant n'est pas égal",H93)))</formula>
    </cfRule>
  </conditionalFormatting>
  <conditionalFormatting sqref="K64">
    <cfRule type="cellIs" dxfId="26" priority="1" operator="greaterThan">
      <formula>$H$9</formula>
    </cfRule>
  </conditionalFormatting>
  <conditionalFormatting sqref="N13:N20">
    <cfRule type="cellIs" dxfId="25" priority="46" operator="equal">
      <formula>"NON"</formula>
    </cfRule>
    <cfRule type="cellIs" dxfId="24" priority="47" operator="equal">
      <formula>"OUI"</formula>
    </cfRule>
  </conditionalFormatting>
  <conditionalFormatting sqref="N28:N35">
    <cfRule type="containsText" dxfId="23" priority="29" operator="containsText" text="Non">
      <formula>NOT(ISERROR(SEARCH("Non",N28)))</formula>
    </cfRule>
    <cfRule type="containsText" dxfId="22" priority="30" operator="containsText" text="Oui">
      <formula>NOT(ISERROR(SEARCH("Oui",N28)))</formula>
    </cfRule>
  </conditionalFormatting>
  <conditionalFormatting sqref="N45:N60">
    <cfRule type="cellIs" dxfId="21" priority="22" operator="equal">
      <formula>"OUI"</formula>
    </cfRule>
    <cfRule type="cellIs" dxfId="20" priority="23" operator="equal">
      <formula>"NON"</formula>
    </cfRule>
  </conditionalFormatting>
  <conditionalFormatting sqref="N63:N65">
    <cfRule type="cellIs" dxfId="19" priority="14" operator="equal">
      <formula>"OUI"</formula>
    </cfRule>
    <cfRule type="cellIs" dxfId="18" priority="15" operator="equal">
      <formula>"NON"</formula>
    </cfRule>
  </conditionalFormatting>
  <conditionalFormatting sqref="P13:P20">
    <cfRule type="containsText" dxfId="17" priority="43" operator="containsText" text="Validation - Niveau 3">
      <formula>NOT(ISERROR(SEARCH("Validation - Niveau 3",P13)))</formula>
    </cfRule>
    <cfRule type="containsText" dxfId="16" priority="44" operator="containsText" text="Validation - Niveau 2">
      <formula>NOT(ISERROR(SEARCH("Validation - Niveau 2",P13)))</formula>
    </cfRule>
    <cfRule type="containsText" dxfId="15" priority="45" operator="containsText" text="Validation - Niveau 1">
      <formula>NOT(ISERROR(SEARCH("Validation - Niveau 1",P13)))</formula>
    </cfRule>
  </conditionalFormatting>
  <conditionalFormatting sqref="P28:P35">
    <cfRule type="containsText" dxfId="14" priority="2" operator="containsText" text="Validation - Niveau 3">
      <formula>NOT(ISERROR(SEARCH("Validation - Niveau 3",P28)))</formula>
    </cfRule>
    <cfRule type="containsText" dxfId="13" priority="27" operator="containsText" text="Validation - Niveau 1">
      <formula>NOT(ISERROR(SEARCH("Validation - Niveau 1",P28)))</formula>
    </cfRule>
    <cfRule type="cellIs" dxfId="12" priority="28" operator="equal">
      <formula>"Validation - Niveau 2"</formula>
    </cfRule>
  </conditionalFormatting>
  <conditionalFormatting sqref="P45:P60">
    <cfRule type="cellIs" dxfId="11" priority="20" operator="equal">
      <formula>"Validation - Niveau 2"</formula>
    </cfRule>
    <cfRule type="cellIs" dxfId="10" priority="21" operator="equal">
      <formula>"Validation - Niveau 3"</formula>
    </cfRule>
  </conditionalFormatting>
  <conditionalFormatting sqref="P46:P60">
    <cfRule type="containsText" dxfId="9" priority="19" operator="containsText" text="Validation - Niveau 1">
      <formula>NOT(ISERROR(SEARCH("Validation - Niveau 1",P46)))</formula>
    </cfRule>
  </conditionalFormatting>
  <conditionalFormatting sqref="T13:T20">
    <cfRule type="containsText" dxfId="8" priority="11" operator="containsText" text="Partiellement">
      <formula>NOT(ISERROR(SEARCH("Partiellement",T13)))</formula>
    </cfRule>
    <cfRule type="containsText" dxfId="7" priority="12" operator="containsText" text="Non">
      <formula>NOT(ISERROR(SEARCH("Non",T13)))</formula>
    </cfRule>
    <cfRule type="containsText" dxfId="6" priority="13" operator="containsText" text="Oui">
      <formula>NOT(ISERROR(SEARCH("Oui",T13)))</formula>
    </cfRule>
  </conditionalFormatting>
  <conditionalFormatting sqref="T28:T35">
    <cfRule type="containsText" dxfId="5" priority="8" operator="containsText" text="Partiellement">
      <formula>NOT(ISERROR(SEARCH("Partiellement",T28)))</formula>
    </cfRule>
    <cfRule type="containsText" dxfId="4" priority="9" operator="containsText" text="Non">
      <formula>NOT(ISERROR(SEARCH("Non",T28)))</formula>
    </cfRule>
    <cfRule type="containsText" dxfId="3" priority="10" operator="containsText" text="Oui">
      <formula>NOT(ISERROR(SEARCH("Oui",T28)))</formula>
    </cfRule>
  </conditionalFormatting>
  <conditionalFormatting sqref="T45:T60">
    <cfRule type="containsText" dxfId="2" priority="5" operator="containsText" text="Partiellement">
      <formula>NOT(ISERROR(SEARCH("Partiellement",T45)))</formula>
    </cfRule>
    <cfRule type="containsText" dxfId="1" priority="6" operator="containsText" text="Non">
      <formula>NOT(ISERROR(SEARCH("Non",T45)))</formula>
    </cfRule>
    <cfRule type="containsText" dxfId="0" priority="7" operator="containsText" text="Oui">
      <formula>NOT(ISERROR(SEARCH("Oui",T45)))</formula>
    </cfRule>
  </conditionalFormatting>
  <hyperlinks>
    <hyperlink ref="E44:F44" r:id="rId1" display="Cliquez ICI pour consulter les barèmes" xr:uid="{7C70EBA2-55E1-4926-8848-6142294CF31F}"/>
  </hyperlinks>
  <pageMargins left="0.23622047244094491" right="0.23622047244094491" top="0.74803149606299213" bottom="0.74803149606299213" header="0.31496062992125984" footer="0.31496062992125984"/>
  <pageSetup scale="71" fitToHeight="3" orientation="landscape" horizontalDpi="1200" verticalDpi="1200" r:id="rId2"/>
  <ignoredErrors>
    <ignoredError sqref="Q13:S20 Q28:S35 Q45:S60 P88:P92" unlockedFormula="1"/>
  </ignoredErrors>
  <drawing r:id="rId3"/>
  <extLst>
    <ext xmlns:x14="http://schemas.microsoft.com/office/spreadsheetml/2009/9/main" uri="{CCE6A557-97BC-4b89-ADB6-D9C93CAAB3DF}">
      <x14:dataValidations xmlns:xm="http://schemas.microsoft.com/office/excel/2006/main" count="6">
        <x14:dataValidation type="list" allowBlank="1" showInputMessage="1" showErrorMessage="1" xr:uid="{5AEF0909-D5BF-4D93-942C-1D368E5D6389}">
          <x14:formula1>
            <xm:f>Source!$A$28:$A$32</xm:f>
          </x14:formula1>
          <xm:sqref>E88:G92</xm:sqref>
        </x14:dataValidation>
        <x14:dataValidation type="list" allowBlank="1" showInputMessage="1" showErrorMessage="1" xr:uid="{D24B2A0E-877E-4791-8C77-B6BD8F613432}">
          <x14:formula1>
            <xm:f>Source!$A$35:$A$37</xm:f>
          </x14:formula1>
          <xm:sqref>L88:L92</xm:sqref>
        </x14:dataValidation>
        <x14:dataValidation type="list" allowBlank="1" showInputMessage="1" showErrorMessage="1" xr:uid="{DF923418-D071-4334-A52B-4EB06C8E5911}">
          <x14:formula1>
            <xm:f>Source!$A$16:$A$25</xm:f>
          </x14:formula1>
          <xm:sqref>A88:D92</xm:sqref>
        </x14:dataValidation>
        <x14:dataValidation type="list" allowBlank="1" showInputMessage="1" showErrorMessage="1" xr:uid="{E6DE5F18-BEB9-4CB7-877D-C5A12D182F45}">
          <x14:formula1>
            <xm:f>Source!$A$60:$A$61</xm:f>
          </x14:formula1>
          <xm:sqref>P71:P79</xm:sqref>
        </x14:dataValidation>
        <x14:dataValidation type="list" allowBlank="1" showInputMessage="1" showErrorMessage="1" xr:uid="{35DDC3EC-EDA5-47F5-A4D1-5909B17B220E}">
          <x14:formula1>
            <xm:f>Source!$A$70:$A$73</xm:f>
          </x14:formula1>
          <xm:sqref>T13:T20 T28:T35 T45:T60</xm:sqref>
        </x14:dataValidation>
        <x14:dataValidation type="list" allowBlank="1" showInputMessage="1" showErrorMessage="1" xr:uid="{ED9081C6-91A2-4214-805B-3399268E2FC8}">
          <x14:formula1>
            <xm:f>Source!$A$40:$A$56</xm:f>
          </x14:formula1>
          <xm:sqref>A28:B35</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99036F-0CD3-403D-8C7A-B181884E9D40}">
  <sheetPr codeName="Feuil8">
    <tabColor theme="7"/>
  </sheetPr>
  <dimension ref="A1:A73"/>
  <sheetViews>
    <sheetView showZeros="0" zoomScaleNormal="100" workbookViewId="0">
      <pane xSplit="1" topLeftCell="B1" activePane="topRight" state="frozen"/>
      <selection activeCell="A29" sqref="A29"/>
      <selection pane="topRight" activeCell="A2" sqref="A2"/>
    </sheetView>
  </sheetViews>
  <sheetFormatPr baseColWidth="10" defaultColWidth="11.42578125" defaultRowHeight="12.75" x14ac:dyDescent="0.2"/>
  <cols>
    <col min="1" max="1" width="127.5703125" style="32" bestFit="1" customWidth="1"/>
    <col min="2" max="16384" width="11.42578125" style="32"/>
  </cols>
  <sheetData>
    <row r="1" spans="1:1" s="40" customFormat="1" ht="20.25" customHeight="1" x14ac:dyDescent="0.25">
      <c r="A1" s="102" t="s">
        <v>194</v>
      </c>
    </row>
    <row r="2" spans="1:1" x14ac:dyDescent="0.2">
      <c r="A2" s="42" t="s">
        <v>144</v>
      </c>
    </row>
    <row r="3" spans="1:1" x14ac:dyDescent="0.2">
      <c r="A3" s="43" t="s">
        <v>195</v>
      </c>
    </row>
    <row r="4" spans="1:1" x14ac:dyDescent="0.2">
      <c r="A4" s="42" t="s">
        <v>196</v>
      </c>
    </row>
    <row r="5" spans="1:1" x14ac:dyDescent="0.2">
      <c r="A5" s="35"/>
    </row>
    <row r="6" spans="1:1" s="40" customFormat="1" ht="20.25" customHeight="1" x14ac:dyDescent="0.25">
      <c r="A6" s="103" t="s">
        <v>190</v>
      </c>
    </row>
    <row r="7" spans="1:1" x14ac:dyDescent="0.2">
      <c r="A7" s="35" t="s">
        <v>144</v>
      </c>
    </row>
    <row r="8" spans="1:1" x14ac:dyDescent="0.2">
      <c r="A8" s="35" t="s">
        <v>189</v>
      </c>
    </row>
    <row r="9" spans="1:1" x14ac:dyDescent="0.2">
      <c r="A9" s="35" t="s">
        <v>188</v>
      </c>
    </row>
    <row r="10" spans="1:1" x14ac:dyDescent="0.2">
      <c r="A10" s="35" t="s">
        <v>180</v>
      </c>
    </row>
    <row r="11" spans="1:1" x14ac:dyDescent="0.2">
      <c r="A11" s="35" t="s">
        <v>187</v>
      </c>
    </row>
    <row r="12" spans="1:1" x14ac:dyDescent="0.2">
      <c r="A12" s="35" t="s">
        <v>186</v>
      </c>
    </row>
    <row r="13" spans="1:1" x14ac:dyDescent="0.2">
      <c r="A13" s="35" t="s">
        <v>185</v>
      </c>
    </row>
    <row r="14" spans="1:1" s="40" customFormat="1" x14ac:dyDescent="0.25">
      <c r="A14" s="36"/>
    </row>
    <row r="15" spans="1:1" ht="24.75" customHeight="1" x14ac:dyDescent="0.2">
      <c r="A15" s="103" t="s">
        <v>184</v>
      </c>
    </row>
    <row r="16" spans="1:1" x14ac:dyDescent="0.2">
      <c r="A16" s="35" t="s">
        <v>144</v>
      </c>
    </row>
    <row r="17" spans="1:1" x14ac:dyDescent="0.2">
      <c r="A17" s="39" t="s">
        <v>156</v>
      </c>
    </row>
    <row r="18" spans="1:1" x14ac:dyDescent="0.2">
      <c r="A18" s="37" t="s">
        <v>183</v>
      </c>
    </row>
    <row r="19" spans="1:1" x14ac:dyDescent="0.2">
      <c r="A19" s="38" t="s">
        <v>320</v>
      </c>
    </row>
    <row r="20" spans="1:1" x14ac:dyDescent="0.2">
      <c r="A20" s="37" t="s">
        <v>182</v>
      </c>
    </row>
    <row r="21" spans="1:1" x14ac:dyDescent="0.2">
      <c r="A21" s="38" t="s">
        <v>181</v>
      </c>
    </row>
    <row r="22" spans="1:1" x14ac:dyDescent="0.2">
      <c r="A22" s="37" t="s">
        <v>180</v>
      </c>
    </row>
    <row r="23" spans="1:1" x14ac:dyDescent="0.2">
      <c r="A23" s="38" t="s">
        <v>179</v>
      </c>
    </row>
    <row r="24" spans="1:1" x14ac:dyDescent="0.2">
      <c r="A24" s="37" t="s">
        <v>321</v>
      </c>
    </row>
    <row r="25" spans="1:1" x14ac:dyDescent="0.2">
      <c r="A25" s="37" t="s">
        <v>178</v>
      </c>
    </row>
    <row r="27" spans="1:1" ht="24.75" customHeight="1" x14ac:dyDescent="0.2">
      <c r="A27" s="103" t="s">
        <v>177</v>
      </c>
    </row>
    <row r="28" spans="1:1" x14ac:dyDescent="0.2">
      <c r="A28" s="35" t="s">
        <v>144</v>
      </c>
    </row>
    <row r="29" spans="1:1" x14ac:dyDescent="0.2">
      <c r="A29" s="32" t="s">
        <v>235</v>
      </c>
    </row>
    <row r="30" spans="1:1" x14ac:dyDescent="0.2">
      <c r="A30" s="32" t="s">
        <v>176</v>
      </c>
    </row>
    <row r="31" spans="1:1" x14ac:dyDescent="0.2">
      <c r="A31" s="32" t="s">
        <v>146</v>
      </c>
    </row>
    <row r="32" spans="1:1" x14ac:dyDescent="0.2">
      <c r="A32" s="32" t="s">
        <v>175</v>
      </c>
    </row>
    <row r="34" spans="1:1" ht="24.75" customHeight="1" x14ac:dyDescent="0.2">
      <c r="A34" s="103" t="s">
        <v>174</v>
      </c>
    </row>
    <row r="35" spans="1:1" x14ac:dyDescent="0.2">
      <c r="A35" s="35" t="s">
        <v>144</v>
      </c>
    </row>
    <row r="36" spans="1:1" x14ac:dyDescent="0.2">
      <c r="A36" s="32" t="s">
        <v>173</v>
      </c>
    </row>
    <row r="37" spans="1:1" x14ac:dyDescent="0.2">
      <c r="A37" s="32" t="s">
        <v>145</v>
      </c>
    </row>
    <row r="39" spans="1:1" x14ac:dyDescent="0.2">
      <c r="A39" s="104" t="s">
        <v>154</v>
      </c>
    </row>
    <row r="40" spans="1:1" x14ac:dyDescent="0.2">
      <c r="A40" s="33" t="s">
        <v>144</v>
      </c>
    </row>
    <row r="41" spans="1:1" x14ac:dyDescent="0.2">
      <c r="A41" s="34" t="s">
        <v>172</v>
      </c>
    </row>
    <row r="42" spans="1:1" x14ac:dyDescent="0.2">
      <c r="A42" s="33" t="s">
        <v>171</v>
      </c>
    </row>
    <row r="43" spans="1:1" x14ac:dyDescent="0.2">
      <c r="A43" s="34" t="s">
        <v>170</v>
      </c>
    </row>
    <row r="44" spans="1:1" x14ac:dyDescent="0.2">
      <c r="A44" s="33" t="s">
        <v>169</v>
      </c>
    </row>
    <row r="45" spans="1:1" x14ac:dyDescent="0.2">
      <c r="A45" s="34" t="s">
        <v>168</v>
      </c>
    </row>
    <row r="46" spans="1:1" x14ac:dyDescent="0.2">
      <c r="A46" s="33" t="s">
        <v>167</v>
      </c>
    </row>
    <row r="47" spans="1:1" x14ac:dyDescent="0.2">
      <c r="A47" s="34" t="s">
        <v>166</v>
      </c>
    </row>
    <row r="48" spans="1:1" x14ac:dyDescent="0.2">
      <c r="A48" s="33" t="s">
        <v>165</v>
      </c>
    </row>
    <row r="49" spans="1:1" x14ac:dyDescent="0.2">
      <c r="A49" s="34" t="s">
        <v>164</v>
      </c>
    </row>
    <row r="50" spans="1:1" x14ac:dyDescent="0.2">
      <c r="A50" s="33" t="s">
        <v>163</v>
      </c>
    </row>
    <row r="51" spans="1:1" x14ac:dyDescent="0.2">
      <c r="A51" s="34" t="s">
        <v>162</v>
      </c>
    </row>
    <row r="52" spans="1:1" x14ac:dyDescent="0.2">
      <c r="A52" s="33" t="s">
        <v>161</v>
      </c>
    </row>
    <row r="53" spans="1:1" x14ac:dyDescent="0.2">
      <c r="A53" s="34" t="s">
        <v>160</v>
      </c>
    </row>
    <row r="54" spans="1:1" x14ac:dyDescent="0.2">
      <c r="A54" s="33" t="s">
        <v>159</v>
      </c>
    </row>
    <row r="55" spans="1:1" x14ac:dyDescent="0.2">
      <c r="A55" s="34" t="s">
        <v>207</v>
      </c>
    </row>
    <row r="56" spans="1:1" x14ac:dyDescent="0.2">
      <c r="A56" s="33" t="s">
        <v>208</v>
      </c>
    </row>
    <row r="59" spans="1:1" x14ac:dyDescent="0.2">
      <c r="A59" s="103" t="s">
        <v>264</v>
      </c>
    </row>
    <row r="60" spans="1:1" x14ac:dyDescent="0.2">
      <c r="A60" s="35" t="s">
        <v>265</v>
      </c>
    </row>
    <row r="61" spans="1:1" x14ac:dyDescent="0.2">
      <c r="A61" s="32" t="s">
        <v>266</v>
      </c>
    </row>
    <row r="63" spans="1:1" x14ac:dyDescent="0.2">
      <c r="A63" s="102" t="s">
        <v>283</v>
      </c>
    </row>
    <row r="64" spans="1:1" x14ac:dyDescent="0.2">
      <c r="A64" s="42" t="s">
        <v>144</v>
      </c>
    </row>
    <row r="65" spans="1:1" x14ac:dyDescent="0.2">
      <c r="A65" s="43" t="s">
        <v>284</v>
      </c>
    </row>
    <row r="66" spans="1:1" x14ac:dyDescent="0.2">
      <c r="A66" s="42" t="s">
        <v>285</v>
      </c>
    </row>
    <row r="69" spans="1:1" x14ac:dyDescent="0.2">
      <c r="A69" s="102" t="s">
        <v>445</v>
      </c>
    </row>
    <row r="70" spans="1:1" x14ac:dyDescent="0.2">
      <c r="A70" s="42" t="s">
        <v>144</v>
      </c>
    </row>
    <row r="71" spans="1:1" x14ac:dyDescent="0.2">
      <c r="A71" s="43" t="s">
        <v>284</v>
      </c>
    </row>
    <row r="72" spans="1:1" x14ac:dyDescent="0.2">
      <c r="A72" s="42" t="s">
        <v>285</v>
      </c>
    </row>
    <row r="73" spans="1:1" x14ac:dyDescent="0.2">
      <c r="A73" s="43" t="s">
        <v>444</v>
      </c>
    </row>
  </sheetData>
  <sheetProtection algorithmName="SHA-512" hashValue="jAtD9KeC1IXu3kLhPWLAUy4je2NW7XNRU0uRbomvDClp2YEm5pYiAgu8JTkgNJeVbjuIbddlhu7Y7SuxKuE6hQ==" saltValue="VlkfvgCMgRUxGzwUNGglOg==" spinCount="100000" sheet="1" objects="1" scenarios="1"/>
  <pageMargins left="0.7" right="0.7" top="0.75" bottom="0.75" header="0.3" footer="0.3"/>
  <pageSetup orientation="portrait" horizontalDpi="1200" verticalDpi="1200" r:id="rId1"/>
  <tableParts count="5">
    <tablePart r:id="rId2"/>
    <tablePart r:id="rId3"/>
    <tablePart r:id="rId4"/>
    <tablePart r:id="rId5"/>
    <tablePart r:id="rId6"/>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A07D04-6E33-4C37-84FD-A5D964181888}">
  <sheetPr>
    <tabColor rgb="FFB5E6A2"/>
  </sheetPr>
  <dimension ref="A1:BV100"/>
  <sheetViews>
    <sheetView zoomScale="90" zoomScaleNormal="90" zoomScaleSheetLayoutView="100" workbookViewId="0">
      <selection activeCell="D8" sqref="D8:D9"/>
    </sheetView>
  </sheetViews>
  <sheetFormatPr baseColWidth="10" defaultColWidth="11.5703125" defaultRowHeight="18" x14ac:dyDescent="0.25"/>
  <cols>
    <col min="1" max="1" width="11.5703125" style="1"/>
    <col min="2" max="2" width="20.85546875" style="1" customWidth="1"/>
    <col min="3" max="3" width="18.7109375" style="1" customWidth="1"/>
    <col min="4" max="5" width="14.85546875" style="1" customWidth="1"/>
    <col min="6" max="6" width="11.5703125" style="1"/>
    <col min="7" max="7" width="12.7109375" style="1" customWidth="1"/>
    <col min="8" max="8" width="11.5703125" style="1"/>
    <col min="9" max="9" width="33.7109375" style="1" customWidth="1"/>
    <col min="10" max="10" width="14.42578125" style="1" customWidth="1"/>
    <col min="11" max="11" width="25" style="1" customWidth="1"/>
    <col min="12" max="12" width="15" style="1" bestFit="1" customWidth="1"/>
    <col min="13" max="23" width="11.5703125" style="1"/>
    <col min="24" max="26" width="11.5703125" style="76"/>
    <col min="27" max="34" width="11.5703125" style="450"/>
    <col min="35" max="35" width="23.28515625" style="450" customWidth="1"/>
    <col min="36" max="38" width="11.5703125" style="450"/>
    <col min="39" max="39" width="17.5703125" style="450" customWidth="1"/>
    <col min="40" max="40" width="24.42578125" style="450" customWidth="1"/>
    <col min="41" max="56" width="11.5703125" style="450"/>
    <col min="57" max="72" width="11.5703125" style="451"/>
    <col min="73" max="74" width="11.5703125" style="303"/>
    <col min="75" max="16384" width="11.5703125" style="1"/>
  </cols>
  <sheetData>
    <row r="1" spans="1:43" x14ac:dyDescent="0.25">
      <c r="A1" s="288"/>
      <c r="B1" s="288"/>
      <c r="C1" s="288"/>
      <c r="D1" s="288"/>
      <c r="E1" s="288"/>
      <c r="F1" s="288"/>
      <c r="G1" s="288"/>
      <c r="H1" s="288"/>
      <c r="I1" s="288"/>
      <c r="J1" s="288"/>
      <c r="K1" s="288"/>
      <c r="L1" s="288"/>
      <c r="M1" s="504" t="s">
        <v>514</v>
      </c>
      <c r="N1" s="288"/>
      <c r="O1" s="288"/>
      <c r="P1" s="288"/>
      <c r="Q1" s="288"/>
      <c r="R1" s="288"/>
      <c r="S1" s="288"/>
      <c r="T1" s="288"/>
      <c r="U1" s="288"/>
      <c r="V1" s="288"/>
      <c r="W1" s="288"/>
    </row>
    <row r="2" spans="1:43" x14ac:dyDescent="0.25">
      <c r="A2" s="288"/>
      <c r="B2" s="288"/>
      <c r="C2" s="590" t="s">
        <v>409</v>
      </c>
      <c r="D2" s="591"/>
      <c r="E2" s="591"/>
      <c r="F2" s="591"/>
      <c r="G2" s="591"/>
      <c r="H2" s="592"/>
      <c r="J2" s="288"/>
      <c r="K2" s="288"/>
      <c r="L2" s="288"/>
      <c r="M2" s="288"/>
      <c r="N2" s="288"/>
      <c r="O2" s="288"/>
      <c r="P2" s="288"/>
      <c r="Q2" s="288"/>
      <c r="R2" s="288"/>
      <c r="S2" s="288"/>
      <c r="T2" s="288"/>
      <c r="U2" s="288"/>
      <c r="V2" s="288"/>
      <c r="W2" s="288"/>
    </row>
    <row r="3" spans="1:43" x14ac:dyDescent="0.25">
      <c r="A3" s="288"/>
      <c r="B3" s="288"/>
      <c r="C3" s="593"/>
      <c r="D3" s="594"/>
      <c r="E3" s="594"/>
      <c r="F3" s="594"/>
      <c r="G3" s="594"/>
      <c r="H3" s="595"/>
      <c r="I3" s="362"/>
      <c r="J3" s="362"/>
      <c r="K3" s="587" t="s">
        <v>489</v>
      </c>
      <c r="L3" s="578" t="s">
        <v>490</v>
      </c>
      <c r="M3" s="578"/>
      <c r="N3" s="288"/>
      <c r="O3" s="288"/>
      <c r="P3" s="288"/>
      <c r="Q3" s="288"/>
      <c r="R3" s="288"/>
      <c r="S3" s="288"/>
      <c r="T3" s="288"/>
      <c r="U3" s="288"/>
      <c r="V3" s="288"/>
      <c r="W3" s="288"/>
    </row>
    <row r="4" spans="1:43" x14ac:dyDescent="0.25">
      <c r="A4" s="288"/>
      <c r="B4" s="288"/>
      <c r="C4" s="288"/>
      <c r="D4" s="288"/>
      <c r="E4" s="288"/>
      <c r="F4" s="288"/>
      <c r="G4" s="288"/>
      <c r="H4" s="288"/>
      <c r="I4" s="362"/>
      <c r="J4" s="362"/>
      <c r="K4" s="588"/>
      <c r="L4" s="578"/>
      <c r="M4" s="578"/>
      <c r="N4" s="288"/>
      <c r="O4" s="288"/>
      <c r="P4" s="288"/>
      <c r="Q4" s="288"/>
      <c r="R4" s="288"/>
      <c r="S4" s="288"/>
      <c r="T4" s="288"/>
      <c r="U4" s="288"/>
      <c r="V4" s="288"/>
      <c r="W4" s="288"/>
    </row>
    <row r="5" spans="1:43" ht="18.75" thickBot="1" x14ac:dyDescent="0.3">
      <c r="A5" s="288"/>
      <c r="B5" s="288"/>
      <c r="C5" s="288"/>
      <c r="D5" s="288"/>
      <c r="E5" s="288"/>
      <c r="F5" s="288"/>
      <c r="G5" s="288"/>
      <c r="H5" s="288"/>
      <c r="I5" s="362"/>
      <c r="J5" s="362"/>
      <c r="K5" s="589"/>
      <c r="L5" s="578"/>
      <c r="M5" s="578"/>
      <c r="N5" s="288"/>
      <c r="O5" s="288"/>
      <c r="P5" s="288"/>
      <c r="Q5" s="288"/>
      <c r="R5" s="288"/>
      <c r="S5" s="288"/>
      <c r="T5" s="288"/>
      <c r="U5" s="288"/>
      <c r="V5" s="288"/>
      <c r="W5" s="288"/>
    </row>
    <row r="6" spans="1:43" x14ac:dyDescent="0.25">
      <c r="A6" s="288"/>
      <c r="B6" s="570" t="s">
        <v>5</v>
      </c>
      <c r="C6" s="571"/>
      <c r="D6" s="571"/>
      <c r="E6" s="571"/>
      <c r="F6" s="572"/>
      <c r="G6" s="322"/>
      <c r="H6" s="322"/>
      <c r="I6" s="575" t="s">
        <v>136</v>
      </c>
      <c r="J6" s="576"/>
      <c r="K6" s="576"/>
      <c r="L6" s="576"/>
      <c r="M6" s="577"/>
      <c r="N6" s="288"/>
      <c r="O6" s="288"/>
      <c r="P6" s="288"/>
      <c r="Q6" s="288"/>
      <c r="R6" s="288"/>
      <c r="S6" s="288"/>
      <c r="T6" s="288"/>
      <c r="U6" s="288"/>
      <c r="V6" s="288"/>
      <c r="W6" s="288"/>
    </row>
    <row r="7" spans="1:43" ht="18.75" thickBot="1" x14ac:dyDescent="0.3">
      <c r="A7" s="288"/>
      <c r="B7" s="2"/>
      <c r="C7" s="288"/>
      <c r="D7" s="288"/>
      <c r="E7" s="288"/>
      <c r="F7" s="3"/>
      <c r="G7" s="288"/>
      <c r="H7" s="288"/>
      <c r="I7" s="2"/>
      <c r="J7" s="288"/>
      <c r="K7" s="288"/>
      <c r="L7" s="288"/>
      <c r="M7" s="3"/>
      <c r="N7" s="288"/>
      <c r="O7" s="288"/>
      <c r="P7" s="288"/>
      <c r="Q7" s="288"/>
      <c r="R7" s="288"/>
      <c r="S7" s="288"/>
      <c r="T7" s="288"/>
      <c r="U7" s="288"/>
      <c r="V7" s="288"/>
      <c r="W7" s="288"/>
      <c r="AI7" s="450" t="s">
        <v>60</v>
      </c>
    </row>
    <row r="8" spans="1:43" ht="18.75" thickBot="1" x14ac:dyDescent="0.3">
      <c r="A8" s="288"/>
      <c r="B8" s="579" t="s">
        <v>416</v>
      </c>
      <c r="C8" s="580"/>
      <c r="D8" s="583"/>
      <c r="E8" s="585" t="s">
        <v>0</v>
      </c>
      <c r="F8" s="3"/>
      <c r="G8" s="288"/>
      <c r="H8" s="288"/>
      <c r="I8" s="352" t="s">
        <v>89</v>
      </c>
      <c r="J8" s="320" t="s">
        <v>12</v>
      </c>
      <c r="K8" s="353"/>
      <c r="L8" s="321" t="s">
        <v>14</v>
      </c>
      <c r="M8" s="306"/>
      <c r="N8" s="288"/>
      <c r="O8" s="288"/>
      <c r="P8" s="288"/>
      <c r="Q8" s="288"/>
      <c r="R8" s="288"/>
      <c r="S8" s="288"/>
      <c r="T8" s="288"/>
      <c r="U8" s="288"/>
      <c r="V8" s="288"/>
      <c r="W8" s="288"/>
      <c r="AI8" s="452">
        <f>IFERROR(IF(D14=AI17,(D13*0.1175)/D15/365,IF(D14=AI16,(D13*0.0908)/D15/365,IF(D14=AI15,(D13*0.0775)/D15/365,IF(D14=AI14,(D13*0.0695)/D15/365,IF(D14=AI13,(D13*0.0641)/D15/365,IF(D14=AI12,(D13*0.0575)/D15/365,IF(D14=AI11,(D13*0.0535)/D15/365,IF(D14="",0)))))))),0)</f>
        <v>0</v>
      </c>
      <c r="AL8" s="450" t="s">
        <v>38</v>
      </c>
    </row>
    <row r="9" spans="1:43" ht="18.75" thickBot="1" x14ac:dyDescent="0.3">
      <c r="A9" s="318"/>
      <c r="B9" s="581"/>
      <c r="C9" s="582"/>
      <c r="D9" s="584"/>
      <c r="E9" s="586"/>
      <c r="F9" s="312"/>
      <c r="G9" s="288"/>
      <c r="H9" s="288"/>
      <c r="I9" s="345"/>
      <c r="J9" s="319" t="s">
        <v>13</v>
      </c>
      <c r="K9" s="354"/>
      <c r="L9" s="315" t="s">
        <v>13</v>
      </c>
      <c r="M9" s="312"/>
      <c r="N9" s="288"/>
      <c r="O9" s="288"/>
      <c r="P9" s="288"/>
      <c r="Q9" s="288"/>
      <c r="R9" s="288"/>
      <c r="S9" s="288"/>
      <c r="T9" s="288"/>
      <c r="U9" s="288"/>
      <c r="V9" s="288"/>
      <c r="W9" s="288"/>
      <c r="AL9" s="453" t="s">
        <v>39</v>
      </c>
      <c r="AO9" s="450">
        <v>1</v>
      </c>
      <c r="AQ9" s="452"/>
    </row>
    <row r="10" spans="1:43" ht="18.75" thickBot="1" x14ac:dyDescent="0.3">
      <c r="A10" s="288"/>
      <c r="B10" s="2"/>
      <c r="C10" s="288"/>
      <c r="D10" s="288"/>
      <c r="E10" s="288"/>
      <c r="F10" s="288"/>
      <c r="G10" s="288"/>
      <c r="H10" s="288"/>
      <c r="I10" s="344"/>
      <c r="J10" s="288"/>
      <c r="K10" s="288"/>
      <c r="L10" s="288"/>
      <c r="M10" s="3"/>
      <c r="N10" s="288"/>
      <c r="O10" s="288"/>
      <c r="P10" s="288"/>
      <c r="Q10" s="288"/>
      <c r="R10" s="288"/>
      <c r="S10" s="288"/>
      <c r="T10" s="288"/>
      <c r="U10" s="288"/>
      <c r="V10" s="288"/>
      <c r="W10" s="288"/>
      <c r="AI10" s="450" t="s">
        <v>37</v>
      </c>
      <c r="AL10" s="453" t="s">
        <v>40</v>
      </c>
      <c r="AO10" s="450">
        <v>2</v>
      </c>
    </row>
    <row r="11" spans="1:43" ht="18.75" thickBot="1" x14ac:dyDescent="0.3">
      <c r="A11" s="288"/>
      <c r="B11" s="570" t="s">
        <v>4</v>
      </c>
      <c r="C11" s="571"/>
      <c r="D11" s="571"/>
      <c r="E11" s="571"/>
      <c r="F11" s="572"/>
      <c r="G11" s="288"/>
      <c r="H11" s="288"/>
      <c r="I11" s="344" t="s">
        <v>90</v>
      </c>
      <c r="J11" s="320" t="s">
        <v>12</v>
      </c>
      <c r="K11" s="353"/>
      <c r="L11" s="6" t="s">
        <v>14</v>
      </c>
      <c r="M11" s="3"/>
      <c r="N11" s="288"/>
      <c r="O11" s="288"/>
      <c r="P11" s="288"/>
      <c r="Q11" s="288"/>
      <c r="R11" s="288"/>
      <c r="S11" s="288"/>
      <c r="T11" s="288"/>
      <c r="U11" s="288"/>
      <c r="V11" s="288"/>
      <c r="W11" s="288"/>
      <c r="AI11" s="450">
        <v>50</v>
      </c>
      <c r="AL11" s="453" t="s">
        <v>41</v>
      </c>
      <c r="AO11" s="450">
        <v>5</v>
      </c>
    </row>
    <row r="12" spans="1:43" ht="18.75" thickBot="1" x14ac:dyDescent="0.3">
      <c r="A12" s="288"/>
      <c r="B12" s="596" t="s">
        <v>111</v>
      </c>
      <c r="C12" s="597"/>
      <c r="D12" s="598" t="s">
        <v>138</v>
      </c>
      <c r="E12" s="599"/>
      <c r="F12" s="3"/>
      <c r="G12" s="288"/>
      <c r="H12" s="288"/>
      <c r="I12" s="345"/>
      <c r="J12" s="319" t="s">
        <v>13</v>
      </c>
      <c r="K12" s="354"/>
      <c r="L12" s="315" t="s">
        <v>13</v>
      </c>
      <c r="M12" s="312"/>
      <c r="N12" s="288"/>
      <c r="O12" s="288"/>
      <c r="P12" s="288"/>
      <c r="Q12" s="288"/>
      <c r="R12" s="288"/>
      <c r="S12" s="288"/>
      <c r="T12" s="288"/>
      <c r="U12" s="288"/>
      <c r="V12" s="288"/>
      <c r="W12" s="288"/>
      <c r="AI12" s="450">
        <v>40</v>
      </c>
      <c r="AL12" s="453" t="s">
        <v>42</v>
      </c>
      <c r="AO12" s="450">
        <v>5</v>
      </c>
    </row>
    <row r="13" spans="1:43" ht="18.75" thickBot="1" x14ac:dyDescent="0.3">
      <c r="A13" s="288"/>
      <c r="B13" s="348" t="s">
        <v>135</v>
      </c>
      <c r="C13" s="347"/>
      <c r="D13" s="346">
        <f>IF(D12=AH22,AJ22*D15,IF(D12=AH23,AJ23*D15,IF(D12=AH24,AJ24*D15,IF(D12=AH25,AJ25*D15,IF(D12=AH26,AJ26*D15,IF(D12=AH27,AJ27*D15,IF(D12=AH28,AJ28*D15,IF(D12=AH29,AJ29*D15,IF(D12=AH30,AJ30*D15,IF(D12=AH31,AJ31*D15,IF(D12=AH32,AJ32*D15,IF(D12=AH33,AJ33*D15,IF(D12=AH34,AJ34*D15,IF(D12=AH35,AJ35*D15,IF(D12=AH36,AJ36*D15,IF(D12=AH37,AJ37*D15,IF(D12=AH38,AJ38*D15,IF(D12=AH39,AJ39*D15,IF(D12=AH40,AJ40*D15,IF(D12=AH41,AJ41*D15,IF(D12=AH42,AJ42*D15,IF(D12=AH43,0,"Nombre"))))))))))))))))))))))</f>
        <v>0</v>
      </c>
      <c r="E13" s="6" t="s">
        <v>2</v>
      </c>
      <c r="F13" s="3"/>
      <c r="G13" s="288"/>
      <c r="H13" s="288"/>
      <c r="I13" s="344"/>
      <c r="J13" s="288"/>
      <c r="K13" s="316"/>
      <c r="L13" s="288"/>
      <c r="M13" s="3"/>
      <c r="N13" s="288"/>
      <c r="O13" s="288"/>
      <c r="P13" s="288"/>
      <c r="Q13" s="288"/>
      <c r="R13" s="288"/>
      <c r="S13" s="288"/>
      <c r="T13" s="288"/>
      <c r="U13" s="288"/>
      <c r="V13" s="288"/>
      <c r="W13" s="288"/>
      <c r="AI13" s="450">
        <v>30</v>
      </c>
      <c r="AL13" s="453" t="s">
        <v>43</v>
      </c>
      <c r="AO13" s="450">
        <v>25</v>
      </c>
    </row>
    <row r="14" spans="1:43" ht="18.75" thickBot="1" x14ac:dyDescent="0.3">
      <c r="A14" s="288"/>
      <c r="B14" s="348" t="s">
        <v>109</v>
      </c>
      <c r="C14" s="347"/>
      <c r="D14" s="351"/>
      <c r="E14" s="6" t="s">
        <v>110</v>
      </c>
      <c r="F14" s="3"/>
      <c r="G14" s="288"/>
      <c r="H14" s="288"/>
      <c r="I14" s="344" t="s">
        <v>91</v>
      </c>
      <c r="J14" s="320" t="s">
        <v>12</v>
      </c>
      <c r="K14" s="353"/>
      <c r="L14" s="6" t="s">
        <v>14</v>
      </c>
      <c r="M14" s="3"/>
      <c r="N14" s="288"/>
      <c r="O14" s="288"/>
      <c r="P14" s="288"/>
      <c r="Q14" s="288"/>
      <c r="R14" s="288"/>
      <c r="S14" s="288"/>
      <c r="T14" s="288"/>
      <c r="U14" s="288"/>
      <c r="V14" s="288"/>
      <c r="W14" s="288"/>
      <c r="AI14" s="450">
        <v>25</v>
      </c>
      <c r="AL14" s="453" t="s">
        <v>44</v>
      </c>
      <c r="AO14" s="450">
        <v>4</v>
      </c>
    </row>
    <row r="15" spans="1:43" ht="21.75" thickBot="1" x14ac:dyDescent="0.3">
      <c r="A15" s="288"/>
      <c r="B15" s="348" t="s">
        <v>1</v>
      </c>
      <c r="C15" s="347"/>
      <c r="D15" s="351"/>
      <c r="E15" s="6" t="s">
        <v>408</v>
      </c>
      <c r="F15" s="3"/>
      <c r="G15" s="288"/>
      <c r="H15" s="288"/>
      <c r="I15" s="345"/>
      <c r="J15" s="319" t="s">
        <v>13</v>
      </c>
      <c r="K15" s="354"/>
      <c r="L15" s="315" t="s">
        <v>13</v>
      </c>
      <c r="M15" s="312"/>
      <c r="N15" s="288"/>
      <c r="O15" s="288"/>
      <c r="P15" s="288"/>
      <c r="Q15" s="288"/>
      <c r="R15" s="288"/>
      <c r="S15" s="288"/>
      <c r="T15" s="288"/>
      <c r="U15" s="288"/>
      <c r="V15" s="288"/>
      <c r="W15" s="288"/>
      <c r="AI15" s="450">
        <v>20</v>
      </c>
      <c r="AL15" s="453" t="s">
        <v>45</v>
      </c>
      <c r="AO15" s="450">
        <v>125</v>
      </c>
    </row>
    <row r="16" spans="1:43" ht="21.75" thickBot="1" x14ac:dyDescent="0.3">
      <c r="A16" s="288"/>
      <c r="B16" s="349" t="s">
        <v>33</v>
      </c>
      <c r="C16" s="350"/>
      <c r="D16" s="351"/>
      <c r="E16" s="315" t="s">
        <v>408</v>
      </c>
      <c r="F16" s="312"/>
      <c r="G16" s="288"/>
      <c r="H16" s="288"/>
      <c r="I16" s="344"/>
      <c r="J16" s="316"/>
      <c r="K16" s="318"/>
      <c r="L16" s="288"/>
      <c r="M16" s="3"/>
      <c r="N16" s="288"/>
      <c r="O16" s="288"/>
      <c r="P16" s="288"/>
      <c r="Q16" s="288"/>
      <c r="R16" s="288"/>
      <c r="S16" s="288"/>
      <c r="T16" s="288"/>
      <c r="U16" s="288"/>
      <c r="V16" s="288"/>
      <c r="W16" s="288"/>
      <c r="AI16" s="450">
        <v>15</v>
      </c>
      <c r="AL16" s="453" t="s">
        <v>46</v>
      </c>
      <c r="AO16" s="450">
        <v>250</v>
      </c>
    </row>
    <row r="17" spans="1:46" ht="18.75" thickBot="1" x14ac:dyDescent="0.3">
      <c r="A17" s="288"/>
      <c r="B17" s="2"/>
      <c r="C17" s="288"/>
      <c r="D17" s="288"/>
      <c r="E17" s="288"/>
      <c r="F17" s="288"/>
      <c r="G17" s="288"/>
      <c r="H17" s="288"/>
      <c r="I17" s="344" t="s">
        <v>92</v>
      </c>
      <c r="J17" s="320" t="s">
        <v>12</v>
      </c>
      <c r="K17" s="353"/>
      <c r="L17" s="6" t="s">
        <v>14</v>
      </c>
      <c r="M17" s="3"/>
      <c r="N17" s="288"/>
      <c r="O17" s="288"/>
      <c r="P17" s="288"/>
      <c r="Q17" s="288"/>
      <c r="R17" s="288"/>
      <c r="S17" s="288"/>
      <c r="T17" s="288"/>
      <c r="U17" s="288"/>
      <c r="V17" s="288"/>
      <c r="W17" s="288"/>
      <c r="AI17" s="450">
        <v>10</v>
      </c>
      <c r="AL17" s="453" t="s">
        <v>47</v>
      </c>
      <c r="AO17" s="450">
        <v>250</v>
      </c>
    </row>
    <row r="18" spans="1:46" ht="18.75" thickBot="1" x14ac:dyDescent="0.3">
      <c r="A18" s="288"/>
      <c r="B18" s="2"/>
      <c r="C18" s="288"/>
      <c r="D18" s="288"/>
      <c r="E18" s="288"/>
      <c r="F18" s="288"/>
      <c r="G18" s="288"/>
      <c r="H18" s="288"/>
      <c r="I18" s="345"/>
      <c r="J18" s="319" t="s">
        <v>13</v>
      </c>
      <c r="K18" s="354"/>
      <c r="L18" s="315" t="s">
        <v>13</v>
      </c>
      <c r="M18" s="312"/>
      <c r="N18" s="288"/>
      <c r="O18" s="288"/>
      <c r="P18" s="288"/>
      <c r="Q18" s="288"/>
      <c r="R18" s="288"/>
      <c r="S18" s="288"/>
      <c r="T18" s="288"/>
      <c r="U18" s="288"/>
      <c r="V18" s="288"/>
      <c r="W18" s="288"/>
      <c r="AL18" s="453" t="s">
        <v>48</v>
      </c>
      <c r="AO18" s="450">
        <v>1500</v>
      </c>
    </row>
    <row r="19" spans="1:46" ht="18.75" thickBot="1" x14ac:dyDescent="0.3">
      <c r="A19" s="288"/>
      <c r="B19" s="570" t="s">
        <v>6</v>
      </c>
      <c r="C19" s="571"/>
      <c r="D19" s="571"/>
      <c r="E19" s="571"/>
      <c r="F19" s="572"/>
      <c r="G19" s="288"/>
      <c r="H19" s="288"/>
      <c r="I19" s="344"/>
      <c r="J19" s="288"/>
      <c r="K19" s="288"/>
      <c r="L19" s="288"/>
      <c r="M19" s="3"/>
      <c r="N19" s="288"/>
      <c r="O19" s="288"/>
      <c r="P19" s="288"/>
      <c r="Q19" s="288"/>
      <c r="R19" s="288"/>
      <c r="S19" s="288"/>
      <c r="T19" s="288"/>
      <c r="U19" s="288"/>
      <c r="V19" s="288"/>
      <c r="W19" s="288"/>
      <c r="AL19" s="453" t="s">
        <v>49</v>
      </c>
      <c r="AO19" s="450">
        <v>300</v>
      </c>
    </row>
    <row r="20" spans="1:46" ht="18.75" thickBot="1" x14ac:dyDescent="0.3">
      <c r="A20" s="288"/>
      <c r="B20" s="2"/>
      <c r="C20" s="288"/>
      <c r="D20" s="288"/>
      <c r="E20" s="288"/>
      <c r="F20" s="3"/>
      <c r="G20" s="288"/>
      <c r="H20" s="288"/>
      <c r="I20" s="344" t="s">
        <v>137</v>
      </c>
      <c r="J20" s="320" t="s">
        <v>12</v>
      </c>
      <c r="K20" s="353"/>
      <c r="L20" s="6" t="s">
        <v>14</v>
      </c>
      <c r="M20" s="3"/>
      <c r="N20" s="288"/>
      <c r="O20" s="288"/>
      <c r="P20" s="288"/>
      <c r="Q20" s="288"/>
      <c r="R20" s="288"/>
      <c r="S20" s="288"/>
      <c r="T20" s="288"/>
      <c r="U20" s="288"/>
      <c r="V20" s="288"/>
      <c r="W20" s="288"/>
      <c r="AL20" s="453" t="s">
        <v>50</v>
      </c>
      <c r="AO20" s="450">
        <v>100</v>
      </c>
    </row>
    <row r="21" spans="1:46" ht="18.75" thickBot="1" x14ac:dyDescent="0.3">
      <c r="A21" s="288"/>
      <c r="B21" s="5" t="s">
        <v>7</v>
      </c>
      <c r="C21" s="602" t="s">
        <v>138</v>
      </c>
      <c r="D21" s="603"/>
      <c r="E21" s="6"/>
      <c r="F21" s="7"/>
      <c r="G21" s="288"/>
      <c r="H21" s="288"/>
      <c r="I21" s="345"/>
      <c r="J21" s="319" t="s">
        <v>13</v>
      </c>
      <c r="K21" s="354"/>
      <c r="L21" s="315" t="s">
        <v>13</v>
      </c>
      <c r="M21" s="312"/>
      <c r="N21" s="288"/>
      <c r="O21" s="288"/>
      <c r="P21" s="288"/>
      <c r="Q21" s="288"/>
      <c r="R21" s="288"/>
      <c r="S21" s="288"/>
      <c r="T21" s="288"/>
      <c r="U21" s="288"/>
      <c r="V21" s="288"/>
      <c r="W21" s="288"/>
      <c r="AJ21" s="450" t="s">
        <v>105</v>
      </c>
      <c r="AL21" s="453" t="s">
        <v>51</v>
      </c>
      <c r="AO21" s="450">
        <v>75</v>
      </c>
    </row>
    <row r="22" spans="1:46" ht="18.75" thickBot="1" x14ac:dyDescent="0.3">
      <c r="A22" s="288"/>
      <c r="B22" s="5" t="s">
        <v>8</v>
      </c>
      <c r="C22" s="6"/>
      <c r="D22" s="357"/>
      <c r="E22" s="6" t="s">
        <v>11</v>
      </c>
      <c r="F22" s="7"/>
      <c r="G22" s="288"/>
      <c r="H22" s="288"/>
      <c r="I22" s="288"/>
      <c r="J22" s="288"/>
      <c r="K22" s="316"/>
      <c r="L22" s="288"/>
      <c r="M22" s="3"/>
      <c r="N22" s="288"/>
      <c r="O22" s="288"/>
      <c r="P22" s="288"/>
      <c r="Q22" s="288"/>
      <c r="R22" s="288"/>
      <c r="S22" s="288"/>
      <c r="T22" s="288"/>
      <c r="U22" s="288"/>
      <c r="V22" s="288"/>
      <c r="W22" s="288"/>
      <c r="AH22" s="454" t="s">
        <v>117</v>
      </c>
      <c r="AI22" s="454"/>
      <c r="AJ22" s="450">
        <v>1184</v>
      </c>
      <c r="AL22" s="453" t="s">
        <v>52</v>
      </c>
      <c r="AO22" s="450">
        <v>50</v>
      </c>
    </row>
    <row r="23" spans="1:46" ht="18.75" thickBot="1" x14ac:dyDescent="0.3">
      <c r="A23" s="288"/>
      <c r="B23" s="4" t="s">
        <v>9</v>
      </c>
      <c r="C23" s="315"/>
      <c r="D23" s="360">
        <f>IFERROR(IF(C21=AL9,D22/AO9,IF(C21=AL10,D22/AO10,IF(C21=AL11,D22/AO11,IF(C21=AL12,D22/AO12,IF(C21=AL13,D22/AO13,IF(C21=AL14,D22/AO14,IF(C21=AL15,D22/AO15,IF(C21=AL16,D22/AO16,IF(C21=AL17,D22/AO17,IF(C21=AL18,D22/AO18,IF(C21=AL19,D22/AO19,IF(C21=AL20,D22/AO20,IF(BC21=AL21,D22/AO21,IF(C21=AL22,D22/AO22,IF(C21=AL23,D22/AO23,IF(C21=AL24,D22/AO24,IF(C21=AL25,D22/AO25,IF(C21=AL26,D22/AO26,IF(C21=AL27,D22/AO27,IF(C21=AL28,0,"Nombre")))))))))))))))))))),0)</f>
        <v>0</v>
      </c>
      <c r="E23" s="315" t="s">
        <v>10</v>
      </c>
      <c r="F23" s="8"/>
      <c r="G23" s="288"/>
      <c r="H23" s="288"/>
      <c r="I23" s="288"/>
      <c r="J23" s="288"/>
      <c r="K23" s="288"/>
      <c r="L23" s="288"/>
      <c r="M23" s="3"/>
      <c r="N23" s="288"/>
      <c r="O23" s="288"/>
      <c r="P23" s="288"/>
      <c r="Q23" s="288"/>
      <c r="R23" s="288"/>
      <c r="S23" s="288"/>
      <c r="T23" s="288"/>
      <c r="U23" s="288"/>
      <c r="V23" s="288"/>
      <c r="W23" s="288"/>
      <c r="AH23" s="454" t="s">
        <v>112</v>
      </c>
      <c r="AI23" s="454"/>
      <c r="AJ23" s="450">
        <v>635</v>
      </c>
      <c r="AL23" s="453" t="s">
        <v>53</v>
      </c>
      <c r="AO23" s="450">
        <v>100</v>
      </c>
    </row>
    <row r="24" spans="1:46" x14ac:dyDescent="0.25">
      <c r="A24" s="288"/>
      <c r="B24" s="2"/>
      <c r="C24" s="288"/>
      <c r="D24" s="288"/>
      <c r="E24" s="288"/>
      <c r="F24" s="288"/>
      <c r="G24" s="288"/>
      <c r="H24" s="288"/>
      <c r="I24" s="288"/>
      <c r="J24" s="288"/>
      <c r="K24" s="288"/>
      <c r="L24" s="288"/>
      <c r="M24" s="3"/>
      <c r="N24" s="288"/>
      <c r="O24" s="288"/>
      <c r="P24" s="288"/>
      <c r="Q24" s="288"/>
      <c r="R24" s="288"/>
      <c r="S24" s="288"/>
      <c r="T24" s="288"/>
      <c r="U24" s="288"/>
      <c r="V24" s="288"/>
      <c r="W24" s="288"/>
      <c r="AH24" s="454" t="s">
        <v>113</v>
      </c>
      <c r="AI24" s="454"/>
      <c r="AJ24" s="450">
        <v>452</v>
      </c>
      <c r="AL24" s="453" t="s">
        <v>54</v>
      </c>
      <c r="AO24" s="450">
        <v>40</v>
      </c>
    </row>
    <row r="25" spans="1:46" ht="18.75" thickBot="1" x14ac:dyDescent="0.3">
      <c r="A25" s="288"/>
      <c r="B25" s="2"/>
      <c r="C25" s="288"/>
      <c r="D25" s="288"/>
      <c r="E25" s="288"/>
      <c r="F25" s="288"/>
      <c r="G25" s="288"/>
      <c r="H25" s="288"/>
      <c r="I25" s="288"/>
      <c r="J25" s="288"/>
      <c r="K25" s="288"/>
      <c r="L25" s="288"/>
      <c r="M25" s="3"/>
      <c r="N25" s="288"/>
      <c r="O25" s="288"/>
      <c r="P25" s="288"/>
      <c r="Q25" s="288"/>
      <c r="R25" s="288"/>
      <c r="S25" s="288"/>
      <c r="T25" s="288"/>
      <c r="U25" s="288"/>
      <c r="V25" s="288"/>
      <c r="W25" s="288"/>
      <c r="AH25" s="454" t="s">
        <v>116</v>
      </c>
      <c r="AI25" s="454"/>
      <c r="AJ25" s="450">
        <v>600</v>
      </c>
      <c r="AL25" s="453" t="s">
        <v>55</v>
      </c>
      <c r="AO25" s="450">
        <v>4</v>
      </c>
    </row>
    <row r="26" spans="1:46" x14ac:dyDescent="0.25">
      <c r="A26" s="288"/>
      <c r="B26" s="573"/>
      <c r="C26" s="574"/>
      <c r="D26" s="574"/>
      <c r="E26" s="574"/>
      <c r="F26" s="574"/>
      <c r="G26" s="288"/>
      <c r="H26" s="288"/>
      <c r="I26" s="570" t="s">
        <v>16</v>
      </c>
      <c r="J26" s="571"/>
      <c r="K26" s="571"/>
      <c r="L26" s="571"/>
      <c r="M26" s="572"/>
      <c r="N26" s="288"/>
      <c r="O26" s="288"/>
      <c r="P26" s="288"/>
      <c r="Q26" s="288"/>
      <c r="R26" s="288"/>
      <c r="S26" s="288"/>
      <c r="T26" s="288"/>
      <c r="U26" s="288"/>
      <c r="V26" s="288"/>
      <c r="W26" s="288"/>
      <c r="AH26" s="454" t="s">
        <v>128</v>
      </c>
      <c r="AI26" s="454"/>
      <c r="AJ26" s="450">
        <v>450</v>
      </c>
      <c r="AL26" s="453" t="s">
        <v>56</v>
      </c>
      <c r="AO26" s="450">
        <v>6</v>
      </c>
    </row>
    <row r="27" spans="1:46" ht="18.75" thickBot="1" x14ac:dyDescent="0.3">
      <c r="A27" s="288"/>
      <c r="B27" s="2"/>
      <c r="C27" s="288"/>
      <c r="D27" s="288"/>
      <c r="E27" s="288"/>
      <c r="F27" s="288"/>
      <c r="G27" s="288"/>
      <c r="H27" s="288"/>
      <c r="I27" s="2"/>
      <c r="J27" s="288"/>
      <c r="K27" s="288"/>
      <c r="L27" s="288"/>
      <c r="M27" s="3"/>
      <c r="N27" s="288"/>
      <c r="O27" s="288"/>
      <c r="P27" s="288"/>
      <c r="Q27" s="288"/>
      <c r="R27" s="288"/>
      <c r="S27" s="288"/>
      <c r="T27" s="288"/>
      <c r="U27" s="288"/>
      <c r="V27" s="288"/>
      <c r="W27" s="288"/>
      <c r="AH27" s="454" t="s">
        <v>118</v>
      </c>
      <c r="AI27" s="454"/>
      <c r="AJ27" s="450">
        <v>1237</v>
      </c>
      <c r="AL27" s="453" t="s">
        <v>57</v>
      </c>
      <c r="AO27" s="450">
        <v>40</v>
      </c>
    </row>
    <row r="28" spans="1:46" ht="21.75" thickBot="1" x14ac:dyDescent="0.3">
      <c r="A28" s="288"/>
      <c r="B28" s="317"/>
      <c r="C28" s="316"/>
      <c r="D28" s="288"/>
      <c r="E28" s="316"/>
      <c r="F28" s="288"/>
      <c r="G28" s="288"/>
      <c r="H28" s="288"/>
      <c r="I28" s="5" t="s">
        <v>18</v>
      </c>
      <c r="J28" s="6"/>
      <c r="K28" s="6"/>
      <c r="L28" s="355"/>
      <c r="M28" s="7" t="s">
        <v>408</v>
      </c>
      <c r="N28" s="288"/>
      <c r="O28" s="288"/>
      <c r="P28" s="288"/>
      <c r="Q28" s="288"/>
      <c r="R28" s="288"/>
      <c r="S28" s="288"/>
      <c r="T28" s="288"/>
      <c r="U28" s="288"/>
      <c r="V28" s="288"/>
      <c r="W28" s="288"/>
      <c r="AH28" s="454" t="s">
        <v>119</v>
      </c>
      <c r="AI28" s="454"/>
      <c r="AJ28" s="450">
        <v>1076</v>
      </c>
      <c r="AL28" s="454" t="s">
        <v>138</v>
      </c>
    </row>
    <row r="29" spans="1:46" ht="18.75" thickBot="1" x14ac:dyDescent="0.3">
      <c r="A29" s="288"/>
      <c r="B29" s="2"/>
      <c r="C29" s="316"/>
      <c r="D29" s="288"/>
      <c r="E29" s="316"/>
      <c r="F29" s="288"/>
      <c r="G29" s="288"/>
      <c r="H29" s="288"/>
      <c r="I29" s="4" t="s">
        <v>17</v>
      </c>
      <c r="J29" s="315"/>
      <c r="K29" s="356" t="s">
        <v>138</v>
      </c>
      <c r="L29" s="361">
        <f>IF(K29=AT33,AW33,IF(K29=AT34,AW34,IF(K29=AT35,AW35,IF(K29=AT36,AW36,IF(K29=AT37,AW37,IF(K29=AT38,AW38,IF(K29=AT39,AW39,IF(K29=AT40,AW40,IF(K29=AT41,AW41,IF(K29=AT42,AW42,IF(K29=AT43,AW43,IF(K29=AT44,AW44,IF(K29=AT45,AW45,IF(K29=AT46,AW46,IF(K29=AT47,AW47,IF(K29=AT48,AW48,IF(K29=AT49,0)))))))))))))))))</f>
        <v>0</v>
      </c>
      <c r="M29" s="8" t="s">
        <v>15</v>
      </c>
      <c r="N29" s="288"/>
      <c r="O29" s="288"/>
      <c r="P29" s="288"/>
      <c r="Q29" s="288"/>
      <c r="R29" s="288"/>
      <c r="S29" s="288"/>
      <c r="T29" s="288"/>
      <c r="U29" s="288"/>
      <c r="V29" s="288"/>
      <c r="W29" s="288"/>
      <c r="AH29" s="454" t="s">
        <v>120</v>
      </c>
      <c r="AI29" s="454"/>
      <c r="AJ29" s="450">
        <v>753</v>
      </c>
    </row>
    <row r="30" spans="1:46" ht="18.75" thickBot="1" x14ac:dyDescent="0.3">
      <c r="A30" s="288"/>
      <c r="B30" s="2"/>
      <c r="C30" s="288"/>
      <c r="D30" s="288"/>
      <c r="E30" s="288"/>
      <c r="F30" s="288"/>
      <c r="G30" s="288"/>
      <c r="H30" s="288"/>
      <c r="I30" s="288"/>
      <c r="J30" s="288"/>
      <c r="K30" s="288"/>
      <c r="L30" s="318"/>
      <c r="M30" s="3"/>
      <c r="N30" s="288"/>
      <c r="O30" s="288"/>
      <c r="P30" s="288"/>
      <c r="Q30" s="288"/>
      <c r="R30" s="288"/>
      <c r="S30" s="288"/>
      <c r="T30" s="288"/>
      <c r="U30" s="288"/>
      <c r="V30" s="288"/>
      <c r="W30" s="288"/>
      <c r="AH30" s="454" t="s">
        <v>121</v>
      </c>
      <c r="AI30" s="454"/>
      <c r="AJ30" s="450">
        <v>500</v>
      </c>
      <c r="AM30" s="455" t="s">
        <v>407</v>
      </c>
      <c r="AN30" s="450" t="s">
        <v>406</v>
      </c>
    </row>
    <row r="31" spans="1:46" ht="18.75" thickBot="1" x14ac:dyDescent="0.3">
      <c r="A31" s="288"/>
      <c r="B31" s="317"/>
      <c r="C31" s="316"/>
      <c r="D31" s="288"/>
      <c r="E31" s="316"/>
      <c r="F31" s="288"/>
      <c r="G31" s="288"/>
      <c r="H31" s="288"/>
      <c r="I31" s="570" t="s">
        <v>142</v>
      </c>
      <c r="J31" s="571"/>
      <c r="K31" s="571"/>
      <c r="L31" s="571"/>
      <c r="M31" s="572"/>
      <c r="N31" s="288"/>
      <c r="O31" s="288"/>
      <c r="P31" s="288"/>
      <c r="Q31" s="288"/>
      <c r="R31" s="288"/>
      <c r="S31" s="288"/>
      <c r="T31" s="288"/>
      <c r="U31" s="288"/>
      <c r="V31" s="288"/>
      <c r="W31" s="288"/>
      <c r="AH31" s="454" t="s">
        <v>46</v>
      </c>
      <c r="AI31" s="454"/>
      <c r="AJ31" s="450">
        <v>495</v>
      </c>
      <c r="AM31" s="456"/>
    </row>
    <row r="32" spans="1:46" ht="18.75" thickBot="1" x14ac:dyDescent="0.3">
      <c r="A32" s="288"/>
      <c r="B32" s="2"/>
      <c r="C32" s="316"/>
      <c r="D32" s="288"/>
      <c r="E32" s="316"/>
      <c r="F32" s="288"/>
      <c r="G32" s="288"/>
      <c r="H32" s="288"/>
      <c r="I32" s="4" t="s">
        <v>19</v>
      </c>
      <c r="J32" s="315"/>
      <c r="K32" s="315"/>
      <c r="L32" s="354"/>
      <c r="M32" s="8" t="s">
        <v>134</v>
      </c>
      <c r="N32" s="288"/>
      <c r="O32" s="288"/>
      <c r="P32" s="288"/>
      <c r="Q32" s="288"/>
      <c r="R32" s="288"/>
      <c r="S32" s="288"/>
      <c r="T32" s="288"/>
      <c r="U32" s="288"/>
      <c r="V32" s="288"/>
      <c r="W32" s="288"/>
      <c r="AH32" s="454" t="s">
        <v>122</v>
      </c>
      <c r="AI32" s="454"/>
      <c r="AJ32" s="450">
        <v>495</v>
      </c>
      <c r="AT32" s="450" t="s">
        <v>66</v>
      </c>
    </row>
    <row r="33" spans="1:49" ht="18.75" thickBot="1" x14ac:dyDescent="0.3">
      <c r="A33" s="288"/>
      <c r="B33" s="363"/>
      <c r="C33" s="313"/>
      <c r="D33" s="313"/>
      <c r="E33" s="313"/>
      <c r="F33" s="313"/>
      <c r="G33" s="313"/>
      <c r="H33" s="313"/>
      <c r="I33" s="313"/>
      <c r="J33" s="313"/>
      <c r="K33" s="313"/>
      <c r="L33" s="313"/>
      <c r="M33" s="312"/>
      <c r="N33" s="288"/>
      <c r="O33" s="288"/>
      <c r="P33" s="288"/>
      <c r="Q33" s="288"/>
      <c r="R33" s="288"/>
      <c r="S33" s="288"/>
      <c r="T33" s="288"/>
      <c r="U33" s="288"/>
      <c r="V33" s="288"/>
      <c r="W33" s="288"/>
      <c r="AH33" s="454" t="s">
        <v>123</v>
      </c>
      <c r="AI33" s="454"/>
      <c r="AJ33" s="450">
        <v>205</v>
      </c>
      <c r="AL33" s="457" t="s">
        <v>405</v>
      </c>
      <c r="AM33" s="452"/>
      <c r="AO33" s="458"/>
      <c r="AT33" s="450" t="s">
        <v>67</v>
      </c>
      <c r="AW33" s="450">
        <v>2005</v>
      </c>
    </row>
    <row r="34" spans="1:49" ht="18.75" thickBot="1" x14ac:dyDescent="0.3">
      <c r="A34" s="288"/>
      <c r="B34" s="288"/>
      <c r="C34" s="288"/>
      <c r="D34" s="288"/>
      <c r="E34" s="288"/>
      <c r="F34" s="288"/>
      <c r="G34" s="288"/>
      <c r="H34" s="288"/>
      <c r="I34" s="288"/>
      <c r="J34" s="288"/>
      <c r="K34" s="288"/>
      <c r="L34" s="288"/>
      <c r="M34" s="288"/>
      <c r="N34" s="288"/>
      <c r="O34" s="288"/>
      <c r="P34" s="288"/>
      <c r="Q34" s="288"/>
      <c r="R34" s="288"/>
      <c r="S34" s="288"/>
      <c r="T34" s="288"/>
      <c r="U34" s="288"/>
      <c r="V34" s="288"/>
      <c r="W34" s="288"/>
      <c r="AH34" s="454" t="s">
        <v>124</v>
      </c>
      <c r="AI34" s="454"/>
      <c r="AJ34" s="450">
        <v>269</v>
      </c>
      <c r="AL34" s="459" t="s">
        <v>138</v>
      </c>
      <c r="AM34" s="452"/>
      <c r="AO34" s="458"/>
      <c r="AT34" s="450" t="s">
        <v>68</v>
      </c>
      <c r="AW34" s="450">
        <v>6767</v>
      </c>
    </row>
    <row r="35" spans="1:49" ht="18.75" thickBot="1" x14ac:dyDescent="0.3">
      <c r="A35" s="288"/>
      <c r="B35" s="311" t="s">
        <v>133</v>
      </c>
      <c r="C35" s="310"/>
      <c r="D35" s="309"/>
      <c r="E35" s="308">
        <f>resultats!I24</f>
        <v>0</v>
      </c>
      <c r="F35" s="307" t="s">
        <v>2</v>
      </c>
      <c r="G35" s="288"/>
      <c r="H35" s="288"/>
      <c r="I35" s="288"/>
      <c r="J35" s="288"/>
      <c r="K35" s="288"/>
      <c r="L35" s="288"/>
      <c r="M35" s="288"/>
      <c r="N35" s="288"/>
      <c r="O35" s="288"/>
      <c r="P35" s="288"/>
      <c r="Q35" s="288"/>
      <c r="R35" s="288"/>
      <c r="S35" s="288"/>
      <c r="T35" s="288"/>
      <c r="U35" s="288"/>
      <c r="V35" s="288"/>
      <c r="W35" s="288"/>
      <c r="AH35" s="454" t="s">
        <v>131</v>
      </c>
      <c r="AI35" s="454"/>
      <c r="AJ35" s="450">
        <v>2000</v>
      </c>
      <c r="AL35" s="460" t="s">
        <v>48</v>
      </c>
      <c r="AM35" s="452"/>
      <c r="AO35" s="458"/>
      <c r="AT35" s="450" t="s">
        <v>69</v>
      </c>
      <c r="AW35" s="450">
        <v>17905</v>
      </c>
    </row>
    <row r="36" spans="1:49" ht="18.75" thickBot="1" x14ac:dyDescent="0.3">
      <c r="A36" s="288"/>
      <c r="B36" s="288"/>
      <c r="C36" s="288"/>
      <c r="D36" s="288"/>
      <c r="E36" s="288"/>
      <c r="F36" s="288"/>
      <c r="G36" s="288"/>
      <c r="H36" s="288"/>
      <c r="I36" s="288"/>
      <c r="J36" s="288"/>
      <c r="K36" s="288"/>
      <c r="L36" s="288"/>
      <c r="M36" s="288"/>
      <c r="N36" s="288"/>
      <c r="O36" s="288"/>
      <c r="P36" s="288"/>
      <c r="Q36" s="288"/>
      <c r="R36" s="288"/>
      <c r="S36" s="288"/>
      <c r="T36" s="288"/>
      <c r="U36" s="288"/>
      <c r="V36" s="288"/>
      <c r="W36" s="288"/>
      <c r="AH36" s="454" t="s">
        <v>132</v>
      </c>
      <c r="AI36" s="454"/>
      <c r="AJ36" s="450">
        <v>1000</v>
      </c>
      <c r="AL36" s="460" t="s">
        <v>56</v>
      </c>
      <c r="AM36" s="452"/>
      <c r="AO36" s="458"/>
      <c r="AT36" s="450" t="s">
        <v>70</v>
      </c>
      <c r="AW36" s="450">
        <v>27427</v>
      </c>
    </row>
    <row r="37" spans="1:49" x14ac:dyDescent="0.25">
      <c r="A37" s="288"/>
      <c r="B37" s="600" t="s">
        <v>34</v>
      </c>
      <c r="C37" s="601"/>
      <c r="D37" s="306"/>
      <c r="E37" s="288"/>
      <c r="F37" s="6" t="s">
        <v>61</v>
      </c>
      <c r="G37" s="6"/>
      <c r="H37" s="6"/>
      <c r="I37" s="288"/>
      <c r="J37" s="288"/>
      <c r="K37" s="288"/>
      <c r="L37" s="288"/>
      <c r="M37" s="288"/>
      <c r="N37" s="288"/>
      <c r="O37" s="288"/>
      <c r="P37" s="288"/>
      <c r="Q37" s="288"/>
      <c r="R37" s="288"/>
      <c r="S37" s="288"/>
      <c r="T37" s="288"/>
      <c r="U37" s="288"/>
      <c r="V37" s="288"/>
      <c r="W37" s="288"/>
      <c r="AH37" s="454" t="s">
        <v>125</v>
      </c>
      <c r="AI37" s="454"/>
      <c r="AJ37" s="450">
        <v>56</v>
      </c>
      <c r="AL37" s="460" t="s">
        <v>50</v>
      </c>
      <c r="AM37" s="452"/>
      <c r="AO37" s="458"/>
      <c r="AT37" s="450" t="s">
        <v>71</v>
      </c>
      <c r="AW37" s="450">
        <v>15120</v>
      </c>
    </row>
    <row r="38" spans="1:49" ht="18.75" thickBot="1" x14ac:dyDescent="0.3">
      <c r="A38" s="288"/>
      <c r="B38" s="2"/>
      <c r="C38" s="288"/>
      <c r="D38" s="3"/>
      <c r="E38" s="288"/>
      <c r="F38" s="288"/>
      <c r="G38" s="288"/>
      <c r="H38" s="288"/>
      <c r="I38" s="288"/>
      <c r="J38" s="288"/>
      <c r="K38" s="288"/>
      <c r="L38" s="288"/>
      <c r="M38" s="288"/>
      <c r="N38" s="288"/>
      <c r="O38" s="288"/>
      <c r="P38" s="288"/>
      <c r="Q38" s="288"/>
      <c r="R38" s="288"/>
      <c r="S38" s="288"/>
      <c r="T38" s="288"/>
      <c r="U38" s="288"/>
      <c r="V38" s="288"/>
      <c r="W38" s="288"/>
      <c r="AH38" s="454" t="s">
        <v>126</v>
      </c>
      <c r="AI38" s="454"/>
      <c r="AJ38" s="450">
        <v>990</v>
      </c>
      <c r="AL38" s="460" t="s">
        <v>51</v>
      </c>
      <c r="AT38" s="450" t="s">
        <v>72</v>
      </c>
      <c r="AW38" s="450">
        <v>15160</v>
      </c>
    </row>
    <row r="39" spans="1:49" ht="18.75" thickBot="1" x14ac:dyDescent="0.3">
      <c r="A39" s="288"/>
      <c r="B39" s="358"/>
      <c r="C39" s="10" t="s">
        <v>35</v>
      </c>
      <c r="D39" s="11"/>
      <c r="E39" s="288"/>
      <c r="F39" s="354"/>
      <c r="G39" s="11" t="s">
        <v>83</v>
      </c>
      <c r="H39" s="288"/>
      <c r="I39" s="288"/>
      <c r="J39" s="305"/>
      <c r="K39" s="288"/>
      <c r="L39" s="288"/>
      <c r="M39" s="288"/>
      <c r="N39" s="288"/>
      <c r="O39" s="288"/>
      <c r="P39" s="288"/>
      <c r="Q39" s="288"/>
      <c r="R39" s="288"/>
      <c r="S39" s="288"/>
      <c r="T39" s="288"/>
      <c r="U39" s="288"/>
      <c r="V39" s="288"/>
      <c r="W39" s="288"/>
      <c r="AH39" s="454" t="s">
        <v>127</v>
      </c>
      <c r="AI39" s="454"/>
      <c r="AJ39" s="450">
        <v>1011</v>
      </c>
      <c r="AL39" s="460" t="s">
        <v>52</v>
      </c>
      <c r="AT39" s="450" t="s">
        <v>73</v>
      </c>
      <c r="AW39" s="450">
        <v>18882</v>
      </c>
    </row>
    <row r="40" spans="1:49" ht="18.75" thickBot="1" x14ac:dyDescent="0.3">
      <c r="A40" s="288"/>
      <c r="B40" s="14">
        <f>B39*0.092903</f>
        <v>0</v>
      </c>
      <c r="C40" s="12" t="s">
        <v>36</v>
      </c>
      <c r="D40" s="13"/>
      <c r="E40" s="288"/>
      <c r="F40" s="20">
        <f>F39/2.47</f>
        <v>0</v>
      </c>
      <c r="G40" s="7" t="s">
        <v>84</v>
      </c>
      <c r="H40" s="288"/>
      <c r="I40" s="288"/>
      <c r="J40" s="288"/>
      <c r="K40" s="288"/>
      <c r="L40" s="288"/>
      <c r="M40" s="288"/>
      <c r="N40" s="288"/>
      <c r="O40" s="288"/>
      <c r="P40" s="288"/>
      <c r="Q40" s="288"/>
      <c r="R40" s="288"/>
      <c r="S40" s="288"/>
      <c r="T40" s="288"/>
      <c r="U40" s="288"/>
      <c r="V40" s="288"/>
      <c r="W40" s="288"/>
      <c r="AH40" s="454" t="s">
        <v>114</v>
      </c>
      <c r="AI40" s="454"/>
      <c r="AJ40" s="450">
        <v>543</v>
      </c>
      <c r="AL40" s="460" t="s">
        <v>49</v>
      </c>
      <c r="AM40" s="452"/>
      <c r="AO40" s="458"/>
      <c r="AT40" s="450" t="s">
        <v>74</v>
      </c>
      <c r="AW40" s="450">
        <v>38627</v>
      </c>
    </row>
    <row r="41" spans="1:49" ht="18.75" thickBot="1" x14ac:dyDescent="0.3">
      <c r="A41" s="288"/>
      <c r="B41" s="2"/>
      <c r="C41" s="288"/>
      <c r="D41" s="3"/>
      <c r="E41" s="288"/>
      <c r="F41" s="2"/>
      <c r="G41" s="3"/>
      <c r="H41" s="288"/>
      <c r="I41" s="288"/>
      <c r="J41" s="288"/>
      <c r="K41" s="288"/>
      <c r="L41" s="288"/>
      <c r="M41" s="288"/>
      <c r="N41" s="288"/>
      <c r="O41" s="288"/>
      <c r="P41" s="288"/>
      <c r="Q41" s="288"/>
      <c r="R41" s="288"/>
      <c r="S41" s="288"/>
      <c r="T41" s="288"/>
      <c r="U41" s="288"/>
      <c r="V41" s="288"/>
      <c r="W41" s="288"/>
      <c r="AH41" s="454" t="s">
        <v>115</v>
      </c>
      <c r="AI41" s="454"/>
      <c r="AJ41" s="450">
        <v>122</v>
      </c>
      <c r="AL41" s="460" t="s">
        <v>57</v>
      </c>
      <c r="AM41" s="452"/>
      <c r="AO41" s="458"/>
      <c r="AT41" s="450" t="s">
        <v>75</v>
      </c>
      <c r="AW41" s="450">
        <v>30218</v>
      </c>
    </row>
    <row r="42" spans="1:49" ht="18.75" thickBot="1" x14ac:dyDescent="0.3">
      <c r="A42" s="288"/>
      <c r="B42" s="359"/>
      <c r="C42" s="12" t="s">
        <v>36</v>
      </c>
      <c r="D42" s="11"/>
      <c r="E42" s="288"/>
      <c r="F42" s="354"/>
      <c r="G42" s="7" t="s">
        <v>84</v>
      </c>
      <c r="H42" s="288"/>
      <c r="I42" s="288"/>
      <c r="J42" s="288"/>
      <c r="K42" s="288"/>
      <c r="L42" s="288"/>
      <c r="M42" s="288"/>
      <c r="N42" s="288"/>
      <c r="O42" s="288"/>
      <c r="P42" s="288"/>
      <c r="Q42" s="288"/>
      <c r="R42" s="288"/>
      <c r="S42" s="288"/>
      <c r="T42" s="288"/>
      <c r="U42" s="288"/>
      <c r="V42" s="288"/>
      <c r="W42" s="288"/>
      <c r="AH42" s="454" t="s">
        <v>129</v>
      </c>
      <c r="AI42" s="454"/>
      <c r="AJ42" s="450">
        <v>1500</v>
      </c>
      <c r="AL42" s="460" t="s">
        <v>55</v>
      </c>
      <c r="AM42" s="452"/>
      <c r="AO42" s="458"/>
      <c r="AT42" s="450" t="s">
        <v>76</v>
      </c>
      <c r="AW42" s="450">
        <v>19774</v>
      </c>
    </row>
    <row r="43" spans="1:49" ht="18.75" thickBot="1" x14ac:dyDescent="0.3">
      <c r="A43" s="288"/>
      <c r="B43" s="14">
        <f>B42/0.092903</f>
        <v>0</v>
      </c>
      <c r="C43" s="10" t="s">
        <v>35</v>
      </c>
      <c r="D43" s="13"/>
      <c r="E43" s="288"/>
      <c r="F43" s="4">
        <f>2.47*F42</f>
        <v>0</v>
      </c>
      <c r="G43" s="8" t="s">
        <v>83</v>
      </c>
      <c r="H43" s="288"/>
      <c r="I43" s="288"/>
      <c r="J43" s="288"/>
      <c r="K43" s="288"/>
      <c r="L43" s="288"/>
      <c r="M43" s="288"/>
      <c r="N43" s="288"/>
      <c r="O43" s="288"/>
      <c r="P43" s="288"/>
      <c r="Q43" s="288"/>
      <c r="R43" s="288"/>
      <c r="S43" s="288"/>
      <c r="T43" s="288"/>
      <c r="U43" s="288"/>
      <c r="V43" s="288"/>
      <c r="W43" s="288"/>
      <c r="AH43" s="454" t="s">
        <v>138</v>
      </c>
      <c r="AI43" s="454"/>
      <c r="AL43" s="460" t="s">
        <v>43</v>
      </c>
      <c r="AM43" s="452"/>
      <c r="AO43" s="458"/>
      <c r="AT43" s="450" t="s">
        <v>77</v>
      </c>
      <c r="AW43" s="450">
        <v>40777</v>
      </c>
    </row>
    <row r="44" spans="1:49" x14ac:dyDescent="0.25">
      <c r="A44" s="288"/>
      <c r="B44" s="288"/>
      <c r="C44" s="288"/>
      <c r="D44" s="288"/>
      <c r="E44" s="288"/>
      <c r="F44" s="288"/>
      <c r="G44" s="288"/>
      <c r="H44" s="288"/>
      <c r="I44" s="288"/>
      <c r="J44" s="288"/>
      <c r="K44" s="288"/>
      <c r="L44" s="288"/>
      <c r="M44" s="288"/>
      <c r="N44" s="288"/>
      <c r="O44" s="288"/>
      <c r="P44" s="288"/>
      <c r="Q44" s="288"/>
      <c r="R44" s="288"/>
      <c r="S44" s="288"/>
      <c r="T44" s="288"/>
      <c r="U44" s="288"/>
      <c r="V44" s="288"/>
      <c r="W44" s="288"/>
      <c r="AL44" s="460" t="s">
        <v>42</v>
      </c>
      <c r="AT44" s="450" t="s">
        <v>78</v>
      </c>
      <c r="AW44" s="450">
        <v>39632</v>
      </c>
    </row>
    <row r="45" spans="1:49" x14ac:dyDescent="0.25">
      <c r="A45" s="288"/>
      <c r="B45" s="288"/>
      <c r="C45" s="288"/>
      <c r="D45" s="288"/>
      <c r="E45" s="288"/>
      <c r="F45" s="288"/>
      <c r="G45" s="288"/>
      <c r="H45" s="288"/>
      <c r="I45" s="288"/>
      <c r="J45" s="288"/>
      <c r="K45" s="288"/>
      <c r="L45" s="288"/>
      <c r="M45" s="288"/>
      <c r="N45" s="288"/>
      <c r="O45" s="288"/>
      <c r="P45" s="288"/>
      <c r="Q45" s="288"/>
      <c r="R45" s="288"/>
      <c r="S45" s="288"/>
      <c r="T45" s="288"/>
      <c r="U45" s="288"/>
      <c r="V45" s="288"/>
      <c r="W45" s="288"/>
      <c r="AL45" s="460" t="s">
        <v>45</v>
      </c>
      <c r="AM45" s="452"/>
      <c r="AO45" s="458"/>
      <c r="AT45" s="450" t="s">
        <v>79</v>
      </c>
      <c r="AW45" s="450">
        <v>9047</v>
      </c>
    </row>
    <row r="46" spans="1:49" x14ac:dyDescent="0.25">
      <c r="A46" s="288"/>
      <c r="B46" s="288"/>
      <c r="C46" s="288"/>
      <c r="D46" s="288"/>
      <c r="E46" s="288"/>
      <c r="F46" s="288"/>
      <c r="G46" s="288"/>
      <c r="H46" s="288"/>
      <c r="I46" s="288"/>
      <c r="J46" s="288"/>
      <c r="K46" s="288"/>
      <c r="L46" s="288"/>
      <c r="M46" s="288"/>
      <c r="N46" s="288"/>
      <c r="O46" s="288"/>
      <c r="P46" s="288"/>
      <c r="Q46" s="288"/>
      <c r="R46" s="288"/>
      <c r="S46" s="288"/>
      <c r="T46" s="288"/>
      <c r="U46" s="288"/>
      <c r="V46" s="288"/>
      <c r="W46" s="288"/>
      <c r="AH46" s="461" t="s">
        <v>404</v>
      </c>
      <c r="AL46" s="460" t="s">
        <v>46</v>
      </c>
      <c r="AM46" s="452"/>
      <c r="AO46" s="458"/>
      <c r="AT46" s="450" t="s">
        <v>80</v>
      </c>
      <c r="AW46" s="450">
        <v>8710</v>
      </c>
    </row>
    <row r="47" spans="1:49" x14ac:dyDescent="0.25">
      <c r="A47" s="288"/>
      <c r="B47" s="288"/>
      <c r="C47" s="288"/>
      <c r="D47" s="288"/>
      <c r="E47" s="288"/>
      <c r="F47" s="288"/>
      <c r="G47" s="288"/>
      <c r="H47" s="288"/>
      <c r="I47" s="288"/>
      <c r="J47" s="288"/>
      <c r="K47" s="288"/>
      <c r="L47" s="288"/>
      <c r="M47" s="288"/>
      <c r="N47" s="288"/>
      <c r="O47" s="288"/>
      <c r="P47" s="288"/>
      <c r="Q47" s="288"/>
      <c r="R47" s="288"/>
      <c r="S47" s="288"/>
      <c r="T47" s="288"/>
      <c r="U47" s="288"/>
      <c r="V47" s="288"/>
      <c r="W47" s="288"/>
      <c r="AH47" s="459" t="s">
        <v>138</v>
      </c>
      <c r="AL47" s="460" t="s">
        <v>47</v>
      </c>
      <c r="AM47" s="452"/>
      <c r="AO47" s="458"/>
      <c r="AT47" s="450" t="s">
        <v>81</v>
      </c>
      <c r="AW47" s="450">
        <v>2000</v>
      </c>
    </row>
    <row r="48" spans="1:49" x14ac:dyDescent="0.25">
      <c r="A48" s="288"/>
      <c r="B48" s="288"/>
      <c r="C48" s="288"/>
      <c r="D48" s="288"/>
      <c r="E48" s="288"/>
      <c r="F48" s="288"/>
      <c r="G48" s="288"/>
      <c r="H48" s="288"/>
      <c r="I48" s="288"/>
      <c r="J48" s="288"/>
      <c r="K48" s="288"/>
      <c r="L48" s="288"/>
      <c r="M48" s="288"/>
      <c r="N48" s="288"/>
      <c r="O48" s="288"/>
      <c r="P48" s="288"/>
      <c r="Q48" s="288"/>
      <c r="R48" s="288"/>
      <c r="S48" s="288"/>
      <c r="T48" s="288"/>
      <c r="U48" s="288"/>
      <c r="V48" s="288"/>
      <c r="W48" s="288"/>
      <c r="AH48" s="459" t="s">
        <v>112</v>
      </c>
      <c r="AL48" s="460" t="s">
        <v>54</v>
      </c>
      <c r="AM48" s="452"/>
      <c r="AO48" s="458"/>
      <c r="AT48" s="450" t="s">
        <v>402</v>
      </c>
      <c r="AW48" s="450">
        <v>3500</v>
      </c>
    </row>
    <row r="49" spans="1:74" x14ac:dyDescent="0.25">
      <c r="A49" s="288"/>
      <c r="B49" s="288"/>
      <c r="C49" s="288"/>
      <c r="D49" s="288"/>
      <c r="E49" s="288"/>
      <c r="F49" s="288"/>
      <c r="G49" s="288"/>
      <c r="H49" s="288"/>
      <c r="I49" s="288"/>
      <c r="J49" s="288"/>
      <c r="K49" s="288"/>
      <c r="L49" s="288"/>
      <c r="M49" s="288"/>
      <c r="N49" s="288"/>
      <c r="O49" s="288"/>
      <c r="P49" s="288"/>
      <c r="Q49" s="288"/>
      <c r="R49" s="288"/>
      <c r="S49" s="288"/>
      <c r="T49" s="288"/>
      <c r="U49" s="288"/>
      <c r="V49" s="288"/>
      <c r="W49" s="288"/>
      <c r="AH49" s="459" t="s">
        <v>113</v>
      </c>
      <c r="AL49" s="460" t="s">
        <v>44</v>
      </c>
      <c r="AT49" s="461" t="s">
        <v>138</v>
      </c>
    </row>
    <row r="50" spans="1:74" x14ac:dyDescent="0.25">
      <c r="A50" s="288"/>
      <c r="B50" s="288"/>
      <c r="C50" s="288"/>
      <c r="D50" s="288"/>
      <c r="E50" s="288"/>
      <c r="F50" s="288"/>
      <c r="G50" s="288"/>
      <c r="H50" s="288"/>
      <c r="I50" s="288"/>
      <c r="J50" s="288"/>
      <c r="K50" s="288"/>
      <c r="L50" s="288"/>
      <c r="M50" s="288"/>
      <c r="N50" s="288"/>
      <c r="O50" s="288"/>
      <c r="P50" s="288"/>
      <c r="Q50" s="288"/>
      <c r="R50" s="288"/>
      <c r="S50" s="288"/>
      <c r="T50" s="288"/>
      <c r="U50" s="288"/>
      <c r="V50" s="288"/>
      <c r="W50" s="288"/>
      <c r="AH50" s="459" t="s">
        <v>129</v>
      </c>
      <c r="AL50" s="460" t="s">
        <v>39</v>
      </c>
      <c r="AM50" s="452"/>
      <c r="AO50" s="458"/>
      <c r="AT50" s="461"/>
    </row>
    <row r="51" spans="1:74" x14ac:dyDescent="0.25">
      <c r="A51" s="288"/>
      <c r="B51" s="288"/>
      <c r="C51" s="288"/>
      <c r="D51" s="288"/>
      <c r="E51" s="288"/>
      <c r="F51" s="288"/>
      <c r="G51" s="288"/>
      <c r="H51" s="288"/>
      <c r="I51" s="288"/>
      <c r="J51" s="288"/>
      <c r="K51" s="288"/>
      <c r="L51" s="288"/>
      <c r="M51" s="288"/>
      <c r="N51" s="288"/>
      <c r="O51" s="288"/>
      <c r="P51" s="288"/>
      <c r="Q51" s="288"/>
      <c r="R51" s="288"/>
      <c r="S51" s="288"/>
      <c r="T51" s="288"/>
      <c r="U51" s="288"/>
      <c r="V51" s="288"/>
      <c r="W51" s="288"/>
      <c r="AH51" s="459" t="s">
        <v>121</v>
      </c>
      <c r="AL51" s="460" t="s">
        <v>40</v>
      </c>
      <c r="AM51" s="452"/>
      <c r="AO51" s="458"/>
      <c r="AT51" s="461"/>
    </row>
    <row r="52" spans="1:74" x14ac:dyDescent="0.25">
      <c r="A52" s="288"/>
      <c r="B52" s="288"/>
      <c r="C52" s="288"/>
      <c r="D52" s="288"/>
      <c r="E52" s="288"/>
      <c r="F52" s="288"/>
      <c r="G52" s="288"/>
      <c r="H52" s="288"/>
      <c r="I52" s="288"/>
      <c r="J52" s="288"/>
      <c r="K52" s="288"/>
      <c r="L52" s="288"/>
      <c r="M52" s="288"/>
      <c r="N52" s="288"/>
      <c r="O52" s="288"/>
      <c r="P52" s="288"/>
      <c r="Q52" s="288"/>
      <c r="R52" s="288"/>
      <c r="S52" s="288"/>
      <c r="T52" s="288"/>
      <c r="U52" s="288"/>
      <c r="V52" s="288"/>
      <c r="W52" s="288"/>
      <c r="AH52" s="459" t="s">
        <v>122</v>
      </c>
      <c r="AL52" s="460" t="s">
        <v>41</v>
      </c>
      <c r="AM52" s="452"/>
      <c r="AO52" s="458"/>
      <c r="AT52" s="461" t="s">
        <v>403</v>
      </c>
    </row>
    <row r="53" spans="1:74" x14ac:dyDescent="0.25">
      <c r="A53" s="288"/>
      <c r="B53" s="288"/>
      <c r="C53" s="288"/>
      <c r="D53" s="288"/>
      <c r="E53" s="288"/>
      <c r="F53" s="288"/>
      <c r="G53" s="288"/>
      <c r="H53" s="288"/>
      <c r="I53" s="288"/>
      <c r="J53" s="288"/>
      <c r="K53" s="288"/>
      <c r="L53" s="288"/>
      <c r="M53" s="288"/>
      <c r="N53" s="288"/>
      <c r="O53" s="288"/>
      <c r="P53" s="288"/>
      <c r="Q53" s="288"/>
      <c r="R53" s="288"/>
      <c r="S53" s="288"/>
      <c r="T53" s="288"/>
      <c r="U53" s="288"/>
      <c r="V53" s="288"/>
      <c r="W53" s="288"/>
      <c r="AH53" s="459" t="s">
        <v>120</v>
      </c>
      <c r="AL53" s="460" t="s">
        <v>53</v>
      </c>
      <c r="AM53" s="452"/>
      <c r="AO53" s="458"/>
      <c r="AT53" s="461" t="s">
        <v>138</v>
      </c>
    </row>
    <row r="54" spans="1:74" s="76" customFormat="1" x14ac:dyDescent="0.25">
      <c r="AA54" s="461"/>
      <c r="AB54" s="461"/>
      <c r="AC54" s="461"/>
      <c r="AD54" s="461"/>
      <c r="AE54" s="461"/>
      <c r="AF54" s="461"/>
      <c r="AG54" s="461"/>
      <c r="AH54" s="459" t="s">
        <v>114</v>
      </c>
      <c r="AI54" s="461"/>
      <c r="AJ54" s="461"/>
      <c r="AK54" s="461"/>
      <c r="AL54" s="461"/>
      <c r="AM54" s="461"/>
      <c r="AN54" s="461"/>
      <c r="AO54" s="461"/>
      <c r="AP54" s="461"/>
      <c r="AQ54" s="461"/>
      <c r="AR54" s="461"/>
      <c r="AS54" s="461"/>
      <c r="AT54" s="461" t="s">
        <v>67</v>
      </c>
      <c r="AU54" s="461"/>
      <c r="AV54" s="461"/>
      <c r="AW54" s="461"/>
      <c r="AX54" s="461"/>
      <c r="AY54" s="461"/>
      <c r="AZ54" s="461"/>
      <c r="BA54" s="461"/>
      <c r="BB54" s="461"/>
      <c r="BC54" s="461"/>
      <c r="BD54" s="461"/>
      <c r="BE54" s="462"/>
      <c r="BF54" s="462"/>
      <c r="BG54" s="462"/>
      <c r="BH54" s="462"/>
      <c r="BI54" s="462"/>
      <c r="BJ54" s="462"/>
      <c r="BK54" s="462"/>
      <c r="BL54" s="462"/>
      <c r="BM54" s="462"/>
      <c r="BN54" s="462"/>
      <c r="BO54" s="462"/>
      <c r="BP54" s="462"/>
      <c r="BQ54" s="462"/>
      <c r="BR54" s="462"/>
      <c r="BS54" s="462"/>
      <c r="BT54" s="462"/>
      <c r="BU54" s="72"/>
      <c r="BV54" s="72"/>
    </row>
    <row r="55" spans="1:74" s="76" customFormat="1" x14ac:dyDescent="0.25">
      <c r="AA55" s="461"/>
      <c r="AB55" s="461"/>
      <c r="AC55" s="461"/>
      <c r="AD55" s="461"/>
      <c r="AE55" s="461"/>
      <c r="AF55" s="461"/>
      <c r="AG55" s="461"/>
      <c r="AH55" s="459" t="s">
        <v>115</v>
      </c>
      <c r="AI55" s="461"/>
      <c r="AJ55" s="461"/>
      <c r="AK55" s="461"/>
      <c r="AL55" s="460"/>
      <c r="AM55" s="461"/>
      <c r="AN55" s="461"/>
      <c r="AO55" s="461"/>
      <c r="AP55" s="461"/>
      <c r="AQ55" s="461"/>
      <c r="AR55" s="461"/>
      <c r="AS55" s="461"/>
      <c r="AT55" s="461" t="s">
        <v>68</v>
      </c>
      <c r="AU55" s="461"/>
      <c r="AV55" s="461"/>
      <c r="AW55" s="461"/>
      <c r="AX55" s="461"/>
      <c r="AY55" s="461"/>
      <c r="AZ55" s="461"/>
      <c r="BA55" s="461"/>
      <c r="BB55" s="461"/>
      <c r="BC55" s="461"/>
      <c r="BD55" s="461"/>
      <c r="BE55" s="462"/>
      <c r="BF55" s="462"/>
      <c r="BG55" s="462"/>
      <c r="BH55" s="462"/>
      <c r="BI55" s="462"/>
      <c r="BJ55" s="462"/>
      <c r="BK55" s="462"/>
      <c r="BL55" s="462"/>
      <c r="BM55" s="462"/>
      <c r="BN55" s="462"/>
      <c r="BO55" s="462"/>
      <c r="BP55" s="462"/>
      <c r="BQ55" s="462"/>
      <c r="BR55" s="462"/>
      <c r="BS55" s="462"/>
      <c r="BT55" s="462"/>
      <c r="BU55" s="72"/>
      <c r="BV55" s="72"/>
    </row>
    <row r="56" spans="1:74" s="76" customFormat="1" x14ac:dyDescent="0.25">
      <c r="AA56" s="461"/>
      <c r="AB56" s="461"/>
      <c r="AC56" s="461"/>
      <c r="AD56" s="461"/>
      <c r="AE56" s="461"/>
      <c r="AF56" s="461"/>
      <c r="AG56" s="461"/>
      <c r="AH56" s="459" t="s">
        <v>117</v>
      </c>
      <c r="AI56" s="461"/>
      <c r="AJ56" s="461"/>
      <c r="AK56" s="461"/>
      <c r="AL56" s="460"/>
      <c r="AM56" s="461"/>
      <c r="AN56" s="463"/>
      <c r="AO56" s="461"/>
      <c r="AP56" s="461"/>
      <c r="AQ56" s="461"/>
      <c r="AR56" s="461"/>
      <c r="AS56" s="461"/>
      <c r="AT56" s="461" t="s">
        <v>69</v>
      </c>
      <c r="AU56" s="461"/>
      <c r="AV56" s="461"/>
      <c r="AW56" s="461"/>
      <c r="AX56" s="461"/>
      <c r="AY56" s="461"/>
      <c r="AZ56" s="461"/>
      <c r="BA56" s="461"/>
      <c r="BB56" s="461"/>
      <c r="BC56" s="461"/>
      <c r="BD56" s="461"/>
      <c r="BE56" s="462"/>
      <c r="BF56" s="462"/>
      <c r="BG56" s="462"/>
      <c r="BH56" s="462"/>
      <c r="BI56" s="462"/>
      <c r="BJ56" s="462"/>
      <c r="BK56" s="462"/>
      <c r="BL56" s="462"/>
      <c r="BM56" s="462"/>
      <c r="BN56" s="462"/>
      <c r="BO56" s="462"/>
      <c r="BP56" s="462"/>
      <c r="BQ56" s="462"/>
      <c r="BR56" s="462"/>
      <c r="BS56" s="462"/>
      <c r="BT56" s="462"/>
      <c r="BU56" s="72"/>
      <c r="BV56" s="72"/>
    </row>
    <row r="57" spans="1:74" s="76" customFormat="1" x14ac:dyDescent="0.25">
      <c r="AA57" s="461"/>
      <c r="AB57" s="461"/>
      <c r="AC57" s="461"/>
      <c r="AD57" s="461"/>
      <c r="AE57" s="461"/>
      <c r="AF57" s="461"/>
      <c r="AG57" s="461"/>
      <c r="AH57" s="459" t="s">
        <v>118</v>
      </c>
      <c r="AI57" s="461"/>
      <c r="AJ57" s="461"/>
      <c r="AK57" s="461"/>
      <c r="AL57" s="460"/>
      <c r="AM57" s="461"/>
      <c r="AN57" s="464"/>
      <c r="AO57" s="461"/>
      <c r="AP57" s="461"/>
      <c r="AQ57" s="461"/>
      <c r="AR57" s="461"/>
      <c r="AS57" s="461"/>
      <c r="AT57" s="461" t="s">
        <v>70</v>
      </c>
      <c r="AU57" s="461"/>
      <c r="AV57" s="461"/>
      <c r="AW57" s="461"/>
      <c r="AX57" s="461"/>
      <c r="AY57" s="461"/>
      <c r="AZ57" s="461"/>
      <c r="BA57" s="461"/>
      <c r="BB57" s="461"/>
      <c r="BC57" s="461"/>
      <c r="BD57" s="461"/>
      <c r="BE57" s="462"/>
      <c r="BF57" s="462"/>
      <c r="BG57" s="462"/>
      <c r="BH57" s="462"/>
      <c r="BI57" s="462"/>
      <c r="BJ57" s="462"/>
      <c r="BK57" s="462"/>
      <c r="BL57" s="462"/>
      <c r="BM57" s="462"/>
      <c r="BN57" s="462"/>
      <c r="BO57" s="462"/>
      <c r="BP57" s="462"/>
      <c r="BQ57" s="462"/>
      <c r="BR57" s="462"/>
      <c r="BS57" s="462"/>
      <c r="BT57" s="462"/>
      <c r="BU57" s="72"/>
      <c r="BV57" s="72"/>
    </row>
    <row r="58" spans="1:74" s="76" customFormat="1" x14ac:dyDescent="0.25">
      <c r="AA58" s="461"/>
      <c r="AB58" s="461"/>
      <c r="AC58" s="461"/>
      <c r="AD58" s="461"/>
      <c r="AE58" s="461"/>
      <c r="AF58" s="461"/>
      <c r="AG58" s="461"/>
      <c r="AH58" s="459" t="s">
        <v>46</v>
      </c>
      <c r="AI58" s="461"/>
      <c r="AJ58" s="461"/>
      <c r="AK58" s="461"/>
      <c r="AL58" s="460"/>
      <c r="AM58" s="461"/>
      <c r="AN58" s="461"/>
      <c r="AO58" s="461"/>
      <c r="AP58" s="461"/>
      <c r="AQ58" s="461"/>
      <c r="AR58" s="461"/>
      <c r="AS58" s="461"/>
      <c r="AT58" s="461" t="s">
        <v>71</v>
      </c>
      <c r="AU58" s="461"/>
      <c r="AV58" s="461"/>
      <c r="AW58" s="461"/>
      <c r="AX58" s="461"/>
      <c r="AY58" s="461"/>
      <c r="AZ58" s="461"/>
      <c r="BA58" s="461"/>
      <c r="BB58" s="461"/>
      <c r="BC58" s="461"/>
      <c r="BD58" s="461"/>
      <c r="BE58" s="462"/>
      <c r="BF58" s="462"/>
      <c r="BG58" s="462"/>
      <c r="BH58" s="462"/>
      <c r="BI58" s="462"/>
      <c r="BJ58" s="462"/>
      <c r="BK58" s="462"/>
      <c r="BL58" s="462"/>
      <c r="BM58" s="462"/>
      <c r="BN58" s="462"/>
      <c r="BO58" s="462"/>
      <c r="BP58" s="462"/>
      <c r="BQ58" s="462"/>
      <c r="BR58" s="462"/>
      <c r="BS58" s="462"/>
      <c r="BT58" s="462"/>
      <c r="BU58" s="72"/>
      <c r="BV58" s="72"/>
    </row>
    <row r="59" spans="1:74" s="76" customFormat="1" x14ac:dyDescent="0.25">
      <c r="AA59" s="461"/>
      <c r="AB59" s="461"/>
      <c r="AC59" s="461"/>
      <c r="AD59" s="461"/>
      <c r="AE59" s="461"/>
      <c r="AF59" s="461"/>
      <c r="AG59" s="461"/>
      <c r="AH59" s="459" t="s">
        <v>119</v>
      </c>
      <c r="AI59" s="461"/>
      <c r="AJ59" s="461"/>
      <c r="AK59" s="461"/>
      <c r="AL59" s="460"/>
      <c r="AM59" s="461"/>
      <c r="AN59" s="461"/>
      <c r="AO59" s="461"/>
      <c r="AP59" s="461"/>
      <c r="AQ59" s="461"/>
      <c r="AR59" s="461"/>
      <c r="AS59" s="461"/>
      <c r="AT59" s="461" t="s">
        <v>72</v>
      </c>
      <c r="AU59" s="461"/>
      <c r="AV59" s="461"/>
      <c r="AW59" s="461"/>
      <c r="AX59" s="461"/>
      <c r="AY59" s="461"/>
      <c r="AZ59" s="461"/>
      <c r="BA59" s="461"/>
      <c r="BB59" s="461"/>
      <c r="BC59" s="461"/>
      <c r="BD59" s="461"/>
      <c r="BE59" s="462"/>
      <c r="BF59" s="462"/>
      <c r="BG59" s="462"/>
      <c r="BH59" s="462"/>
      <c r="BI59" s="462"/>
      <c r="BJ59" s="462"/>
      <c r="BK59" s="462"/>
      <c r="BL59" s="462"/>
      <c r="BM59" s="462"/>
      <c r="BN59" s="462"/>
      <c r="BO59" s="462"/>
      <c r="BP59" s="462"/>
      <c r="BQ59" s="462"/>
      <c r="BR59" s="462"/>
      <c r="BS59" s="462"/>
      <c r="BT59" s="462"/>
      <c r="BU59" s="72"/>
      <c r="BV59" s="72"/>
    </row>
    <row r="60" spans="1:74" s="76" customFormat="1" x14ac:dyDescent="0.25">
      <c r="AA60" s="461"/>
      <c r="AB60" s="461"/>
      <c r="AC60" s="461"/>
      <c r="AD60" s="461"/>
      <c r="AE60" s="461"/>
      <c r="AF60" s="461"/>
      <c r="AG60" s="461"/>
      <c r="AH60" s="459" t="s">
        <v>123</v>
      </c>
      <c r="AI60" s="461"/>
      <c r="AJ60" s="461"/>
      <c r="AK60" s="461"/>
      <c r="AL60" s="460"/>
      <c r="AM60" s="461"/>
      <c r="AN60" s="461"/>
      <c r="AO60" s="461"/>
      <c r="AP60" s="461"/>
      <c r="AQ60" s="461"/>
      <c r="AR60" s="461"/>
      <c r="AS60" s="461"/>
      <c r="AT60" s="461" t="s">
        <v>402</v>
      </c>
      <c r="AU60" s="461"/>
      <c r="AV60" s="461"/>
      <c r="AW60" s="461"/>
      <c r="AX60" s="461"/>
      <c r="AY60" s="461"/>
      <c r="AZ60" s="461"/>
      <c r="BA60" s="461"/>
      <c r="BB60" s="461"/>
      <c r="BC60" s="461"/>
      <c r="BD60" s="461"/>
      <c r="BE60" s="462"/>
      <c r="BF60" s="462"/>
      <c r="BG60" s="462"/>
      <c r="BH60" s="462"/>
      <c r="BI60" s="462"/>
      <c r="BJ60" s="462"/>
      <c r="BK60" s="462"/>
      <c r="BL60" s="462"/>
      <c r="BM60" s="462"/>
      <c r="BN60" s="462"/>
      <c r="BO60" s="462"/>
      <c r="BP60" s="462"/>
      <c r="BQ60" s="462"/>
      <c r="BR60" s="462"/>
      <c r="BS60" s="462"/>
      <c r="BT60" s="462"/>
      <c r="BU60" s="72"/>
      <c r="BV60" s="72"/>
    </row>
    <row r="61" spans="1:74" s="76" customFormat="1" x14ac:dyDescent="0.25">
      <c r="AA61" s="461"/>
      <c r="AB61" s="461"/>
      <c r="AC61" s="461"/>
      <c r="AD61" s="461"/>
      <c r="AE61" s="461"/>
      <c r="AF61" s="461"/>
      <c r="AG61" s="461"/>
      <c r="AH61" s="459" t="s">
        <v>124</v>
      </c>
      <c r="AI61" s="461"/>
      <c r="AJ61" s="461"/>
      <c r="AK61" s="461"/>
      <c r="AL61" s="460"/>
      <c r="AM61" s="461"/>
      <c r="AN61" s="461"/>
      <c r="AO61" s="461"/>
      <c r="AP61" s="461"/>
      <c r="AQ61" s="461"/>
      <c r="AR61" s="461"/>
      <c r="AS61" s="461"/>
      <c r="AT61" s="461" t="s">
        <v>73</v>
      </c>
      <c r="AU61" s="461"/>
      <c r="AV61" s="461"/>
      <c r="AW61" s="461"/>
      <c r="AX61" s="461"/>
      <c r="AY61" s="461"/>
      <c r="AZ61" s="461"/>
      <c r="BA61" s="461"/>
      <c r="BB61" s="461"/>
      <c r="BC61" s="461"/>
      <c r="BD61" s="461"/>
      <c r="BE61" s="462"/>
      <c r="BF61" s="462"/>
      <c r="BG61" s="462"/>
      <c r="BH61" s="462"/>
      <c r="BI61" s="462"/>
      <c r="BJ61" s="462"/>
      <c r="BK61" s="462"/>
      <c r="BL61" s="462"/>
      <c r="BM61" s="462"/>
      <c r="BN61" s="462"/>
      <c r="BO61" s="462"/>
      <c r="BP61" s="462"/>
      <c r="BQ61" s="462"/>
      <c r="BR61" s="462"/>
      <c r="BS61" s="462"/>
      <c r="BT61" s="462"/>
      <c r="BU61" s="72"/>
      <c r="BV61" s="72"/>
    </row>
    <row r="62" spans="1:74" s="76" customFormat="1" x14ac:dyDescent="0.25">
      <c r="AA62" s="461"/>
      <c r="AB62" s="461"/>
      <c r="AC62" s="461"/>
      <c r="AD62" s="461"/>
      <c r="AE62" s="461"/>
      <c r="AF62" s="461"/>
      <c r="AG62" s="461"/>
      <c r="AH62" s="459" t="s">
        <v>131</v>
      </c>
      <c r="AI62" s="461"/>
      <c r="AJ62" s="461"/>
      <c r="AK62" s="461"/>
      <c r="AL62" s="460"/>
      <c r="AM62" s="461"/>
      <c r="AN62" s="461"/>
      <c r="AO62" s="461"/>
      <c r="AP62" s="461"/>
      <c r="AQ62" s="461"/>
      <c r="AR62" s="461"/>
      <c r="AS62" s="461"/>
      <c r="AT62" s="461" t="s">
        <v>81</v>
      </c>
      <c r="AU62" s="461"/>
      <c r="AV62" s="461"/>
      <c r="AW62" s="461"/>
      <c r="AX62" s="461"/>
      <c r="AY62" s="461"/>
      <c r="AZ62" s="461"/>
      <c r="BA62" s="461"/>
      <c r="BB62" s="461"/>
      <c r="BC62" s="461"/>
      <c r="BD62" s="461"/>
      <c r="BE62" s="462"/>
      <c r="BF62" s="462"/>
      <c r="BG62" s="462"/>
      <c r="BH62" s="462"/>
      <c r="BI62" s="462"/>
      <c r="BJ62" s="462"/>
      <c r="BK62" s="462"/>
      <c r="BL62" s="462"/>
      <c r="BM62" s="462"/>
      <c r="BN62" s="462"/>
      <c r="BO62" s="462"/>
      <c r="BP62" s="462"/>
      <c r="BQ62" s="462"/>
      <c r="BR62" s="462"/>
      <c r="BS62" s="462"/>
      <c r="BT62" s="462"/>
      <c r="BU62" s="72"/>
      <c r="BV62" s="72"/>
    </row>
    <row r="63" spans="1:74" s="76" customFormat="1" x14ac:dyDescent="0.25">
      <c r="AA63" s="461"/>
      <c r="AB63" s="461"/>
      <c r="AC63" s="461"/>
      <c r="AD63" s="461"/>
      <c r="AE63" s="461"/>
      <c r="AF63" s="461"/>
      <c r="AG63" s="461"/>
      <c r="AH63" s="459" t="s">
        <v>132</v>
      </c>
      <c r="AI63" s="461"/>
      <c r="AJ63" s="461"/>
      <c r="AK63" s="461"/>
      <c r="AL63" s="460"/>
      <c r="AM63" s="461"/>
      <c r="AN63" s="461"/>
      <c r="AO63" s="461"/>
      <c r="AP63" s="461"/>
      <c r="AQ63" s="461"/>
      <c r="AR63" s="461"/>
      <c r="AS63" s="461"/>
      <c r="AT63" s="461" t="s">
        <v>74</v>
      </c>
      <c r="AU63" s="461"/>
      <c r="AV63" s="461"/>
      <c r="AW63" s="461"/>
      <c r="AX63" s="461"/>
      <c r="AY63" s="461"/>
      <c r="AZ63" s="461"/>
      <c r="BA63" s="461"/>
      <c r="BB63" s="461"/>
      <c r="BC63" s="461"/>
      <c r="BD63" s="461"/>
      <c r="BE63" s="462"/>
      <c r="BF63" s="462"/>
      <c r="BG63" s="462"/>
      <c r="BH63" s="462"/>
      <c r="BI63" s="462"/>
      <c r="BJ63" s="462"/>
      <c r="BK63" s="462"/>
      <c r="BL63" s="462"/>
      <c r="BM63" s="462"/>
      <c r="BN63" s="462"/>
      <c r="BO63" s="462"/>
      <c r="BP63" s="462"/>
      <c r="BQ63" s="462"/>
      <c r="BR63" s="462"/>
      <c r="BS63" s="462"/>
      <c r="BT63" s="462"/>
      <c r="BU63" s="72"/>
      <c r="BV63" s="72"/>
    </row>
    <row r="64" spans="1:74" s="76" customFormat="1" x14ac:dyDescent="0.25">
      <c r="AA64" s="461"/>
      <c r="AB64" s="461"/>
      <c r="AC64" s="461"/>
      <c r="AD64" s="461"/>
      <c r="AE64" s="461"/>
      <c r="AF64" s="461"/>
      <c r="AG64" s="461"/>
      <c r="AH64" s="459" t="s">
        <v>125</v>
      </c>
      <c r="AI64" s="461"/>
      <c r="AJ64" s="461"/>
      <c r="AK64" s="461"/>
      <c r="AL64" s="460"/>
      <c r="AM64" s="461"/>
      <c r="AN64" s="461"/>
      <c r="AO64" s="461"/>
      <c r="AP64" s="461"/>
      <c r="AQ64" s="461"/>
      <c r="AR64" s="461"/>
      <c r="AS64" s="461"/>
      <c r="AT64" s="461" t="s">
        <v>75</v>
      </c>
      <c r="AU64" s="461"/>
      <c r="AV64" s="461"/>
      <c r="AW64" s="461"/>
      <c r="AX64" s="461"/>
      <c r="AY64" s="461"/>
      <c r="AZ64" s="461"/>
      <c r="BA64" s="461"/>
      <c r="BB64" s="461"/>
      <c r="BC64" s="461"/>
      <c r="BD64" s="461"/>
      <c r="BE64" s="462"/>
      <c r="BF64" s="462"/>
      <c r="BG64" s="462"/>
      <c r="BH64" s="462"/>
      <c r="BI64" s="462"/>
      <c r="BJ64" s="462"/>
      <c r="BK64" s="462"/>
      <c r="BL64" s="462"/>
      <c r="BM64" s="462"/>
      <c r="BN64" s="462"/>
      <c r="BO64" s="462"/>
      <c r="BP64" s="462"/>
      <c r="BQ64" s="462"/>
      <c r="BR64" s="462"/>
      <c r="BS64" s="462"/>
      <c r="BT64" s="462"/>
      <c r="BU64" s="72"/>
      <c r="BV64" s="72"/>
    </row>
    <row r="65" spans="27:74" s="76" customFormat="1" x14ac:dyDescent="0.25">
      <c r="AA65" s="461"/>
      <c r="AB65" s="461"/>
      <c r="AC65" s="461"/>
      <c r="AD65" s="461"/>
      <c r="AE65" s="461"/>
      <c r="AF65" s="461"/>
      <c r="AG65" s="461"/>
      <c r="AH65" s="459" t="s">
        <v>116</v>
      </c>
      <c r="AI65" s="461"/>
      <c r="AJ65" s="461"/>
      <c r="AK65" s="461"/>
      <c r="AL65" s="460"/>
      <c r="AM65" s="461"/>
      <c r="AN65" s="461"/>
      <c r="AO65" s="461"/>
      <c r="AP65" s="461"/>
      <c r="AQ65" s="461"/>
      <c r="AR65" s="461"/>
      <c r="AS65" s="461"/>
      <c r="AT65" s="461" t="s">
        <v>76</v>
      </c>
      <c r="AU65" s="461"/>
      <c r="AV65" s="461"/>
      <c r="AW65" s="461"/>
      <c r="AX65" s="461"/>
      <c r="AY65" s="461"/>
      <c r="AZ65" s="461"/>
      <c r="BA65" s="461"/>
      <c r="BB65" s="461"/>
      <c r="BC65" s="461"/>
      <c r="BD65" s="461"/>
      <c r="BE65" s="462"/>
      <c r="BF65" s="462"/>
      <c r="BG65" s="462"/>
      <c r="BH65" s="462"/>
      <c r="BI65" s="462"/>
      <c r="BJ65" s="462"/>
      <c r="BK65" s="462"/>
      <c r="BL65" s="462"/>
      <c r="BM65" s="462"/>
      <c r="BN65" s="462"/>
      <c r="BO65" s="462"/>
      <c r="BP65" s="462"/>
      <c r="BQ65" s="462"/>
      <c r="BR65" s="462"/>
      <c r="BS65" s="462"/>
      <c r="BT65" s="462"/>
      <c r="BU65" s="72"/>
      <c r="BV65" s="72"/>
    </row>
    <row r="66" spans="27:74" s="76" customFormat="1" x14ac:dyDescent="0.25">
      <c r="AA66" s="461"/>
      <c r="AB66" s="461"/>
      <c r="AC66" s="461"/>
      <c r="AD66" s="461"/>
      <c r="AE66" s="461"/>
      <c r="AF66" s="461"/>
      <c r="AG66" s="461"/>
      <c r="AH66" s="459" t="s">
        <v>128</v>
      </c>
      <c r="AI66" s="461"/>
      <c r="AJ66" s="461"/>
      <c r="AK66" s="461"/>
      <c r="AL66" s="460"/>
      <c r="AM66" s="461"/>
      <c r="AN66" s="461"/>
      <c r="AO66" s="461"/>
      <c r="AP66" s="461"/>
      <c r="AQ66" s="461"/>
      <c r="AR66" s="461"/>
      <c r="AS66" s="461"/>
      <c r="AT66" s="461" t="s">
        <v>77</v>
      </c>
      <c r="AU66" s="461"/>
      <c r="AV66" s="461"/>
      <c r="AW66" s="461"/>
      <c r="AX66" s="461"/>
      <c r="AY66" s="461"/>
      <c r="AZ66" s="461"/>
      <c r="BA66" s="461"/>
      <c r="BB66" s="461"/>
      <c r="BC66" s="461"/>
      <c r="BD66" s="461"/>
      <c r="BE66" s="462"/>
      <c r="BF66" s="462"/>
      <c r="BG66" s="462"/>
      <c r="BH66" s="462"/>
      <c r="BI66" s="462"/>
      <c r="BJ66" s="462"/>
      <c r="BK66" s="462"/>
      <c r="BL66" s="462"/>
      <c r="BM66" s="462"/>
      <c r="BN66" s="462"/>
      <c r="BO66" s="462"/>
      <c r="BP66" s="462"/>
      <c r="BQ66" s="462"/>
      <c r="BR66" s="462"/>
      <c r="BS66" s="462"/>
      <c r="BT66" s="462"/>
      <c r="BU66" s="72"/>
      <c r="BV66" s="72"/>
    </row>
    <row r="67" spans="27:74" s="76" customFormat="1" x14ac:dyDescent="0.25">
      <c r="AA67" s="461"/>
      <c r="AB67" s="461"/>
      <c r="AC67" s="461"/>
      <c r="AD67" s="461"/>
      <c r="AE67" s="461"/>
      <c r="AF67" s="461"/>
      <c r="AG67" s="461"/>
      <c r="AH67" s="459" t="s">
        <v>126</v>
      </c>
      <c r="AI67" s="461"/>
      <c r="AJ67" s="461"/>
      <c r="AK67" s="461"/>
      <c r="AL67" s="460"/>
      <c r="AM67" s="461"/>
      <c r="AN67" s="461"/>
      <c r="AO67" s="461"/>
      <c r="AP67" s="461"/>
      <c r="AQ67" s="461"/>
      <c r="AR67" s="461"/>
      <c r="AS67" s="461"/>
      <c r="AT67" s="461" t="s">
        <v>78</v>
      </c>
      <c r="AU67" s="461"/>
      <c r="AV67" s="461"/>
      <c r="AW67" s="461"/>
      <c r="AX67" s="461"/>
      <c r="AY67" s="461"/>
      <c r="AZ67" s="461"/>
      <c r="BA67" s="461"/>
      <c r="BB67" s="461"/>
      <c r="BC67" s="461"/>
      <c r="BD67" s="461"/>
      <c r="BE67" s="462"/>
      <c r="BF67" s="462"/>
      <c r="BG67" s="462"/>
      <c r="BH67" s="462"/>
      <c r="BI67" s="462"/>
      <c r="BJ67" s="462"/>
      <c r="BK67" s="462"/>
      <c r="BL67" s="462"/>
      <c r="BM67" s="462"/>
      <c r="BN67" s="462"/>
      <c r="BO67" s="462"/>
      <c r="BP67" s="462"/>
      <c r="BQ67" s="462"/>
      <c r="BR67" s="462"/>
      <c r="BS67" s="462"/>
      <c r="BT67" s="462"/>
      <c r="BU67" s="72"/>
      <c r="BV67" s="72"/>
    </row>
    <row r="68" spans="27:74" s="76" customFormat="1" x14ac:dyDescent="0.25">
      <c r="AA68" s="461"/>
      <c r="AB68" s="461"/>
      <c r="AC68" s="461"/>
      <c r="AD68" s="461"/>
      <c r="AE68" s="461"/>
      <c r="AF68" s="461"/>
      <c r="AG68" s="461"/>
      <c r="AH68" s="459" t="s">
        <v>127</v>
      </c>
      <c r="AI68" s="461"/>
      <c r="AJ68" s="461"/>
      <c r="AK68" s="461"/>
      <c r="AL68" s="460"/>
      <c r="AM68" s="461"/>
      <c r="AN68" s="461"/>
      <c r="AO68" s="461"/>
      <c r="AP68" s="461"/>
      <c r="AQ68" s="461"/>
      <c r="AR68" s="461"/>
      <c r="AS68" s="461"/>
      <c r="AT68" s="461" t="s">
        <v>79</v>
      </c>
      <c r="AU68" s="461"/>
      <c r="AV68" s="461"/>
      <c r="AW68" s="461"/>
      <c r="AX68" s="461"/>
      <c r="AY68" s="461"/>
      <c r="AZ68" s="461"/>
      <c r="BA68" s="461"/>
      <c r="BB68" s="461"/>
      <c r="BC68" s="461"/>
      <c r="BD68" s="461"/>
      <c r="BE68" s="462"/>
      <c r="BF68" s="462"/>
      <c r="BG68" s="462"/>
      <c r="BH68" s="462"/>
      <c r="BI68" s="462"/>
      <c r="BJ68" s="462"/>
      <c r="BK68" s="462"/>
      <c r="BL68" s="462"/>
      <c r="BM68" s="462"/>
      <c r="BN68" s="462"/>
      <c r="BO68" s="462"/>
      <c r="BP68" s="462"/>
      <c r="BQ68" s="462"/>
      <c r="BR68" s="462"/>
      <c r="BS68" s="462"/>
      <c r="BT68" s="462"/>
      <c r="BU68" s="72"/>
      <c r="BV68" s="72"/>
    </row>
    <row r="69" spans="27:74" s="76" customFormat="1" x14ac:dyDescent="0.25">
      <c r="AA69" s="461"/>
      <c r="AB69" s="461"/>
      <c r="AC69" s="461"/>
      <c r="AD69" s="461"/>
      <c r="AE69" s="461"/>
      <c r="AF69" s="461"/>
      <c r="AG69" s="461"/>
      <c r="AH69" s="461"/>
      <c r="AI69" s="461"/>
      <c r="AJ69" s="461"/>
      <c r="AK69" s="461"/>
      <c r="AL69" s="460"/>
      <c r="AM69" s="461"/>
      <c r="AN69" s="461"/>
      <c r="AO69" s="461"/>
      <c r="AP69" s="461"/>
      <c r="AQ69" s="461"/>
      <c r="AR69" s="461"/>
      <c r="AS69" s="461"/>
      <c r="AT69" s="461" t="s">
        <v>80</v>
      </c>
      <c r="AU69" s="461"/>
      <c r="AV69" s="461"/>
      <c r="AW69" s="461"/>
      <c r="AX69" s="461"/>
      <c r="AY69" s="461"/>
      <c r="AZ69" s="461"/>
      <c r="BA69" s="461"/>
      <c r="BB69" s="461"/>
      <c r="BC69" s="461"/>
      <c r="BD69" s="461"/>
      <c r="BE69" s="462"/>
      <c r="BF69" s="462"/>
      <c r="BG69" s="462"/>
      <c r="BH69" s="462"/>
      <c r="BI69" s="462"/>
      <c r="BJ69" s="462"/>
      <c r="BK69" s="462"/>
      <c r="BL69" s="462"/>
      <c r="BM69" s="462"/>
      <c r="BN69" s="462"/>
      <c r="BO69" s="462"/>
      <c r="BP69" s="462"/>
      <c r="BQ69" s="462"/>
      <c r="BR69" s="462"/>
      <c r="BS69" s="462"/>
      <c r="BT69" s="462"/>
      <c r="BU69" s="72"/>
      <c r="BV69" s="72"/>
    </row>
    <row r="70" spans="27:74" s="76" customFormat="1" x14ac:dyDescent="0.25">
      <c r="AA70" s="461"/>
      <c r="AB70" s="461"/>
      <c r="AC70" s="461"/>
      <c r="AD70" s="461"/>
      <c r="AE70" s="461"/>
      <c r="AF70" s="461"/>
      <c r="AG70" s="461"/>
      <c r="AH70" s="461"/>
      <c r="AI70" s="461"/>
      <c r="AJ70" s="461"/>
      <c r="AK70" s="461"/>
      <c r="AL70" s="460"/>
      <c r="AM70" s="461"/>
      <c r="AN70" s="461"/>
      <c r="AO70" s="461"/>
      <c r="AP70" s="461"/>
      <c r="AQ70" s="461"/>
      <c r="AR70" s="461"/>
      <c r="AS70" s="461"/>
      <c r="AT70" s="461"/>
      <c r="AU70" s="461"/>
      <c r="AV70" s="461"/>
      <c r="AW70" s="461"/>
      <c r="AX70" s="461"/>
      <c r="AY70" s="461"/>
      <c r="AZ70" s="461"/>
      <c r="BA70" s="461"/>
      <c r="BB70" s="461"/>
      <c r="BC70" s="461"/>
      <c r="BD70" s="461"/>
      <c r="BE70" s="462"/>
      <c r="BF70" s="462"/>
      <c r="BG70" s="462"/>
      <c r="BH70" s="462"/>
      <c r="BI70" s="462"/>
      <c r="BJ70" s="462"/>
      <c r="BK70" s="462"/>
      <c r="BL70" s="462"/>
      <c r="BM70" s="462"/>
      <c r="BN70" s="462"/>
      <c r="BO70" s="462"/>
      <c r="BP70" s="462"/>
      <c r="BQ70" s="462"/>
      <c r="BR70" s="462"/>
      <c r="BS70" s="462"/>
      <c r="BT70" s="462"/>
      <c r="BU70" s="72"/>
      <c r="BV70" s="72"/>
    </row>
    <row r="71" spans="27:74" s="76" customFormat="1" x14ac:dyDescent="0.25">
      <c r="AA71" s="461"/>
      <c r="AB71" s="461"/>
      <c r="AC71" s="461"/>
      <c r="AD71" s="461"/>
      <c r="AE71" s="461"/>
      <c r="AF71" s="461"/>
      <c r="AG71" s="461"/>
      <c r="AH71" s="461"/>
      <c r="AI71" s="461"/>
      <c r="AJ71" s="461"/>
      <c r="AK71" s="461"/>
      <c r="AL71" s="460"/>
      <c r="AM71" s="461"/>
      <c r="AN71" s="461"/>
      <c r="AO71" s="461"/>
      <c r="AP71" s="461"/>
      <c r="AQ71" s="461"/>
      <c r="AR71" s="461"/>
      <c r="AS71" s="461"/>
      <c r="AT71" s="461"/>
      <c r="AU71" s="461"/>
      <c r="AV71" s="461"/>
      <c r="AW71" s="461"/>
      <c r="AX71" s="461"/>
      <c r="AY71" s="461"/>
      <c r="AZ71" s="461"/>
      <c r="BA71" s="461"/>
      <c r="BB71" s="461"/>
      <c r="BC71" s="461"/>
      <c r="BD71" s="461"/>
      <c r="BE71" s="462"/>
      <c r="BF71" s="462"/>
      <c r="BG71" s="462"/>
      <c r="BH71" s="462"/>
      <c r="BI71" s="462"/>
      <c r="BJ71" s="462"/>
      <c r="BK71" s="462"/>
      <c r="BL71" s="462"/>
      <c r="BM71" s="462"/>
      <c r="BN71" s="462"/>
      <c r="BO71" s="462"/>
      <c r="BP71" s="462"/>
      <c r="BQ71" s="462"/>
      <c r="BR71" s="462"/>
      <c r="BS71" s="462"/>
      <c r="BT71" s="462"/>
      <c r="BU71" s="72"/>
      <c r="BV71" s="72"/>
    </row>
    <row r="72" spans="27:74" s="76" customFormat="1" x14ac:dyDescent="0.25">
      <c r="AA72" s="461"/>
      <c r="AB72" s="461"/>
      <c r="AC72" s="461"/>
      <c r="AD72" s="461"/>
      <c r="AE72" s="461"/>
      <c r="AF72" s="461"/>
      <c r="AG72" s="461"/>
      <c r="AH72" s="461"/>
      <c r="AI72" s="461"/>
      <c r="AJ72" s="461"/>
      <c r="AK72" s="461"/>
      <c r="AL72" s="460"/>
      <c r="AM72" s="461"/>
      <c r="AN72" s="461"/>
      <c r="AO72" s="461"/>
      <c r="AP72" s="461"/>
      <c r="AQ72" s="461"/>
      <c r="AR72" s="461"/>
      <c r="AS72" s="461"/>
      <c r="AT72" s="461"/>
      <c r="AU72" s="461"/>
      <c r="AV72" s="461"/>
      <c r="AW72" s="461"/>
      <c r="AX72" s="461"/>
      <c r="AY72" s="461"/>
      <c r="AZ72" s="461"/>
      <c r="BA72" s="461"/>
      <c r="BB72" s="461"/>
      <c r="BC72" s="461"/>
      <c r="BD72" s="461"/>
      <c r="BE72" s="462"/>
      <c r="BF72" s="462"/>
      <c r="BG72" s="462"/>
      <c r="BH72" s="462"/>
      <c r="BI72" s="462"/>
      <c r="BJ72" s="462"/>
      <c r="BK72" s="462"/>
      <c r="BL72" s="462"/>
      <c r="BM72" s="462"/>
      <c r="BN72" s="462"/>
      <c r="BO72" s="462"/>
      <c r="BP72" s="462"/>
      <c r="BQ72" s="462"/>
      <c r="BR72" s="462"/>
      <c r="BS72" s="462"/>
      <c r="BT72" s="462"/>
      <c r="BU72" s="72"/>
      <c r="BV72" s="72"/>
    </row>
    <row r="73" spans="27:74" s="76" customFormat="1" x14ac:dyDescent="0.25">
      <c r="AA73" s="461"/>
      <c r="AB73" s="461"/>
      <c r="AC73" s="461"/>
      <c r="AD73" s="461"/>
      <c r="AE73" s="461"/>
      <c r="AF73" s="461"/>
      <c r="AG73" s="461"/>
      <c r="AH73" s="461"/>
      <c r="AI73" s="461"/>
      <c r="AJ73" s="461"/>
      <c r="AK73" s="461"/>
      <c r="AL73" s="460"/>
      <c r="AM73" s="461"/>
      <c r="AN73" s="461"/>
      <c r="AO73" s="461"/>
      <c r="AP73" s="461"/>
      <c r="AQ73" s="461"/>
      <c r="AR73" s="461"/>
      <c r="AS73" s="461"/>
      <c r="AT73" s="461"/>
      <c r="AU73" s="461"/>
      <c r="AV73" s="461"/>
      <c r="AW73" s="461"/>
      <c r="AX73" s="461"/>
      <c r="AY73" s="461"/>
      <c r="AZ73" s="461"/>
      <c r="BA73" s="461"/>
      <c r="BB73" s="461"/>
      <c r="BC73" s="461"/>
      <c r="BD73" s="461"/>
      <c r="BE73" s="462"/>
      <c r="BF73" s="462"/>
      <c r="BG73" s="462"/>
      <c r="BH73" s="462"/>
      <c r="BI73" s="462"/>
      <c r="BJ73" s="462"/>
      <c r="BK73" s="462"/>
      <c r="BL73" s="462"/>
      <c r="BM73" s="462"/>
      <c r="BN73" s="462"/>
      <c r="BO73" s="462"/>
      <c r="BP73" s="462"/>
      <c r="BQ73" s="462"/>
      <c r="BR73" s="462"/>
      <c r="BS73" s="462"/>
      <c r="BT73" s="462"/>
      <c r="BU73" s="72"/>
      <c r="BV73" s="72"/>
    </row>
    <row r="74" spans="27:74" s="76" customFormat="1" x14ac:dyDescent="0.25">
      <c r="AA74" s="461"/>
      <c r="AB74" s="461"/>
      <c r="AC74" s="461"/>
      <c r="AD74" s="461"/>
      <c r="AE74" s="461"/>
      <c r="AF74" s="461"/>
      <c r="AG74" s="461"/>
      <c r="AH74" s="461"/>
      <c r="AI74" s="461"/>
      <c r="AJ74" s="461"/>
      <c r="AK74" s="461"/>
      <c r="AL74" s="459"/>
      <c r="AM74" s="461"/>
      <c r="AN74" s="461"/>
      <c r="AO74" s="461"/>
      <c r="AP74" s="461"/>
      <c r="AQ74" s="461"/>
      <c r="AR74" s="461"/>
      <c r="AS74" s="461"/>
      <c r="AT74" s="461"/>
      <c r="AU74" s="461"/>
      <c r="AV74" s="461"/>
      <c r="AW74" s="461"/>
      <c r="AX74" s="461"/>
      <c r="AY74" s="461"/>
      <c r="AZ74" s="461"/>
      <c r="BA74" s="461"/>
      <c r="BB74" s="461"/>
      <c r="BC74" s="461"/>
      <c r="BD74" s="461"/>
      <c r="BE74" s="462"/>
      <c r="BF74" s="462"/>
      <c r="BG74" s="462"/>
      <c r="BH74" s="462"/>
      <c r="BI74" s="462"/>
      <c r="BJ74" s="462"/>
      <c r="BK74" s="462"/>
      <c r="BL74" s="462"/>
      <c r="BM74" s="462"/>
      <c r="BN74" s="462"/>
      <c r="BO74" s="462"/>
      <c r="BP74" s="462"/>
      <c r="BQ74" s="462"/>
      <c r="BR74" s="462"/>
      <c r="BS74" s="462"/>
      <c r="BT74" s="462"/>
      <c r="BU74" s="72"/>
      <c r="BV74" s="72"/>
    </row>
    <row r="75" spans="27:74" s="76" customFormat="1" x14ac:dyDescent="0.25">
      <c r="AA75" s="461"/>
      <c r="AB75" s="461"/>
      <c r="AC75" s="461"/>
      <c r="AD75" s="461"/>
      <c r="AE75" s="461"/>
      <c r="AF75" s="461"/>
      <c r="AG75" s="461"/>
      <c r="AH75" s="461"/>
      <c r="AI75" s="461"/>
      <c r="AJ75" s="461"/>
      <c r="AK75" s="461"/>
      <c r="AL75" s="461"/>
      <c r="AM75" s="461"/>
      <c r="AN75" s="461"/>
      <c r="AO75" s="461"/>
      <c r="AP75" s="461"/>
      <c r="AQ75" s="461"/>
      <c r="AR75" s="461"/>
      <c r="AS75" s="461"/>
      <c r="AT75" s="461"/>
      <c r="AU75" s="461"/>
      <c r="AV75" s="461"/>
      <c r="AW75" s="461"/>
      <c r="AX75" s="461"/>
      <c r="AY75" s="461"/>
      <c r="AZ75" s="461"/>
      <c r="BA75" s="461"/>
      <c r="BB75" s="461"/>
      <c r="BC75" s="461"/>
      <c r="BD75" s="461"/>
      <c r="BE75" s="462"/>
      <c r="BF75" s="462"/>
      <c r="BG75" s="462"/>
      <c r="BH75" s="462"/>
      <c r="BI75" s="462"/>
      <c r="BJ75" s="462"/>
      <c r="BK75" s="462"/>
      <c r="BL75" s="462"/>
      <c r="BM75" s="462"/>
      <c r="BN75" s="462"/>
      <c r="BO75" s="462"/>
      <c r="BP75" s="462"/>
      <c r="BQ75" s="462"/>
      <c r="BR75" s="462"/>
      <c r="BS75" s="462"/>
      <c r="BT75" s="462"/>
      <c r="BU75" s="72"/>
      <c r="BV75" s="72"/>
    </row>
    <row r="76" spans="27:74" s="76" customFormat="1" x14ac:dyDescent="0.25">
      <c r="AA76" s="461"/>
      <c r="AB76" s="461"/>
      <c r="AC76" s="461"/>
      <c r="AD76" s="461"/>
      <c r="AE76" s="461"/>
      <c r="AF76" s="461"/>
      <c r="AG76" s="461"/>
      <c r="AH76" s="461"/>
      <c r="AI76" s="461"/>
      <c r="AJ76" s="461"/>
      <c r="AK76" s="461"/>
      <c r="AL76" s="461"/>
      <c r="AM76" s="461"/>
      <c r="AN76" s="461"/>
      <c r="AO76" s="461"/>
      <c r="AP76" s="461"/>
      <c r="AQ76" s="461"/>
      <c r="AR76" s="461"/>
      <c r="AS76" s="461"/>
      <c r="AT76" s="461"/>
      <c r="AU76" s="461"/>
      <c r="AV76" s="461"/>
      <c r="AW76" s="461"/>
      <c r="AX76" s="461"/>
      <c r="AY76" s="461"/>
      <c r="AZ76" s="461"/>
      <c r="BA76" s="461"/>
      <c r="BB76" s="461"/>
      <c r="BC76" s="461"/>
      <c r="BD76" s="461"/>
      <c r="BE76" s="462"/>
      <c r="BF76" s="462"/>
      <c r="BG76" s="462"/>
      <c r="BH76" s="462"/>
      <c r="BI76" s="462"/>
      <c r="BJ76" s="462"/>
      <c r="BK76" s="462"/>
      <c r="BL76" s="462"/>
      <c r="BM76" s="462"/>
      <c r="BN76" s="462"/>
      <c r="BO76" s="462"/>
      <c r="BP76" s="462"/>
      <c r="BQ76" s="462"/>
      <c r="BR76" s="462"/>
      <c r="BS76" s="462"/>
      <c r="BT76" s="462"/>
      <c r="BU76" s="72"/>
      <c r="BV76" s="72"/>
    </row>
    <row r="77" spans="27:74" s="76" customFormat="1" x14ac:dyDescent="0.25">
      <c r="AA77" s="461"/>
      <c r="AB77" s="461"/>
      <c r="AC77" s="461"/>
      <c r="AD77" s="461"/>
      <c r="AE77" s="461"/>
      <c r="AF77" s="461"/>
      <c r="AG77" s="461"/>
      <c r="AH77" s="461"/>
      <c r="AI77" s="461"/>
      <c r="AJ77" s="461"/>
      <c r="AK77" s="461"/>
      <c r="AL77" s="461"/>
      <c r="AM77" s="461"/>
      <c r="AN77" s="461"/>
      <c r="AO77" s="461"/>
      <c r="AP77" s="461"/>
      <c r="AQ77" s="461"/>
      <c r="AR77" s="461"/>
      <c r="AS77" s="461"/>
      <c r="AT77" s="461"/>
      <c r="AU77" s="461"/>
      <c r="AV77" s="461"/>
      <c r="AW77" s="461"/>
      <c r="AX77" s="461"/>
      <c r="AY77" s="461"/>
      <c r="AZ77" s="461"/>
      <c r="BA77" s="461"/>
      <c r="BB77" s="461"/>
      <c r="BC77" s="461"/>
      <c r="BD77" s="461"/>
      <c r="BE77" s="462"/>
      <c r="BF77" s="462"/>
      <c r="BG77" s="462"/>
      <c r="BH77" s="462"/>
      <c r="BI77" s="462"/>
      <c r="BJ77" s="462"/>
      <c r="BK77" s="462"/>
      <c r="BL77" s="462"/>
      <c r="BM77" s="462"/>
      <c r="BN77" s="462"/>
      <c r="BO77" s="462"/>
      <c r="BP77" s="462"/>
      <c r="BQ77" s="462"/>
      <c r="BR77" s="462"/>
      <c r="BS77" s="462"/>
      <c r="BT77" s="462"/>
      <c r="BU77" s="72"/>
      <c r="BV77" s="72"/>
    </row>
    <row r="78" spans="27:74" s="76" customFormat="1" x14ac:dyDescent="0.25">
      <c r="AA78" s="461"/>
      <c r="AB78" s="461"/>
      <c r="AC78" s="461"/>
      <c r="AD78" s="461"/>
      <c r="AE78" s="461"/>
      <c r="AF78" s="461"/>
      <c r="AG78" s="461"/>
      <c r="AH78" s="461"/>
      <c r="AI78" s="461"/>
      <c r="AJ78" s="461"/>
      <c r="AK78" s="461"/>
      <c r="AL78" s="461"/>
      <c r="AM78" s="461"/>
      <c r="AN78" s="461"/>
      <c r="AO78" s="461"/>
      <c r="AP78" s="461"/>
      <c r="AQ78" s="461"/>
      <c r="AR78" s="461"/>
      <c r="AS78" s="461"/>
      <c r="AT78" s="461"/>
      <c r="AU78" s="461"/>
      <c r="AV78" s="461"/>
      <c r="AW78" s="461"/>
      <c r="AX78" s="461"/>
      <c r="AY78" s="461"/>
      <c r="AZ78" s="461"/>
      <c r="BA78" s="461"/>
      <c r="BB78" s="461"/>
      <c r="BC78" s="461"/>
      <c r="BD78" s="461"/>
      <c r="BE78" s="462"/>
      <c r="BF78" s="462"/>
      <c r="BG78" s="462"/>
      <c r="BH78" s="462"/>
      <c r="BI78" s="462"/>
      <c r="BJ78" s="462"/>
      <c r="BK78" s="462"/>
      <c r="BL78" s="462"/>
      <c r="BM78" s="462"/>
      <c r="BN78" s="462"/>
      <c r="BO78" s="462"/>
      <c r="BP78" s="462"/>
      <c r="BQ78" s="462"/>
      <c r="BR78" s="462"/>
      <c r="BS78" s="462"/>
      <c r="BT78" s="462"/>
      <c r="BU78" s="72"/>
      <c r="BV78" s="72"/>
    </row>
    <row r="79" spans="27:74" s="76" customFormat="1" x14ac:dyDescent="0.25">
      <c r="AA79" s="461"/>
      <c r="AB79" s="461"/>
      <c r="AC79" s="461"/>
      <c r="AD79" s="461"/>
      <c r="AE79" s="461"/>
      <c r="AF79" s="461"/>
      <c r="AG79" s="461"/>
      <c r="AH79" s="461"/>
      <c r="AI79" s="461"/>
      <c r="AJ79" s="461"/>
      <c r="AK79" s="461"/>
      <c r="AL79" s="461"/>
      <c r="AM79" s="461"/>
      <c r="AN79" s="461"/>
      <c r="AO79" s="461"/>
      <c r="AP79" s="461"/>
      <c r="AQ79" s="461"/>
      <c r="AR79" s="461"/>
      <c r="AS79" s="461"/>
      <c r="AT79" s="461"/>
      <c r="AU79" s="461"/>
      <c r="AV79" s="461"/>
      <c r="AW79" s="461"/>
      <c r="AX79" s="461"/>
      <c r="AY79" s="461"/>
      <c r="AZ79" s="461"/>
      <c r="BA79" s="461"/>
      <c r="BB79" s="461"/>
      <c r="BC79" s="461"/>
      <c r="BD79" s="461"/>
      <c r="BE79" s="462"/>
      <c r="BF79" s="462"/>
      <c r="BG79" s="462"/>
      <c r="BH79" s="462"/>
      <c r="BI79" s="462"/>
      <c r="BJ79" s="462"/>
      <c r="BK79" s="462"/>
      <c r="BL79" s="462"/>
      <c r="BM79" s="462"/>
      <c r="BN79" s="462"/>
      <c r="BO79" s="462"/>
      <c r="BP79" s="462"/>
      <c r="BQ79" s="462"/>
      <c r="BR79" s="462"/>
      <c r="BS79" s="462"/>
      <c r="BT79" s="462"/>
      <c r="BU79" s="72"/>
      <c r="BV79" s="72"/>
    </row>
    <row r="80" spans="27:74" s="76" customFormat="1" x14ac:dyDescent="0.25">
      <c r="AA80" s="461"/>
      <c r="AB80" s="461"/>
      <c r="AC80" s="461"/>
      <c r="AD80" s="461"/>
      <c r="AE80" s="461"/>
      <c r="AF80" s="461"/>
      <c r="AG80" s="461"/>
      <c r="AH80" s="461"/>
      <c r="AI80" s="461"/>
      <c r="AJ80" s="461"/>
      <c r="AK80" s="461"/>
      <c r="AL80" s="461"/>
      <c r="AM80" s="461"/>
      <c r="AN80" s="461"/>
      <c r="AO80" s="461"/>
      <c r="AP80" s="461"/>
      <c r="AQ80" s="461"/>
      <c r="AR80" s="461"/>
      <c r="AS80" s="461"/>
      <c r="AT80" s="461"/>
      <c r="AU80" s="461"/>
      <c r="AV80" s="461"/>
      <c r="AW80" s="461"/>
      <c r="AX80" s="461"/>
      <c r="AY80" s="461"/>
      <c r="AZ80" s="461"/>
      <c r="BA80" s="461"/>
      <c r="BB80" s="461"/>
      <c r="BC80" s="461"/>
      <c r="BD80" s="461"/>
      <c r="BE80" s="462"/>
      <c r="BF80" s="462"/>
      <c r="BG80" s="462"/>
      <c r="BH80" s="462"/>
      <c r="BI80" s="462"/>
      <c r="BJ80" s="462"/>
      <c r="BK80" s="462"/>
      <c r="BL80" s="462"/>
      <c r="BM80" s="462"/>
      <c r="BN80" s="462"/>
      <c r="BO80" s="462"/>
      <c r="BP80" s="462"/>
      <c r="BQ80" s="462"/>
      <c r="BR80" s="462"/>
      <c r="BS80" s="462"/>
      <c r="BT80" s="462"/>
      <c r="BU80" s="72"/>
      <c r="BV80" s="72"/>
    </row>
    <row r="81" spans="27:74" s="76" customFormat="1" x14ac:dyDescent="0.25">
      <c r="AA81" s="461"/>
      <c r="AB81" s="461"/>
      <c r="AC81" s="461"/>
      <c r="AD81" s="461"/>
      <c r="AE81" s="461"/>
      <c r="AF81" s="461"/>
      <c r="AG81" s="461"/>
      <c r="AH81" s="461"/>
      <c r="AI81" s="461"/>
      <c r="AJ81" s="461"/>
      <c r="AK81" s="461"/>
      <c r="AL81" s="461"/>
      <c r="AM81" s="461"/>
      <c r="AN81" s="461"/>
      <c r="AO81" s="461"/>
      <c r="AP81" s="461"/>
      <c r="AQ81" s="461"/>
      <c r="AR81" s="461"/>
      <c r="AS81" s="461"/>
      <c r="AT81" s="461"/>
      <c r="AU81" s="461"/>
      <c r="AV81" s="461"/>
      <c r="AW81" s="461"/>
      <c r="AX81" s="461"/>
      <c r="AY81" s="461"/>
      <c r="AZ81" s="461"/>
      <c r="BA81" s="461"/>
      <c r="BB81" s="461"/>
      <c r="BC81" s="461"/>
      <c r="BD81" s="461"/>
      <c r="BE81" s="462"/>
      <c r="BF81" s="462"/>
      <c r="BG81" s="462"/>
      <c r="BH81" s="462"/>
      <c r="BI81" s="462"/>
      <c r="BJ81" s="462"/>
      <c r="BK81" s="462"/>
      <c r="BL81" s="462"/>
      <c r="BM81" s="462"/>
      <c r="BN81" s="462"/>
      <c r="BO81" s="462"/>
      <c r="BP81" s="462"/>
      <c r="BQ81" s="462"/>
      <c r="BR81" s="462"/>
      <c r="BS81" s="462"/>
      <c r="BT81" s="462"/>
      <c r="BU81" s="72"/>
      <c r="BV81" s="72"/>
    </row>
    <row r="82" spans="27:74" s="76" customFormat="1" x14ac:dyDescent="0.25">
      <c r="AA82" s="461"/>
      <c r="AB82" s="461"/>
      <c r="AC82" s="461"/>
      <c r="AD82" s="461"/>
      <c r="AE82" s="461"/>
      <c r="AF82" s="461"/>
      <c r="AG82" s="461"/>
      <c r="AH82" s="461"/>
      <c r="AI82" s="461"/>
      <c r="AJ82" s="461"/>
      <c r="AK82" s="461"/>
      <c r="AL82" s="461"/>
      <c r="AM82" s="461"/>
      <c r="AN82" s="461"/>
      <c r="AO82" s="461"/>
      <c r="AP82" s="461"/>
      <c r="AQ82" s="461"/>
      <c r="AR82" s="461"/>
      <c r="AS82" s="461"/>
      <c r="AT82" s="461"/>
      <c r="AU82" s="461"/>
      <c r="AV82" s="461"/>
      <c r="AW82" s="461"/>
      <c r="AX82" s="461"/>
      <c r="AY82" s="461"/>
      <c r="AZ82" s="461"/>
      <c r="BA82" s="461"/>
      <c r="BB82" s="461"/>
      <c r="BC82" s="461"/>
      <c r="BD82" s="461"/>
      <c r="BE82" s="462"/>
      <c r="BF82" s="462"/>
      <c r="BG82" s="462"/>
      <c r="BH82" s="462"/>
      <c r="BI82" s="462"/>
      <c r="BJ82" s="462"/>
      <c r="BK82" s="462"/>
      <c r="BL82" s="462"/>
      <c r="BM82" s="462"/>
      <c r="BN82" s="462"/>
      <c r="BO82" s="462"/>
      <c r="BP82" s="462"/>
      <c r="BQ82" s="462"/>
      <c r="BR82" s="462"/>
      <c r="BS82" s="462"/>
      <c r="BT82" s="462"/>
      <c r="BU82" s="72"/>
      <c r="BV82" s="72"/>
    </row>
    <row r="83" spans="27:74" s="76" customFormat="1" x14ac:dyDescent="0.25">
      <c r="AA83" s="461"/>
      <c r="AB83" s="461"/>
      <c r="AC83" s="461"/>
      <c r="AD83" s="461"/>
      <c r="AE83" s="461"/>
      <c r="AF83" s="461"/>
      <c r="AG83" s="461"/>
      <c r="AH83" s="461"/>
      <c r="AI83" s="461"/>
      <c r="AJ83" s="461"/>
      <c r="AK83" s="461"/>
      <c r="AL83" s="461"/>
      <c r="AM83" s="461"/>
      <c r="AN83" s="461"/>
      <c r="AO83" s="461"/>
      <c r="AP83" s="461"/>
      <c r="AQ83" s="461"/>
      <c r="AR83" s="461"/>
      <c r="AS83" s="461"/>
      <c r="AT83" s="461"/>
      <c r="AU83" s="461"/>
      <c r="AV83" s="461"/>
      <c r="AW83" s="461"/>
      <c r="AX83" s="461"/>
      <c r="AY83" s="461"/>
      <c r="AZ83" s="461"/>
      <c r="BA83" s="461"/>
      <c r="BB83" s="461"/>
      <c r="BC83" s="461"/>
      <c r="BD83" s="461"/>
      <c r="BE83" s="462"/>
      <c r="BF83" s="462"/>
      <c r="BG83" s="462"/>
      <c r="BH83" s="462"/>
      <c r="BI83" s="462"/>
      <c r="BJ83" s="462"/>
      <c r="BK83" s="462"/>
      <c r="BL83" s="462"/>
      <c r="BM83" s="462"/>
      <c r="BN83" s="462"/>
      <c r="BO83" s="462"/>
      <c r="BP83" s="462"/>
      <c r="BQ83" s="462"/>
      <c r="BR83" s="462"/>
      <c r="BS83" s="462"/>
      <c r="BT83" s="462"/>
      <c r="BU83" s="72"/>
      <c r="BV83" s="72"/>
    </row>
    <row r="84" spans="27:74" s="76" customFormat="1" x14ac:dyDescent="0.25">
      <c r="AA84" s="461"/>
      <c r="AB84" s="461"/>
      <c r="AC84" s="461"/>
      <c r="AD84" s="461"/>
      <c r="AE84" s="461"/>
      <c r="AF84" s="461"/>
      <c r="AG84" s="461"/>
      <c r="AH84" s="461"/>
      <c r="AI84" s="461"/>
      <c r="AJ84" s="461"/>
      <c r="AK84" s="461"/>
      <c r="AL84" s="461"/>
      <c r="AM84" s="461"/>
      <c r="AN84" s="461"/>
      <c r="AO84" s="461"/>
      <c r="AP84" s="461"/>
      <c r="AQ84" s="461"/>
      <c r="AR84" s="461"/>
      <c r="AS84" s="461"/>
      <c r="AT84" s="461"/>
      <c r="AU84" s="461"/>
      <c r="AV84" s="461"/>
      <c r="AW84" s="461"/>
      <c r="AX84" s="461"/>
      <c r="AY84" s="461"/>
      <c r="AZ84" s="461"/>
      <c r="BA84" s="461"/>
      <c r="BB84" s="461"/>
      <c r="BC84" s="461"/>
      <c r="BD84" s="461"/>
      <c r="BE84" s="462"/>
      <c r="BF84" s="462"/>
      <c r="BG84" s="462"/>
      <c r="BH84" s="462"/>
      <c r="BI84" s="462"/>
      <c r="BJ84" s="462"/>
      <c r="BK84" s="462"/>
      <c r="BL84" s="462"/>
      <c r="BM84" s="462"/>
      <c r="BN84" s="462"/>
      <c r="BO84" s="462"/>
      <c r="BP84" s="462"/>
      <c r="BQ84" s="462"/>
      <c r="BR84" s="462"/>
      <c r="BS84" s="462"/>
      <c r="BT84" s="462"/>
      <c r="BU84" s="72"/>
      <c r="BV84" s="72"/>
    </row>
    <row r="85" spans="27:74" s="76" customFormat="1" x14ac:dyDescent="0.25">
      <c r="AA85" s="461"/>
      <c r="AB85" s="461"/>
      <c r="AC85" s="461"/>
      <c r="AD85" s="461"/>
      <c r="AE85" s="461"/>
      <c r="AF85" s="461"/>
      <c r="AG85" s="461"/>
      <c r="AH85" s="461"/>
      <c r="AI85" s="461"/>
      <c r="AJ85" s="461"/>
      <c r="AK85" s="461"/>
      <c r="AL85" s="461"/>
      <c r="AM85" s="461"/>
      <c r="AN85" s="461"/>
      <c r="AO85" s="461"/>
      <c r="AP85" s="461"/>
      <c r="AQ85" s="461"/>
      <c r="AR85" s="461"/>
      <c r="AS85" s="461"/>
      <c r="AT85" s="461"/>
      <c r="AU85" s="461"/>
      <c r="AV85" s="461"/>
      <c r="AW85" s="461"/>
      <c r="AX85" s="461"/>
      <c r="AY85" s="461"/>
      <c r="AZ85" s="461"/>
      <c r="BA85" s="461"/>
      <c r="BB85" s="461"/>
      <c r="BC85" s="461"/>
      <c r="BD85" s="461"/>
      <c r="BE85" s="462"/>
      <c r="BF85" s="462"/>
      <c r="BG85" s="462"/>
      <c r="BH85" s="462"/>
      <c r="BI85" s="462"/>
      <c r="BJ85" s="462"/>
      <c r="BK85" s="462"/>
      <c r="BL85" s="462"/>
      <c r="BM85" s="462"/>
      <c r="BN85" s="462"/>
      <c r="BO85" s="462"/>
      <c r="BP85" s="462"/>
      <c r="BQ85" s="462"/>
      <c r="BR85" s="462"/>
      <c r="BS85" s="462"/>
      <c r="BT85" s="462"/>
      <c r="BU85" s="72"/>
      <c r="BV85" s="72"/>
    </row>
    <row r="86" spans="27:74" s="76" customFormat="1" x14ac:dyDescent="0.25">
      <c r="AA86" s="461"/>
      <c r="AB86" s="461"/>
      <c r="AC86" s="461"/>
      <c r="AD86" s="461"/>
      <c r="AE86" s="461"/>
      <c r="AF86" s="461"/>
      <c r="AG86" s="461"/>
      <c r="AH86" s="461"/>
      <c r="AI86" s="461"/>
      <c r="AJ86" s="461"/>
      <c r="AK86" s="461"/>
      <c r="AL86" s="461"/>
      <c r="AM86" s="461"/>
      <c r="AN86" s="461"/>
      <c r="AO86" s="461"/>
      <c r="AP86" s="461"/>
      <c r="AQ86" s="461"/>
      <c r="AR86" s="461"/>
      <c r="AS86" s="461"/>
      <c r="AT86" s="461"/>
      <c r="AU86" s="461"/>
      <c r="AV86" s="461"/>
      <c r="AW86" s="461"/>
      <c r="AX86" s="461"/>
      <c r="AY86" s="461"/>
      <c r="AZ86" s="461"/>
      <c r="BA86" s="461"/>
      <c r="BB86" s="461"/>
      <c r="BC86" s="461"/>
      <c r="BD86" s="461"/>
      <c r="BE86" s="462"/>
      <c r="BF86" s="462"/>
      <c r="BG86" s="462"/>
      <c r="BH86" s="462"/>
      <c r="BI86" s="462"/>
      <c r="BJ86" s="462"/>
      <c r="BK86" s="462"/>
      <c r="BL86" s="462"/>
      <c r="BM86" s="462"/>
      <c r="BN86" s="462"/>
      <c r="BO86" s="462"/>
      <c r="BP86" s="462"/>
      <c r="BQ86" s="462"/>
      <c r="BR86" s="462"/>
      <c r="BS86" s="462"/>
      <c r="BT86" s="462"/>
      <c r="BU86" s="72"/>
      <c r="BV86" s="72"/>
    </row>
    <row r="87" spans="27:74" s="76" customFormat="1" x14ac:dyDescent="0.25">
      <c r="AA87" s="461"/>
      <c r="AB87" s="461"/>
      <c r="AC87" s="461"/>
      <c r="AD87" s="461"/>
      <c r="AE87" s="461"/>
      <c r="AF87" s="461"/>
      <c r="AG87" s="461"/>
      <c r="AH87" s="461"/>
      <c r="AI87" s="461"/>
      <c r="AJ87" s="461"/>
      <c r="AK87" s="461"/>
      <c r="AL87" s="461"/>
      <c r="AM87" s="461"/>
      <c r="AN87" s="461"/>
      <c r="AO87" s="461"/>
      <c r="AP87" s="461"/>
      <c r="AQ87" s="461"/>
      <c r="AR87" s="461"/>
      <c r="AS87" s="461"/>
      <c r="AT87" s="461"/>
      <c r="AU87" s="461"/>
      <c r="AV87" s="461"/>
      <c r="AW87" s="461"/>
      <c r="AX87" s="461"/>
      <c r="AY87" s="461"/>
      <c r="AZ87" s="461"/>
      <c r="BA87" s="461"/>
      <c r="BB87" s="461"/>
      <c r="BC87" s="461"/>
      <c r="BD87" s="461"/>
      <c r="BE87" s="462"/>
      <c r="BF87" s="462"/>
      <c r="BG87" s="462"/>
      <c r="BH87" s="462"/>
      <c r="BI87" s="462"/>
      <c r="BJ87" s="462"/>
      <c r="BK87" s="462"/>
      <c r="BL87" s="462"/>
      <c r="BM87" s="462"/>
      <c r="BN87" s="462"/>
      <c r="BO87" s="462"/>
      <c r="BP87" s="462"/>
      <c r="BQ87" s="462"/>
      <c r="BR87" s="462"/>
      <c r="BS87" s="462"/>
      <c r="BT87" s="462"/>
      <c r="BU87" s="72"/>
      <c r="BV87" s="72"/>
    </row>
    <row r="88" spans="27:74" s="76" customFormat="1" x14ac:dyDescent="0.25">
      <c r="AA88" s="461"/>
      <c r="AB88" s="461"/>
      <c r="AC88" s="461"/>
      <c r="AD88" s="461"/>
      <c r="AE88" s="461"/>
      <c r="AF88" s="461"/>
      <c r="AG88" s="461"/>
      <c r="AH88" s="461"/>
      <c r="AI88" s="461"/>
      <c r="AJ88" s="461"/>
      <c r="AK88" s="461"/>
      <c r="AL88" s="461"/>
      <c r="AM88" s="461"/>
      <c r="AN88" s="461"/>
      <c r="AO88" s="461"/>
      <c r="AP88" s="461"/>
      <c r="AQ88" s="461"/>
      <c r="AR88" s="461"/>
      <c r="AS88" s="461"/>
      <c r="AT88" s="461"/>
      <c r="AU88" s="461"/>
      <c r="AV88" s="461"/>
      <c r="AW88" s="461"/>
      <c r="AX88" s="461"/>
      <c r="AY88" s="461"/>
      <c r="AZ88" s="461"/>
      <c r="BA88" s="461"/>
      <c r="BB88" s="461"/>
      <c r="BC88" s="461"/>
      <c r="BD88" s="461"/>
      <c r="BE88" s="462"/>
      <c r="BF88" s="462"/>
      <c r="BG88" s="462"/>
      <c r="BH88" s="462"/>
      <c r="BI88" s="462"/>
      <c r="BJ88" s="462"/>
      <c r="BK88" s="462"/>
      <c r="BL88" s="462"/>
      <c r="BM88" s="462"/>
      <c r="BN88" s="462"/>
      <c r="BO88" s="462"/>
      <c r="BP88" s="462"/>
      <c r="BQ88" s="462"/>
      <c r="BR88" s="462"/>
      <c r="BS88" s="462"/>
      <c r="BT88" s="462"/>
      <c r="BU88" s="72"/>
      <c r="BV88" s="72"/>
    </row>
    <row r="89" spans="27:74" s="76" customFormat="1" x14ac:dyDescent="0.25">
      <c r="AA89" s="461"/>
      <c r="AB89" s="461"/>
      <c r="AC89" s="461"/>
      <c r="AD89" s="461"/>
      <c r="AE89" s="461"/>
      <c r="AF89" s="461"/>
      <c r="AG89" s="461"/>
      <c r="AH89" s="461"/>
      <c r="AI89" s="461"/>
      <c r="AJ89" s="461"/>
      <c r="AK89" s="461"/>
      <c r="AL89" s="461"/>
      <c r="AM89" s="461"/>
      <c r="AN89" s="461"/>
      <c r="AO89" s="461"/>
      <c r="AP89" s="461"/>
      <c r="AQ89" s="461"/>
      <c r="AR89" s="461"/>
      <c r="AS89" s="461"/>
      <c r="AT89" s="461"/>
      <c r="AU89" s="461"/>
      <c r="AV89" s="461"/>
      <c r="AW89" s="461"/>
      <c r="AX89" s="461"/>
      <c r="AY89" s="461"/>
      <c r="AZ89" s="461"/>
      <c r="BA89" s="461"/>
      <c r="BB89" s="461"/>
      <c r="BC89" s="461"/>
      <c r="BD89" s="461"/>
      <c r="BE89" s="462"/>
      <c r="BF89" s="462"/>
      <c r="BG89" s="462"/>
      <c r="BH89" s="462"/>
      <c r="BI89" s="462"/>
      <c r="BJ89" s="462"/>
      <c r="BK89" s="462"/>
      <c r="BL89" s="462"/>
      <c r="BM89" s="462"/>
      <c r="BN89" s="462"/>
      <c r="BO89" s="462"/>
      <c r="BP89" s="462"/>
      <c r="BQ89" s="462"/>
      <c r="BR89" s="462"/>
      <c r="BS89" s="462"/>
      <c r="BT89" s="462"/>
      <c r="BU89" s="72"/>
      <c r="BV89" s="72"/>
    </row>
    <row r="90" spans="27:74" s="76" customFormat="1" x14ac:dyDescent="0.25">
      <c r="AA90" s="461"/>
      <c r="AB90" s="461"/>
      <c r="AC90" s="461"/>
      <c r="AD90" s="461"/>
      <c r="AE90" s="461"/>
      <c r="AF90" s="461"/>
      <c r="AG90" s="461"/>
      <c r="AH90" s="461"/>
      <c r="AI90" s="461"/>
      <c r="AJ90" s="461"/>
      <c r="AK90" s="461"/>
      <c r="AL90" s="461"/>
      <c r="AM90" s="461"/>
      <c r="AN90" s="461"/>
      <c r="AO90" s="461"/>
      <c r="AP90" s="461"/>
      <c r="AQ90" s="461"/>
      <c r="AR90" s="461"/>
      <c r="AS90" s="461"/>
      <c r="AT90" s="461"/>
      <c r="AU90" s="461"/>
      <c r="AV90" s="461"/>
      <c r="AW90" s="461"/>
      <c r="AX90" s="461"/>
      <c r="AY90" s="461"/>
      <c r="AZ90" s="461"/>
      <c r="BA90" s="461"/>
      <c r="BB90" s="461"/>
      <c r="BC90" s="461"/>
      <c r="BD90" s="461"/>
      <c r="BE90" s="462"/>
      <c r="BF90" s="462"/>
      <c r="BG90" s="462"/>
      <c r="BH90" s="462"/>
      <c r="BI90" s="462"/>
      <c r="BJ90" s="462"/>
      <c r="BK90" s="462"/>
      <c r="BL90" s="462"/>
      <c r="BM90" s="462"/>
      <c r="BN90" s="462"/>
      <c r="BO90" s="462"/>
      <c r="BP90" s="462"/>
      <c r="BQ90" s="462"/>
      <c r="BR90" s="462"/>
      <c r="BS90" s="462"/>
      <c r="BT90" s="462"/>
      <c r="BU90" s="72"/>
      <c r="BV90" s="72"/>
    </row>
    <row r="91" spans="27:74" s="76" customFormat="1" x14ac:dyDescent="0.25">
      <c r="AA91" s="461"/>
      <c r="AB91" s="461"/>
      <c r="AC91" s="461"/>
      <c r="AD91" s="461"/>
      <c r="AE91" s="461"/>
      <c r="AF91" s="461"/>
      <c r="AG91" s="461"/>
      <c r="AH91" s="461"/>
      <c r="AI91" s="461"/>
      <c r="AJ91" s="461"/>
      <c r="AK91" s="461"/>
      <c r="AL91" s="461"/>
      <c r="AM91" s="461"/>
      <c r="AN91" s="461"/>
      <c r="AO91" s="461"/>
      <c r="AP91" s="461"/>
      <c r="AQ91" s="461"/>
      <c r="AR91" s="461"/>
      <c r="AS91" s="461"/>
      <c r="AT91" s="461"/>
      <c r="AU91" s="461"/>
      <c r="AV91" s="461"/>
      <c r="AW91" s="461"/>
      <c r="AX91" s="461"/>
      <c r="AY91" s="461"/>
      <c r="AZ91" s="461"/>
      <c r="BA91" s="461"/>
      <c r="BB91" s="461"/>
      <c r="BC91" s="461"/>
      <c r="BD91" s="461"/>
      <c r="BE91" s="462"/>
      <c r="BF91" s="462"/>
      <c r="BG91" s="462"/>
      <c r="BH91" s="462"/>
      <c r="BI91" s="462"/>
      <c r="BJ91" s="462"/>
      <c r="BK91" s="462"/>
      <c r="BL91" s="462"/>
      <c r="BM91" s="462"/>
      <c r="BN91" s="462"/>
      <c r="BO91" s="462"/>
      <c r="BP91" s="462"/>
      <c r="BQ91" s="462"/>
      <c r="BR91" s="462"/>
      <c r="BS91" s="462"/>
      <c r="BT91" s="462"/>
      <c r="BU91" s="72"/>
      <c r="BV91" s="72"/>
    </row>
    <row r="92" spans="27:74" s="76" customFormat="1" x14ac:dyDescent="0.25">
      <c r="AA92" s="461"/>
      <c r="AB92" s="461"/>
      <c r="AC92" s="461"/>
      <c r="AD92" s="461"/>
      <c r="AE92" s="461"/>
      <c r="AF92" s="461"/>
      <c r="AG92" s="461"/>
      <c r="AH92" s="461"/>
      <c r="AI92" s="461"/>
      <c r="AJ92" s="461"/>
      <c r="AK92" s="461"/>
      <c r="AL92" s="461"/>
      <c r="AM92" s="461"/>
      <c r="AN92" s="461"/>
      <c r="AO92" s="461"/>
      <c r="AP92" s="461"/>
      <c r="AQ92" s="461"/>
      <c r="AR92" s="461"/>
      <c r="AS92" s="461"/>
      <c r="AT92" s="461"/>
      <c r="AU92" s="461"/>
      <c r="AV92" s="461"/>
      <c r="AW92" s="461"/>
      <c r="AX92" s="461"/>
      <c r="AY92" s="461"/>
      <c r="AZ92" s="461"/>
      <c r="BA92" s="461"/>
      <c r="BB92" s="461"/>
      <c r="BC92" s="461"/>
      <c r="BD92" s="461"/>
      <c r="BE92" s="462"/>
      <c r="BF92" s="462"/>
      <c r="BG92" s="462"/>
      <c r="BH92" s="462"/>
      <c r="BI92" s="462"/>
      <c r="BJ92" s="462"/>
      <c r="BK92" s="462"/>
      <c r="BL92" s="462"/>
      <c r="BM92" s="462"/>
      <c r="BN92" s="462"/>
      <c r="BO92" s="462"/>
      <c r="BP92" s="462"/>
      <c r="BQ92" s="462"/>
      <c r="BR92" s="462"/>
      <c r="BS92" s="462"/>
      <c r="BT92" s="462"/>
      <c r="BU92" s="72"/>
      <c r="BV92" s="72"/>
    </row>
    <row r="93" spans="27:74" s="76" customFormat="1" x14ac:dyDescent="0.25">
      <c r="AA93" s="461"/>
      <c r="AB93" s="461"/>
      <c r="AC93" s="461"/>
      <c r="AD93" s="461"/>
      <c r="AE93" s="461"/>
      <c r="AF93" s="461"/>
      <c r="AG93" s="461"/>
      <c r="AH93" s="461"/>
      <c r="AI93" s="461"/>
      <c r="AJ93" s="461"/>
      <c r="AK93" s="461"/>
      <c r="AL93" s="461"/>
      <c r="AM93" s="461"/>
      <c r="AN93" s="461"/>
      <c r="AO93" s="461"/>
      <c r="AP93" s="461"/>
      <c r="AQ93" s="461"/>
      <c r="AR93" s="461"/>
      <c r="AS93" s="461"/>
      <c r="AT93" s="461"/>
      <c r="AU93" s="461"/>
      <c r="AV93" s="461"/>
      <c r="AW93" s="461"/>
      <c r="AX93" s="461"/>
      <c r="AY93" s="461"/>
      <c r="AZ93" s="461"/>
      <c r="BA93" s="461"/>
      <c r="BB93" s="461"/>
      <c r="BC93" s="461"/>
      <c r="BD93" s="461"/>
      <c r="BE93" s="462"/>
      <c r="BF93" s="462"/>
      <c r="BG93" s="462"/>
      <c r="BH93" s="462"/>
      <c r="BI93" s="462"/>
      <c r="BJ93" s="462"/>
      <c r="BK93" s="462"/>
      <c r="BL93" s="462"/>
      <c r="BM93" s="462"/>
      <c r="BN93" s="462"/>
      <c r="BO93" s="462"/>
      <c r="BP93" s="462"/>
      <c r="BQ93" s="462"/>
      <c r="BR93" s="462"/>
      <c r="BS93" s="462"/>
      <c r="BT93" s="462"/>
      <c r="BU93" s="72"/>
      <c r="BV93" s="72"/>
    </row>
    <row r="94" spans="27:74" s="76" customFormat="1" x14ac:dyDescent="0.25">
      <c r="AA94" s="461"/>
      <c r="AB94" s="461"/>
      <c r="AC94" s="461"/>
      <c r="AD94" s="461"/>
      <c r="AE94" s="461"/>
      <c r="AF94" s="461"/>
      <c r="AG94" s="461"/>
      <c r="AH94" s="461"/>
      <c r="AI94" s="461"/>
      <c r="AJ94" s="461"/>
      <c r="AK94" s="461"/>
      <c r="AL94" s="461"/>
      <c r="AM94" s="461"/>
      <c r="AN94" s="461"/>
      <c r="AO94" s="461"/>
      <c r="AP94" s="461"/>
      <c r="AQ94" s="461"/>
      <c r="AR94" s="461"/>
      <c r="AS94" s="461"/>
      <c r="AT94" s="461"/>
      <c r="AU94" s="461"/>
      <c r="AV94" s="461"/>
      <c r="AW94" s="461"/>
      <c r="AX94" s="461"/>
      <c r="AY94" s="461"/>
      <c r="AZ94" s="461"/>
      <c r="BA94" s="461"/>
      <c r="BB94" s="461"/>
      <c r="BC94" s="461"/>
      <c r="BD94" s="461"/>
      <c r="BE94" s="462"/>
      <c r="BF94" s="462"/>
      <c r="BG94" s="462"/>
      <c r="BH94" s="462"/>
      <c r="BI94" s="462"/>
      <c r="BJ94" s="462"/>
      <c r="BK94" s="462"/>
      <c r="BL94" s="462"/>
      <c r="BM94" s="462"/>
      <c r="BN94" s="462"/>
      <c r="BO94" s="462"/>
      <c r="BP94" s="462"/>
      <c r="BQ94" s="462"/>
      <c r="BR94" s="462"/>
      <c r="BS94" s="462"/>
      <c r="BT94" s="462"/>
      <c r="BU94" s="72"/>
      <c r="BV94" s="72"/>
    </row>
    <row r="95" spans="27:74" s="76" customFormat="1" x14ac:dyDescent="0.25">
      <c r="AA95" s="461"/>
      <c r="AB95" s="461"/>
      <c r="AC95" s="461"/>
      <c r="AD95" s="461"/>
      <c r="AE95" s="461"/>
      <c r="AF95" s="461"/>
      <c r="AG95" s="461"/>
      <c r="AH95" s="461"/>
      <c r="AI95" s="461"/>
      <c r="AJ95" s="461"/>
      <c r="AK95" s="461"/>
      <c r="AL95" s="461"/>
      <c r="AM95" s="461"/>
      <c r="AN95" s="461"/>
      <c r="AO95" s="461"/>
      <c r="AP95" s="461"/>
      <c r="AQ95" s="461"/>
      <c r="AR95" s="461"/>
      <c r="AS95" s="461"/>
      <c r="AT95" s="461"/>
      <c r="AU95" s="461"/>
      <c r="AV95" s="461"/>
      <c r="AW95" s="461"/>
      <c r="AX95" s="461"/>
      <c r="AY95" s="461"/>
      <c r="AZ95" s="461"/>
      <c r="BA95" s="461"/>
      <c r="BB95" s="461"/>
      <c r="BC95" s="461"/>
      <c r="BD95" s="461"/>
      <c r="BE95" s="462"/>
      <c r="BF95" s="462"/>
      <c r="BG95" s="462"/>
      <c r="BH95" s="462"/>
      <c r="BI95" s="462"/>
      <c r="BJ95" s="462"/>
      <c r="BK95" s="462"/>
      <c r="BL95" s="462"/>
      <c r="BM95" s="462"/>
      <c r="BN95" s="462"/>
      <c r="BO95" s="462"/>
      <c r="BP95" s="462"/>
      <c r="BQ95" s="462"/>
      <c r="BR95" s="462"/>
      <c r="BS95" s="462"/>
      <c r="BT95" s="462"/>
      <c r="BU95" s="72"/>
      <c r="BV95" s="72"/>
    </row>
    <row r="96" spans="27:74" s="76" customFormat="1" x14ac:dyDescent="0.25">
      <c r="AA96" s="461"/>
      <c r="AB96" s="461"/>
      <c r="AC96" s="461"/>
      <c r="AD96" s="461"/>
      <c r="AE96" s="461"/>
      <c r="AF96" s="461"/>
      <c r="AG96" s="461"/>
      <c r="AH96" s="461"/>
      <c r="AI96" s="461"/>
      <c r="AJ96" s="461"/>
      <c r="AK96" s="461"/>
      <c r="AL96" s="461"/>
      <c r="AM96" s="461"/>
      <c r="AN96" s="461"/>
      <c r="AO96" s="461"/>
      <c r="AP96" s="461"/>
      <c r="AQ96" s="461"/>
      <c r="AR96" s="461"/>
      <c r="AS96" s="461"/>
      <c r="AT96" s="461"/>
      <c r="AU96" s="461"/>
      <c r="AV96" s="461"/>
      <c r="AW96" s="461"/>
      <c r="AX96" s="461"/>
      <c r="AY96" s="461"/>
      <c r="AZ96" s="461"/>
      <c r="BA96" s="461"/>
      <c r="BB96" s="461"/>
      <c r="BC96" s="461"/>
      <c r="BD96" s="461"/>
      <c r="BE96" s="462"/>
      <c r="BF96" s="462"/>
      <c r="BG96" s="462"/>
      <c r="BH96" s="462"/>
      <c r="BI96" s="462"/>
      <c r="BJ96" s="462"/>
      <c r="BK96" s="462"/>
      <c r="BL96" s="462"/>
      <c r="BM96" s="462"/>
      <c r="BN96" s="462"/>
      <c r="BO96" s="462"/>
      <c r="BP96" s="462"/>
      <c r="BQ96" s="462"/>
      <c r="BR96" s="462"/>
      <c r="BS96" s="462"/>
      <c r="BT96" s="462"/>
      <c r="BU96" s="72"/>
      <c r="BV96" s="72"/>
    </row>
    <row r="97" spans="27:74" s="76" customFormat="1" x14ac:dyDescent="0.25">
      <c r="AA97" s="461"/>
      <c r="AB97" s="461"/>
      <c r="AC97" s="461"/>
      <c r="AD97" s="461"/>
      <c r="AE97" s="461"/>
      <c r="AF97" s="461"/>
      <c r="AG97" s="461"/>
      <c r="AH97" s="461"/>
      <c r="AI97" s="461"/>
      <c r="AJ97" s="461"/>
      <c r="AK97" s="461"/>
      <c r="AL97" s="461"/>
      <c r="AM97" s="461"/>
      <c r="AN97" s="461"/>
      <c r="AO97" s="461"/>
      <c r="AP97" s="461"/>
      <c r="AQ97" s="461"/>
      <c r="AR97" s="461"/>
      <c r="AS97" s="461"/>
      <c r="AT97" s="461"/>
      <c r="AU97" s="461"/>
      <c r="AV97" s="461"/>
      <c r="AW97" s="461"/>
      <c r="AX97" s="461"/>
      <c r="AY97" s="461"/>
      <c r="AZ97" s="461"/>
      <c r="BA97" s="461"/>
      <c r="BB97" s="461"/>
      <c r="BC97" s="461"/>
      <c r="BD97" s="461"/>
      <c r="BE97" s="462"/>
      <c r="BF97" s="462"/>
      <c r="BG97" s="462"/>
      <c r="BH97" s="462"/>
      <c r="BI97" s="462"/>
      <c r="BJ97" s="462"/>
      <c r="BK97" s="462"/>
      <c r="BL97" s="462"/>
      <c r="BM97" s="462"/>
      <c r="BN97" s="462"/>
      <c r="BO97" s="462"/>
      <c r="BP97" s="462"/>
      <c r="BQ97" s="462"/>
      <c r="BR97" s="462"/>
      <c r="BS97" s="462"/>
      <c r="BT97" s="462"/>
      <c r="BU97" s="72"/>
      <c r="BV97" s="72"/>
    </row>
    <row r="98" spans="27:74" s="76" customFormat="1" x14ac:dyDescent="0.25">
      <c r="AA98" s="461"/>
      <c r="AB98" s="461"/>
      <c r="AC98" s="461"/>
      <c r="AD98" s="461"/>
      <c r="AE98" s="461"/>
      <c r="AF98" s="461"/>
      <c r="AG98" s="461"/>
      <c r="AH98" s="461"/>
      <c r="AI98" s="461"/>
      <c r="AJ98" s="461"/>
      <c r="AK98" s="461"/>
      <c r="AL98" s="461"/>
      <c r="AM98" s="461"/>
      <c r="AN98" s="461"/>
      <c r="AO98" s="461"/>
      <c r="AP98" s="461"/>
      <c r="AQ98" s="461"/>
      <c r="AR98" s="461"/>
      <c r="AS98" s="461"/>
      <c r="AT98" s="461"/>
      <c r="AU98" s="461"/>
      <c r="AV98" s="461"/>
      <c r="AW98" s="461"/>
      <c r="AX98" s="461"/>
      <c r="AY98" s="461"/>
      <c r="AZ98" s="461"/>
      <c r="BA98" s="461"/>
      <c r="BB98" s="461"/>
      <c r="BC98" s="461"/>
      <c r="BD98" s="461"/>
      <c r="BE98" s="462"/>
      <c r="BF98" s="462"/>
      <c r="BG98" s="462"/>
      <c r="BH98" s="462"/>
      <c r="BI98" s="462"/>
      <c r="BJ98" s="462"/>
      <c r="BK98" s="462"/>
      <c r="BL98" s="462"/>
      <c r="BM98" s="462"/>
      <c r="BN98" s="462"/>
      <c r="BO98" s="462"/>
      <c r="BP98" s="462"/>
      <c r="BQ98" s="462"/>
      <c r="BR98" s="462"/>
      <c r="BS98" s="462"/>
      <c r="BT98" s="462"/>
      <c r="BU98" s="72"/>
      <c r="BV98" s="72"/>
    </row>
    <row r="99" spans="27:74" s="76" customFormat="1" x14ac:dyDescent="0.25">
      <c r="AA99" s="461"/>
      <c r="AB99" s="461"/>
      <c r="AC99" s="461"/>
      <c r="AD99" s="461"/>
      <c r="AE99" s="461"/>
      <c r="AF99" s="461"/>
      <c r="AG99" s="461"/>
      <c r="AH99" s="461"/>
      <c r="AI99" s="461"/>
      <c r="AJ99" s="461"/>
      <c r="AK99" s="461"/>
      <c r="AL99" s="461"/>
      <c r="AM99" s="461"/>
      <c r="AN99" s="461"/>
      <c r="AO99" s="461"/>
      <c r="AP99" s="461"/>
      <c r="AQ99" s="461"/>
      <c r="AR99" s="461"/>
      <c r="AS99" s="461"/>
      <c r="AT99" s="461"/>
      <c r="AU99" s="461"/>
      <c r="AV99" s="461"/>
      <c r="AW99" s="461"/>
      <c r="AX99" s="461"/>
      <c r="AY99" s="461"/>
      <c r="AZ99" s="461"/>
      <c r="BA99" s="461"/>
      <c r="BB99" s="461"/>
      <c r="BC99" s="461"/>
      <c r="BD99" s="461"/>
      <c r="BE99" s="462"/>
      <c r="BF99" s="462"/>
      <c r="BG99" s="462"/>
      <c r="BH99" s="462"/>
      <c r="BI99" s="462"/>
      <c r="BJ99" s="462"/>
      <c r="BK99" s="462"/>
      <c r="BL99" s="462"/>
      <c r="BM99" s="462"/>
      <c r="BN99" s="462"/>
      <c r="BO99" s="462"/>
      <c r="BP99" s="462"/>
      <c r="BQ99" s="462"/>
      <c r="BR99" s="462"/>
      <c r="BS99" s="462"/>
      <c r="BT99" s="462"/>
      <c r="BU99" s="72"/>
      <c r="BV99" s="72"/>
    </row>
    <row r="100" spans="27:74" s="76" customFormat="1" x14ac:dyDescent="0.25">
      <c r="AA100" s="461"/>
      <c r="AB100" s="461"/>
      <c r="AC100" s="461"/>
      <c r="AD100" s="461"/>
      <c r="AE100" s="461"/>
      <c r="AF100" s="461"/>
      <c r="AG100" s="461"/>
      <c r="AH100" s="461"/>
      <c r="AI100" s="461"/>
      <c r="AJ100" s="461"/>
      <c r="AK100" s="461"/>
      <c r="AL100" s="461"/>
      <c r="AM100" s="461"/>
      <c r="AN100" s="461"/>
      <c r="AO100" s="461"/>
      <c r="AP100" s="461"/>
      <c r="AQ100" s="461"/>
      <c r="AR100" s="461"/>
      <c r="AS100" s="461"/>
      <c r="AT100" s="461"/>
      <c r="AU100" s="461"/>
      <c r="AV100" s="461"/>
      <c r="AW100" s="461"/>
      <c r="AX100" s="461"/>
      <c r="AY100" s="461"/>
      <c r="AZ100" s="461"/>
      <c r="BA100" s="461"/>
      <c r="BB100" s="461"/>
      <c r="BC100" s="461"/>
      <c r="BD100" s="461"/>
      <c r="BE100" s="462"/>
      <c r="BF100" s="462"/>
      <c r="BG100" s="462"/>
      <c r="BH100" s="462"/>
      <c r="BI100" s="462"/>
      <c r="BJ100" s="462"/>
      <c r="BK100" s="462"/>
      <c r="BL100" s="462"/>
      <c r="BM100" s="462"/>
      <c r="BN100" s="462"/>
      <c r="BO100" s="462"/>
      <c r="BP100" s="462"/>
      <c r="BQ100" s="462"/>
      <c r="BR100" s="462"/>
      <c r="BS100" s="462"/>
      <c r="BT100" s="462"/>
      <c r="BU100" s="72"/>
      <c r="BV100" s="72"/>
    </row>
  </sheetData>
  <sheetProtection algorithmName="SHA-512" hashValue="z6solYUSCEfIgzlkmacFFLv/7OkSn6tywbHHoowD0zmRS2BoglTl03oC7pp05n4IQFr1oFSPyqcOQHb2Lqt5wQ==" saltValue="+EhU46MS/LJpTdtyQWYQPA==" spinCount="100000" sheet="1" objects="1" scenarios="1"/>
  <mergeCells count="17">
    <mergeCell ref="I31:M31"/>
    <mergeCell ref="B37:C37"/>
    <mergeCell ref="C21:D21"/>
    <mergeCell ref="L3:M5"/>
    <mergeCell ref="B8:C9"/>
    <mergeCell ref="D8:D9"/>
    <mergeCell ref="E8:E9"/>
    <mergeCell ref="K3:K5"/>
    <mergeCell ref="C2:H3"/>
    <mergeCell ref="B6:F6"/>
    <mergeCell ref="B11:F11"/>
    <mergeCell ref="B19:F19"/>
    <mergeCell ref="B26:F26"/>
    <mergeCell ref="I6:M6"/>
    <mergeCell ref="I26:M26"/>
    <mergeCell ref="B12:C12"/>
    <mergeCell ref="D12:E12"/>
  </mergeCells>
  <dataValidations count="5">
    <dataValidation type="list" allowBlank="1" showInputMessage="1" showErrorMessage="1" sqref="D12:E12" xr:uid="{F44D23F0-F6EE-44A7-A4B1-A1301B4DF895}">
      <formula1>$AH$47:$AH$68</formula1>
    </dataValidation>
    <dataValidation type="list" allowBlank="1" showInputMessage="1" showErrorMessage="1" sqref="K29" xr:uid="{541C193C-B8EC-498C-BC03-5E5DC5F0D240}">
      <formula1>$AT$53:$AT$69</formula1>
    </dataValidation>
    <dataValidation type="list" allowBlank="1" showInputMessage="1" showErrorMessage="1" sqref="L22" xr:uid="{C5F4CA5B-4D9C-4F3A-B085-743887DBA8D9}">
      <formula1>$AF$8:$AF$11</formula1>
    </dataValidation>
    <dataValidation type="list" allowBlank="1" showInputMessage="1" showErrorMessage="1" sqref="C21:D21" xr:uid="{069991F7-B8C6-4BD8-911F-35F78869635C}">
      <formula1>$AL$34:$AL$53</formula1>
    </dataValidation>
    <dataValidation type="list" allowBlank="1" showInputMessage="1" showErrorMessage="1" sqref="D14" xr:uid="{76980F7C-DE3E-4A14-9493-75FAEF39C2E7}">
      <formula1>$AI$11:$AI$17</formula1>
    </dataValidation>
  </dataValidations>
  <hyperlinks>
    <hyperlink ref="AM30" r:id="rId1" display="https://voute.bape.gouv.qc.ca/dl/?id=00000421060" xr:uid="{5C68DA24-465D-4AEF-BE2A-2F7ED8A3A5F4}"/>
    <hyperlink ref="K3:K5" r:id="rId2" display="Cliquez ici pour visionner une capsule d'information (production animale)" xr:uid="{D99C70B4-BA7D-4939-9020-B995E93A7F21}"/>
    <hyperlink ref="L3:M5" r:id="rId3" display="https://www.youtube.com/watch?v=QGM89CFeeQg&amp;list=PLXP-9RICLl-NlBqAZpRJDAXQgFoPP17Uw&amp;index=2" xr:uid="{FAAEE9E5-F4C9-48A0-B1D6-8402528B88E4}"/>
  </hyperlinks>
  <pageMargins left="0.7" right="0.7" top="0.75" bottom="0.75" header="0.3" footer="0.3"/>
  <pageSetup orientation="portrait" r:id="rId4"/>
  <drawing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83AD35-A72A-486A-959E-0FCDE3C5C64D}">
  <sheetPr>
    <tabColor rgb="FF0F9ED5"/>
  </sheetPr>
  <dimension ref="A1:BB62"/>
  <sheetViews>
    <sheetView workbookViewId="0">
      <selection activeCell="O10" sqref="O10"/>
    </sheetView>
  </sheetViews>
  <sheetFormatPr baseColWidth="10" defaultColWidth="11.5703125" defaultRowHeight="18" x14ac:dyDescent="0.25"/>
  <cols>
    <col min="1" max="5" width="11.5703125" style="1"/>
    <col min="6" max="6" width="18.7109375" style="1" customWidth="1"/>
    <col min="7" max="7" width="11.5703125" style="1"/>
    <col min="8" max="8" width="20.28515625" style="1" customWidth="1"/>
    <col min="9" max="9" width="14" style="1" customWidth="1"/>
    <col min="10" max="10" width="6.28515625" style="1" customWidth="1"/>
    <col min="11" max="11" width="2.28515625" style="1" customWidth="1"/>
    <col min="12" max="13" width="11.5703125" style="303"/>
    <col min="14" max="17" width="11.5703125" style="304"/>
    <col min="18" max="51" width="11.5703125" style="303"/>
    <col min="52" max="54" width="11.5703125" style="304"/>
    <col min="55" max="16384" width="11.5703125" style="1"/>
  </cols>
  <sheetData>
    <row r="1" spans="1:47" x14ac:dyDescent="0.25">
      <c r="A1" s="288"/>
      <c r="B1" s="288"/>
      <c r="C1" s="288"/>
      <c r="D1" s="288"/>
      <c r="E1" s="288"/>
      <c r="F1" s="288"/>
      <c r="G1" s="288"/>
      <c r="H1" s="288"/>
      <c r="I1" s="288"/>
      <c r="J1" s="288"/>
      <c r="K1" s="288"/>
      <c r="L1" s="318"/>
      <c r="M1" s="318"/>
      <c r="N1" s="316"/>
      <c r="O1" s="316"/>
      <c r="P1" s="316"/>
      <c r="Q1" s="316"/>
      <c r="R1" s="318"/>
      <c r="S1" s="318"/>
      <c r="T1" s="318"/>
      <c r="U1" s="318"/>
      <c r="V1" s="318"/>
      <c r="W1" s="318"/>
      <c r="X1" s="318"/>
      <c r="Y1" s="318"/>
      <c r="Z1" s="318"/>
    </row>
    <row r="2" spans="1:47" x14ac:dyDescent="0.25">
      <c r="A2" s="288"/>
      <c r="B2" s="288"/>
      <c r="C2" s="288"/>
      <c r="D2" s="288"/>
      <c r="E2" s="288"/>
      <c r="F2" s="288"/>
      <c r="G2" s="288"/>
      <c r="H2" s="288"/>
      <c r="I2" s="288"/>
      <c r="J2" s="288"/>
      <c r="K2" s="288"/>
      <c r="L2" s="318"/>
      <c r="M2" s="318"/>
      <c r="N2" s="316"/>
      <c r="O2" s="316"/>
      <c r="P2" s="316"/>
      <c r="Q2" s="316"/>
      <c r="R2" s="318"/>
      <c r="S2" s="318"/>
      <c r="T2" s="318"/>
      <c r="U2" s="318"/>
      <c r="V2" s="318"/>
      <c r="W2" s="318"/>
      <c r="X2" s="318"/>
      <c r="Y2" s="318"/>
      <c r="Z2" s="318"/>
    </row>
    <row r="3" spans="1:47" ht="23.25" x14ac:dyDescent="0.35">
      <c r="A3" s="288"/>
      <c r="B3" s="288"/>
      <c r="C3" s="604" t="s">
        <v>20</v>
      </c>
      <c r="D3" s="604"/>
      <c r="E3" s="604"/>
      <c r="F3" s="604"/>
      <c r="G3" s="604"/>
      <c r="H3" s="288"/>
      <c r="I3" s="288"/>
      <c r="J3" s="288"/>
      <c r="K3" s="288"/>
      <c r="L3" s="318"/>
      <c r="M3" s="318"/>
      <c r="N3" s="316"/>
      <c r="O3" s="316"/>
      <c r="P3" s="316"/>
      <c r="Q3" s="316"/>
      <c r="R3" s="318"/>
      <c r="S3" s="318"/>
      <c r="T3" s="318"/>
      <c r="U3" s="318"/>
      <c r="V3" s="318"/>
      <c r="W3" s="318"/>
      <c r="X3" s="318"/>
      <c r="Y3" s="318"/>
      <c r="Z3" s="318"/>
    </row>
    <row r="4" spans="1:47" ht="18.75" thickBot="1" x14ac:dyDescent="0.3">
      <c r="A4" s="288"/>
      <c r="B4" s="288"/>
      <c r="C4" s="288"/>
      <c r="D4" s="288"/>
      <c r="E4" s="288"/>
      <c r="F4" s="288"/>
      <c r="G4" s="288"/>
      <c r="H4" s="288"/>
      <c r="I4" s="288"/>
      <c r="J4" s="288"/>
      <c r="K4" s="288"/>
      <c r="L4" s="318"/>
      <c r="M4" s="318"/>
      <c r="N4" s="316"/>
      <c r="O4" s="316"/>
      <c r="P4" s="316"/>
      <c r="Q4" s="316"/>
      <c r="R4" s="318"/>
      <c r="S4" s="318"/>
      <c r="T4" s="318"/>
      <c r="U4" s="318"/>
      <c r="V4" s="318"/>
      <c r="W4" s="318"/>
      <c r="X4" s="318"/>
      <c r="Y4" s="318"/>
      <c r="Z4" s="318"/>
    </row>
    <row r="5" spans="1:47" x14ac:dyDescent="0.25">
      <c r="A5" s="288"/>
      <c r="B5" s="605" t="s">
        <v>27</v>
      </c>
      <c r="C5" s="606"/>
      <c r="D5" s="606"/>
      <c r="E5" s="322"/>
      <c r="F5" s="322"/>
      <c r="G5" s="322"/>
      <c r="H5" s="322"/>
      <c r="I5" s="9" t="s">
        <v>26</v>
      </c>
      <c r="J5" s="322"/>
      <c r="K5" s="306"/>
      <c r="L5" s="318"/>
      <c r="M5" s="318"/>
      <c r="N5" s="316"/>
      <c r="O5" s="316"/>
      <c r="P5" s="316"/>
      <c r="Q5" s="316"/>
      <c r="R5" s="318"/>
      <c r="S5" s="318"/>
      <c r="T5" s="318"/>
      <c r="U5" s="318"/>
      <c r="V5" s="318"/>
      <c r="W5" s="318"/>
      <c r="X5" s="318"/>
      <c r="Y5" s="318"/>
      <c r="Z5" s="318"/>
    </row>
    <row r="6" spans="1:47" ht="18.75" thickBot="1" x14ac:dyDescent="0.3">
      <c r="A6" s="288"/>
      <c r="B6" s="2"/>
      <c r="C6" s="288"/>
      <c r="D6" s="288"/>
      <c r="E6" s="288"/>
      <c r="F6" s="288"/>
      <c r="G6" s="288"/>
      <c r="H6" s="288"/>
      <c r="I6" s="288"/>
      <c r="J6" s="288"/>
      <c r="K6" s="3"/>
      <c r="L6" s="318"/>
      <c r="M6" s="318"/>
      <c r="N6" s="316"/>
      <c r="O6" s="316"/>
      <c r="P6" s="316"/>
      <c r="Q6" s="316"/>
      <c r="R6" s="318"/>
      <c r="S6" s="318"/>
      <c r="T6" s="318"/>
      <c r="U6" s="318"/>
      <c r="V6" s="318"/>
      <c r="W6" s="318"/>
      <c r="X6" s="318"/>
      <c r="Y6" s="318"/>
      <c r="Z6" s="318"/>
      <c r="AS6" s="303" t="s">
        <v>59</v>
      </c>
    </row>
    <row r="7" spans="1:47" ht="18.75" thickBot="1" x14ac:dyDescent="0.3">
      <c r="A7" s="288"/>
      <c r="B7" s="2" t="s">
        <v>3</v>
      </c>
      <c r="C7" s="288"/>
      <c r="D7" s="288"/>
      <c r="E7" s="288"/>
      <c r="F7" s="331">
        <f>AS8</f>
        <v>50</v>
      </c>
      <c r="G7" s="473" t="s">
        <v>24</v>
      </c>
      <c r="H7" s="473"/>
      <c r="I7" s="323">
        <f>F7*'feuille de saisie'!D8</f>
        <v>0</v>
      </c>
      <c r="J7" s="288" t="s">
        <v>2</v>
      </c>
      <c r="K7" s="3"/>
      <c r="L7" s="318"/>
      <c r="M7" s="318"/>
      <c r="N7" s="316"/>
      <c r="O7" s="316"/>
      <c r="P7" s="316"/>
      <c r="Q7" s="316"/>
      <c r="R7" s="318"/>
      <c r="S7" s="318"/>
      <c r="T7" s="318"/>
      <c r="U7" s="318"/>
      <c r="V7" s="318"/>
      <c r="W7" s="318"/>
      <c r="X7" s="318"/>
      <c r="Y7" s="318"/>
      <c r="Z7" s="318"/>
      <c r="AK7" s="303" t="s">
        <v>86</v>
      </c>
      <c r="AN7" s="303">
        <v>81800</v>
      </c>
      <c r="AO7" s="490">
        <v>1</v>
      </c>
      <c r="AP7" s="303" t="s">
        <v>58</v>
      </c>
      <c r="AQ7" s="303">
        <f>AO7*AN7</f>
        <v>81800</v>
      </c>
      <c r="AR7" s="303" t="s">
        <v>2</v>
      </c>
      <c r="AS7" s="491">
        <f>(AQ7*1.26)/52/40</f>
        <v>49.551923076923075</v>
      </c>
      <c r="AU7" s="303" t="s">
        <v>88</v>
      </c>
    </row>
    <row r="8" spans="1:47" ht="18.75" thickBot="1" x14ac:dyDescent="0.3">
      <c r="A8" s="288"/>
      <c r="B8" s="2"/>
      <c r="C8" s="288"/>
      <c r="D8" s="288"/>
      <c r="E8" s="288"/>
      <c r="F8" s="473"/>
      <c r="G8" s="473"/>
      <c r="H8" s="473"/>
      <c r="I8" s="473"/>
      <c r="J8" s="288"/>
      <c r="K8" s="3"/>
      <c r="L8" s="318"/>
      <c r="M8" s="318"/>
      <c r="N8" s="316"/>
      <c r="O8" s="316"/>
      <c r="P8" s="316"/>
      <c r="Q8" s="316"/>
      <c r="R8" s="318"/>
      <c r="S8" s="318"/>
      <c r="T8" s="318"/>
      <c r="U8" s="318"/>
      <c r="V8" s="318"/>
      <c r="W8" s="318"/>
      <c r="X8" s="318"/>
      <c r="Y8" s="318"/>
      <c r="Z8" s="318"/>
      <c r="AS8" s="303">
        <v>50</v>
      </c>
    </row>
    <row r="9" spans="1:47" ht="21.75" thickBot="1" x14ac:dyDescent="0.3">
      <c r="A9" s="288"/>
      <c r="B9" s="2" t="s">
        <v>21</v>
      </c>
      <c r="C9" s="288"/>
      <c r="D9" s="288"/>
      <c r="E9" s="288"/>
      <c r="F9" s="329">
        <f>'feuille de saisie'!AI8</f>
        <v>0</v>
      </c>
      <c r="G9" s="473" t="s">
        <v>82</v>
      </c>
      <c r="H9" s="473"/>
      <c r="I9" s="323">
        <f>F9*'feuille de saisie'!L32*'feuille de saisie'!D16</f>
        <v>0</v>
      </c>
      <c r="J9" s="288" t="s">
        <v>2</v>
      </c>
      <c r="K9" s="3"/>
      <c r="L9" s="318"/>
      <c r="M9" s="318"/>
      <c r="N9" s="316"/>
      <c r="O9" s="493"/>
      <c r="P9" s="316"/>
      <c r="Q9" s="316"/>
      <c r="R9" s="318"/>
      <c r="S9" s="318"/>
      <c r="T9" s="318"/>
      <c r="U9" s="318"/>
      <c r="V9" s="318"/>
      <c r="W9" s="318"/>
      <c r="X9" s="318"/>
      <c r="Y9" s="318"/>
      <c r="Z9" s="318"/>
    </row>
    <row r="10" spans="1:47" ht="18.75" thickBot="1" x14ac:dyDescent="0.3">
      <c r="A10" s="288"/>
      <c r="B10" s="2"/>
      <c r="C10" s="288"/>
      <c r="D10" s="288"/>
      <c r="E10" s="288"/>
      <c r="F10" s="473"/>
      <c r="G10" s="473"/>
      <c r="H10" s="473"/>
      <c r="I10" s="473"/>
      <c r="J10" s="288"/>
      <c r="K10" s="3"/>
      <c r="L10" s="318"/>
      <c r="M10" s="318"/>
      <c r="N10" s="316"/>
      <c r="O10" s="316"/>
      <c r="P10" s="316"/>
      <c r="Q10" s="316"/>
      <c r="R10" s="318"/>
      <c r="S10" s="318"/>
      <c r="T10" s="318"/>
      <c r="U10" s="318"/>
      <c r="V10" s="318"/>
      <c r="W10" s="318"/>
      <c r="X10" s="318"/>
      <c r="Y10" s="318"/>
      <c r="Z10" s="318"/>
    </row>
    <row r="11" spans="1:47" ht="18.75" thickBot="1" x14ac:dyDescent="0.3">
      <c r="A11" s="288"/>
      <c r="B11" s="2" t="s">
        <v>22</v>
      </c>
      <c r="C11" s="288"/>
      <c r="D11" s="288"/>
      <c r="E11" s="288"/>
      <c r="F11" s="329">
        <f>6.51/0.5</f>
        <v>13.02</v>
      </c>
      <c r="G11" s="473" t="s">
        <v>25</v>
      </c>
      <c r="H11" s="473"/>
      <c r="I11" s="323">
        <f>F11*'feuille de saisie'!L32*'feuille de saisie'!D23</f>
        <v>0</v>
      </c>
      <c r="J11" s="288" t="s">
        <v>2</v>
      </c>
      <c r="K11" s="3"/>
      <c r="L11" s="318"/>
      <c r="M11" s="318"/>
      <c r="N11" s="316"/>
      <c r="O11" s="316"/>
      <c r="P11" s="316"/>
      <c r="Q11" s="316"/>
      <c r="R11" s="318"/>
      <c r="S11" s="318"/>
      <c r="T11" s="318"/>
      <c r="U11" s="318"/>
      <c r="V11" s="318"/>
      <c r="W11" s="318"/>
      <c r="X11" s="318"/>
      <c r="Y11" s="318"/>
      <c r="Z11" s="318"/>
    </row>
    <row r="12" spans="1:47" ht="18.75" thickBot="1" x14ac:dyDescent="0.3">
      <c r="A12" s="288"/>
      <c r="B12" s="2"/>
      <c r="C12" s="288"/>
      <c r="D12" s="288"/>
      <c r="E12" s="288"/>
      <c r="F12" s="473"/>
      <c r="G12" s="473"/>
      <c r="H12" s="473"/>
      <c r="I12" s="473"/>
      <c r="J12" s="288"/>
      <c r="K12" s="3"/>
      <c r="L12" s="318"/>
      <c r="M12" s="318"/>
      <c r="N12" s="316"/>
      <c r="O12" s="316"/>
      <c r="P12" s="316"/>
      <c r="Q12" s="316"/>
      <c r="R12" s="318"/>
      <c r="S12" s="318"/>
      <c r="T12" s="318"/>
      <c r="U12" s="318"/>
      <c r="V12" s="318"/>
      <c r="W12" s="318"/>
      <c r="X12" s="318"/>
      <c r="Y12" s="318"/>
      <c r="Z12" s="318"/>
    </row>
    <row r="13" spans="1:47" ht="18.75" thickBot="1" x14ac:dyDescent="0.3">
      <c r="A13" s="288"/>
      <c r="B13" s="2" t="s">
        <v>89</v>
      </c>
      <c r="C13" s="288"/>
      <c r="D13" s="288"/>
      <c r="E13" s="288"/>
      <c r="F13" s="330">
        <v>1.22</v>
      </c>
      <c r="G13" s="473" t="s">
        <v>104</v>
      </c>
      <c r="H13" s="473"/>
      <c r="I13" s="325">
        <f>IFERROR((('feuille de saisie'!K8/1.341)*resultats!F13*'feuille de saisie'!K9)+(resultats!AQ40*'feuille de saisie'!K9),0)</f>
        <v>0</v>
      </c>
      <c r="J13" s="288" t="s">
        <v>2</v>
      </c>
      <c r="K13" s="3"/>
      <c r="L13" s="318"/>
      <c r="M13" s="318"/>
      <c r="N13" s="316"/>
      <c r="O13" s="316"/>
      <c r="P13" s="316"/>
      <c r="Q13" s="316"/>
      <c r="R13" s="318"/>
      <c r="S13" s="318"/>
      <c r="T13" s="318"/>
      <c r="U13" s="318"/>
      <c r="V13" s="318"/>
      <c r="W13" s="318"/>
      <c r="X13" s="318"/>
      <c r="Y13" s="318"/>
      <c r="Z13" s="318"/>
    </row>
    <row r="14" spans="1:47" ht="18.75" thickBot="1" x14ac:dyDescent="0.3">
      <c r="A14" s="288"/>
      <c r="B14" s="2" t="s">
        <v>90</v>
      </c>
      <c r="C14" s="288"/>
      <c r="D14" s="288"/>
      <c r="E14" s="288"/>
      <c r="F14" s="330">
        <v>1.22</v>
      </c>
      <c r="G14" s="473" t="s">
        <v>104</v>
      </c>
      <c r="H14" s="473"/>
      <c r="I14" s="325">
        <f>IFERROR((('feuille de saisie'!K11/1.341)*resultats!F14*'feuille de saisie'!K12)+(AQ40*'feuille de saisie'!K12),0)</f>
        <v>0</v>
      </c>
      <c r="J14" s="288" t="s">
        <v>2</v>
      </c>
      <c r="K14" s="3"/>
      <c r="L14" s="318"/>
      <c r="M14" s="318"/>
      <c r="N14" s="316"/>
      <c r="O14" s="316">
        <f>'feuille de saisie'!K8/1.341</f>
        <v>0</v>
      </c>
      <c r="P14" s="316"/>
      <c r="Q14" s="316">
        <f>(O14*F13*'feuille de saisie'!K9)+(resultats!AQ40*'feuille de saisie'!K9)</f>
        <v>0</v>
      </c>
      <c r="R14" s="318"/>
      <c r="S14" s="318"/>
      <c r="T14" s="318"/>
      <c r="U14" s="318"/>
      <c r="V14" s="318"/>
      <c r="W14" s="318"/>
      <c r="X14" s="318"/>
      <c r="Y14" s="318"/>
      <c r="Z14" s="318"/>
    </row>
    <row r="15" spans="1:47" ht="18.75" thickBot="1" x14ac:dyDescent="0.3">
      <c r="A15" s="288"/>
      <c r="B15" s="2" t="s">
        <v>91</v>
      </c>
      <c r="C15" s="288"/>
      <c r="D15" s="288"/>
      <c r="E15" s="288"/>
      <c r="F15" s="330">
        <v>1.22</v>
      </c>
      <c r="G15" s="473" t="s">
        <v>104</v>
      </c>
      <c r="H15" s="473"/>
      <c r="I15" s="325">
        <f>IFERROR((('feuille de saisie'!K14/1.341)*resultats!F15*'feuille de saisie'!K15)+(AQ40*'feuille de saisie'!K15),0)</f>
        <v>0</v>
      </c>
      <c r="J15" s="288" t="s">
        <v>2</v>
      </c>
      <c r="K15" s="3"/>
      <c r="L15" s="318"/>
      <c r="M15" s="318"/>
      <c r="N15" s="316"/>
      <c r="O15" s="316"/>
      <c r="P15" s="316"/>
      <c r="Q15" s="316"/>
      <c r="R15" s="318"/>
      <c r="S15" s="318"/>
      <c r="T15" s="318"/>
      <c r="U15" s="318"/>
      <c r="V15" s="318"/>
      <c r="W15" s="318"/>
      <c r="X15" s="318"/>
      <c r="Y15" s="318"/>
      <c r="Z15" s="318"/>
    </row>
    <row r="16" spans="1:47" ht="18.75" thickBot="1" x14ac:dyDescent="0.3">
      <c r="A16" s="288"/>
      <c r="B16" s="2" t="s">
        <v>92</v>
      </c>
      <c r="C16" s="288"/>
      <c r="D16" s="288"/>
      <c r="E16" s="288"/>
      <c r="F16" s="329">
        <v>1.22</v>
      </c>
      <c r="G16" s="473" t="s">
        <v>104</v>
      </c>
      <c r="H16" s="473"/>
      <c r="I16" s="325">
        <f>IFERROR((('feuille de saisie'!K17/1.341)*resultats!F16*'feuille de saisie'!K18)+(AQ40*'feuille de saisie'!K18),0)</f>
        <v>0</v>
      </c>
      <c r="J16" s="288" t="s">
        <v>2</v>
      </c>
      <c r="K16" s="3"/>
      <c r="L16" s="318"/>
      <c r="M16" s="318"/>
      <c r="N16" s="316"/>
      <c r="O16" s="316"/>
      <c r="P16" s="316"/>
      <c r="Q16" s="316"/>
      <c r="R16" s="318"/>
      <c r="S16" s="318"/>
      <c r="T16" s="318"/>
      <c r="U16" s="318"/>
      <c r="V16" s="318"/>
      <c r="W16" s="318"/>
      <c r="X16" s="318"/>
      <c r="Y16" s="318"/>
      <c r="Z16" s="318"/>
    </row>
    <row r="17" spans="1:47" ht="18.75" thickBot="1" x14ac:dyDescent="0.3">
      <c r="A17" s="288"/>
      <c r="B17" s="2" t="s">
        <v>103</v>
      </c>
      <c r="C17" s="288"/>
      <c r="D17" s="288"/>
      <c r="E17" s="288"/>
      <c r="F17" s="329">
        <v>1.22</v>
      </c>
      <c r="G17" s="473" t="s">
        <v>104</v>
      </c>
      <c r="H17" s="473"/>
      <c r="I17" s="325">
        <f>IFERROR((('feuille de saisie'!K20/1.341)*resultats!F17*'feuille de saisie'!K21),0)</f>
        <v>0</v>
      </c>
      <c r="J17" s="288" t="s">
        <v>2</v>
      </c>
      <c r="K17" s="3"/>
      <c r="L17" s="318"/>
      <c r="M17" s="318"/>
      <c r="N17" s="316"/>
      <c r="O17" s="316"/>
      <c r="P17" s="316"/>
      <c r="Q17" s="316"/>
      <c r="R17" s="318"/>
      <c r="S17" s="318"/>
      <c r="T17" s="318"/>
      <c r="U17" s="318"/>
      <c r="V17" s="318"/>
      <c r="W17" s="318"/>
      <c r="X17" s="318"/>
      <c r="Y17" s="318"/>
      <c r="Z17" s="318"/>
    </row>
    <row r="18" spans="1:47" ht="18.75" thickBot="1" x14ac:dyDescent="0.3">
      <c r="A18" s="288"/>
      <c r="B18" s="2" t="s">
        <v>23</v>
      </c>
      <c r="C18" s="288"/>
      <c r="D18" s="288"/>
      <c r="E18" s="288"/>
      <c r="F18" s="329">
        <v>1.5</v>
      </c>
      <c r="G18" s="473" t="s">
        <v>29</v>
      </c>
      <c r="H18" s="473"/>
      <c r="I18" s="323">
        <f>IFERROR((('feuille de saisie'!L28/10000)*'feuille de saisie'!L29)*(F18/100),0)</f>
        <v>0</v>
      </c>
      <c r="J18" s="288" t="s">
        <v>2</v>
      </c>
      <c r="K18" s="3"/>
      <c r="L18" s="318"/>
      <c r="M18" s="318"/>
      <c r="N18" s="316"/>
      <c r="O18" s="493"/>
      <c r="P18" s="316"/>
      <c r="Q18" s="494"/>
      <c r="R18" s="318"/>
      <c r="S18" s="318"/>
      <c r="T18" s="318"/>
      <c r="U18" s="318"/>
      <c r="V18" s="318"/>
      <c r="W18" s="318"/>
      <c r="X18" s="318"/>
      <c r="Y18" s="318"/>
      <c r="Z18" s="318"/>
    </row>
    <row r="19" spans="1:47" x14ac:dyDescent="0.25">
      <c r="A19" s="288"/>
      <c r="B19" s="2"/>
      <c r="C19" s="288"/>
      <c r="D19" s="288"/>
      <c r="E19" s="288"/>
      <c r="F19" s="473"/>
      <c r="G19" s="473"/>
      <c r="H19" s="473"/>
      <c r="I19" s="473"/>
      <c r="J19" s="288"/>
      <c r="K19" s="3"/>
      <c r="L19" s="318"/>
      <c r="M19" s="318"/>
      <c r="N19" s="316"/>
      <c r="O19" s="316"/>
      <c r="P19" s="316"/>
      <c r="Q19" s="316"/>
      <c r="R19" s="318"/>
      <c r="S19" s="318"/>
      <c r="T19" s="318"/>
      <c r="U19" s="318"/>
      <c r="V19" s="318"/>
      <c r="W19" s="318"/>
      <c r="X19" s="318"/>
      <c r="Y19" s="318"/>
      <c r="Z19" s="318"/>
    </row>
    <row r="20" spans="1:47" x14ac:dyDescent="0.25">
      <c r="A20" s="288"/>
      <c r="B20" s="2"/>
      <c r="C20" s="288"/>
      <c r="D20" s="288"/>
      <c r="E20" s="288"/>
      <c r="F20" s="327"/>
      <c r="G20" s="288"/>
      <c r="H20" s="288"/>
      <c r="I20" s="288"/>
      <c r="J20" s="288"/>
      <c r="K20" s="3"/>
      <c r="L20" s="318"/>
      <c r="M20" s="318"/>
      <c r="N20" s="316"/>
      <c r="O20" s="316"/>
      <c r="P20" s="316"/>
      <c r="Q20" s="316"/>
      <c r="R20" s="318"/>
      <c r="S20" s="318"/>
      <c r="T20" s="318"/>
      <c r="U20" s="318"/>
      <c r="V20" s="318"/>
      <c r="W20" s="318"/>
      <c r="X20" s="318"/>
      <c r="Y20" s="318"/>
      <c r="Z20" s="318"/>
      <c r="AM20" s="303" t="s">
        <v>28</v>
      </c>
      <c r="AN20" s="492">
        <v>0</v>
      </c>
      <c r="AO20" s="303" t="s">
        <v>29</v>
      </c>
    </row>
    <row r="21" spans="1:47" ht="18.75" thickBot="1" x14ac:dyDescent="0.3">
      <c r="A21" s="288"/>
      <c r="B21" s="2"/>
      <c r="C21" s="288"/>
      <c r="D21" s="288"/>
      <c r="E21" s="288"/>
      <c r="F21" s="326"/>
      <c r="G21" s="288"/>
      <c r="H21" s="288"/>
      <c r="I21" s="288"/>
      <c r="J21" s="288"/>
      <c r="K21" s="3"/>
      <c r="L21" s="318"/>
      <c r="M21" s="318"/>
      <c r="N21" s="316"/>
      <c r="O21" s="316"/>
      <c r="P21" s="316"/>
      <c r="Q21" s="316"/>
      <c r="R21" s="318"/>
      <c r="S21" s="318"/>
      <c r="T21" s="318"/>
      <c r="U21" s="318"/>
      <c r="V21" s="318"/>
      <c r="W21" s="318"/>
      <c r="X21" s="318"/>
      <c r="Y21" s="318"/>
      <c r="Z21" s="318"/>
      <c r="AL21" s="303" t="s">
        <v>30</v>
      </c>
      <c r="AM21" s="303" t="s">
        <v>31</v>
      </c>
      <c r="AN21" s="492">
        <v>10</v>
      </c>
      <c r="AO21" s="303" t="s">
        <v>29</v>
      </c>
    </row>
    <row r="22" spans="1:47" ht="21.6" customHeight="1" thickBot="1" x14ac:dyDescent="0.3">
      <c r="A22" s="288"/>
      <c r="B22" s="2"/>
      <c r="C22" s="288"/>
      <c r="D22" s="288"/>
      <c r="E22" s="6" t="s">
        <v>141</v>
      </c>
      <c r="F22" s="6"/>
      <c r="G22" s="6"/>
      <c r="H22" s="6"/>
      <c r="I22" s="323">
        <f>SUM(I7:I18)</f>
        <v>0</v>
      </c>
      <c r="J22" s="288" t="s">
        <v>2</v>
      </c>
      <c r="K22" s="3"/>
      <c r="L22" s="318"/>
      <c r="M22" s="318"/>
      <c r="N22" s="316"/>
      <c r="O22" s="316"/>
      <c r="P22" s="316"/>
      <c r="Q22" s="316"/>
      <c r="R22" s="318"/>
      <c r="S22" s="318"/>
      <c r="T22" s="318"/>
      <c r="U22" s="318"/>
      <c r="V22" s="318"/>
      <c r="W22" s="318"/>
      <c r="X22" s="318"/>
      <c r="Y22" s="318"/>
      <c r="Z22" s="318"/>
      <c r="AM22" s="303" t="s">
        <v>32</v>
      </c>
      <c r="AN22" s="492">
        <v>20</v>
      </c>
      <c r="AO22" s="303" t="s">
        <v>29</v>
      </c>
    </row>
    <row r="23" spans="1:47" ht="19.899999999999999" customHeight="1" thickBot="1" x14ac:dyDescent="0.3">
      <c r="A23" s="288"/>
      <c r="B23" s="2"/>
      <c r="C23" s="288"/>
      <c r="D23" s="288"/>
      <c r="E23" s="6" t="s">
        <v>140</v>
      </c>
      <c r="F23" s="6"/>
      <c r="G23" s="6"/>
      <c r="H23" s="6"/>
      <c r="I23" s="495">
        <f>IF(I22-I7&gt;6000,6000,SUM(I9,I11,I13,I14,I15,I16,I17,I18))</f>
        <v>0</v>
      </c>
      <c r="J23" s="288" t="s">
        <v>2</v>
      </c>
      <c r="K23" s="3"/>
      <c r="L23" s="318"/>
      <c r="M23" s="318"/>
      <c r="N23" s="324" t="s">
        <v>410</v>
      </c>
      <c r="O23" s="324"/>
      <c r="P23" s="324"/>
      <c r="Q23" s="324"/>
      <c r="R23" s="489"/>
      <c r="S23" s="489"/>
      <c r="T23" s="489"/>
      <c r="U23" s="489"/>
      <c r="V23" s="318"/>
      <c r="W23" s="318"/>
      <c r="X23" s="318"/>
      <c r="Y23" s="318"/>
      <c r="Z23" s="318"/>
    </row>
    <row r="24" spans="1:47" ht="21" customHeight="1" thickBot="1" x14ac:dyDescent="0.3">
      <c r="A24" s="288"/>
      <c r="B24" s="2"/>
      <c r="C24" s="288"/>
      <c r="D24" s="288"/>
      <c r="E24" s="6" t="s">
        <v>139</v>
      </c>
      <c r="F24" s="6"/>
      <c r="G24" s="6"/>
      <c r="H24" s="6"/>
      <c r="I24" s="323">
        <f>I7+I23</f>
        <v>0</v>
      </c>
      <c r="J24" s="288" t="s">
        <v>2</v>
      </c>
      <c r="K24" s="3"/>
      <c r="L24" s="318"/>
      <c r="M24" s="318"/>
      <c r="N24" s="316"/>
      <c r="O24" s="316"/>
      <c r="P24" s="316"/>
      <c r="Q24" s="316"/>
      <c r="R24" s="318"/>
      <c r="S24" s="318"/>
      <c r="T24" s="318"/>
      <c r="U24" s="318"/>
      <c r="V24" s="318"/>
      <c r="W24" s="318"/>
      <c r="X24" s="318"/>
      <c r="Y24" s="318"/>
      <c r="Z24" s="318"/>
    </row>
    <row r="25" spans="1:47" ht="18.75" thickBot="1" x14ac:dyDescent="0.3">
      <c r="A25" s="288"/>
      <c r="B25" s="314"/>
      <c r="C25" s="313"/>
      <c r="D25" s="313"/>
      <c r="E25" s="313"/>
      <c r="F25" s="313"/>
      <c r="G25" s="313"/>
      <c r="H25" s="313"/>
      <c r="I25" s="474"/>
      <c r="J25" s="313"/>
      <c r="K25" s="312"/>
      <c r="L25" s="318"/>
      <c r="M25" s="318"/>
      <c r="N25" s="316"/>
      <c r="O25" s="316"/>
      <c r="P25" s="316"/>
      <c r="Q25" s="316"/>
      <c r="R25" s="318"/>
      <c r="S25" s="318"/>
      <c r="T25" s="318"/>
      <c r="U25" s="318"/>
      <c r="V25" s="318"/>
      <c r="W25" s="318"/>
      <c r="X25" s="318"/>
      <c r="Y25" s="318"/>
      <c r="Z25" s="318"/>
    </row>
    <row r="26" spans="1:47" x14ac:dyDescent="0.25">
      <c r="A26" s="288"/>
      <c r="B26" s="76"/>
      <c r="C26" s="76"/>
      <c r="D26" s="76"/>
      <c r="E26" s="76"/>
      <c r="F26" s="76"/>
      <c r="G26" s="76"/>
      <c r="H26" s="76"/>
      <c r="I26" s="76"/>
      <c r="J26" s="76"/>
      <c r="K26" s="76"/>
      <c r="L26" s="72"/>
      <c r="M26" s="318"/>
      <c r="N26" s="316"/>
      <c r="O26" s="316"/>
      <c r="P26" s="316"/>
      <c r="Q26" s="316"/>
      <c r="R26" s="318"/>
      <c r="S26" s="318"/>
      <c r="T26" s="318"/>
      <c r="U26" s="318"/>
      <c r="V26" s="318"/>
      <c r="W26" s="318"/>
      <c r="X26" s="318"/>
      <c r="Y26" s="318"/>
      <c r="Z26" s="318"/>
    </row>
    <row r="27" spans="1:47" s="303" customFormat="1" x14ac:dyDescent="0.25">
      <c r="A27" s="318"/>
      <c r="B27" s="72"/>
      <c r="C27" s="72"/>
      <c r="D27" s="72"/>
      <c r="E27" s="72"/>
      <c r="F27" s="72"/>
      <c r="G27" s="72"/>
      <c r="H27" s="72"/>
      <c r="I27" s="72"/>
      <c r="J27" s="72"/>
      <c r="K27" s="72"/>
      <c r="L27" s="72"/>
      <c r="M27" s="318"/>
      <c r="N27" s="316"/>
      <c r="O27" s="316"/>
      <c r="P27" s="316"/>
      <c r="Q27" s="316"/>
      <c r="R27" s="318"/>
      <c r="S27" s="318"/>
      <c r="T27" s="318"/>
      <c r="U27" s="318"/>
      <c r="V27" s="318"/>
      <c r="W27" s="318"/>
      <c r="X27" s="318"/>
      <c r="Y27" s="318"/>
      <c r="Z27" s="318"/>
    </row>
    <row r="28" spans="1:47" s="303" customFormat="1" x14ac:dyDescent="0.25">
      <c r="A28" s="318"/>
      <c r="B28" s="72"/>
      <c r="C28" s="72"/>
      <c r="D28" s="72"/>
      <c r="E28" s="72"/>
      <c r="F28" s="72"/>
      <c r="G28" s="72"/>
      <c r="H28" s="72"/>
      <c r="I28" s="72"/>
      <c r="J28" s="72"/>
      <c r="K28" s="72"/>
      <c r="L28" s="72"/>
      <c r="M28" s="318"/>
      <c r="N28" s="316"/>
      <c r="O28" s="316"/>
      <c r="P28" s="316"/>
      <c r="Q28" s="316"/>
      <c r="R28" s="318"/>
      <c r="S28" s="318"/>
      <c r="T28" s="318"/>
      <c r="U28" s="318"/>
      <c r="V28" s="318"/>
      <c r="W28" s="318"/>
      <c r="X28" s="318"/>
      <c r="Y28" s="318"/>
      <c r="Z28" s="318"/>
      <c r="AM28" s="303" t="s">
        <v>93</v>
      </c>
    </row>
    <row r="29" spans="1:47" s="303" customFormat="1" x14ac:dyDescent="0.25">
      <c r="A29" s="318"/>
      <c r="B29" s="318"/>
      <c r="C29" s="318"/>
      <c r="D29" s="318"/>
      <c r="E29" s="318"/>
      <c r="F29" s="318"/>
      <c r="G29" s="318"/>
      <c r="H29" s="318"/>
      <c r="I29" s="318"/>
      <c r="J29" s="318"/>
      <c r="K29" s="318"/>
      <c r="L29" s="318"/>
      <c r="M29" s="318"/>
      <c r="N29" s="316"/>
      <c r="O29" s="316"/>
      <c r="P29" s="316"/>
      <c r="Q29" s="316"/>
      <c r="R29" s="318"/>
      <c r="S29" s="318"/>
      <c r="T29" s="318"/>
      <c r="U29" s="318"/>
      <c r="V29" s="318"/>
      <c r="W29" s="318"/>
      <c r="X29" s="318"/>
      <c r="Y29" s="318"/>
      <c r="Z29" s="318"/>
    </row>
    <row r="30" spans="1:47" s="303" customFormat="1" x14ac:dyDescent="0.25">
      <c r="A30" s="318"/>
      <c r="B30" s="318"/>
      <c r="C30" s="318"/>
      <c r="D30" s="318"/>
      <c r="E30" s="318"/>
      <c r="F30" s="318"/>
      <c r="G30" s="318"/>
      <c r="H30" s="318"/>
      <c r="I30" s="318"/>
      <c r="J30" s="318"/>
      <c r="K30" s="318"/>
      <c r="L30" s="318"/>
      <c r="M30" s="318"/>
      <c r="N30" s="316"/>
      <c r="O30" s="316"/>
      <c r="P30" s="316"/>
      <c r="Q30" s="316"/>
      <c r="R30" s="318"/>
      <c r="S30" s="318"/>
      <c r="T30" s="318"/>
      <c r="U30" s="318"/>
      <c r="V30" s="318"/>
      <c r="W30" s="318"/>
      <c r="X30" s="318"/>
      <c r="Y30" s="318"/>
      <c r="Z30" s="318"/>
      <c r="AM30" s="303" t="s">
        <v>94</v>
      </c>
      <c r="AO30" s="491">
        <f>57.8*1.5</f>
        <v>86.699999999999989</v>
      </c>
      <c r="AS30" s="303" t="s">
        <v>98</v>
      </c>
      <c r="AU30" s="303">
        <f>23.26*3.5</f>
        <v>81.410000000000011</v>
      </c>
    </row>
    <row r="31" spans="1:47" s="303" customFormat="1" x14ac:dyDescent="0.25">
      <c r="A31" s="318"/>
      <c r="B31" s="318"/>
      <c r="C31" s="318"/>
      <c r="D31" s="318"/>
      <c r="E31" s="318"/>
      <c r="F31" s="318"/>
      <c r="G31" s="318"/>
      <c r="H31" s="318"/>
      <c r="I31" s="318"/>
      <c r="J31" s="318"/>
      <c r="K31" s="318"/>
      <c r="L31" s="318"/>
      <c r="M31" s="318"/>
      <c r="N31" s="316"/>
      <c r="O31" s="316"/>
      <c r="P31" s="316"/>
      <c r="Q31" s="316"/>
      <c r="R31" s="318"/>
      <c r="S31" s="318"/>
      <c r="T31" s="318"/>
      <c r="U31" s="318"/>
      <c r="V31" s="318"/>
      <c r="W31" s="318"/>
      <c r="X31" s="318"/>
      <c r="Y31" s="318"/>
      <c r="Z31" s="318"/>
      <c r="AM31" s="303" t="s">
        <v>85</v>
      </c>
      <c r="AO31" s="491">
        <f>22.56*1.94</f>
        <v>43.766399999999997</v>
      </c>
      <c r="AS31" s="303" t="s">
        <v>99</v>
      </c>
      <c r="AU31" s="303">
        <f>4.03*5</f>
        <v>20.150000000000002</v>
      </c>
    </row>
    <row r="32" spans="1:47" s="303" customFormat="1" x14ac:dyDescent="0.25">
      <c r="A32" s="318"/>
      <c r="B32" s="318"/>
      <c r="C32" s="318"/>
      <c r="D32" s="318"/>
      <c r="E32" s="318"/>
      <c r="F32" s="318"/>
      <c r="G32" s="318"/>
      <c r="H32" s="318"/>
      <c r="I32" s="318"/>
      <c r="J32" s="318"/>
      <c r="K32" s="318"/>
      <c r="L32" s="318"/>
      <c r="M32" s="318"/>
      <c r="N32" s="316"/>
      <c r="O32" s="316"/>
      <c r="P32" s="316"/>
      <c r="Q32" s="316"/>
      <c r="R32" s="318"/>
      <c r="S32" s="318"/>
      <c r="T32" s="318"/>
      <c r="U32" s="318"/>
      <c r="V32" s="318"/>
      <c r="W32" s="318"/>
      <c r="X32" s="318"/>
      <c r="Y32" s="318"/>
      <c r="Z32" s="318"/>
      <c r="AM32" s="303" t="s">
        <v>95</v>
      </c>
      <c r="AO32" s="491">
        <f>12.18*5.51</f>
        <v>67.111800000000002</v>
      </c>
    </row>
    <row r="33" spans="1:47" s="303" customFormat="1" x14ac:dyDescent="0.25">
      <c r="A33" s="318"/>
      <c r="B33" s="318"/>
      <c r="C33" s="318"/>
      <c r="D33" s="318"/>
      <c r="E33" s="318"/>
      <c r="F33" s="318"/>
      <c r="G33" s="318"/>
      <c r="H33" s="318"/>
      <c r="I33" s="318"/>
      <c r="J33" s="318"/>
      <c r="K33" s="318"/>
      <c r="L33" s="318"/>
      <c r="M33" s="318"/>
      <c r="N33" s="316"/>
      <c r="O33" s="316"/>
      <c r="P33" s="316"/>
      <c r="Q33" s="316"/>
      <c r="R33" s="318"/>
      <c r="S33" s="318"/>
      <c r="T33" s="318"/>
      <c r="U33" s="318"/>
      <c r="V33" s="318"/>
      <c r="W33" s="318"/>
      <c r="X33" s="318"/>
      <c r="Y33" s="318"/>
      <c r="Z33" s="318"/>
      <c r="AM33" s="303" t="s">
        <v>87</v>
      </c>
      <c r="AO33" s="491">
        <f>26.47*2.9</f>
        <v>76.762999999999991</v>
      </c>
      <c r="AS33" s="303" t="s">
        <v>106</v>
      </c>
      <c r="AU33" s="303">
        <f>29.17*2</f>
        <v>58.34</v>
      </c>
    </row>
    <row r="34" spans="1:47" s="303" customFormat="1" x14ac:dyDescent="0.25">
      <c r="A34" s="318"/>
      <c r="B34" s="318"/>
      <c r="C34" s="318"/>
      <c r="D34" s="318"/>
      <c r="E34" s="318"/>
      <c r="F34" s="318"/>
      <c r="G34" s="318"/>
      <c r="H34" s="318"/>
      <c r="I34" s="318"/>
      <c r="J34" s="318"/>
      <c r="K34" s="318"/>
      <c r="L34" s="318"/>
      <c r="M34" s="318"/>
      <c r="N34" s="316"/>
      <c r="O34" s="316"/>
      <c r="P34" s="316"/>
      <c r="Q34" s="316"/>
      <c r="R34" s="318"/>
      <c r="S34" s="318"/>
      <c r="T34" s="318"/>
      <c r="U34" s="318"/>
      <c r="V34" s="318"/>
      <c r="W34" s="318"/>
      <c r="X34" s="318"/>
      <c r="Y34" s="318"/>
      <c r="Z34" s="318"/>
      <c r="AM34" s="303" t="s">
        <v>96</v>
      </c>
      <c r="AO34" s="491">
        <f>7.31*9.24</f>
        <v>67.544399999999996</v>
      </c>
      <c r="AS34" s="303" t="s">
        <v>100</v>
      </c>
      <c r="AU34" s="491">
        <f>37*1.2</f>
        <v>44.4</v>
      </c>
    </row>
    <row r="35" spans="1:47" s="303" customFormat="1" x14ac:dyDescent="0.25">
      <c r="A35" s="318"/>
      <c r="B35" s="318"/>
      <c r="C35" s="318"/>
      <c r="D35" s="318"/>
      <c r="E35" s="318"/>
      <c r="F35" s="318"/>
      <c r="G35" s="318"/>
      <c r="H35" s="318"/>
      <c r="I35" s="318"/>
      <c r="J35" s="318"/>
      <c r="K35" s="318"/>
      <c r="L35" s="318"/>
      <c r="M35" s="318"/>
      <c r="N35" s="316"/>
      <c r="O35" s="316"/>
      <c r="P35" s="316"/>
      <c r="Q35" s="316"/>
      <c r="R35" s="318"/>
      <c r="S35" s="318"/>
      <c r="T35" s="318"/>
      <c r="U35" s="318"/>
      <c r="V35" s="318"/>
      <c r="W35" s="318"/>
      <c r="X35" s="318"/>
      <c r="Y35" s="318"/>
      <c r="Z35" s="318"/>
      <c r="AM35" s="303" t="s">
        <v>97</v>
      </c>
      <c r="AO35" s="303">
        <f>6.39*12</f>
        <v>76.679999999999993</v>
      </c>
      <c r="AS35" s="303" t="s">
        <v>101</v>
      </c>
      <c r="AU35" s="491">
        <f>10.11*2.4</f>
        <v>24.263999999999999</v>
      </c>
    </row>
    <row r="36" spans="1:47" s="303" customFormat="1" x14ac:dyDescent="0.25">
      <c r="A36" s="318"/>
      <c r="B36" s="318"/>
      <c r="C36" s="318"/>
      <c r="D36" s="318"/>
      <c r="E36" s="318"/>
      <c r="F36" s="318"/>
      <c r="G36" s="318"/>
      <c r="H36" s="318"/>
      <c r="I36" s="318"/>
      <c r="J36" s="318"/>
      <c r="K36" s="318"/>
      <c r="L36" s="318"/>
      <c r="M36" s="318"/>
      <c r="N36" s="316"/>
      <c r="O36" s="316"/>
      <c r="P36" s="316"/>
      <c r="Q36" s="316"/>
      <c r="R36" s="318"/>
      <c r="S36" s="318"/>
      <c r="T36" s="318"/>
      <c r="U36" s="318"/>
      <c r="V36" s="318"/>
      <c r="W36" s="318"/>
      <c r="X36" s="318"/>
      <c r="Y36" s="318"/>
      <c r="Z36" s="318"/>
    </row>
    <row r="37" spans="1:47" s="303" customFormat="1" x14ac:dyDescent="0.25">
      <c r="A37" s="318"/>
      <c r="B37" s="318"/>
      <c r="C37" s="318"/>
      <c r="D37" s="318"/>
      <c r="E37" s="318"/>
      <c r="F37" s="318"/>
      <c r="G37" s="318"/>
      <c r="H37" s="318"/>
      <c r="I37" s="318"/>
      <c r="J37" s="318"/>
      <c r="K37" s="318"/>
      <c r="L37" s="318"/>
      <c r="M37" s="318"/>
      <c r="N37" s="316"/>
      <c r="O37" s="316"/>
      <c r="P37" s="316"/>
      <c r="Q37" s="316"/>
      <c r="R37" s="318"/>
      <c r="S37" s="318"/>
      <c r="T37" s="318"/>
      <c r="U37" s="318"/>
      <c r="V37" s="318"/>
      <c r="W37" s="318"/>
      <c r="X37" s="318"/>
      <c r="Y37" s="318"/>
      <c r="Z37" s="318"/>
    </row>
    <row r="38" spans="1:47" s="303" customFormat="1" x14ac:dyDescent="0.25">
      <c r="A38" s="318"/>
      <c r="B38" s="318"/>
      <c r="C38" s="318"/>
      <c r="D38" s="318"/>
      <c r="E38" s="318"/>
      <c r="F38" s="318"/>
      <c r="G38" s="318"/>
      <c r="H38" s="318"/>
      <c r="I38" s="318"/>
      <c r="J38" s="318"/>
      <c r="K38" s="318"/>
      <c r="L38" s="318"/>
      <c r="M38" s="318"/>
      <c r="N38" s="316"/>
      <c r="O38" s="316"/>
      <c r="P38" s="316"/>
      <c r="Q38" s="316"/>
      <c r="R38" s="318"/>
      <c r="S38" s="318"/>
      <c r="T38" s="318"/>
      <c r="U38" s="318"/>
      <c r="V38" s="318"/>
      <c r="W38" s="318"/>
      <c r="X38" s="318"/>
      <c r="Y38" s="318"/>
      <c r="Z38" s="318"/>
      <c r="AN38" s="303" t="s">
        <v>102</v>
      </c>
      <c r="AO38" s="492">
        <f>AVERAGE(AO30:AO35)</f>
        <v>69.760933333333327</v>
      </c>
      <c r="AT38" s="303" t="s">
        <v>102</v>
      </c>
      <c r="AU38" s="492">
        <f>AVERAGE(AU30:AU35)</f>
        <v>45.712800000000009</v>
      </c>
    </row>
    <row r="39" spans="1:47" s="303" customFormat="1" x14ac:dyDescent="0.25">
      <c r="A39" s="318"/>
      <c r="B39" s="318"/>
      <c r="C39" s="318"/>
      <c r="D39" s="318"/>
      <c r="E39" s="318"/>
      <c r="F39" s="318"/>
      <c r="G39" s="318"/>
      <c r="H39" s="318"/>
      <c r="I39" s="318"/>
      <c r="J39" s="318"/>
      <c r="K39" s="318"/>
      <c r="L39" s="318"/>
      <c r="M39" s="318"/>
      <c r="N39" s="316"/>
      <c r="O39" s="316"/>
      <c r="P39" s="316"/>
      <c r="Q39" s="316"/>
      <c r="R39" s="318"/>
      <c r="S39" s="318"/>
      <c r="T39" s="318"/>
      <c r="U39" s="318"/>
      <c r="V39" s="318"/>
      <c r="W39" s="318"/>
      <c r="X39" s="318"/>
      <c r="Y39" s="318"/>
      <c r="Z39" s="318"/>
    </row>
    <row r="40" spans="1:47" s="303" customFormat="1" x14ac:dyDescent="0.25">
      <c r="A40" s="318"/>
      <c r="B40" s="318"/>
      <c r="C40" s="318"/>
      <c r="D40" s="318"/>
      <c r="E40" s="318"/>
      <c r="F40" s="318"/>
      <c r="G40" s="318"/>
      <c r="H40" s="318"/>
      <c r="I40" s="318"/>
      <c r="J40" s="318"/>
      <c r="K40" s="318"/>
      <c r="L40" s="318"/>
      <c r="M40" s="318"/>
      <c r="N40" s="316"/>
      <c r="O40" s="316"/>
      <c r="P40" s="316"/>
      <c r="Q40" s="316"/>
      <c r="R40" s="318"/>
      <c r="S40" s="318"/>
      <c r="T40" s="318"/>
      <c r="U40" s="318"/>
      <c r="V40" s="318"/>
      <c r="W40" s="318"/>
      <c r="X40" s="318"/>
      <c r="Y40" s="318"/>
      <c r="Z40" s="318"/>
      <c r="AM40" s="303" t="s">
        <v>107</v>
      </c>
      <c r="AP40" s="303" t="s">
        <v>102</v>
      </c>
      <c r="AQ40" s="492">
        <f>(AO38+AU38)/2</f>
        <v>57.736866666666671</v>
      </c>
      <c r="AR40" s="303" t="s">
        <v>24</v>
      </c>
    </row>
    <row r="41" spans="1:47" s="303" customFormat="1" x14ac:dyDescent="0.25">
      <c r="A41" s="318"/>
      <c r="B41" s="318"/>
      <c r="C41" s="318"/>
      <c r="D41" s="318"/>
      <c r="E41" s="318"/>
      <c r="F41" s="318"/>
      <c r="G41" s="318"/>
      <c r="H41" s="318"/>
      <c r="I41" s="318"/>
      <c r="J41" s="318"/>
      <c r="K41" s="318"/>
      <c r="L41" s="318"/>
      <c r="M41" s="318"/>
      <c r="N41" s="316"/>
      <c r="O41" s="316"/>
      <c r="P41" s="316"/>
      <c r="Q41" s="316"/>
      <c r="R41" s="318"/>
      <c r="S41" s="318"/>
      <c r="T41" s="318"/>
      <c r="U41" s="318"/>
      <c r="V41" s="318"/>
      <c r="W41" s="318"/>
      <c r="X41" s="318"/>
      <c r="Y41" s="318"/>
      <c r="Z41" s="318"/>
      <c r="AM41" s="491">
        <v>34.450000000000003</v>
      </c>
    </row>
    <row r="42" spans="1:47" s="303" customFormat="1" x14ac:dyDescent="0.25">
      <c r="N42" s="304"/>
      <c r="O42" s="304"/>
      <c r="P42" s="304"/>
      <c r="Q42" s="304"/>
      <c r="AM42" s="491">
        <v>40</v>
      </c>
    </row>
    <row r="43" spans="1:47" s="303" customFormat="1" x14ac:dyDescent="0.25">
      <c r="N43" s="304"/>
      <c r="O43" s="304"/>
      <c r="P43" s="304"/>
      <c r="Q43" s="304"/>
      <c r="AM43" s="491">
        <v>48.52</v>
      </c>
    </row>
    <row r="44" spans="1:47" s="303" customFormat="1" x14ac:dyDescent="0.25">
      <c r="N44" s="304"/>
      <c r="O44" s="304"/>
      <c r="P44" s="304"/>
      <c r="Q44" s="304"/>
      <c r="AM44" s="491">
        <v>54.96</v>
      </c>
    </row>
    <row r="45" spans="1:47" x14ac:dyDescent="0.25">
      <c r="AM45" s="491">
        <v>62.09</v>
      </c>
    </row>
    <row r="46" spans="1:47" x14ac:dyDescent="0.25">
      <c r="AM46" s="491">
        <v>66.709999999999994</v>
      </c>
    </row>
    <row r="47" spans="1:47" x14ac:dyDescent="0.25">
      <c r="AM47" s="491">
        <v>78.33</v>
      </c>
    </row>
    <row r="48" spans="1:47" x14ac:dyDescent="0.25">
      <c r="AM48" s="491">
        <v>85.79</v>
      </c>
    </row>
    <row r="49" spans="38:44" x14ac:dyDescent="0.25">
      <c r="AM49" s="491">
        <v>98.62</v>
      </c>
    </row>
    <row r="50" spans="38:44" x14ac:dyDescent="0.25">
      <c r="AM50" s="491">
        <v>110.09</v>
      </c>
    </row>
    <row r="51" spans="38:44" x14ac:dyDescent="0.25">
      <c r="AM51" s="491">
        <v>132.24</v>
      </c>
    </row>
    <row r="52" spans="38:44" x14ac:dyDescent="0.25">
      <c r="AM52" s="491">
        <v>151.83000000000001</v>
      </c>
    </row>
    <row r="53" spans="38:44" x14ac:dyDescent="0.25">
      <c r="AM53" s="491">
        <v>161</v>
      </c>
    </row>
    <row r="54" spans="38:44" x14ac:dyDescent="0.25">
      <c r="AM54" s="491">
        <v>174.01</v>
      </c>
      <c r="AP54" s="490">
        <f>AQ40/AM62</f>
        <v>0.4213201204532076</v>
      </c>
      <c r="AR54" s="303" t="s">
        <v>130</v>
      </c>
    </row>
    <row r="55" spans="38:44" x14ac:dyDescent="0.25">
      <c r="AM55" s="491">
        <v>192.85</v>
      </c>
    </row>
    <row r="56" spans="38:44" x14ac:dyDescent="0.25">
      <c r="AM56" s="491">
        <v>217.81</v>
      </c>
    </row>
    <row r="57" spans="38:44" x14ac:dyDescent="0.25">
      <c r="AM57" s="491">
        <v>232.45</v>
      </c>
    </row>
    <row r="58" spans="38:44" x14ac:dyDescent="0.25">
      <c r="AM58" s="491">
        <v>252.68</v>
      </c>
    </row>
    <row r="59" spans="38:44" x14ac:dyDescent="0.25">
      <c r="AM59" s="491">
        <v>269.33999999999997</v>
      </c>
    </row>
    <row r="60" spans="38:44" x14ac:dyDescent="0.25">
      <c r="AM60" s="491">
        <v>276.99</v>
      </c>
    </row>
    <row r="62" spans="38:44" x14ac:dyDescent="0.25">
      <c r="AL62" s="303" t="s">
        <v>108</v>
      </c>
      <c r="AM62" s="303">
        <f>AVERAGE(AM41:AM60)</f>
        <v>137.03800000000001</v>
      </c>
    </row>
  </sheetData>
  <sheetProtection algorithmName="SHA-512" hashValue="4W2K65fMZn4yYrTOMe+Zcx3kgTcAJkhzpZ3m9fNWf59JBq4XTwFhuaZC1ugUu+G+waF8XvI3SZeiteG0WollWg==" saltValue="T+mFhF9APR2clXUVlejh3g==" spinCount="100000" sheet="1" objects="1" scenarios="1"/>
  <mergeCells count="2">
    <mergeCell ref="C3:G3"/>
    <mergeCell ref="B5:D5"/>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6C1F68-BE96-4800-B5AC-21B66C4AC18A}">
  <sheetPr>
    <tabColor rgb="FFB5E6A2"/>
  </sheetPr>
  <dimension ref="C2:L42"/>
  <sheetViews>
    <sheetView zoomScaleNormal="100" workbookViewId="0"/>
  </sheetViews>
  <sheetFormatPr baseColWidth="10" defaultRowHeight="15" x14ac:dyDescent="0.25"/>
  <sheetData>
    <row r="2" spans="3:3" s="17" customFormat="1" ht="20.25" x14ac:dyDescent="0.3">
      <c r="C2" s="343" t="s">
        <v>414</v>
      </c>
    </row>
    <row r="4" spans="3:3" s="16" customFormat="1" ht="18.75" x14ac:dyDescent="0.3">
      <c r="C4" s="15"/>
    </row>
    <row r="33" spans="3:12" s="17" customFormat="1" ht="20.25" x14ac:dyDescent="0.3"/>
    <row r="40" spans="3:12" ht="20.25" x14ac:dyDescent="0.3">
      <c r="C40" s="17" t="s">
        <v>62</v>
      </c>
      <c r="D40" s="17"/>
      <c r="E40" s="17"/>
      <c r="F40" s="17"/>
      <c r="G40" s="17"/>
      <c r="H40" s="18">
        <v>5100</v>
      </c>
      <c r="I40" s="17" t="s">
        <v>63</v>
      </c>
      <c r="J40" s="19" t="s">
        <v>64</v>
      </c>
      <c r="K40" s="17">
        <f>H40*2.47</f>
        <v>12597.000000000002</v>
      </c>
      <c r="L40" s="17" t="s">
        <v>15</v>
      </c>
    </row>
    <row r="42" spans="3:12" ht="20.25" x14ac:dyDescent="0.3">
      <c r="C42" s="17" t="s">
        <v>65</v>
      </c>
      <c r="D42" s="17"/>
      <c r="E42" s="17"/>
      <c r="F42" s="17"/>
      <c r="G42" s="17"/>
      <c r="H42" s="17">
        <f>K42/2.47</f>
        <v>5100</v>
      </c>
      <c r="I42" s="17" t="s">
        <v>63</v>
      </c>
      <c r="J42" s="19" t="s">
        <v>64</v>
      </c>
      <c r="K42" s="18">
        <v>12597</v>
      </c>
      <c r="L42" s="17" t="s">
        <v>15</v>
      </c>
    </row>
  </sheetData>
  <sheetProtection algorithmName="SHA-512" hashValue="FDLyi0C8cGUswty1lKvgxRc7pJD+ECzfgSg9F+cmKT3hYmR5/dEwwEya4jv5V+Xpa4d17XNoNL3GBOg/NwUl8Q==" saltValue="w9FgnB4nkE2UJk65/TvoHg==" spinCount="100000" sheet="1" objects="1" scenarios="1"/>
  <hyperlinks>
    <hyperlink ref="C2" r:id="rId1" display="https://www.fadq.qc.ca/salle-de-presse/bulletins-dinformation/bulletin-transac-terres/bulletin-transac-terres-2025" xr:uid="{B9702A95-26AD-4C9E-AAEF-E43511769EC9}"/>
  </hyperlinks>
  <pageMargins left="0.7" right="0.7" top="0.75" bottom="0.75" header="0.3" footer="0.3"/>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60A4F9-9434-4314-B028-BC857401D367}">
  <sheetPr codeName="Feuil5">
    <tabColor rgb="FFB5E6A2"/>
  </sheetPr>
  <dimension ref="A1:S96"/>
  <sheetViews>
    <sheetView showGridLines="0" showZeros="0" zoomScale="125" zoomScaleNormal="125" zoomScaleSheetLayoutView="70" zoomScalePageLayoutView="40" workbookViewId="0">
      <selection activeCell="B4" sqref="B4:D5"/>
    </sheetView>
  </sheetViews>
  <sheetFormatPr baseColWidth="10" defaultColWidth="11.42578125" defaultRowHeight="14.25" x14ac:dyDescent="0.2"/>
  <cols>
    <col min="1" max="1" width="27" style="23" customWidth="1"/>
    <col min="2" max="2" width="23.28515625" style="23" customWidth="1"/>
    <col min="3" max="3" width="19.28515625" style="23" customWidth="1"/>
    <col min="4" max="4" width="14.28515625" style="23" customWidth="1"/>
    <col min="5" max="5" width="3.7109375" style="23" customWidth="1"/>
    <col min="6" max="6" width="30" style="23" customWidth="1"/>
    <col min="7" max="7" width="15.5703125" style="23" customWidth="1"/>
    <col min="8" max="8" width="14.5703125" style="23" customWidth="1"/>
    <col min="9" max="9" width="14" style="23" customWidth="1"/>
    <col min="10" max="10" width="17.28515625" style="23" customWidth="1"/>
    <col min="11" max="11" width="20.7109375" style="23" customWidth="1"/>
    <col min="12" max="16384" width="11.42578125" style="23"/>
  </cols>
  <sheetData>
    <row r="1" spans="1:13" s="26" customFormat="1" ht="57.75" customHeight="1" x14ac:dyDescent="0.25">
      <c r="A1" s="659" t="s">
        <v>385</v>
      </c>
      <c r="B1" s="659"/>
      <c r="C1" s="659"/>
      <c r="D1" s="659"/>
      <c r="E1" s="659"/>
      <c r="F1" s="659"/>
      <c r="G1" s="659"/>
      <c r="H1" s="659"/>
      <c r="I1" s="659"/>
      <c r="J1" s="659"/>
      <c r="K1" s="659"/>
    </row>
    <row r="2" spans="1:13" s="26" customFormat="1" ht="35.25" customHeight="1" x14ac:dyDescent="0.2">
      <c r="A2" s="277"/>
      <c r="B2" s="277"/>
      <c r="C2" s="277"/>
      <c r="D2" s="277"/>
      <c r="E2" s="277"/>
      <c r="F2" s="277"/>
      <c r="G2" s="277"/>
      <c r="H2" s="277"/>
      <c r="I2" s="277"/>
      <c r="J2" s="277"/>
      <c r="K2" s="506" t="s">
        <v>514</v>
      </c>
    </row>
    <row r="3" spans="1:13" s="31" customFormat="1" ht="14.25" customHeight="1" x14ac:dyDescent="0.25">
      <c r="A3" s="22"/>
      <c r="I3" s="663" t="s">
        <v>158</v>
      </c>
      <c r="J3" s="664"/>
      <c r="K3" s="665"/>
    </row>
    <row r="4" spans="1:13" s="29" customFormat="1" ht="25.15" customHeight="1" x14ac:dyDescent="0.2">
      <c r="A4" s="673" t="s">
        <v>157</v>
      </c>
      <c r="B4" s="669" t="s">
        <v>384</v>
      </c>
      <c r="C4" s="669"/>
      <c r="D4" s="669"/>
      <c r="E4" s="48"/>
      <c r="F4" s="44" t="s">
        <v>194</v>
      </c>
      <c r="G4" s="279" t="s">
        <v>144</v>
      </c>
      <c r="H4" s="58"/>
      <c r="I4" s="677" t="s">
        <v>209</v>
      </c>
      <c r="J4" s="678"/>
      <c r="K4" s="199"/>
      <c r="M4" s="280"/>
    </row>
    <row r="5" spans="1:13" s="29" customFormat="1" ht="22.5" customHeight="1" x14ac:dyDescent="0.2">
      <c r="A5" s="673"/>
      <c r="B5" s="669"/>
      <c r="C5" s="669"/>
      <c r="D5" s="669"/>
      <c r="E5" s="48"/>
      <c r="F5" s="660" t="s">
        <v>193</v>
      </c>
      <c r="G5" s="662">
        <v>0.5</v>
      </c>
      <c r="H5" s="58"/>
      <c r="I5" s="677" t="s">
        <v>198</v>
      </c>
      <c r="J5" s="678"/>
      <c r="K5" s="368">
        <f>$G$75</f>
        <v>0</v>
      </c>
    </row>
    <row r="6" spans="1:13" s="29" customFormat="1" ht="37.5" customHeight="1" x14ac:dyDescent="0.25">
      <c r="A6" s="41" t="s">
        <v>217</v>
      </c>
      <c r="B6" s="670" t="s">
        <v>384</v>
      </c>
      <c r="C6" s="671"/>
      <c r="D6" s="672"/>
      <c r="E6" s="57"/>
      <c r="F6" s="661"/>
      <c r="G6" s="640"/>
      <c r="H6" s="58"/>
      <c r="I6" s="677" t="s">
        <v>329</v>
      </c>
      <c r="J6" s="678"/>
      <c r="K6" s="216">
        <v>0.5</v>
      </c>
    </row>
    <row r="7" spans="1:13" s="29" customFormat="1" ht="41.25" customHeight="1" x14ac:dyDescent="0.2">
      <c r="A7" s="41" t="s">
        <v>218</v>
      </c>
      <c r="B7" s="670" t="s">
        <v>384</v>
      </c>
      <c r="C7" s="671"/>
      <c r="D7" s="672"/>
      <c r="E7" s="55"/>
      <c r="F7" s="45" t="s">
        <v>243</v>
      </c>
      <c r="G7" s="70">
        <v>10000</v>
      </c>
      <c r="H7" s="48"/>
      <c r="I7" s="677" t="s">
        <v>241</v>
      </c>
      <c r="J7" s="678"/>
      <c r="K7" s="368" cm="1">
        <f t="array" ref="K7">_xlfn.IFS(K75="","",K75&gt;10000,10000,K75&lt;=10000,K75)</f>
        <v>0</v>
      </c>
    </row>
    <row r="8" spans="1:13" s="29" customFormat="1" ht="28.5" customHeight="1" x14ac:dyDescent="0.2">
      <c r="A8" s="50"/>
      <c r="B8" s="50"/>
      <c r="C8" s="50"/>
      <c r="D8" s="54"/>
      <c r="E8" s="55"/>
      <c r="F8" s="45" t="s">
        <v>242</v>
      </c>
      <c r="G8" s="88">
        <v>2000</v>
      </c>
      <c r="H8" s="59"/>
      <c r="I8" s="677" t="s">
        <v>231</v>
      </c>
      <c r="J8" s="678"/>
      <c r="K8" s="442"/>
    </row>
    <row r="9" spans="1:13" s="29" customFormat="1" ht="27.75" customHeight="1" x14ac:dyDescent="0.2">
      <c r="A9" s="611" t="s">
        <v>388</v>
      </c>
      <c r="B9" s="611"/>
      <c r="C9" s="612" t="s">
        <v>387</v>
      </c>
      <c r="D9" s="612"/>
      <c r="E9" s="56"/>
      <c r="F9" s="44" t="s">
        <v>396</v>
      </c>
      <c r="G9" s="369" cm="1">
        <f t="array" ref="G9">_xlfn.IFS(K75="","",K75&gt;10000,10000,K75&lt;=10000,K75)</f>
        <v>0</v>
      </c>
      <c r="H9" s="46"/>
      <c r="I9" s="677" t="s">
        <v>394</v>
      </c>
      <c r="J9" s="680"/>
      <c r="K9" s="442"/>
    </row>
    <row r="10" spans="1:13" s="29" customFormat="1" ht="23.25" customHeight="1" x14ac:dyDescent="0.2">
      <c r="A10" s="611"/>
      <c r="B10" s="611"/>
      <c r="C10" s="612"/>
      <c r="D10" s="612"/>
      <c r="F10" s="45" t="s">
        <v>386</v>
      </c>
      <c r="G10" s="422"/>
      <c r="H10" s="30"/>
      <c r="I10" s="607" t="s">
        <v>232</v>
      </c>
      <c r="J10" s="608"/>
      <c r="K10" s="608"/>
    </row>
    <row r="11" spans="1:13" s="29" customFormat="1" ht="27.75" customHeight="1" x14ac:dyDescent="0.2">
      <c r="F11" s="285" t="s">
        <v>395</v>
      </c>
      <c r="G11" s="465" t="str">
        <f>IF(G4="1 an","Sans objet","")</f>
        <v/>
      </c>
      <c r="H11" s="30"/>
      <c r="I11" s="608"/>
      <c r="J11" s="608"/>
      <c r="K11" s="608"/>
    </row>
    <row r="12" spans="1:13" s="29" customFormat="1" ht="12.75" customHeight="1" x14ac:dyDescent="0.25">
      <c r="F12" s="61"/>
      <c r="G12" s="61"/>
      <c r="H12" s="30"/>
      <c r="I12" s="278"/>
      <c r="J12" s="278"/>
      <c r="K12" s="278"/>
    </row>
    <row r="13" spans="1:13" s="26" customFormat="1" ht="35.25" customHeight="1" x14ac:dyDescent="0.25">
      <c r="A13" s="627" t="s">
        <v>155</v>
      </c>
      <c r="B13" s="679"/>
      <c r="C13" s="679"/>
      <c r="D13" s="679"/>
      <c r="E13" s="679"/>
      <c r="F13" s="679"/>
      <c r="G13" s="629" t="s">
        <v>498</v>
      </c>
      <c r="H13" s="630"/>
      <c r="I13" s="630"/>
      <c r="J13" s="630"/>
      <c r="K13" s="630"/>
      <c r="L13" s="49"/>
      <c r="M13" s="49"/>
    </row>
    <row r="14" spans="1:13" s="26" customFormat="1" ht="39" customHeight="1" x14ac:dyDescent="0.25">
      <c r="A14" s="627" t="s">
        <v>200</v>
      </c>
      <c r="B14" s="628"/>
      <c r="C14" s="628"/>
      <c r="D14" s="628"/>
      <c r="E14" s="628"/>
      <c r="F14" s="628"/>
      <c r="G14" s="630"/>
      <c r="H14" s="630"/>
      <c r="I14" s="630"/>
      <c r="J14" s="630"/>
      <c r="K14" s="630"/>
      <c r="L14" s="49"/>
      <c r="M14" s="49"/>
    </row>
    <row r="15" spans="1:13" s="26" customFormat="1" ht="48.75" customHeight="1" x14ac:dyDescent="0.25">
      <c r="A15" s="666" t="s">
        <v>507</v>
      </c>
      <c r="B15" s="667"/>
      <c r="C15" s="667"/>
      <c r="D15" s="667"/>
      <c r="E15" s="667"/>
      <c r="F15" s="668"/>
      <c r="G15" s="28" t="s">
        <v>236</v>
      </c>
      <c r="H15" s="28" t="s">
        <v>457</v>
      </c>
      <c r="I15" s="89" t="s">
        <v>201</v>
      </c>
      <c r="J15" s="89" t="s">
        <v>203</v>
      </c>
      <c r="K15" s="28" t="s">
        <v>152</v>
      </c>
      <c r="L15" s="49"/>
      <c r="M15" s="49"/>
    </row>
    <row r="16" spans="1:13" s="26" customFormat="1" ht="14.25" customHeight="1" x14ac:dyDescent="0.25">
      <c r="A16" s="633" t="s">
        <v>391</v>
      </c>
      <c r="B16" s="634"/>
      <c r="C16" s="634"/>
      <c r="D16" s="634"/>
      <c r="E16" s="634"/>
      <c r="F16" s="635"/>
      <c r="G16" s="289">
        <v>10000</v>
      </c>
      <c r="H16" s="289">
        <v>3000</v>
      </c>
      <c r="I16" s="636"/>
      <c r="J16" s="290">
        <v>5000</v>
      </c>
      <c r="K16" s="291">
        <v>2000</v>
      </c>
      <c r="L16" s="49"/>
      <c r="M16" s="49"/>
    </row>
    <row r="17" spans="1:13" s="29" customFormat="1" ht="15" x14ac:dyDescent="0.25">
      <c r="A17" s="615"/>
      <c r="B17" s="616"/>
      <c r="C17" s="616"/>
      <c r="D17" s="616"/>
      <c r="E17" s="616"/>
      <c r="F17" s="617"/>
      <c r="G17" s="219"/>
      <c r="H17" s="219"/>
      <c r="I17" s="637"/>
      <c r="J17" s="94"/>
      <c r="K17" s="618">
        <f>G25-H25-I25-J25</f>
        <v>0</v>
      </c>
      <c r="L17" s="49"/>
      <c r="M17" s="49"/>
    </row>
    <row r="18" spans="1:13" s="29" customFormat="1" ht="15" x14ac:dyDescent="0.25">
      <c r="A18" s="674"/>
      <c r="B18" s="675"/>
      <c r="C18" s="675"/>
      <c r="D18" s="675"/>
      <c r="E18" s="675"/>
      <c r="F18" s="676"/>
      <c r="G18" s="219"/>
      <c r="H18" s="219"/>
      <c r="I18" s="637"/>
      <c r="J18" s="94"/>
      <c r="K18" s="619"/>
      <c r="L18" s="53"/>
      <c r="M18" s="49"/>
    </row>
    <row r="19" spans="1:13" s="29" customFormat="1" ht="15" x14ac:dyDescent="0.25">
      <c r="A19" s="615"/>
      <c r="B19" s="616"/>
      <c r="C19" s="616"/>
      <c r="D19" s="616"/>
      <c r="E19" s="616"/>
      <c r="F19" s="617"/>
      <c r="G19" s="219"/>
      <c r="H19" s="219"/>
      <c r="I19" s="637"/>
      <c r="J19" s="94"/>
      <c r="K19" s="619"/>
      <c r="L19" s="49"/>
      <c r="M19" s="49"/>
    </row>
    <row r="20" spans="1:13" s="29" customFormat="1" ht="15" x14ac:dyDescent="0.25">
      <c r="A20" s="615"/>
      <c r="B20" s="616"/>
      <c r="C20" s="616"/>
      <c r="D20" s="616"/>
      <c r="E20" s="616"/>
      <c r="F20" s="617"/>
      <c r="G20" s="219"/>
      <c r="H20" s="219"/>
      <c r="I20" s="637"/>
      <c r="J20" s="94"/>
      <c r="K20" s="619"/>
      <c r="L20" s="49"/>
      <c r="M20" s="49"/>
    </row>
    <row r="21" spans="1:13" s="29" customFormat="1" ht="14.25" customHeight="1" x14ac:dyDescent="0.25">
      <c r="A21" s="615"/>
      <c r="B21" s="616"/>
      <c r="C21" s="616"/>
      <c r="D21" s="616"/>
      <c r="E21" s="616"/>
      <c r="F21" s="617"/>
      <c r="G21" s="219"/>
      <c r="H21" s="219"/>
      <c r="I21" s="637"/>
      <c r="J21" s="94"/>
      <c r="K21" s="620"/>
      <c r="L21" s="49"/>
      <c r="M21" s="49"/>
    </row>
    <row r="22" spans="1:13" s="29" customFormat="1" ht="14.25" customHeight="1" x14ac:dyDescent="0.25">
      <c r="A22" s="615"/>
      <c r="B22" s="616"/>
      <c r="C22" s="616"/>
      <c r="D22" s="616"/>
      <c r="E22" s="616"/>
      <c r="F22" s="617"/>
      <c r="G22" s="219"/>
      <c r="H22" s="219"/>
      <c r="I22" s="637"/>
      <c r="J22" s="94"/>
      <c r="K22" s="620"/>
      <c r="L22" s="49"/>
      <c r="M22" s="49"/>
    </row>
    <row r="23" spans="1:13" s="29" customFormat="1" ht="18.75" customHeight="1" x14ac:dyDescent="0.25">
      <c r="A23" s="615"/>
      <c r="B23" s="616"/>
      <c r="C23" s="616"/>
      <c r="D23" s="616"/>
      <c r="E23" s="616"/>
      <c r="F23" s="617"/>
      <c r="G23" s="219"/>
      <c r="H23" s="219"/>
      <c r="I23" s="637"/>
      <c r="J23" s="94"/>
      <c r="K23" s="620"/>
      <c r="L23" s="49"/>
      <c r="M23" s="49"/>
    </row>
    <row r="24" spans="1:13" s="29" customFormat="1" ht="14.25" customHeight="1" x14ac:dyDescent="0.25">
      <c r="A24" s="615"/>
      <c r="B24" s="616"/>
      <c r="C24" s="616"/>
      <c r="D24" s="616"/>
      <c r="E24" s="616"/>
      <c r="F24" s="617"/>
      <c r="G24" s="219"/>
      <c r="H24" s="219"/>
      <c r="I24" s="638"/>
      <c r="J24" s="94"/>
      <c r="K24" s="620"/>
      <c r="L24" s="49"/>
      <c r="M24" s="49"/>
    </row>
    <row r="25" spans="1:13" s="29" customFormat="1" ht="15" customHeight="1" x14ac:dyDescent="0.25">
      <c r="A25" s="613" t="s">
        <v>151</v>
      </c>
      <c r="B25" s="614"/>
      <c r="C25" s="614"/>
      <c r="D25" s="614"/>
      <c r="E25" s="614"/>
      <c r="F25" s="614"/>
      <c r="G25" s="92">
        <f>SUM(G17:G24)</f>
        <v>0</v>
      </c>
      <c r="H25" s="92">
        <f t="shared" ref="H25" si="0">SUM(H17:H24)</f>
        <v>0</v>
      </c>
      <c r="I25" s="466">
        <f>SUM(I17:I24)</f>
        <v>0</v>
      </c>
      <c r="J25" s="466">
        <f>SUM(J17:J24)</f>
        <v>0</v>
      </c>
      <c r="K25" s="621"/>
      <c r="L25" s="49"/>
      <c r="M25" s="49"/>
    </row>
    <row r="26" spans="1:13" s="29" customFormat="1" ht="45.75" customHeight="1" x14ac:dyDescent="0.25">
      <c r="A26" s="609" t="s">
        <v>511</v>
      </c>
      <c r="B26" s="609"/>
      <c r="C26" s="609"/>
      <c r="D26" s="609"/>
      <c r="E26" s="609"/>
      <c r="F26" s="609"/>
      <c r="G26" s="609"/>
      <c r="H26" s="609"/>
      <c r="I26" s="610"/>
      <c r="J26" s="610"/>
      <c r="K26" s="610"/>
      <c r="L26" s="49"/>
      <c r="M26" s="49"/>
    </row>
    <row r="27" spans="1:13" s="29" customFormat="1" ht="49.5" customHeight="1" x14ac:dyDescent="0.2">
      <c r="A27" s="51" t="s">
        <v>154</v>
      </c>
      <c r="B27" s="25" t="s">
        <v>206</v>
      </c>
      <c r="C27" s="25" t="s">
        <v>204</v>
      </c>
      <c r="D27" s="704" t="s">
        <v>205</v>
      </c>
      <c r="E27" s="705"/>
      <c r="F27" s="25" t="s">
        <v>153</v>
      </c>
      <c r="G27" s="25" t="s">
        <v>236</v>
      </c>
      <c r="H27" s="25" t="s">
        <v>457</v>
      </c>
      <c r="I27" s="96" t="s">
        <v>201</v>
      </c>
      <c r="J27" s="96" t="s">
        <v>203</v>
      </c>
      <c r="K27" s="25" t="s">
        <v>152</v>
      </c>
    </row>
    <row r="28" spans="1:13" s="29" customFormat="1" ht="24.95" customHeight="1" x14ac:dyDescent="0.2">
      <c r="A28" s="297" t="s">
        <v>390</v>
      </c>
      <c r="B28" s="292" t="s">
        <v>411</v>
      </c>
      <c r="C28" s="293">
        <v>26.85</v>
      </c>
      <c r="D28" s="728">
        <v>0.26</v>
      </c>
      <c r="E28" s="729"/>
      <c r="F28" s="294">
        <v>150</v>
      </c>
      <c r="G28" s="295">
        <f t="shared" ref="G28:G36" si="1">(C28+(C28*D28))*F28</f>
        <v>5074.6500000000005</v>
      </c>
      <c r="H28" s="725"/>
      <c r="I28" s="293">
        <v>2537.33</v>
      </c>
      <c r="J28" s="293"/>
      <c r="K28" s="296">
        <v>2537.3200000000002</v>
      </c>
    </row>
    <row r="29" spans="1:13" s="29" customFormat="1" ht="24.95" customHeight="1" x14ac:dyDescent="0.2">
      <c r="A29" s="47" t="s">
        <v>144</v>
      </c>
      <c r="B29" s="333"/>
      <c r="C29" s="334"/>
      <c r="D29" s="625"/>
      <c r="E29" s="626"/>
      <c r="F29" s="220"/>
      <c r="G29" s="221">
        <f t="shared" si="1"/>
        <v>0</v>
      </c>
      <c r="H29" s="726"/>
      <c r="I29" s="94"/>
      <c r="J29" s="94"/>
      <c r="K29" s="618">
        <f>G37-H37-I37-J37</f>
        <v>0</v>
      </c>
    </row>
    <row r="30" spans="1:13" s="29" customFormat="1" ht="24.95" customHeight="1" x14ac:dyDescent="0.2">
      <c r="A30" s="47" t="s">
        <v>144</v>
      </c>
      <c r="B30" s="333"/>
      <c r="C30" s="334"/>
      <c r="D30" s="625"/>
      <c r="E30" s="626"/>
      <c r="F30" s="220"/>
      <c r="G30" s="221">
        <f t="shared" si="1"/>
        <v>0</v>
      </c>
      <c r="H30" s="726"/>
      <c r="I30" s="94"/>
      <c r="J30" s="94"/>
      <c r="K30" s="619"/>
    </row>
    <row r="31" spans="1:13" s="29" customFormat="1" ht="24.95" customHeight="1" x14ac:dyDescent="0.2">
      <c r="A31" s="47" t="s">
        <v>144</v>
      </c>
      <c r="B31" s="333"/>
      <c r="C31" s="334"/>
      <c r="D31" s="625"/>
      <c r="E31" s="626"/>
      <c r="F31" s="220"/>
      <c r="G31" s="221">
        <f>(C31+(C31*D31))*F31</f>
        <v>0</v>
      </c>
      <c r="H31" s="726"/>
      <c r="I31" s="94"/>
      <c r="J31" s="94"/>
      <c r="K31" s="619"/>
    </row>
    <row r="32" spans="1:13" s="29" customFormat="1" ht="24.95" customHeight="1" x14ac:dyDescent="0.2">
      <c r="A32" s="47" t="s">
        <v>144</v>
      </c>
      <c r="B32" s="333"/>
      <c r="C32" s="334"/>
      <c r="D32" s="625"/>
      <c r="E32" s="626"/>
      <c r="F32" s="220"/>
      <c r="G32" s="221">
        <f t="shared" si="1"/>
        <v>0</v>
      </c>
      <c r="H32" s="726"/>
      <c r="I32" s="94"/>
      <c r="J32" s="94"/>
      <c r="K32" s="619"/>
    </row>
    <row r="33" spans="1:12" s="29" customFormat="1" ht="24.95" customHeight="1" x14ac:dyDescent="0.2">
      <c r="A33" s="47" t="s">
        <v>144</v>
      </c>
      <c r="B33" s="333"/>
      <c r="C33" s="334"/>
      <c r="D33" s="625"/>
      <c r="E33" s="626"/>
      <c r="F33" s="220"/>
      <c r="G33" s="221">
        <f t="shared" si="1"/>
        <v>0</v>
      </c>
      <c r="H33" s="726"/>
      <c r="I33" s="94"/>
      <c r="J33" s="94"/>
      <c r="K33" s="620"/>
    </row>
    <row r="34" spans="1:12" s="29" customFormat="1" ht="24.95" customHeight="1" x14ac:dyDescent="0.2">
      <c r="A34" s="47" t="s">
        <v>144</v>
      </c>
      <c r="B34" s="333"/>
      <c r="C34" s="335"/>
      <c r="D34" s="625"/>
      <c r="E34" s="626"/>
      <c r="F34" s="220"/>
      <c r="G34" s="221">
        <f t="shared" si="1"/>
        <v>0</v>
      </c>
      <c r="H34" s="726"/>
      <c r="I34" s="94"/>
      <c r="J34" s="94"/>
      <c r="K34" s="620"/>
    </row>
    <row r="35" spans="1:12" s="29" customFormat="1" ht="24.95" customHeight="1" x14ac:dyDescent="0.2">
      <c r="A35" s="47" t="s">
        <v>144</v>
      </c>
      <c r="B35" s="333"/>
      <c r="C35" s="336"/>
      <c r="D35" s="625"/>
      <c r="E35" s="626"/>
      <c r="F35" s="220"/>
      <c r="G35" s="221">
        <f t="shared" si="1"/>
        <v>0</v>
      </c>
      <c r="H35" s="726"/>
      <c r="I35" s="94"/>
      <c r="J35" s="94"/>
      <c r="K35" s="620"/>
    </row>
    <row r="36" spans="1:12" s="29" customFormat="1" ht="24.95" customHeight="1" x14ac:dyDescent="0.2">
      <c r="A36" s="47" t="s">
        <v>144</v>
      </c>
      <c r="B36" s="333"/>
      <c r="C36" s="335"/>
      <c r="D36" s="625"/>
      <c r="E36" s="626"/>
      <c r="F36" s="220"/>
      <c r="G36" s="221">
        <f t="shared" si="1"/>
        <v>0</v>
      </c>
      <c r="H36" s="727"/>
      <c r="I36" s="94"/>
      <c r="J36" s="94"/>
      <c r="K36" s="620"/>
    </row>
    <row r="37" spans="1:12" s="29" customFormat="1" ht="15" customHeight="1" x14ac:dyDescent="0.2">
      <c r="A37" s="631" t="s">
        <v>151</v>
      </c>
      <c r="B37" s="632"/>
      <c r="C37" s="632"/>
      <c r="D37" s="632"/>
      <c r="E37" s="632"/>
      <c r="F37" s="632"/>
      <c r="G37" s="92">
        <f>SUM(G29:G36)</f>
        <v>0</v>
      </c>
      <c r="H37" s="92">
        <f>SUM(H29:H36)</f>
        <v>0</v>
      </c>
      <c r="I37" s="92">
        <f>SUM(I29:I36)</f>
        <v>0</v>
      </c>
      <c r="J37" s="92">
        <f>SUM(J29:J36)</f>
        <v>0</v>
      </c>
      <c r="K37" s="621"/>
    </row>
    <row r="38" spans="1:12" s="26" customFormat="1" ht="61.5" customHeight="1" x14ac:dyDescent="0.2">
      <c r="A38" s="720" t="s">
        <v>508</v>
      </c>
      <c r="B38" s="721"/>
      <c r="C38" s="721"/>
      <c r="D38" s="721"/>
      <c r="E38" s="721"/>
      <c r="F38" s="299" t="s">
        <v>215</v>
      </c>
      <c r="G38" s="28" t="s">
        <v>236</v>
      </c>
      <c r="H38" s="28" t="s">
        <v>457</v>
      </c>
      <c r="I38" s="89" t="s">
        <v>201</v>
      </c>
      <c r="J38" s="89" t="s">
        <v>203</v>
      </c>
      <c r="K38" s="25" t="s">
        <v>152</v>
      </c>
      <c r="L38" s="29"/>
    </row>
    <row r="39" spans="1:12" s="26" customFormat="1" ht="17.25" customHeight="1" x14ac:dyDescent="0.2">
      <c r="A39" s="633" t="s">
        <v>412</v>
      </c>
      <c r="B39" s="634"/>
      <c r="C39" s="634"/>
      <c r="D39" s="634"/>
      <c r="E39" s="634"/>
      <c r="F39" s="635"/>
      <c r="G39" s="289">
        <v>867.3</v>
      </c>
      <c r="H39" s="289">
        <v>433.65</v>
      </c>
      <c r="I39" s="298"/>
      <c r="J39" s="290"/>
      <c r="K39" s="296">
        <v>433.65</v>
      </c>
      <c r="L39" s="29"/>
    </row>
    <row r="40" spans="1:12" s="29" customFormat="1" ht="15" customHeight="1" x14ac:dyDescent="0.2">
      <c r="A40" s="615"/>
      <c r="B40" s="616"/>
      <c r="C40" s="616"/>
      <c r="D40" s="616"/>
      <c r="E40" s="616"/>
      <c r="F40" s="617"/>
      <c r="G40" s="90"/>
      <c r="H40" s="90"/>
      <c r="I40" s="93"/>
      <c r="J40" s="94"/>
      <c r="K40" s="618">
        <f>G48-H48-I48-J48</f>
        <v>0</v>
      </c>
    </row>
    <row r="41" spans="1:12" s="29" customFormat="1" ht="15" customHeight="1" x14ac:dyDescent="0.2">
      <c r="A41" s="615"/>
      <c r="B41" s="616"/>
      <c r="C41" s="616"/>
      <c r="D41" s="616"/>
      <c r="E41" s="616"/>
      <c r="F41" s="617"/>
      <c r="G41" s="90"/>
      <c r="H41" s="90"/>
      <c r="I41" s="93"/>
      <c r="J41" s="94"/>
      <c r="K41" s="619"/>
    </row>
    <row r="42" spans="1:12" s="29" customFormat="1" ht="15" customHeight="1" x14ac:dyDescent="0.2">
      <c r="A42" s="615"/>
      <c r="B42" s="616"/>
      <c r="C42" s="616"/>
      <c r="D42" s="616"/>
      <c r="E42" s="616"/>
      <c r="F42" s="617"/>
      <c r="G42" s="90"/>
      <c r="H42" s="90"/>
      <c r="I42" s="93"/>
      <c r="J42" s="94"/>
      <c r="K42" s="619"/>
    </row>
    <row r="43" spans="1:12" s="29" customFormat="1" ht="15" customHeight="1" x14ac:dyDescent="0.2">
      <c r="A43" s="615"/>
      <c r="B43" s="616"/>
      <c r="C43" s="616"/>
      <c r="D43" s="616"/>
      <c r="E43" s="616"/>
      <c r="F43" s="617"/>
      <c r="G43" s="90"/>
      <c r="H43" s="90"/>
      <c r="I43" s="93"/>
      <c r="J43" s="94"/>
      <c r="K43" s="619"/>
    </row>
    <row r="44" spans="1:12" s="29" customFormat="1" ht="15" customHeight="1" x14ac:dyDescent="0.2">
      <c r="A44" s="615"/>
      <c r="B44" s="616"/>
      <c r="C44" s="616"/>
      <c r="D44" s="616"/>
      <c r="E44" s="616"/>
      <c r="F44" s="617"/>
      <c r="G44" s="90"/>
      <c r="H44" s="90"/>
      <c r="I44" s="93"/>
      <c r="J44" s="94"/>
      <c r="K44" s="620"/>
    </row>
    <row r="45" spans="1:12" s="29" customFormat="1" ht="15" customHeight="1" x14ac:dyDescent="0.2">
      <c r="A45" s="615"/>
      <c r="B45" s="616"/>
      <c r="C45" s="616"/>
      <c r="D45" s="616"/>
      <c r="E45" s="616"/>
      <c r="F45" s="617"/>
      <c r="G45" s="90"/>
      <c r="H45" s="90"/>
      <c r="I45" s="93"/>
      <c r="J45" s="94"/>
      <c r="K45" s="620"/>
    </row>
    <row r="46" spans="1:12" s="29" customFormat="1" ht="15" customHeight="1" x14ac:dyDescent="0.2">
      <c r="A46" s="615"/>
      <c r="B46" s="616"/>
      <c r="C46" s="616"/>
      <c r="D46" s="616"/>
      <c r="E46" s="616"/>
      <c r="F46" s="617"/>
      <c r="G46" s="90"/>
      <c r="H46" s="90"/>
      <c r="I46" s="93"/>
      <c r="J46" s="94"/>
      <c r="K46" s="620"/>
    </row>
    <row r="47" spans="1:12" s="29" customFormat="1" ht="15" customHeight="1" x14ac:dyDescent="0.2">
      <c r="A47" s="615"/>
      <c r="B47" s="616"/>
      <c r="C47" s="616"/>
      <c r="D47" s="616"/>
      <c r="E47" s="616"/>
      <c r="F47" s="617"/>
      <c r="G47" s="90"/>
      <c r="H47" s="90"/>
      <c r="I47" s="95"/>
      <c r="J47" s="94"/>
      <c r="K47" s="620"/>
    </row>
    <row r="48" spans="1:12" s="29" customFormat="1" ht="15" customHeight="1" x14ac:dyDescent="0.2">
      <c r="A48" s="613" t="s">
        <v>151</v>
      </c>
      <c r="B48" s="614"/>
      <c r="C48" s="614"/>
      <c r="D48" s="614"/>
      <c r="E48" s="614"/>
      <c r="F48" s="614"/>
      <c r="G48" s="92">
        <f>SUM(G40:G47)</f>
        <v>0</v>
      </c>
      <c r="H48" s="92">
        <f>SUM(H40:H47)</f>
        <v>0</v>
      </c>
      <c r="I48" s="92">
        <f>SUM(I40:I47)</f>
        <v>0</v>
      </c>
      <c r="J48" s="92">
        <f>SUM(J40:J47)</f>
        <v>0</v>
      </c>
      <c r="K48" s="621"/>
    </row>
    <row r="49" spans="1:19" s="26" customFormat="1" ht="48" x14ac:dyDescent="0.2">
      <c r="A49" s="714" t="s">
        <v>199</v>
      </c>
      <c r="B49" s="715"/>
      <c r="C49" s="715"/>
      <c r="D49" s="715"/>
      <c r="E49" s="715"/>
      <c r="F49" s="716"/>
      <c r="G49" s="28" t="s">
        <v>236</v>
      </c>
      <c r="H49" s="28" t="s">
        <v>457</v>
      </c>
      <c r="I49" s="89" t="s">
        <v>201</v>
      </c>
      <c r="J49" s="89" t="s">
        <v>203</v>
      </c>
      <c r="K49" s="25" t="s">
        <v>152</v>
      </c>
      <c r="L49" s="29"/>
    </row>
    <row r="50" spans="1:19" s="26" customFormat="1" x14ac:dyDescent="0.2">
      <c r="A50" s="730" t="s">
        <v>393</v>
      </c>
      <c r="B50" s="731"/>
      <c r="C50" s="731"/>
      <c r="D50" s="731"/>
      <c r="E50" s="731"/>
      <c r="F50" s="732"/>
      <c r="G50" s="289">
        <v>600</v>
      </c>
      <c r="H50" s="289">
        <v>300</v>
      </c>
      <c r="I50" s="289"/>
      <c r="J50" s="290"/>
      <c r="K50" s="296">
        <v>300</v>
      </c>
      <c r="L50" s="29"/>
    </row>
    <row r="51" spans="1:19" s="29" customFormat="1" ht="15" customHeight="1" x14ac:dyDescent="0.2">
      <c r="A51" s="622" t="s">
        <v>392</v>
      </c>
      <c r="B51" s="623"/>
      <c r="C51" s="623"/>
      <c r="D51" s="623"/>
      <c r="E51" s="623"/>
      <c r="F51" s="624"/>
      <c r="G51" s="332">
        <f>'feuille de saisie'!$E$35</f>
        <v>0</v>
      </c>
      <c r="H51" s="286"/>
      <c r="I51" s="418">
        <f>G51/2</f>
        <v>0</v>
      </c>
      <c r="J51" s="287"/>
      <c r="K51" s="618">
        <f>G59-H59-I59-J59</f>
        <v>0</v>
      </c>
      <c r="L51" s="60"/>
    </row>
    <row r="52" spans="1:19" s="29" customFormat="1" ht="15" customHeight="1" x14ac:dyDescent="0.2">
      <c r="A52" s="615"/>
      <c r="B52" s="616"/>
      <c r="C52" s="616"/>
      <c r="D52" s="616"/>
      <c r="E52" s="616"/>
      <c r="F52" s="617"/>
      <c r="G52" s="90"/>
      <c r="H52" s="90"/>
      <c r="I52" s="93"/>
      <c r="J52" s="94"/>
      <c r="K52" s="619"/>
    </row>
    <row r="53" spans="1:19" s="29" customFormat="1" ht="15" customHeight="1" x14ac:dyDescent="0.2">
      <c r="A53" s="615"/>
      <c r="B53" s="616"/>
      <c r="C53" s="616"/>
      <c r="D53" s="616"/>
      <c r="E53" s="616"/>
      <c r="F53" s="617"/>
      <c r="G53" s="90"/>
      <c r="H53" s="90"/>
      <c r="I53" s="93"/>
      <c r="J53" s="94"/>
      <c r="K53" s="619"/>
    </row>
    <row r="54" spans="1:19" s="29" customFormat="1" ht="15" customHeight="1" x14ac:dyDescent="0.2">
      <c r="A54" s="615"/>
      <c r="B54" s="616"/>
      <c r="C54" s="616"/>
      <c r="D54" s="616"/>
      <c r="E54" s="616"/>
      <c r="F54" s="617"/>
      <c r="G54" s="90"/>
      <c r="H54" s="90"/>
      <c r="I54" s="93"/>
      <c r="J54" s="94"/>
      <c r="K54" s="619"/>
    </row>
    <row r="55" spans="1:19" s="29" customFormat="1" ht="15" customHeight="1" x14ac:dyDescent="0.2">
      <c r="A55" s="615"/>
      <c r="B55" s="616"/>
      <c r="C55" s="616"/>
      <c r="D55" s="616"/>
      <c r="E55" s="616"/>
      <c r="F55" s="617"/>
      <c r="G55" s="90"/>
      <c r="H55" s="90"/>
      <c r="I55" s="93"/>
      <c r="J55" s="94"/>
      <c r="K55" s="620"/>
    </row>
    <row r="56" spans="1:19" s="29" customFormat="1" ht="15" customHeight="1" x14ac:dyDescent="0.2">
      <c r="A56" s="615"/>
      <c r="B56" s="616"/>
      <c r="C56" s="616"/>
      <c r="D56" s="616"/>
      <c r="E56" s="616"/>
      <c r="F56" s="617"/>
      <c r="G56" s="90"/>
      <c r="H56" s="90"/>
      <c r="I56" s="93"/>
      <c r="J56" s="94"/>
      <c r="K56" s="620"/>
    </row>
    <row r="57" spans="1:19" s="29" customFormat="1" ht="15" customHeight="1" x14ac:dyDescent="0.2">
      <c r="A57" s="615"/>
      <c r="B57" s="616"/>
      <c r="C57" s="616"/>
      <c r="D57" s="616"/>
      <c r="E57" s="616"/>
      <c r="F57" s="617"/>
      <c r="G57" s="91"/>
      <c r="H57" s="91"/>
      <c r="I57" s="93"/>
      <c r="J57" s="94"/>
      <c r="K57" s="620"/>
      <c r="L57" s="509"/>
      <c r="M57" s="510"/>
      <c r="N57" s="510"/>
      <c r="O57" s="510"/>
      <c r="P57" s="510"/>
      <c r="Q57" s="510"/>
      <c r="R57" s="510"/>
      <c r="S57" s="511"/>
    </row>
    <row r="58" spans="1:19" s="29" customFormat="1" ht="15" customHeight="1" x14ac:dyDescent="0.2">
      <c r="A58" s="615"/>
      <c r="B58" s="616"/>
      <c r="C58" s="616"/>
      <c r="D58" s="616"/>
      <c r="E58" s="616"/>
      <c r="F58" s="617"/>
      <c r="G58" s="90"/>
      <c r="H58" s="91"/>
      <c r="I58" s="95"/>
      <c r="J58" s="94"/>
      <c r="K58" s="620"/>
      <c r="L58" s="512"/>
      <c r="M58" s="510"/>
      <c r="N58" s="510"/>
      <c r="O58" s="510"/>
      <c r="P58" s="510"/>
      <c r="Q58" s="510"/>
      <c r="R58" s="510"/>
      <c r="S58" s="511"/>
    </row>
    <row r="59" spans="1:19" s="29" customFormat="1" ht="15" customHeight="1" x14ac:dyDescent="0.2">
      <c r="A59" s="613" t="s">
        <v>151</v>
      </c>
      <c r="B59" s="614"/>
      <c r="C59" s="614"/>
      <c r="D59" s="614"/>
      <c r="E59" s="614"/>
      <c r="F59" s="614"/>
      <c r="G59" s="92">
        <f>SUM(G51:G58)</f>
        <v>0</v>
      </c>
      <c r="H59" s="92">
        <f>SUM(H51:H58)</f>
        <v>0</v>
      </c>
      <c r="I59" s="92">
        <f>SUM(I51:I58)</f>
        <v>0</v>
      </c>
      <c r="J59" s="92">
        <f>SUM(J51:J58)</f>
        <v>0</v>
      </c>
      <c r="K59" s="621"/>
      <c r="L59" s="512"/>
      <c r="M59" s="510"/>
      <c r="N59" s="510"/>
      <c r="O59" s="510"/>
      <c r="P59" s="510"/>
      <c r="Q59" s="510"/>
      <c r="R59" s="510"/>
      <c r="S59" s="511"/>
    </row>
    <row r="60" spans="1:19" s="29" customFormat="1" ht="20.100000000000001" customHeight="1" x14ac:dyDescent="0.2">
      <c r="A60" s="613" t="s">
        <v>389</v>
      </c>
      <c r="B60" s="614"/>
      <c r="C60" s="614"/>
      <c r="D60" s="614"/>
      <c r="E60" s="614"/>
      <c r="F60" s="614"/>
      <c r="G60" s="282">
        <f>SUM(G59,G48,G37,G25)</f>
        <v>0</v>
      </c>
      <c r="H60" s="283"/>
      <c r="I60" s="284"/>
      <c r="J60" s="284"/>
      <c r="K60" s="337"/>
      <c r="L60" s="512"/>
      <c r="M60" s="510"/>
      <c r="N60" s="510"/>
      <c r="O60" s="510"/>
      <c r="P60" s="510"/>
      <c r="Q60" s="510"/>
      <c r="R60" s="510"/>
      <c r="S60" s="511"/>
    </row>
    <row r="61" spans="1:19" ht="33" customHeight="1" x14ac:dyDescent="0.25">
      <c r="A61" s="717" t="s">
        <v>509</v>
      </c>
      <c r="B61" s="718"/>
      <c r="C61" s="718"/>
      <c r="D61" s="718"/>
      <c r="E61" s="718"/>
      <c r="F61" s="719"/>
      <c r="G61" s="281">
        <f>ROUND(G60*0.15,0)</f>
        <v>0</v>
      </c>
      <c r="H61" s="508"/>
      <c r="I61" s="508">
        <f>G61*0.5</f>
        <v>0</v>
      </c>
      <c r="J61" s="508"/>
      <c r="K61" s="97">
        <f>G61-H61-I61-J61</f>
        <v>0</v>
      </c>
      <c r="L61" s="513"/>
      <c r="M61" s="514"/>
      <c r="N61" s="514"/>
      <c r="O61" s="514"/>
      <c r="P61" s="514"/>
      <c r="Q61" s="514"/>
      <c r="R61" s="514"/>
      <c r="S61" s="514"/>
    </row>
    <row r="62" spans="1:19" ht="12.75" customHeight="1" x14ac:dyDescent="0.25">
      <c r="A62" s="62"/>
      <c r="B62" s="63"/>
      <c r="C62" s="63"/>
      <c r="D62" s="63"/>
      <c r="E62" s="64"/>
      <c r="F62" s="64"/>
      <c r="G62" s="709"/>
      <c r="H62" s="709"/>
      <c r="I62" s="64"/>
      <c r="J62" s="64"/>
      <c r="K62" s="65"/>
      <c r="L62" s="515"/>
      <c r="M62" s="514"/>
      <c r="N62" s="514"/>
      <c r="O62" s="514"/>
      <c r="P62" s="514"/>
      <c r="Q62" s="514"/>
      <c r="R62" s="514"/>
      <c r="S62" s="514"/>
    </row>
    <row r="63" spans="1:19" ht="30" customHeight="1" x14ac:dyDescent="0.2">
      <c r="A63" s="722" t="s">
        <v>510</v>
      </c>
      <c r="B63" s="723"/>
      <c r="C63" s="723"/>
      <c r="D63" s="723"/>
      <c r="E63" s="724"/>
      <c r="F63" s="28" t="s">
        <v>237</v>
      </c>
      <c r="G63" s="710" t="s">
        <v>143</v>
      </c>
      <c r="H63" s="711"/>
      <c r="I63" s="711"/>
      <c r="J63" s="711"/>
      <c r="K63" s="712"/>
    </row>
    <row r="64" spans="1:19" ht="15" customHeight="1" x14ac:dyDescent="0.2">
      <c r="A64" s="615"/>
      <c r="B64" s="651"/>
      <c r="C64" s="651"/>
      <c r="D64" s="651"/>
      <c r="E64" s="652"/>
      <c r="F64" s="219"/>
      <c r="G64" s="643"/>
      <c r="H64" s="644"/>
      <c r="I64" s="644"/>
      <c r="J64" s="644"/>
      <c r="K64" s="645"/>
    </row>
    <row r="65" spans="1:18" ht="15" x14ac:dyDescent="0.2">
      <c r="A65" s="615"/>
      <c r="B65" s="651"/>
      <c r="C65" s="651"/>
      <c r="D65" s="651"/>
      <c r="E65" s="652"/>
      <c r="F65" s="219"/>
      <c r="G65" s="643"/>
      <c r="H65" s="644"/>
      <c r="I65" s="644"/>
      <c r="J65" s="644"/>
      <c r="K65" s="645"/>
    </row>
    <row r="66" spans="1:18" x14ac:dyDescent="0.2">
      <c r="A66" s="615"/>
      <c r="B66" s="616"/>
      <c r="C66" s="616"/>
      <c r="D66" s="616"/>
      <c r="E66" s="617"/>
      <c r="F66" s="219"/>
      <c r="G66" s="643"/>
      <c r="H66" s="644"/>
      <c r="I66" s="644"/>
      <c r="J66" s="644"/>
      <c r="K66" s="645"/>
    </row>
    <row r="67" spans="1:18" x14ac:dyDescent="0.2">
      <c r="A67" s="615"/>
      <c r="B67" s="616"/>
      <c r="C67" s="616"/>
      <c r="D67" s="616"/>
      <c r="E67" s="617"/>
      <c r="F67" s="219"/>
      <c r="G67" s="643"/>
      <c r="H67" s="644"/>
      <c r="I67" s="644"/>
      <c r="J67" s="644"/>
      <c r="K67" s="645"/>
    </row>
    <row r="68" spans="1:18" x14ac:dyDescent="0.2">
      <c r="A68" s="615"/>
      <c r="B68" s="616"/>
      <c r="C68" s="616"/>
      <c r="D68" s="616"/>
      <c r="E68" s="617"/>
      <c r="F68" s="219"/>
      <c r="G68" s="643"/>
      <c r="H68" s="644"/>
      <c r="I68" s="644"/>
      <c r="J68" s="644"/>
      <c r="K68" s="645"/>
    </row>
    <row r="69" spans="1:18" ht="15" x14ac:dyDescent="0.2">
      <c r="A69" s="615"/>
      <c r="B69" s="651"/>
      <c r="C69" s="651"/>
      <c r="D69" s="651"/>
      <c r="E69" s="652"/>
      <c r="F69" s="219"/>
      <c r="G69" s="643"/>
      <c r="H69" s="644"/>
      <c r="I69" s="644"/>
      <c r="J69" s="644"/>
      <c r="K69" s="645"/>
      <c r="L69" s="517"/>
      <c r="M69" s="510"/>
      <c r="N69" s="510"/>
      <c r="O69" s="510"/>
      <c r="P69" s="510"/>
      <c r="Q69" s="510"/>
      <c r="R69" s="510"/>
    </row>
    <row r="70" spans="1:18" ht="15" x14ac:dyDescent="0.2">
      <c r="A70" s="615"/>
      <c r="B70" s="651"/>
      <c r="C70" s="651"/>
      <c r="D70" s="651"/>
      <c r="E70" s="652"/>
      <c r="F70" s="219"/>
      <c r="G70" s="643"/>
      <c r="H70" s="644"/>
      <c r="I70" s="644"/>
      <c r="J70" s="644"/>
      <c r="K70" s="645"/>
      <c r="L70" s="512"/>
      <c r="M70" s="510"/>
      <c r="N70" s="510"/>
      <c r="O70" s="510"/>
      <c r="P70" s="510"/>
      <c r="Q70" s="510"/>
      <c r="R70" s="510"/>
    </row>
    <row r="71" spans="1:18" ht="15" x14ac:dyDescent="0.2">
      <c r="A71" s="615"/>
      <c r="B71" s="651"/>
      <c r="C71" s="651"/>
      <c r="D71" s="651"/>
      <c r="E71" s="652"/>
      <c r="F71" s="219"/>
      <c r="G71" s="643"/>
      <c r="H71" s="644"/>
      <c r="I71" s="644"/>
      <c r="J71" s="644"/>
      <c r="K71" s="645"/>
      <c r="L71" s="512"/>
      <c r="M71" s="510"/>
      <c r="N71" s="510"/>
      <c r="O71" s="510"/>
      <c r="P71" s="510"/>
      <c r="Q71" s="510"/>
      <c r="R71" s="510"/>
    </row>
    <row r="72" spans="1:18" ht="15" customHeight="1" x14ac:dyDescent="0.2">
      <c r="A72" s="613" t="s">
        <v>220</v>
      </c>
      <c r="B72" s="614"/>
      <c r="C72" s="614"/>
      <c r="D72" s="614"/>
      <c r="E72" s="713"/>
      <c r="F72" s="222">
        <f>SUM(F64:F71)</f>
        <v>0</v>
      </c>
      <c r="G72" s="706"/>
      <c r="H72" s="707"/>
      <c r="I72" s="707"/>
      <c r="J72" s="707"/>
      <c r="K72" s="708"/>
      <c r="L72" s="512"/>
      <c r="M72" s="510"/>
      <c r="N72" s="510"/>
      <c r="O72" s="510"/>
      <c r="P72" s="510"/>
      <c r="Q72" s="510"/>
      <c r="R72" s="510"/>
    </row>
    <row r="73" spans="1:18" x14ac:dyDescent="0.2">
      <c r="A73" s="27"/>
      <c r="B73" s="27"/>
      <c r="C73" s="27"/>
      <c r="D73" s="27"/>
      <c r="E73" s="27"/>
      <c r="F73" s="27"/>
      <c r="G73" s="690"/>
      <c r="H73" s="690"/>
      <c r="I73" s="690"/>
      <c r="J73" s="690"/>
      <c r="K73" s="691"/>
      <c r="L73" s="512"/>
      <c r="M73" s="510"/>
      <c r="N73" s="510"/>
      <c r="O73" s="510"/>
      <c r="P73" s="510"/>
      <c r="Q73" s="510"/>
      <c r="R73" s="510"/>
    </row>
    <row r="74" spans="1:18" ht="39" customHeight="1" x14ac:dyDescent="0.2">
      <c r="A74" s="692" t="s">
        <v>143</v>
      </c>
      <c r="B74" s="693"/>
      <c r="C74" s="693"/>
      <c r="D74" s="693"/>
      <c r="E74" s="694"/>
      <c r="F74" s="28" t="s">
        <v>210</v>
      </c>
      <c r="G74" s="28" t="s">
        <v>211</v>
      </c>
      <c r="H74" s="28" t="s">
        <v>212</v>
      </c>
      <c r="I74" s="28" t="s">
        <v>214</v>
      </c>
      <c r="J74" s="28" t="s">
        <v>213</v>
      </c>
      <c r="K74" s="28" t="s">
        <v>299</v>
      </c>
      <c r="L74" s="427" t="str">
        <f>IF(K75&gt;10000,"Attention, le montant total de l'aide financière ne peut dépasser 10 000 $","")</f>
        <v/>
      </c>
    </row>
    <row r="75" spans="1:18" ht="23.25" customHeight="1" x14ac:dyDescent="0.2">
      <c r="A75" s="683"/>
      <c r="B75" s="684"/>
      <c r="C75" s="684"/>
      <c r="D75" s="684"/>
      <c r="E75" s="685"/>
      <c r="F75" s="516">
        <f>ROUND(F72+G75,2)</f>
        <v>0</v>
      </c>
      <c r="G75" s="516">
        <f>ROUND(G60+G61,2)</f>
        <v>0</v>
      </c>
      <c r="H75" s="516">
        <f>ROUND(H25+H37+H48+H59+H61,2)</f>
        <v>0</v>
      </c>
      <c r="I75" s="516">
        <f>ROUND(I25+I37+I48+I59+I61,2)</f>
        <v>0</v>
      </c>
      <c r="J75" s="516">
        <f>ROUND(J25+J37+J48+J59+J61,2)</f>
        <v>0</v>
      </c>
      <c r="K75" s="516">
        <f>ROUND(SUM(K17,K29,K40,K51,K61),2)</f>
        <v>0</v>
      </c>
      <c r="L75" s="428" t="str">
        <f>IF(G75&gt;=2000,"","Attention : le montant total des dépenses admissibles doit atteindre 2 000 $")</f>
        <v>Attention : le montant total des dépenses admissibles doit atteindre 2 000 $</v>
      </c>
    </row>
    <row r="76" spans="1:18" ht="21" customHeight="1" x14ac:dyDescent="0.2">
      <c r="A76" s="686"/>
      <c r="B76" s="687"/>
      <c r="C76" s="687"/>
      <c r="D76" s="687"/>
      <c r="E76" s="688"/>
      <c r="F76" s="192" t="s">
        <v>238</v>
      </c>
      <c r="G76" s="203">
        <f>IF($G$75&gt;0,G75/($G$75),0)</f>
        <v>0</v>
      </c>
      <c r="H76" s="203">
        <f t="shared" ref="H76:K76" si="2">IF($G$75&gt;0,H75/($G$75),0)</f>
        <v>0</v>
      </c>
      <c r="I76" s="203">
        <f>IF($G$75&gt;0,I75/($G$75),0)</f>
        <v>0</v>
      </c>
      <c r="J76" s="203">
        <f>IF($G$75&gt;0,J75/($G$75),0)</f>
        <v>0</v>
      </c>
      <c r="K76" s="203">
        <f t="shared" si="2"/>
        <v>0</v>
      </c>
      <c r="L76" s="428" t="str">
        <f>IF(K76&gt;0.5,"Attention, le taux d'aide financière demandée ne doit pas dépasser 50 %","")</f>
        <v/>
      </c>
    </row>
    <row r="77" spans="1:18" ht="21" customHeight="1" x14ac:dyDescent="0.25">
      <c r="A77" s="195"/>
      <c r="B77" s="196"/>
      <c r="C77" s="196"/>
      <c r="D77" s="196"/>
      <c r="E77" s="196"/>
      <c r="F77" s="193"/>
      <c r="G77" s="197"/>
      <c r="H77" s="197"/>
      <c r="I77" s="197"/>
      <c r="J77" s="197"/>
      <c r="K77" s="197"/>
      <c r="L77" s="198"/>
    </row>
    <row r="78" spans="1:18" ht="14.25" customHeight="1" x14ac:dyDescent="0.2">
      <c r="A78" s="703"/>
      <c r="B78" s="703"/>
      <c r="C78" s="703"/>
      <c r="D78" s="703"/>
      <c r="E78" s="703"/>
      <c r="F78" s="703"/>
      <c r="G78" s="703"/>
      <c r="H78" s="703"/>
      <c r="I78" s="703"/>
      <c r="J78" s="703"/>
      <c r="K78" s="703"/>
      <c r="L78" s="24"/>
      <c r="M78" s="24"/>
    </row>
    <row r="79" spans="1:18" s="26" customFormat="1" ht="20.25" customHeight="1" x14ac:dyDescent="0.25">
      <c r="A79" s="695" t="s">
        <v>150</v>
      </c>
      <c r="B79" s="695"/>
      <c r="C79" s="695"/>
      <c r="D79" s="695"/>
      <c r="E79" s="695"/>
      <c r="F79" s="695"/>
      <c r="G79" s="695"/>
      <c r="H79" s="695"/>
      <c r="I79" s="695"/>
      <c r="J79" s="695"/>
      <c r="K79" s="695"/>
      <c r="L79" s="201"/>
      <c r="M79" s="201"/>
    </row>
    <row r="80" spans="1:18" ht="22.9" customHeight="1" x14ac:dyDescent="0.2">
      <c r="A80" s="639" t="s">
        <v>149</v>
      </c>
      <c r="B80" s="639"/>
      <c r="C80" s="689" t="s">
        <v>148</v>
      </c>
      <c r="D80" s="689"/>
      <c r="E80" s="689" t="s">
        <v>219</v>
      </c>
      <c r="F80" s="689"/>
      <c r="G80" s="639" t="s">
        <v>147</v>
      </c>
      <c r="H80" s="689" t="s">
        <v>216</v>
      </c>
      <c r="I80" s="689"/>
      <c r="J80" s="689" t="s">
        <v>301</v>
      </c>
      <c r="K80" s="689" t="s">
        <v>300</v>
      </c>
      <c r="L80" s="696"/>
      <c r="M80" s="696"/>
    </row>
    <row r="81" spans="1:17" ht="27" customHeight="1" x14ac:dyDescent="0.2">
      <c r="A81" s="640"/>
      <c r="B81" s="640"/>
      <c r="C81" s="640"/>
      <c r="D81" s="640"/>
      <c r="E81" s="640"/>
      <c r="F81" s="640"/>
      <c r="G81" s="640"/>
      <c r="H81" s="698"/>
      <c r="I81" s="698"/>
      <c r="J81" s="689"/>
      <c r="K81" s="689"/>
      <c r="L81" s="697"/>
      <c r="M81" s="697"/>
    </row>
    <row r="82" spans="1:17" ht="27.75" customHeight="1" x14ac:dyDescent="0.2">
      <c r="A82" s="699" t="s">
        <v>197</v>
      </c>
      <c r="B82" s="699"/>
      <c r="C82" s="699" t="s">
        <v>146</v>
      </c>
      <c r="D82" s="699"/>
      <c r="E82" s="700"/>
      <c r="F82" s="700"/>
      <c r="G82" s="191" t="s">
        <v>145</v>
      </c>
      <c r="H82" s="701">
        <f>$K$75</f>
        <v>0</v>
      </c>
      <c r="I82" s="702"/>
      <c r="J82" s="224">
        <f>H82</f>
        <v>0</v>
      </c>
      <c r="K82" s="370">
        <f>IFERROR(J82/$H$88,0)</f>
        <v>0</v>
      </c>
      <c r="L82" s="486"/>
      <c r="M82" s="487"/>
      <c r="N82" s="487"/>
      <c r="O82" s="487"/>
      <c r="P82" s="487"/>
      <c r="Q82" s="487"/>
    </row>
    <row r="83" spans="1:17" ht="28.15" customHeight="1" x14ac:dyDescent="0.2">
      <c r="A83" s="648" t="s">
        <v>144</v>
      </c>
      <c r="B83" s="648"/>
      <c r="C83" s="648" t="s">
        <v>144</v>
      </c>
      <c r="D83" s="648"/>
      <c r="E83" s="650"/>
      <c r="F83" s="650"/>
      <c r="G83" s="52" t="s">
        <v>144</v>
      </c>
      <c r="H83" s="649"/>
      <c r="I83" s="649"/>
      <c r="J83" s="200" t="str" cm="1">
        <f t="array" ref="J83">_xlfn.IFS(A83="(À sélectionner)","",A83="Demandeur","",A83="Partenaire","",A83="MAPAQ (autre programme)",H83,A83="Ministère ou organisme gouvernemental (fédéral ou provincial)",H83,A83="Société d’État",H83,A83="Entité municipale",H83,A83="Entreprise privée","",A83="La Financière agricole du Québec","",A83="Autre contributeur (préciser)","")</f>
        <v/>
      </c>
      <c r="K83" s="370">
        <f t="shared" ref="K83:K87" si="3">IFERROR(J83/$H$88,0)</f>
        <v>0</v>
      </c>
      <c r="L83" s="488"/>
      <c r="M83" s="487"/>
      <c r="N83" s="487"/>
      <c r="O83" s="487"/>
      <c r="P83" s="487"/>
      <c r="Q83" s="487"/>
    </row>
    <row r="84" spans="1:17" ht="28.15" customHeight="1" x14ac:dyDescent="0.2">
      <c r="A84" s="648" t="s">
        <v>144</v>
      </c>
      <c r="B84" s="648"/>
      <c r="C84" s="648" t="s">
        <v>144</v>
      </c>
      <c r="D84" s="648"/>
      <c r="E84" s="650"/>
      <c r="F84" s="650"/>
      <c r="G84" s="52" t="s">
        <v>144</v>
      </c>
      <c r="H84" s="649"/>
      <c r="I84" s="649"/>
      <c r="J84" s="200" t="str" cm="1">
        <f t="array" ref="J84">_xlfn.IFS(A84="(À sélectionner)","",A84="Demandeur","",A84="Partenaire","",A84="MAPAQ (autre programme)",H84,A84="Ministère ou organisme gouvernemental (fédéral ou provincial)",H84,A84="Société d’État",H84,A84="Entité municipale",H84,A84="Entreprise privée","",A84="La Financière agricole du Québec","",A84="Autre contributeur (préciser)","")</f>
        <v/>
      </c>
      <c r="K84" s="370">
        <f t="shared" si="3"/>
        <v>0</v>
      </c>
      <c r="L84" s="488"/>
      <c r="M84" s="487"/>
      <c r="N84" s="487"/>
      <c r="O84" s="487"/>
      <c r="P84" s="487"/>
      <c r="Q84" s="487"/>
    </row>
    <row r="85" spans="1:17" ht="28.15" customHeight="1" x14ac:dyDescent="0.2">
      <c r="A85" s="648" t="s">
        <v>144</v>
      </c>
      <c r="B85" s="648"/>
      <c r="C85" s="648" t="s">
        <v>144</v>
      </c>
      <c r="D85" s="648"/>
      <c r="E85" s="650"/>
      <c r="F85" s="650"/>
      <c r="G85" s="52" t="s">
        <v>144</v>
      </c>
      <c r="H85" s="649"/>
      <c r="I85" s="649"/>
      <c r="J85" s="200" t="str" cm="1">
        <f t="array" ref="J85">_xlfn.IFS(A85="(À sélectionner)","",A85="Demandeur","",A85="Partenaire","",A85="MAPAQ (autre programme)",H85,A85="Ministère ou organisme gouvernemental (fédéral ou provincial)",H85,A85="Société d’État",H85,A85="Entité municipale",H85,A85="Entreprise privée","",A85="La Financière agricole du Québec","",A85="Autre contributeur (préciser)","")</f>
        <v/>
      </c>
      <c r="K85" s="370">
        <f t="shared" si="3"/>
        <v>0</v>
      </c>
      <c r="L85" s="488"/>
      <c r="M85" s="487"/>
      <c r="N85" s="487"/>
      <c r="O85" s="487"/>
      <c r="P85" s="487"/>
      <c r="Q85" s="487"/>
    </row>
    <row r="86" spans="1:17" ht="28.15" customHeight="1" x14ac:dyDescent="0.2">
      <c r="A86" s="648" t="s">
        <v>144</v>
      </c>
      <c r="B86" s="648"/>
      <c r="C86" s="648" t="s">
        <v>144</v>
      </c>
      <c r="D86" s="648"/>
      <c r="E86" s="650"/>
      <c r="F86" s="650"/>
      <c r="G86" s="52" t="s">
        <v>144</v>
      </c>
      <c r="H86" s="649"/>
      <c r="I86" s="649"/>
      <c r="J86" s="200" t="str" cm="1">
        <f t="array" ref="J86">_xlfn.IFS(A86="(À sélectionner)","",A86="Demandeur","",A86="Partenaire","",A86="MAPAQ (autre programme)",H86,A86="Ministère ou organisme gouvernemental (fédéral ou provincial)",H86,A86="Société d’État",H86,A86="Entité municipale",H86,A86="Entreprise privée","",A86="La Financière agricole du Québec","",A86="Autre contributeur (préciser)","")</f>
        <v/>
      </c>
      <c r="K86" s="370">
        <f t="shared" si="3"/>
        <v>0</v>
      </c>
      <c r="L86" s="488"/>
      <c r="M86" s="487"/>
      <c r="N86" s="487"/>
      <c r="O86" s="487"/>
      <c r="P86" s="487"/>
      <c r="Q86" s="487"/>
    </row>
    <row r="87" spans="1:17" ht="28.15" customHeight="1" x14ac:dyDescent="0.2">
      <c r="A87" s="648" t="s">
        <v>144</v>
      </c>
      <c r="B87" s="648"/>
      <c r="C87" s="648" t="s">
        <v>144</v>
      </c>
      <c r="D87" s="648"/>
      <c r="E87" s="650"/>
      <c r="F87" s="650"/>
      <c r="G87" s="52" t="s">
        <v>144</v>
      </c>
      <c r="H87" s="649"/>
      <c r="I87" s="649"/>
      <c r="J87" s="200" t="str" cm="1">
        <f t="array" ref="J87">_xlfn.IFS(A87="(À sélectionner)","",A87="Demandeur","",A87="Partenaire","",A87="MAPAQ (autre programme)",H87,A87="Ministère ou organisme gouvernemental (fédéral ou provincial)",H87,A87="Société d’État",H87,A87="Entité municipale",H87,A87="Entreprise privée","",A87="La Financière agricole du Québec","",A87="Autre contributeur (préciser)","")</f>
        <v/>
      </c>
      <c r="K87" s="370">
        <f t="shared" si="3"/>
        <v>0</v>
      </c>
      <c r="L87" s="519"/>
      <c r="M87" s="487"/>
      <c r="N87" s="487"/>
      <c r="O87" s="487"/>
      <c r="P87" s="487"/>
      <c r="Q87" s="487"/>
    </row>
    <row r="88" spans="1:17" ht="42" customHeight="1" x14ac:dyDescent="0.2">
      <c r="A88" s="656" t="s">
        <v>322</v>
      </c>
      <c r="B88" s="657"/>
      <c r="C88" s="657"/>
      <c r="D88" s="658"/>
      <c r="E88" s="653" t="s">
        <v>397</v>
      </c>
      <c r="F88" s="654"/>
      <c r="G88" s="655"/>
      <c r="H88" s="646">
        <f>ROUND(SUM(H82:I87),2)</f>
        <v>0</v>
      </c>
      <c r="I88" s="647"/>
      <c r="J88" s="518">
        <f>ROUND(SUM(J82:J87),2)</f>
        <v>0</v>
      </c>
      <c r="K88" s="202">
        <f>SUM(K82:K87)</f>
        <v>0</v>
      </c>
      <c r="L88" s="681" t="str">
        <f>IF(H88=G75,"","Attention, le montant de la contribution ne correspond pas au total des dépenses admissibles (cellule G75)")</f>
        <v/>
      </c>
      <c r="M88" s="682"/>
      <c r="N88" s="682"/>
      <c r="O88" s="682"/>
      <c r="P88" s="682"/>
    </row>
    <row r="89" spans="1:17" s="24" customFormat="1" ht="9" customHeight="1" x14ac:dyDescent="0.2">
      <c r="A89" s="66"/>
      <c r="B89" s="67"/>
      <c r="C89" s="67"/>
      <c r="D89" s="67"/>
      <c r="E89" s="67"/>
      <c r="F89" s="67"/>
      <c r="G89" s="68"/>
      <c r="H89" s="67"/>
      <c r="I89" s="67"/>
      <c r="J89" s="67"/>
      <c r="K89" s="69"/>
    </row>
    <row r="90" spans="1:17" ht="15" customHeight="1" x14ac:dyDescent="0.2">
      <c r="A90" s="639" t="s">
        <v>143</v>
      </c>
      <c r="B90" s="640"/>
      <c r="C90" s="640"/>
      <c r="D90" s="640"/>
      <c r="E90" s="640"/>
      <c r="F90" s="640"/>
      <c r="G90" s="640"/>
      <c r="H90" s="640"/>
      <c r="I90" s="640"/>
      <c r="J90" s="640"/>
      <c r="K90" s="640"/>
      <c r="L90" s="24"/>
      <c r="M90" s="24"/>
      <c r="N90" s="24"/>
      <c r="O90" s="24"/>
      <c r="P90" s="24"/>
    </row>
    <row r="91" spans="1:17" ht="13.5" customHeight="1" x14ac:dyDescent="0.2">
      <c r="A91" s="641"/>
      <c r="B91" s="642"/>
      <c r="C91" s="642"/>
      <c r="D91" s="642"/>
      <c r="E91" s="642"/>
      <c r="F91" s="642"/>
      <c r="G91" s="642"/>
      <c r="H91" s="642"/>
      <c r="I91" s="642"/>
      <c r="J91" s="642"/>
      <c r="K91" s="642"/>
      <c r="L91" s="24"/>
      <c r="M91" s="24"/>
      <c r="N91" s="24"/>
      <c r="O91" s="24"/>
      <c r="P91" s="24"/>
    </row>
    <row r="92" spans="1:17" ht="14.25" customHeight="1" x14ac:dyDescent="0.2">
      <c r="A92" s="642"/>
      <c r="B92" s="642"/>
      <c r="C92" s="642"/>
      <c r="D92" s="642"/>
      <c r="E92" s="642"/>
      <c r="F92" s="642"/>
      <c r="G92" s="642"/>
      <c r="H92" s="642"/>
      <c r="I92" s="642"/>
      <c r="J92" s="642"/>
      <c r="K92" s="642"/>
      <c r="L92" s="24"/>
      <c r="M92" s="24"/>
      <c r="N92" s="24"/>
      <c r="O92" s="24"/>
      <c r="P92" s="24"/>
    </row>
    <row r="93" spans="1:17" ht="14.25" customHeight="1" x14ac:dyDescent="0.2">
      <c r="A93" s="642"/>
      <c r="B93" s="642"/>
      <c r="C93" s="642"/>
      <c r="D93" s="642"/>
      <c r="E93" s="642"/>
      <c r="F93" s="642"/>
      <c r="G93" s="642"/>
      <c r="H93" s="642"/>
      <c r="I93" s="642"/>
      <c r="J93" s="642"/>
      <c r="K93" s="642"/>
    </row>
    <row r="94" spans="1:17" ht="14.25" customHeight="1" x14ac:dyDescent="0.2">
      <c r="A94" s="642"/>
      <c r="B94" s="642"/>
      <c r="C94" s="642"/>
      <c r="D94" s="642"/>
      <c r="E94" s="642"/>
      <c r="F94" s="642"/>
      <c r="G94" s="642"/>
      <c r="H94" s="642"/>
      <c r="I94" s="642"/>
      <c r="J94" s="642"/>
      <c r="K94" s="642"/>
    </row>
    <row r="95" spans="1:17" ht="14.25" customHeight="1" x14ac:dyDescent="0.2">
      <c r="A95" s="642"/>
      <c r="B95" s="642"/>
      <c r="C95" s="642"/>
      <c r="D95" s="642"/>
      <c r="E95" s="642"/>
      <c r="F95" s="642"/>
      <c r="G95" s="642"/>
      <c r="H95" s="642"/>
      <c r="I95" s="642"/>
      <c r="J95" s="642"/>
      <c r="K95" s="642"/>
    </row>
    <row r="96" spans="1:17" ht="14.25" customHeight="1" x14ac:dyDescent="0.2">
      <c r="A96" s="642"/>
      <c r="B96" s="642"/>
      <c r="C96" s="642"/>
      <c r="D96" s="642"/>
      <c r="E96" s="642"/>
      <c r="F96" s="642"/>
      <c r="G96" s="642"/>
      <c r="H96" s="642"/>
      <c r="I96" s="642"/>
      <c r="J96" s="642"/>
      <c r="K96" s="642"/>
    </row>
  </sheetData>
  <sheetProtection algorithmName="SHA-512" hashValue="MYX3Kvbsz7o2LzifGI1Vf7rRugv9tnrf3oY4n7oRgN2vIQ2DgI6sETod4hYUhwWCk55sdaZo+AxritEc+9AqIw==" saltValue="dOZ49MqUPhOQhOWmw6WJKw==" spinCount="100000" sheet="1" objects="1" scenarios="1"/>
  <protectedRanges>
    <protectedRange sqref="B4:E4 B6:E6 B7:D7" name="Plage7_2_1"/>
  </protectedRanges>
  <mergeCells count="137">
    <mergeCell ref="A22:F22"/>
    <mergeCell ref="A64:E64"/>
    <mergeCell ref="A65:E65"/>
    <mergeCell ref="A23:F23"/>
    <mergeCell ref="A49:F49"/>
    <mergeCell ref="K29:K37"/>
    <mergeCell ref="K40:K48"/>
    <mergeCell ref="A61:F61"/>
    <mergeCell ref="A38:E38"/>
    <mergeCell ref="D34:E34"/>
    <mergeCell ref="A48:F48"/>
    <mergeCell ref="G64:K64"/>
    <mergeCell ref="G65:K65"/>
    <mergeCell ref="A56:F56"/>
    <mergeCell ref="A57:F57"/>
    <mergeCell ref="A55:F55"/>
    <mergeCell ref="A63:E63"/>
    <mergeCell ref="A59:F59"/>
    <mergeCell ref="A58:F58"/>
    <mergeCell ref="A40:F40"/>
    <mergeCell ref="H28:H36"/>
    <mergeCell ref="D28:E28"/>
    <mergeCell ref="A39:F39"/>
    <mergeCell ref="A50:F50"/>
    <mergeCell ref="D27:E27"/>
    <mergeCell ref="D29:E29"/>
    <mergeCell ref="D33:E33"/>
    <mergeCell ref="G72:K72"/>
    <mergeCell ref="G62:H62"/>
    <mergeCell ref="G63:K63"/>
    <mergeCell ref="D30:E30"/>
    <mergeCell ref="D31:E31"/>
    <mergeCell ref="D32:E32"/>
    <mergeCell ref="A68:E68"/>
    <mergeCell ref="G69:K69"/>
    <mergeCell ref="G70:K70"/>
    <mergeCell ref="G71:K71"/>
    <mergeCell ref="A72:E72"/>
    <mergeCell ref="A67:E67"/>
    <mergeCell ref="A66:E66"/>
    <mergeCell ref="G68:K68"/>
    <mergeCell ref="G66:K66"/>
    <mergeCell ref="A70:E70"/>
    <mergeCell ref="L88:P88"/>
    <mergeCell ref="H83:I83"/>
    <mergeCell ref="E86:F86"/>
    <mergeCell ref="A80:B81"/>
    <mergeCell ref="A75:E76"/>
    <mergeCell ref="J80:J81"/>
    <mergeCell ref="K80:K81"/>
    <mergeCell ref="G73:K73"/>
    <mergeCell ref="C83:D83"/>
    <mergeCell ref="E83:F83"/>
    <mergeCell ref="A74:E74"/>
    <mergeCell ref="A79:K79"/>
    <mergeCell ref="L80:M81"/>
    <mergeCell ref="E80:F81"/>
    <mergeCell ref="G80:G81"/>
    <mergeCell ref="H80:I81"/>
    <mergeCell ref="A82:B82"/>
    <mergeCell ref="C82:D82"/>
    <mergeCell ref="E82:F82"/>
    <mergeCell ref="H82:I82"/>
    <mergeCell ref="A83:B83"/>
    <mergeCell ref="C80:D81"/>
    <mergeCell ref="A78:K78"/>
    <mergeCell ref="A1:K1"/>
    <mergeCell ref="F5:F6"/>
    <mergeCell ref="G5:G6"/>
    <mergeCell ref="I3:K3"/>
    <mergeCell ref="A15:F15"/>
    <mergeCell ref="A17:F17"/>
    <mergeCell ref="A21:F21"/>
    <mergeCell ref="K17:K25"/>
    <mergeCell ref="B4:D5"/>
    <mergeCell ref="B6:D6"/>
    <mergeCell ref="A4:A5"/>
    <mergeCell ref="A18:F18"/>
    <mergeCell ref="A19:F19"/>
    <mergeCell ref="A20:F20"/>
    <mergeCell ref="I4:J4"/>
    <mergeCell ref="I5:J5"/>
    <mergeCell ref="I6:J6"/>
    <mergeCell ref="I7:J7"/>
    <mergeCell ref="I8:J8"/>
    <mergeCell ref="B7:D7"/>
    <mergeCell ref="A24:F24"/>
    <mergeCell ref="A25:F25"/>
    <mergeCell ref="A13:F13"/>
    <mergeCell ref="I9:J9"/>
    <mergeCell ref="A90:K90"/>
    <mergeCell ref="A91:K96"/>
    <mergeCell ref="G67:K67"/>
    <mergeCell ref="H88:I88"/>
    <mergeCell ref="A86:B86"/>
    <mergeCell ref="C86:D86"/>
    <mergeCell ref="H86:I86"/>
    <mergeCell ref="A87:B87"/>
    <mergeCell ref="C87:D87"/>
    <mergeCell ref="E87:F87"/>
    <mergeCell ref="H87:I87"/>
    <mergeCell ref="A85:B85"/>
    <mergeCell ref="C85:D85"/>
    <mergeCell ref="E85:F85"/>
    <mergeCell ref="H85:I85"/>
    <mergeCell ref="A84:B84"/>
    <mergeCell ref="C84:D84"/>
    <mergeCell ref="E84:F84"/>
    <mergeCell ref="A71:E71"/>
    <mergeCell ref="A69:E69"/>
    <mergeCell ref="H84:I84"/>
    <mergeCell ref="E88:G88"/>
    <mergeCell ref="A88:D88"/>
    <mergeCell ref="I10:K11"/>
    <mergeCell ref="A26:K26"/>
    <mergeCell ref="A9:B10"/>
    <mergeCell ref="C9:D10"/>
    <mergeCell ref="A60:F60"/>
    <mergeCell ref="A42:F42"/>
    <mergeCell ref="A43:F43"/>
    <mergeCell ref="A52:F52"/>
    <mergeCell ref="A53:F53"/>
    <mergeCell ref="A47:F47"/>
    <mergeCell ref="K51:K59"/>
    <mergeCell ref="A54:F54"/>
    <mergeCell ref="A51:F51"/>
    <mergeCell ref="D35:E35"/>
    <mergeCell ref="A44:F44"/>
    <mergeCell ref="A45:F45"/>
    <mergeCell ref="A46:F46"/>
    <mergeCell ref="A14:F14"/>
    <mergeCell ref="G13:K14"/>
    <mergeCell ref="D36:E36"/>
    <mergeCell ref="A37:F37"/>
    <mergeCell ref="A41:F41"/>
    <mergeCell ref="A16:F16"/>
    <mergeCell ref="I16:I24"/>
  </mergeCells>
  <conditionalFormatting sqref="G75">
    <cfRule type="cellIs" dxfId="65" priority="3" operator="lessThan">
      <formula>2000</formula>
    </cfRule>
  </conditionalFormatting>
  <conditionalFormatting sqref="H88:I88">
    <cfRule type="cellIs" dxfId="64" priority="1" operator="notEqual">
      <formula>$G$75</formula>
    </cfRule>
  </conditionalFormatting>
  <conditionalFormatting sqref="K75">
    <cfRule type="cellIs" dxfId="63" priority="5" operator="greaterThan">
      <formula>10000</formula>
    </cfRule>
  </conditionalFormatting>
  <conditionalFormatting sqref="K76">
    <cfRule type="cellIs" dxfId="62" priority="2" operator="greaterThan">
      <formula>0.5</formula>
    </cfRule>
  </conditionalFormatting>
  <hyperlinks>
    <hyperlink ref="F38" r:id="rId1" display="Barèmes" xr:uid="{04584B5E-201B-4D53-954F-5A1804403D10}"/>
    <hyperlink ref="C9:D10" r:id="rId2" display="Cliquez ICI pour consulter la liste des personnes-ressources par région." xr:uid="{4E3ED5EC-1ACA-431F-B0D6-E67810B3FC89}"/>
  </hyperlinks>
  <pageMargins left="0.23622047244094491" right="0.23622047244094491" top="0.74803149606299213" bottom="0.74803149606299213" header="0.31496062992125984" footer="0.31496062992125984"/>
  <pageSetup scale="71" fitToHeight="3" orientation="landscape" horizontalDpi="1200" verticalDpi="1200" r:id="rId3"/>
  <rowBreaks count="1" manualBreakCount="1">
    <brk id="62" max="10" man="1"/>
  </rowBreaks>
  <drawing r:id="rId4"/>
  <extLst>
    <ext xmlns:x14="http://schemas.microsoft.com/office/spreadsheetml/2009/9/main" uri="{CCE6A557-97BC-4b89-ADB6-D9C93CAAB3DF}">
      <x14:dataValidations xmlns:xm="http://schemas.microsoft.com/office/excel/2006/main" count="5">
        <x14:dataValidation type="list" allowBlank="1" showInputMessage="1" showErrorMessage="1" xr:uid="{AA06548F-BEE6-4A98-934B-1384DFAA5853}">
          <x14:formula1>
            <xm:f>Source!$A$2:$A$4</xm:f>
          </x14:formula1>
          <xm:sqref>G4</xm:sqref>
        </x14:dataValidation>
        <x14:dataValidation type="list" allowBlank="1" showInputMessage="1" showErrorMessage="1" xr:uid="{19FD0B6F-75BC-48A8-95F5-5FE6F6F96B2E}">
          <x14:formula1>
            <xm:f>Source!$A$40:$A$56</xm:f>
          </x14:formula1>
          <xm:sqref>A29:A36</xm:sqref>
        </x14:dataValidation>
        <x14:dataValidation type="list" allowBlank="1" showInputMessage="1" showErrorMessage="1" xr:uid="{19522B66-B9DF-4D0A-B01A-023F9E088A44}">
          <x14:formula1>
            <xm:f>Source!$A$35:$A$37</xm:f>
          </x14:formula1>
          <xm:sqref>G83:G87</xm:sqref>
        </x14:dataValidation>
        <x14:dataValidation type="list" allowBlank="1" showInputMessage="1" showErrorMessage="1" xr:uid="{87C62B5E-B35C-4B8B-A1B6-E2AB59EBFA09}">
          <x14:formula1>
            <xm:f>Source!$A$16:$A$25</xm:f>
          </x14:formula1>
          <xm:sqref>A83:B87</xm:sqref>
        </x14:dataValidation>
        <x14:dataValidation type="list" allowBlank="1" showInputMessage="1" showErrorMessage="1" xr:uid="{6B7CC756-35F3-4AB6-BB7C-DBBF2F3751C6}">
          <x14:formula1>
            <xm:f>Source!$A$28:$A$32</xm:f>
          </x14:formula1>
          <xm:sqref>C83:D87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24E2A3-5358-4418-B4B9-19C5C998625F}">
  <sheetPr codeName="Feuil6">
    <tabColor rgb="FF0F9ED5"/>
  </sheetPr>
  <dimension ref="A2:H25"/>
  <sheetViews>
    <sheetView workbookViewId="0">
      <selection activeCell="H22" sqref="H22"/>
    </sheetView>
  </sheetViews>
  <sheetFormatPr baseColWidth="10" defaultColWidth="11.42578125" defaultRowHeight="15" x14ac:dyDescent="0.25"/>
  <cols>
    <col min="1" max="5" width="11.42578125" style="87"/>
    <col min="6" max="6" width="32.140625" style="87" customWidth="1"/>
    <col min="7" max="7" width="19.7109375" style="87" customWidth="1"/>
    <col min="8" max="8" width="21.5703125" style="87" customWidth="1"/>
    <col min="9" max="16384" width="11.42578125" style="87"/>
  </cols>
  <sheetData>
    <row r="2" spans="1:8" x14ac:dyDescent="0.25">
      <c r="A2" s="101" t="s">
        <v>239</v>
      </c>
    </row>
    <row r="4" spans="1:8" ht="21.95" customHeight="1" x14ac:dyDescent="0.25">
      <c r="A4" s="745" t="s">
        <v>305</v>
      </c>
      <c r="B4" s="746"/>
      <c r="C4" s="746"/>
      <c r="D4" s="746"/>
      <c r="E4" s="746"/>
      <c r="F4" s="747"/>
      <c r="G4" s="207" t="s">
        <v>306</v>
      </c>
      <c r="H4" s="212" t="s">
        <v>413</v>
      </c>
    </row>
    <row r="5" spans="1:8" ht="21.95" customHeight="1" x14ac:dyDescent="0.25">
      <c r="A5" s="754" t="s">
        <v>223</v>
      </c>
      <c r="B5" s="755"/>
      <c r="C5" s="755"/>
      <c r="D5" s="755"/>
      <c r="E5" s="755"/>
      <c r="F5" s="755"/>
      <c r="G5" s="208">
        <f>'Coût Structure de financement'!$G$25</f>
        <v>0</v>
      </c>
      <c r="H5" s="213">
        <f>'Coût Structure de financement'!$K$17</f>
        <v>0</v>
      </c>
    </row>
    <row r="6" spans="1:8" ht="21.95" customHeight="1" x14ac:dyDescent="0.25">
      <c r="A6" s="754" t="s">
        <v>224</v>
      </c>
      <c r="B6" s="755"/>
      <c r="C6" s="755"/>
      <c r="D6" s="755"/>
      <c r="E6" s="755"/>
      <c r="F6" s="756"/>
      <c r="G6" s="209">
        <f>'Coût Structure de financement'!$G$37</f>
        <v>0</v>
      </c>
      <c r="H6" s="98">
        <f>'Coût Structure de financement'!$K$29</f>
        <v>0</v>
      </c>
    </row>
    <row r="7" spans="1:8" ht="21.95" customHeight="1" x14ac:dyDescent="0.25">
      <c r="A7" s="751" t="s">
        <v>225</v>
      </c>
      <c r="B7" s="752"/>
      <c r="C7" s="752"/>
      <c r="D7" s="752"/>
      <c r="E7" s="752"/>
      <c r="F7" s="753"/>
      <c r="G7" s="210">
        <f>'Coût Structure de financement'!$G$48</f>
        <v>0</v>
      </c>
      <c r="H7" s="98">
        <f>'Coût Structure de financement'!$K$40</f>
        <v>0</v>
      </c>
    </row>
    <row r="8" spans="1:8" ht="21.95" customHeight="1" x14ac:dyDescent="0.25">
      <c r="A8" s="751" t="s">
        <v>199</v>
      </c>
      <c r="B8" s="752"/>
      <c r="C8" s="752"/>
      <c r="D8" s="752"/>
      <c r="E8" s="752"/>
      <c r="F8" s="753"/>
      <c r="G8" s="210">
        <f>'Coût Structure de financement'!$G$59</f>
        <v>0</v>
      </c>
      <c r="H8" s="98">
        <f>'Coût Structure de financement'!$K$51</f>
        <v>0</v>
      </c>
    </row>
    <row r="9" spans="1:8" ht="21.95" customHeight="1" x14ac:dyDescent="0.25">
      <c r="A9" s="757" t="s">
        <v>389</v>
      </c>
      <c r="B9" s="758"/>
      <c r="C9" s="758"/>
      <c r="D9" s="758"/>
      <c r="E9" s="758"/>
      <c r="F9" s="759"/>
      <c r="G9" s="211">
        <f>'Coût Structure de financement'!$G$60</f>
        <v>0</v>
      </c>
      <c r="H9" s="340"/>
    </row>
    <row r="10" spans="1:8" ht="21.95" customHeight="1" x14ac:dyDescent="0.25">
      <c r="A10" s="748" t="s">
        <v>240</v>
      </c>
      <c r="B10" s="749"/>
      <c r="C10" s="749"/>
      <c r="D10" s="749"/>
      <c r="E10" s="749"/>
      <c r="F10" s="750"/>
      <c r="G10" s="210">
        <f>'Coût Structure de financement'!$G$61</f>
        <v>0</v>
      </c>
      <c r="H10" s="98">
        <f>'Coût Structure de financement'!$K$61</f>
        <v>0</v>
      </c>
    </row>
    <row r="11" spans="1:8" ht="21.95" customHeight="1" x14ac:dyDescent="0.25">
      <c r="A11" s="738" t="s">
        <v>26</v>
      </c>
      <c r="B11" s="738"/>
      <c r="C11" s="738"/>
      <c r="D11" s="738"/>
      <c r="E11" s="738"/>
      <c r="F11" s="738"/>
      <c r="G11" s="211">
        <f>'Coût Structure de financement'!$K$5</f>
        <v>0</v>
      </c>
      <c r="H11" s="99">
        <f>'Coût Structure de financement'!$K$75</f>
        <v>0</v>
      </c>
    </row>
    <row r="12" spans="1:8" ht="21.95" customHeight="1" x14ac:dyDescent="0.25">
      <c r="A12" s="742" t="s">
        <v>302</v>
      </c>
      <c r="B12" s="743"/>
      <c r="C12" s="743"/>
      <c r="D12" s="743"/>
      <c r="E12" s="743"/>
      <c r="F12" s="744"/>
      <c r="G12" s="214" t="str">
        <f>IFERROR(G11/G11,"")</f>
        <v/>
      </c>
      <c r="H12" s="204" t="str">
        <f>IFERROR(H11/G11,"")</f>
        <v/>
      </c>
    </row>
    <row r="13" spans="1:8" ht="21.95" customHeight="1" x14ac:dyDescent="0.25">
      <c r="A13" s="739" t="s">
        <v>304</v>
      </c>
      <c r="B13" s="740"/>
      <c r="C13" s="740"/>
      <c r="D13" s="740"/>
      <c r="E13" s="740"/>
      <c r="F13" s="740"/>
      <c r="G13" s="741"/>
      <c r="H13" s="100">
        <f>'Coût Structure de financement'!$K$7</f>
        <v>0</v>
      </c>
    </row>
    <row r="14" spans="1:8" ht="21.95" customHeight="1" x14ac:dyDescent="0.25">
      <c r="A14" s="739" t="s">
        <v>303</v>
      </c>
      <c r="B14" s="740"/>
      <c r="C14" s="740"/>
      <c r="D14" s="740"/>
      <c r="E14" s="740"/>
      <c r="F14" s="740"/>
      <c r="G14" s="741"/>
      <c r="H14" s="215" t="str">
        <f>IFERROR(H13/G11,"")</f>
        <v/>
      </c>
    </row>
    <row r="15" spans="1:8" ht="18.75" customHeight="1" x14ac:dyDescent="0.25">
      <c r="A15" s="194"/>
      <c r="B15" s="194"/>
      <c r="C15" s="194"/>
      <c r="D15" s="194"/>
      <c r="E15" s="194"/>
      <c r="F15" s="194"/>
      <c r="G15" s="206"/>
    </row>
    <row r="16" spans="1:8" ht="21.95" customHeight="1" x14ac:dyDescent="0.25">
      <c r="A16" s="735" t="s">
        <v>233</v>
      </c>
      <c r="B16" s="736"/>
      <c r="C16" s="736"/>
      <c r="D16" s="736"/>
      <c r="E16" s="736"/>
      <c r="F16" s="737"/>
      <c r="G16" s="205" t="s">
        <v>256</v>
      </c>
    </row>
    <row r="17" spans="1:7" ht="21.95" customHeight="1" x14ac:dyDescent="0.25">
      <c r="A17" s="733">
        <f>'Coût Structure de financement'!$A$64</f>
        <v>0</v>
      </c>
      <c r="B17" s="733"/>
      <c r="C17" s="733"/>
      <c r="D17" s="733"/>
      <c r="E17" s="733"/>
      <c r="F17" s="733"/>
      <c r="G17" s="338">
        <f>'Coût Structure de financement'!F64</f>
        <v>0</v>
      </c>
    </row>
    <row r="18" spans="1:7" ht="21.95" customHeight="1" x14ac:dyDescent="0.25">
      <c r="A18" s="733">
        <f>'Coût Structure de financement'!A65</f>
        <v>0</v>
      </c>
      <c r="B18" s="733"/>
      <c r="C18" s="733"/>
      <c r="D18" s="733"/>
      <c r="E18" s="733"/>
      <c r="F18" s="733"/>
      <c r="G18" s="338">
        <f>'Coût Structure de financement'!F65</f>
        <v>0</v>
      </c>
    </row>
    <row r="19" spans="1:7" ht="21.95" customHeight="1" x14ac:dyDescent="0.25">
      <c r="A19" s="733">
        <f>'Coût Structure de financement'!A66</f>
        <v>0</v>
      </c>
      <c r="B19" s="733"/>
      <c r="C19" s="733"/>
      <c r="D19" s="733"/>
      <c r="E19" s="733"/>
      <c r="F19" s="733"/>
      <c r="G19" s="338">
        <f>'Coût Structure de financement'!F66</f>
        <v>0</v>
      </c>
    </row>
    <row r="20" spans="1:7" ht="21.95" customHeight="1" x14ac:dyDescent="0.25">
      <c r="A20" s="733">
        <f>'Coût Structure de financement'!A67</f>
        <v>0</v>
      </c>
      <c r="B20" s="733"/>
      <c r="C20" s="733"/>
      <c r="D20" s="733"/>
      <c r="E20" s="733"/>
      <c r="F20" s="733"/>
      <c r="G20" s="338">
        <f>'Coût Structure de financement'!F67</f>
        <v>0</v>
      </c>
    </row>
    <row r="21" spans="1:7" ht="21.95" customHeight="1" x14ac:dyDescent="0.25">
      <c r="A21" s="733">
        <f>'Coût Structure de financement'!A68</f>
        <v>0</v>
      </c>
      <c r="B21" s="733"/>
      <c r="C21" s="733"/>
      <c r="D21" s="733"/>
      <c r="E21" s="733"/>
      <c r="F21" s="733"/>
      <c r="G21" s="338">
        <f>'Coût Structure de financement'!F68</f>
        <v>0</v>
      </c>
    </row>
    <row r="22" spans="1:7" ht="21.95" customHeight="1" x14ac:dyDescent="0.25">
      <c r="A22" s="733">
        <f>'Coût Structure de financement'!A69</f>
        <v>0</v>
      </c>
      <c r="B22" s="733"/>
      <c r="C22" s="733"/>
      <c r="D22" s="733"/>
      <c r="E22" s="733"/>
      <c r="F22" s="733"/>
      <c r="G22" s="338">
        <f>'Coût Structure de financement'!F69</f>
        <v>0</v>
      </c>
    </row>
    <row r="23" spans="1:7" ht="21.95" customHeight="1" x14ac:dyDescent="0.25">
      <c r="A23" s="733">
        <f>'Coût Structure de financement'!A70</f>
        <v>0</v>
      </c>
      <c r="B23" s="733"/>
      <c r="C23" s="733"/>
      <c r="D23" s="733"/>
      <c r="E23" s="733"/>
      <c r="F23" s="733"/>
      <c r="G23" s="338">
        <f>'Coût Structure de financement'!F70</f>
        <v>0</v>
      </c>
    </row>
    <row r="24" spans="1:7" ht="21.95" customHeight="1" x14ac:dyDescent="0.25">
      <c r="A24" s="733">
        <f>'Coût Structure de financement'!A71</f>
        <v>0</v>
      </c>
      <c r="B24" s="733"/>
      <c r="C24" s="733"/>
      <c r="D24" s="733"/>
      <c r="E24" s="733"/>
      <c r="F24" s="733"/>
      <c r="G24" s="338">
        <f>'Coût Structure de financement'!F71</f>
        <v>0</v>
      </c>
    </row>
    <row r="25" spans="1:7" ht="21.95" customHeight="1" x14ac:dyDescent="0.25">
      <c r="A25" s="734" t="s">
        <v>234</v>
      </c>
      <c r="B25" s="734"/>
      <c r="C25" s="734"/>
      <c r="D25" s="734"/>
      <c r="E25" s="734"/>
      <c r="F25" s="734"/>
      <c r="G25" s="339">
        <f>'Coût Structure de financement'!$F$72</f>
        <v>0</v>
      </c>
    </row>
  </sheetData>
  <sheetProtection algorithmName="SHA-512" hashValue="vaPiIrbVPnKR2yebt8gF9L3H00SqojEracep3TqWsgn5riVLqemnRpLAHaW5BmwLZQCWR4EaPngNytM1fHpZDA==" saltValue="vk/IOvAsosbUyEfIBjdE/w==" spinCount="100000" sheet="1" objects="1" scenarios="1"/>
  <mergeCells count="21">
    <mergeCell ref="A11:F11"/>
    <mergeCell ref="A14:G14"/>
    <mergeCell ref="A12:F12"/>
    <mergeCell ref="A13:G13"/>
    <mergeCell ref="A4:F4"/>
    <mergeCell ref="A10:F10"/>
    <mergeCell ref="A7:F7"/>
    <mergeCell ref="A6:F6"/>
    <mergeCell ref="A5:F5"/>
    <mergeCell ref="A8:F8"/>
    <mergeCell ref="A9:F9"/>
    <mergeCell ref="A16:F16"/>
    <mergeCell ref="A17:F17"/>
    <mergeCell ref="A18:F18"/>
    <mergeCell ref="A19:F19"/>
    <mergeCell ref="A20:F20"/>
    <mergeCell ref="A21:F21"/>
    <mergeCell ref="A22:F22"/>
    <mergeCell ref="A23:F23"/>
    <mergeCell ref="A24:F24"/>
    <mergeCell ref="A25:F25"/>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3D8581-249B-4E62-A611-3FB52D7BEFF3}">
  <sheetPr codeName="Feuil4">
    <tabColor rgb="FFFFFF00"/>
    <pageSetUpPr fitToPage="1"/>
  </sheetPr>
  <dimension ref="A1:FF840"/>
  <sheetViews>
    <sheetView zoomScaleNormal="100" zoomScaleSheetLayoutView="100" workbookViewId="0">
      <selection activeCell="A5" sqref="A5"/>
    </sheetView>
  </sheetViews>
  <sheetFormatPr baseColWidth="10" defaultRowHeight="12.75" x14ac:dyDescent="0.2"/>
  <cols>
    <col min="1" max="1" width="12.42578125" style="228" customWidth="1"/>
    <col min="2" max="2" width="14.85546875" style="228" customWidth="1"/>
    <col min="3" max="11" width="15.28515625" style="228" customWidth="1"/>
    <col min="12" max="162" width="10.7109375" style="229"/>
    <col min="163" max="266" width="10.7109375" style="228"/>
    <col min="267" max="267" width="15.5703125" style="228" customWidth="1"/>
    <col min="268" max="522" width="10.7109375" style="228"/>
    <col min="523" max="523" width="15.5703125" style="228" customWidth="1"/>
    <col min="524" max="778" width="10.7109375" style="228"/>
    <col min="779" max="779" width="15.5703125" style="228" customWidth="1"/>
    <col min="780" max="1034" width="10.7109375" style="228"/>
    <col min="1035" max="1035" width="15.5703125" style="228" customWidth="1"/>
    <col min="1036" max="1290" width="10.7109375" style="228"/>
    <col min="1291" max="1291" width="15.5703125" style="228" customWidth="1"/>
    <col min="1292" max="1546" width="10.7109375" style="228"/>
    <col min="1547" max="1547" width="15.5703125" style="228" customWidth="1"/>
    <col min="1548" max="1802" width="10.7109375" style="228"/>
    <col min="1803" max="1803" width="15.5703125" style="228" customWidth="1"/>
    <col min="1804" max="2058" width="10.7109375" style="228"/>
    <col min="2059" max="2059" width="15.5703125" style="228" customWidth="1"/>
    <col min="2060" max="2314" width="10.7109375" style="228"/>
    <col min="2315" max="2315" width="15.5703125" style="228" customWidth="1"/>
    <col min="2316" max="2570" width="10.7109375" style="228"/>
    <col min="2571" max="2571" width="15.5703125" style="228" customWidth="1"/>
    <col min="2572" max="2826" width="10.7109375" style="228"/>
    <col min="2827" max="2827" width="15.5703125" style="228" customWidth="1"/>
    <col min="2828" max="3082" width="10.7109375" style="228"/>
    <col min="3083" max="3083" width="15.5703125" style="228" customWidth="1"/>
    <col min="3084" max="3338" width="10.7109375" style="228"/>
    <col min="3339" max="3339" width="15.5703125" style="228" customWidth="1"/>
    <col min="3340" max="3594" width="10.7109375" style="228"/>
    <col min="3595" max="3595" width="15.5703125" style="228" customWidth="1"/>
    <col min="3596" max="3850" width="10.7109375" style="228"/>
    <col min="3851" max="3851" width="15.5703125" style="228" customWidth="1"/>
    <col min="3852" max="4106" width="10.7109375" style="228"/>
    <col min="4107" max="4107" width="15.5703125" style="228" customWidth="1"/>
    <col min="4108" max="4362" width="10.7109375" style="228"/>
    <col min="4363" max="4363" width="15.5703125" style="228" customWidth="1"/>
    <col min="4364" max="4618" width="10.7109375" style="228"/>
    <col min="4619" max="4619" width="15.5703125" style="228" customWidth="1"/>
    <col min="4620" max="4874" width="10.7109375" style="228"/>
    <col min="4875" max="4875" width="15.5703125" style="228" customWidth="1"/>
    <col min="4876" max="5130" width="10.7109375" style="228"/>
    <col min="5131" max="5131" width="15.5703125" style="228" customWidth="1"/>
    <col min="5132" max="5386" width="10.7109375" style="228"/>
    <col min="5387" max="5387" width="15.5703125" style="228" customWidth="1"/>
    <col min="5388" max="5642" width="10.7109375" style="228"/>
    <col min="5643" max="5643" width="15.5703125" style="228" customWidth="1"/>
    <col min="5644" max="5898" width="10.7109375" style="228"/>
    <col min="5899" max="5899" width="15.5703125" style="228" customWidth="1"/>
    <col min="5900" max="6154" width="10.7109375" style="228"/>
    <col min="6155" max="6155" width="15.5703125" style="228" customWidth="1"/>
    <col min="6156" max="6410" width="10.7109375" style="228"/>
    <col min="6411" max="6411" width="15.5703125" style="228" customWidth="1"/>
    <col min="6412" max="6666" width="10.7109375" style="228"/>
    <col min="6667" max="6667" width="15.5703125" style="228" customWidth="1"/>
    <col min="6668" max="6922" width="10.7109375" style="228"/>
    <col min="6923" max="6923" width="15.5703125" style="228" customWidth="1"/>
    <col min="6924" max="7178" width="10.7109375" style="228"/>
    <col min="7179" max="7179" width="15.5703125" style="228" customWidth="1"/>
    <col min="7180" max="7434" width="10.7109375" style="228"/>
    <col min="7435" max="7435" width="15.5703125" style="228" customWidth="1"/>
    <col min="7436" max="7690" width="10.7109375" style="228"/>
    <col min="7691" max="7691" width="15.5703125" style="228" customWidth="1"/>
    <col min="7692" max="7946" width="10.7109375" style="228"/>
    <col min="7947" max="7947" width="15.5703125" style="228" customWidth="1"/>
    <col min="7948" max="8202" width="10.7109375" style="228"/>
    <col min="8203" max="8203" width="15.5703125" style="228" customWidth="1"/>
    <col min="8204" max="8458" width="10.7109375" style="228"/>
    <col min="8459" max="8459" width="15.5703125" style="228" customWidth="1"/>
    <col min="8460" max="8714" width="10.7109375" style="228"/>
    <col min="8715" max="8715" width="15.5703125" style="228" customWidth="1"/>
    <col min="8716" max="8970" width="10.7109375" style="228"/>
    <col min="8971" max="8971" width="15.5703125" style="228" customWidth="1"/>
    <col min="8972" max="9226" width="10.7109375" style="228"/>
    <col min="9227" max="9227" width="15.5703125" style="228" customWidth="1"/>
    <col min="9228" max="9482" width="10.7109375" style="228"/>
    <col min="9483" max="9483" width="15.5703125" style="228" customWidth="1"/>
    <col min="9484" max="9738" width="10.7109375" style="228"/>
    <col min="9739" max="9739" width="15.5703125" style="228" customWidth="1"/>
    <col min="9740" max="9994" width="10.7109375" style="228"/>
    <col min="9995" max="9995" width="15.5703125" style="228" customWidth="1"/>
    <col min="9996" max="10250" width="10.7109375" style="228"/>
    <col min="10251" max="10251" width="15.5703125" style="228" customWidth="1"/>
    <col min="10252" max="10506" width="10.7109375" style="228"/>
    <col min="10507" max="10507" width="15.5703125" style="228" customWidth="1"/>
    <col min="10508" max="10762" width="10.7109375" style="228"/>
    <col min="10763" max="10763" width="15.5703125" style="228" customWidth="1"/>
    <col min="10764" max="11018" width="10.7109375" style="228"/>
    <col min="11019" max="11019" width="15.5703125" style="228" customWidth="1"/>
    <col min="11020" max="11274" width="10.7109375" style="228"/>
    <col min="11275" max="11275" width="15.5703125" style="228" customWidth="1"/>
    <col min="11276" max="11530" width="10.7109375" style="228"/>
    <col min="11531" max="11531" width="15.5703125" style="228" customWidth="1"/>
    <col min="11532" max="11786" width="10.7109375" style="228"/>
    <col min="11787" max="11787" width="15.5703125" style="228" customWidth="1"/>
    <col min="11788" max="12042" width="10.7109375" style="228"/>
    <col min="12043" max="12043" width="15.5703125" style="228" customWidth="1"/>
    <col min="12044" max="12298" width="10.7109375" style="228"/>
    <col min="12299" max="12299" width="15.5703125" style="228" customWidth="1"/>
    <col min="12300" max="12554" width="10.7109375" style="228"/>
    <col min="12555" max="12555" width="15.5703125" style="228" customWidth="1"/>
    <col min="12556" max="12810" width="10.7109375" style="228"/>
    <col min="12811" max="12811" width="15.5703125" style="228" customWidth="1"/>
    <col min="12812" max="13066" width="10.7109375" style="228"/>
    <col min="13067" max="13067" width="15.5703125" style="228" customWidth="1"/>
    <col min="13068" max="13322" width="10.7109375" style="228"/>
    <col min="13323" max="13323" width="15.5703125" style="228" customWidth="1"/>
    <col min="13324" max="13578" width="10.7109375" style="228"/>
    <col min="13579" max="13579" width="15.5703125" style="228" customWidth="1"/>
    <col min="13580" max="13834" width="10.7109375" style="228"/>
    <col min="13835" max="13835" width="15.5703125" style="228" customWidth="1"/>
    <col min="13836" max="14090" width="10.7109375" style="228"/>
    <col min="14091" max="14091" width="15.5703125" style="228" customWidth="1"/>
    <col min="14092" max="14346" width="10.7109375" style="228"/>
    <col min="14347" max="14347" width="15.5703125" style="228" customWidth="1"/>
    <col min="14348" max="14602" width="10.7109375" style="228"/>
    <col min="14603" max="14603" width="15.5703125" style="228" customWidth="1"/>
    <col min="14604" max="14858" width="10.7109375" style="228"/>
    <col min="14859" max="14859" width="15.5703125" style="228" customWidth="1"/>
    <col min="14860" max="15114" width="10.7109375" style="228"/>
    <col min="15115" max="15115" width="15.5703125" style="228" customWidth="1"/>
    <col min="15116" max="15370" width="10.7109375" style="228"/>
    <col min="15371" max="15371" width="15.5703125" style="228" customWidth="1"/>
    <col min="15372" max="15626" width="10.7109375" style="228"/>
    <col min="15627" max="15627" width="15.5703125" style="228" customWidth="1"/>
    <col min="15628" max="15882" width="10.7109375" style="228"/>
    <col min="15883" max="15883" width="15.5703125" style="228" customWidth="1"/>
    <col min="15884" max="16138" width="10.7109375" style="228"/>
    <col min="16139" max="16139" width="15.5703125" style="228" customWidth="1"/>
    <col min="16140" max="16384" width="10.7109375" style="228"/>
  </cols>
  <sheetData>
    <row r="1" spans="1:162" ht="45.6" customHeight="1" x14ac:dyDescent="0.25">
      <c r="A1" s="825"/>
      <c r="B1" s="549"/>
      <c r="C1" s="366" t="s">
        <v>482</v>
      </c>
      <c r="D1" s="365"/>
      <c r="E1" s="365"/>
      <c r="F1" s="365"/>
      <c r="G1" s="365"/>
      <c r="H1" s="365"/>
      <c r="I1" s="365"/>
      <c r="K1" s="507" t="s">
        <v>512</v>
      </c>
    </row>
    <row r="2" spans="1:162" ht="13.5" customHeight="1" x14ac:dyDescent="0.2">
      <c r="A2" s="826"/>
      <c r="B2" s="550"/>
      <c r="C2" s="249"/>
      <c r="D2" s="249"/>
      <c r="E2" s="249"/>
      <c r="F2" s="249"/>
      <c r="G2" s="249"/>
      <c r="H2" s="250"/>
      <c r="I2" s="250"/>
      <c r="J2" s="251"/>
      <c r="K2" s="251"/>
    </row>
    <row r="3" spans="1:162" ht="13.5" customHeight="1" x14ac:dyDescent="0.25">
      <c r="A3" s="76"/>
      <c r="B3" s="76"/>
      <c r="C3" s="76"/>
      <c r="D3" s="76"/>
      <c r="E3" s="76"/>
      <c r="F3" s="76"/>
      <c r="G3" s="76"/>
      <c r="H3" s="76"/>
      <c r="I3" s="76"/>
      <c r="J3" s="251"/>
      <c r="K3" s="251"/>
    </row>
    <row r="4" spans="1:162" ht="13.5" customHeight="1" x14ac:dyDescent="0.25">
      <c r="A4" s="269" t="s">
        <v>191</v>
      </c>
      <c r="B4" s="6"/>
      <c r="C4" s="6"/>
      <c r="D4" s="85"/>
      <c r="E4" s="85"/>
      <c r="F4" s="85"/>
      <c r="G4" s="85"/>
      <c r="H4" s="85"/>
      <c r="I4" s="85"/>
      <c r="J4" s="85"/>
      <c r="K4" s="268"/>
    </row>
    <row r="5" spans="1:162" ht="13.5" customHeight="1" x14ac:dyDescent="0.25">
      <c r="A5" s="76"/>
      <c r="B5" s="76"/>
      <c r="C5" s="76"/>
      <c r="D5" s="76"/>
      <c r="E5" s="76"/>
      <c r="F5" s="76"/>
      <c r="G5" s="76"/>
      <c r="H5" s="76"/>
      <c r="I5" s="76"/>
      <c r="J5" s="251"/>
      <c r="K5" s="252"/>
    </row>
    <row r="6" spans="1:162" s="264" customFormat="1" ht="18" customHeight="1" x14ac:dyDescent="0.2">
      <c r="A6" s="836" t="s">
        <v>221</v>
      </c>
      <c r="B6" s="775" t="s">
        <v>491</v>
      </c>
      <c r="C6" s="776"/>
      <c r="D6" s="776"/>
      <c r="E6" s="776"/>
      <c r="F6" s="776"/>
      <c r="G6" s="776"/>
      <c r="H6" s="776"/>
      <c r="I6" s="776"/>
      <c r="J6" s="776"/>
      <c r="K6" s="777"/>
      <c r="L6" s="231"/>
      <c r="M6" s="231"/>
      <c r="N6" s="231"/>
      <c r="O6" s="231"/>
      <c r="P6" s="231"/>
      <c r="Q6" s="231"/>
      <c r="R6" s="231"/>
      <c r="S6" s="231"/>
      <c r="T6" s="231"/>
      <c r="U6" s="231"/>
      <c r="V6" s="231"/>
      <c r="W6" s="231"/>
      <c r="X6" s="231"/>
      <c r="Y6" s="231"/>
      <c r="Z6" s="231"/>
      <c r="AA6" s="231"/>
      <c r="AB6" s="231"/>
      <c r="AC6" s="231"/>
      <c r="AD6" s="231"/>
      <c r="AE6" s="231"/>
      <c r="AF6" s="231"/>
      <c r="AG6" s="231"/>
      <c r="AH6" s="231"/>
      <c r="AI6" s="231"/>
      <c r="AJ6" s="231"/>
      <c r="AK6" s="231"/>
      <c r="AL6" s="231"/>
      <c r="AM6" s="231"/>
      <c r="AN6" s="231"/>
      <c r="AO6" s="231"/>
      <c r="AP6" s="231"/>
      <c r="AQ6" s="231"/>
      <c r="AR6" s="231"/>
      <c r="AS6" s="231"/>
      <c r="AT6" s="231"/>
      <c r="AU6" s="231"/>
      <c r="AV6" s="231"/>
      <c r="AW6" s="231"/>
      <c r="AX6" s="231"/>
      <c r="AY6" s="231"/>
      <c r="AZ6" s="231"/>
      <c r="BA6" s="231"/>
      <c r="BB6" s="231"/>
      <c r="BC6" s="231"/>
      <c r="BD6" s="231"/>
      <c r="BE6" s="231"/>
      <c r="BF6" s="231"/>
      <c r="BG6" s="231"/>
      <c r="BH6" s="231"/>
      <c r="BI6" s="231"/>
      <c r="BJ6" s="231"/>
      <c r="BK6" s="231"/>
      <c r="BL6" s="231"/>
      <c r="BM6" s="231"/>
      <c r="BN6" s="231"/>
      <c r="BO6" s="231"/>
      <c r="BP6" s="231"/>
      <c r="BQ6" s="231"/>
      <c r="BR6" s="231"/>
      <c r="BS6" s="231"/>
      <c r="BT6" s="231"/>
      <c r="BU6" s="231"/>
      <c r="BV6" s="231"/>
      <c r="BW6" s="231"/>
      <c r="BX6" s="231"/>
      <c r="BY6" s="231"/>
      <c r="BZ6" s="231"/>
      <c r="CA6" s="231"/>
      <c r="CB6" s="231"/>
      <c r="CC6" s="231"/>
      <c r="CD6" s="231"/>
      <c r="CE6" s="231"/>
      <c r="CF6" s="231"/>
      <c r="CG6" s="231"/>
      <c r="CH6" s="231"/>
      <c r="CI6" s="231"/>
      <c r="CJ6" s="231"/>
      <c r="CK6" s="231"/>
      <c r="CL6" s="231"/>
      <c r="CM6" s="231"/>
      <c r="CN6" s="231"/>
      <c r="CO6" s="231"/>
      <c r="CP6" s="231"/>
      <c r="CQ6" s="231"/>
      <c r="CR6" s="231"/>
      <c r="CS6" s="231"/>
      <c r="CT6" s="231"/>
      <c r="CU6" s="231"/>
      <c r="CV6" s="231"/>
      <c r="CW6" s="231"/>
      <c r="CX6" s="231"/>
      <c r="CY6" s="231"/>
      <c r="CZ6" s="231"/>
      <c r="DA6" s="231"/>
      <c r="DB6" s="231"/>
      <c r="DC6" s="231"/>
      <c r="DD6" s="231"/>
      <c r="DE6" s="231"/>
      <c r="DF6" s="231"/>
      <c r="DG6" s="231"/>
      <c r="DH6" s="231"/>
      <c r="DI6" s="231"/>
      <c r="DJ6" s="231"/>
      <c r="DK6" s="231"/>
      <c r="DL6" s="231"/>
      <c r="DM6" s="231"/>
      <c r="DN6" s="231"/>
      <c r="DO6" s="231"/>
      <c r="DP6" s="231"/>
      <c r="DQ6" s="231"/>
      <c r="DR6" s="231"/>
      <c r="DS6" s="231"/>
      <c r="DT6" s="231"/>
      <c r="DU6" s="231"/>
      <c r="DV6" s="231"/>
      <c r="DW6" s="231"/>
      <c r="DX6" s="231"/>
      <c r="DY6" s="231"/>
      <c r="DZ6" s="231"/>
      <c r="EA6" s="231"/>
      <c r="EB6" s="231"/>
      <c r="EC6" s="231"/>
      <c r="ED6" s="231"/>
      <c r="EE6" s="231"/>
      <c r="EF6" s="231"/>
      <c r="EG6" s="231"/>
      <c r="EH6" s="231"/>
      <c r="EI6" s="231"/>
      <c r="EJ6" s="231"/>
      <c r="EK6" s="231"/>
      <c r="EL6" s="231"/>
      <c r="EM6" s="231"/>
      <c r="EN6" s="231"/>
      <c r="EO6" s="231"/>
      <c r="EP6" s="231"/>
      <c r="EQ6" s="231"/>
      <c r="ER6" s="231"/>
      <c r="ES6" s="231"/>
      <c r="ET6" s="231"/>
      <c r="EU6" s="231"/>
      <c r="EV6" s="231"/>
      <c r="EW6" s="231"/>
      <c r="EX6" s="231"/>
      <c r="EY6" s="231"/>
      <c r="EZ6" s="231"/>
      <c r="FA6" s="231"/>
      <c r="FB6" s="231"/>
      <c r="FC6" s="231"/>
      <c r="FD6" s="231"/>
      <c r="FE6" s="231"/>
      <c r="FF6" s="231"/>
    </row>
    <row r="7" spans="1:162" s="264" customFormat="1" ht="18" customHeight="1" x14ac:dyDescent="0.2">
      <c r="A7" s="836"/>
      <c r="B7" s="778"/>
      <c r="C7" s="779"/>
      <c r="D7" s="779"/>
      <c r="E7" s="779"/>
      <c r="F7" s="779"/>
      <c r="G7" s="779"/>
      <c r="H7" s="779"/>
      <c r="I7" s="779"/>
      <c r="J7" s="779"/>
      <c r="K7" s="780"/>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1"/>
      <c r="AY7" s="231"/>
      <c r="AZ7" s="231"/>
      <c r="BA7" s="231"/>
      <c r="BB7" s="231"/>
      <c r="BC7" s="231"/>
      <c r="BD7" s="231"/>
      <c r="BE7" s="231"/>
      <c r="BF7" s="231"/>
      <c r="BG7" s="231"/>
      <c r="BH7" s="231"/>
      <c r="BI7" s="231"/>
      <c r="BJ7" s="231"/>
      <c r="BK7" s="231"/>
      <c r="BL7" s="231"/>
      <c r="BM7" s="231"/>
      <c r="BN7" s="231"/>
      <c r="BO7" s="231"/>
      <c r="BP7" s="231"/>
      <c r="BQ7" s="231"/>
      <c r="BR7" s="231"/>
      <c r="BS7" s="231"/>
      <c r="BT7" s="231"/>
      <c r="BU7" s="231"/>
      <c r="BV7" s="231"/>
      <c r="BW7" s="231"/>
      <c r="BX7" s="231"/>
      <c r="BY7" s="231"/>
      <c r="BZ7" s="231"/>
      <c r="CA7" s="231"/>
      <c r="CB7" s="231"/>
      <c r="CC7" s="231"/>
      <c r="CD7" s="231"/>
      <c r="CE7" s="231"/>
      <c r="CF7" s="231"/>
      <c r="CG7" s="231"/>
      <c r="CH7" s="231"/>
      <c r="CI7" s="231"/>
      <c r="CJ7" s="231"/>
      <c r="CK7" s="231"/>
      <c r="CL7" s="231"/>
      <c r="CM7" s="231"/>
      <c r="CN7" s="231"/>
      <c r="CO7" s="231"/>
      <c r="CP7" s="231"/>
      <c r="CQ7" s="231"/>
      <c r="CR7" s="231"/>
      <c r="CS7" s="231"/>
      <c r="CT7" s="231"/>
      <c r="CU7" s="231"/>
      <c r="CV7" s="231"/>
      <c r="CW7" s="231"/>
      <c r="CX7" s="231"/>
      <c r="CY7" s="231"/>
      <c r="CZ7" s="231"/>
      <c r="DA7" s="231"/>
      <c r="DB7" s="231"/>
      <c r="DC7" s="231"/>
      <c r="DD7" s="231"/>
      <c r="DE7" s="231"/>
      <c r="DF7" s="231"/>
      <c r="DG7" s="231"/>
      <c r="DH7" s="231"/>
      <c r="DI7" s="231"/>
      <c r="DJ7" s="231"/>
      <c r="DK7" s="231"/>
      <c r="DL7" s="231"/>
      <c r="DM7" s="231"/>
      <c r="DN7" s="231"/>
      <c r="DO7" s="231"/>
      <c r="DP7" s="231"/>
      <c r="DQ7" s="231"/>
      <c r="DR7" s="231"/>
      <c r="DS7" s="231"/>
      <c r="DT7" s="231"/>
      <c r="DU7" s="231"/>
      <c r="DV7" s="231"/>
      <c r="DW7" s="231"/>
      <c r="DX7" s="231"/>
      <c r="DY7" s="231"/>
      <c r="DZ7" s="231"/>
      <c r="EA7" s="231"/>
      <c r="EB7" s="231"/>
      <c r="EC7" s="231"/>
      <c r="ED7" s="231"/>
      <c r="EE7" s="231"/>
      <c r="EF7" s="231"/>
      <c r="EG7" s="231"/>
      <c r="EH7" s="231"/>
      <c r="EI7" s="231"/>
      <c r="EJ7" s="231"/>
      <c r="EK7" s="231"/>
      <c r="EL7" s="231"/>
      <c r="EM7" s="231"/>
      <c r="EN7" s="231"/>
      <c r="EO7" s="231"/>
      <c r="EP7" s="231"/>
      <c r="EQ7" s="231"/>
      <c r="ER7" s="231"/>
      <c r="ES7" s="231"/>
      <c r="ET7" s="231"/>
      <c r="EU7" s="231"/>
      <c r="EV7" s="231"/>
      <c r="EW7" s="231"/>
      <c r="EX7" s="231"/>
      <c r="EY7" s="231"/>
      <c r="EZ7" s="231"/>
      <c r="FA7" s="231"/>
      <c r="FB7" s="231"/>
      <c r="FC7" s="231"/>
      <c r="FD7" s="231"/>
      <c r="FE7" s="231"/>
      <c r="FF7" s="231"/>
    </row>
    <row r="8" spans="1:162" s="264" customFormat="1" ht="13.5" customHeight="1" x14ac:dyDescent="0.2">
      <c r="A8" s="267"/>
      <c r="B8" s="265"/>
      <c r="C8" s="265"/>
      <c r="D8" s="265"/>
      <c r="E8" s="265"/>
      <c r="F8" s="265"/>
      <c r="G8" s="265"/>
      <c r="H8" s="265"/>
      <c r="I8" s="265"/>
      <c r="J8" s="262"/>
      <c r="K8" s="263"/>
      <c r="L8" s="231"/>
      <c r="M8" s="231"/>
      <c r="N8" s="231"/>
      <c r="O8" s="231"/>
      <c r="P8" s="231"/>
      <c r="Q8" s="231"/>
      <c r="R8" s="231"/>
      <c r="S8" s="231"/>
      <c r="T8" s="231"/>
      <c r="U8" s="231"/>
      <c r="V8" s="231"/>
      <c r="W8" s="231"/>
      <c r="X8" s="231"/>
      <c r="Y8" s="231"/>
      <c r="Z8" s="231"/>
      <c r="AA8" s="231"/>
      <c r="AB8" s="231"/>
      <c r="AC8" s="231"/>
      <c r="AD8" s="231"/>
      <c r="AE8" s="231"/>
      <c r="AF8" s="231"/>
      <c r="AG8" s="231"/>
      <c r="AH8" s="231"/>
      <c r="AI8" s="231"/>
      <c r="AJ8" s="231"/>
      <c r="AK8" s="231"/>
      <c r="AL8" s="231"/>
      <c r="AM8" s="231"/>
      <c r="AN8" s="231"/>
      <c r="AO8" s="231"/>
      <c r="AP8" s="231"/>
      <c r="AQ8" s="231"/>
      <c r="AR8" s="231"/>
      <c r="AS8" s="231"/>
      <c r="AT8" s="231"/>
      <c r="AU8" s="231"/>
      <c r="AV8" s="231"/>
      <c r="AW8" s="231"/>
      <c r="AX8" s="231"/>
      <c r="AY8" s="231"/>
      <c r="AZ8" s="231"/>
      <c r="BA8" s="231"/>
      <c r="BB8" s="231"/>
      <c r="BC8" s="231"/>
      <c r="BD8" s="231"/>
      <c r="BE8" s="231"/>
      <c r="BF8" s="231"/>
      <c r="BG8" s="231"/>
      <c r="BH8" s="231"/>
      <c r="BI8" s="231"/>
      <c r="BJ8" s="231"/>
      <c r="BK8" s="231"/>
      <c r="BL8" s="231"/>
      <c r="BM8" s="231"/>
      <c r="BN8" s="231"/>
      <c r="BO8" s="231"/>
      <c r="BP8" s="231"/>
      <c r="BQ8" s="231"/>
      <c r="BR8" s="231"/>
      <c r="BS8" s="231"/>
      <c r="BT8" s="231"/>
      <c r="BU8" s="231"/>
      <c r="BV8" s="231"/>
      <c r="BW8" s="231"/>
      <c r="BX8" s="231"/>
      <c r="BY8" s="231"/>
      <c r="BZ8" s="231"/>
      <c r="CA8" s="231"/>
      <c r="CB8" s="231"/>
      <c r="CC8" s="231"/>
      <c r="CD8" s="231"/>
      <c r="CE8" s="231"/>
      <c r="CF8" s="231"/>
      <c r="CG8" s="231"/>
      <c r="CH8" s="231"/>
      <c r="CI8" s="231"/>
      <c r="CJ8" s="231"/>
      <c r="CK8" s="231"/>
      <c r="CL8" s="231"/>
      <c r="CM8" s="231"/>
      <c r="CN8" s="231"/>
      <c r="CO8" s="231"/>
      <c r="CP8" s="231"/>
      <c r="CQ8" s="231"/>
      <c r="CR8" s="231"/>
      <c r="CS8" s="231"/>
      <c r="CT8" s="231"/>
      <c r="CU8" s="231"/>
      <c r="CV8" s="231"/>
      <c r="CW8" s="231"/>
      <c r="CX8" s="231"/>
      <c r="CY8" s="231"/>
      <c r="CZ8" s="231"/>
      <c r="DA8" s="231"/>
      <c r="DB8" s="231"/>
      <c r="DC8" s="231"/>
      <c r="DD8" s="231"/>
      <c r="DE8" s="231"/>
      <c r="DF8" s="231"/>
      <c r="DG8" s="231"/>
      <c r="DH8" s="231"/>
      <c r="DI8" s="231"/>
      <c r="DJ8" s="231"/>
      <c r="DK8" s="231"/>
      <c r="DL8" s="231"/>
      <c r="DM8" s="231"/>
      <c r="DN8" s="231"/>
      <c r="DO8" s="231"/>
      <c r="DP8" s="231"/>
      <c r="DQ8" s="231"/>
      <c r="DR8" s="231"/>
      <c r="DS8" s="231"/>
      <c r="DT8" s="231"/>
      <c r="DU8" s="231"/>
      <c r="DV8" s="231"/>
      <c r="DW8" s="231"/>
      <c r="DX8" s="231"/>
      <c r="DY8" s="231"/>
      <c r="DZ8" s="231"/>
      <c r="EA8" s="231"/>
      <c r="EB8" s="231"/>
      <c r="EC8" s="231"/>
      <c r="ED8" s="231"/>
      <c r="EE8" s="231"/>
      <c r="EF8" s="231"/>
      <c r="EG8" s="231"/>
      <c r="EH8" s="231"/>
      <c r="EI8" s="231"/>
      <c r="EJ8" s="231"/>
      <c r="EK8" s="231"/>
      <c r="EL8" s="231"/>
      <c r="EM8" s="231"/>
      <c r="EN8" s="231"/>
      <c r="EO8" s="231"/>
      <c r="EP8" s="231"/>
      <c r="EQ8" s="231"/>
      <c r="ER8" s="231"/>
      <c r="ES8" s="231"/>
      <c r="ET8" s="231"/>
      <c r="EU8" s="231"/>
      <c r="EV8" s="231"/>
      <c r="EW8" s="231"/>
      <c r="EX8" s="231"/>
      <c r="EY8" s="231"/>
      <c r="EZ8" s="231"/>
      <c r="FA8" s="231"/>
      <c r="FB8" s="231"/>
      <c r="FC8" s="231"/>
      <c r="FD8" s="231"/>
      <c r="FE8" s="231"/>
      <c r="FF8" s="231"/>
    </row>
    <row r="9" spans="1:162" s="264" customFormat="1" ht="13.5" customHeight="1" x14ac:dyDescent="0.2">
      <c r="A9" s="836" t="s">
        <v>222</v>
      </c>
      <c r="B9" s="781" t="s">
        <v>479</v>
      </c>
      <c r="C9" s="782"/>
      <c r="D9" s="782"/>
      <c r="E9" s="782"/>
      <c r="F9" s="782"/>
      <c r="G9" s="782"/>
      <c r="H9" s="782"/>
      <c r="I9" s="782"/>
      <c r="J9" s="782"/>
      <c r="K9" s="783"/>
      <c r="L9" s="231"/>
      <c r="M9" s="231"/>
      <c r="N9" s="231"/>
      <c r="O9" s="231"/>
      <c r="P9" s="231"/>
      <c r="Q9" s="231"/>
      <c r="R9" s="231"/>
      <c r="S9" s="231"/>
      <c r="T9" s="231"/>
      <c r="U9" s="231"/>
      <c r="V9" s="231"/>
      <c r="W9" s="231"/>
      <c r="X9" s="231"/>
      <c r="Y9" s="231"/>
      <c r="Z9" s="231"/>
      <c r="AA9" s="231"/>
      <c r="AB9" s="231"/>
      <c r="AC9" s="231"/>
      <c r="AD9" s="231"/>
      <c r="AE9" s="231"/>
      <c r="AF9" s="231"/>
      <c r="AG9" s="231"/>
      <c r="AH9" s="231"/>
      <c r="AI9" s="231"/>
      <c r="AJ9" s="231"/>
      <c r="AK9" s="231"/>
      <c r="AL9" s="231"/>
      <c r="AM9" s="231"/>
      <c r="AN9" s="231"/>
      <c r="AO9" s="231"/>
      <c r="AP9" s="231"/>
      <c r="AQ9" s="231"/>
      <c r="AR9" s="231"/>
      <c r="AS9" s="231"/>
      <c r="AT9" s="231"/>
      <c r="AU9" s="231"/>
      <c r="AV9" s="231"/>
      <c r="AW9" s="231"/>
      <c r="AX9" s="231"/>
      <c r="AY9" s="231"/>
      <c r="AZ9" s="231"/>
      <c r="BA9" s="231"/>
      <c r="BB9" s="231"/>
      <c r="BC9" s="231"/>
      <c r="BD9" s="231"/>
      <c r="BE9" s="231"/>
      <c r="BF9" s="231"/>
      <c r="BG9" s="231"/>
      <c r="BH9" s="231"/>
      <c r="BI9" s="231"/>
      <c r="BJ9" s="231"/>
      <c r="BK9" s="231"/>
      <c r="BL9" s="231"/>
      <c r="BM9" s="231"/>
      <c r="BN9" s="231"/>
      <c r="BO9" s="231"/>
      <c r="BP9" s="231"/>
      <c r="BQ9" s="231"/>
      <c r="BR9" s="231"/>
      <c r="BS9" s="231"/>
      <c r="BT9" s="231"/>
      <c r="BU9" s="231"/>
      <c r="BV9" s="231"/>
      <c r="BW9" s="231"/>
      <c r="BX9" s="231"/>
      <c r="BY9" s="231"/>
      <c r="BZ9" s="231"/>
      <c r="CA9" s="231"/>
      <c r="CB9" s="231"/>
      <c r="CC9" s="231"/>
      <c r="CD9" s="231"/>
      <c r="CE9" s="231"/>
      <c r="CF9" s="231"/>
      <c r="CG9" s="231"/>
      <c r="CH9" s="231"/>
      <c r="CI9" s="231"/>
      <c r="CJ9" s="231"/>
      <c r="CK9" s="231"/>
      <c r="CL9" s="231"/>
      <c r="CM9" s="231"/>
      <c r="CN9" s="231"/>
      <c r="CO9" s="231"/>
      <c r="CP9" s="231"/>
      <c r="CQ9" s="231"/>
      <c r="CR9" s="231"/>
      <c r="CS9" s="231"/>
      <c r="CT9" s="231"/>
      <c r="CU9" s="231"/>
      <c r="CV9" s="231"/>
      <c r="CW9" s="231"/>
      <c r="CX9" s="231"/>
      <c r="CY9" s="231"/>
      <c r="CZ9" s="231"/>
      <c r="DA9" s="231"/>
      <c r="DB9" s="231"/>
      <c r="DC9" s="231"/>
      <c r="DD9" s="231"/>
      <c r="DE9" s="231"/>
      <c r="DF9" s="231"/>
      <c r="DG9" s="231"/>
      <c r="DH9" s="231"/>
      <c r="DI9" s="231"/>
      <c r="DJ9" s="231"/>
      <c r="DK9" s="231"/>
      <c r="DL9" s="231"/>
      <c r="DM9" s="231"/>
      <c r="DN9" s="231"/>
      <c r="DO9" s="231"/>
      <c r="DP9" s="231"/>
      <c r="DQ9" s="231"/>
      <c r="DR9" s="231"/>
      <c r="DS9" s="231"/>
      <c r="DT9" s="231"/>
      <c r="DU9" s="231"/>
      <c r="DV9" s="231"/>
      <c r="DW9" s="231"/>
      <c r="DX9" s="231"/>
      <c r="DY9" s="231"/>
      <c r="DZ9" s="231"/>
      <c r="EA9" s="231"/>
      <c r="EB9" s="231"/>
      <c r="EC9" s="231"/>
      <c r="ED9" s="231"/>
      <c r="EE9" s="231"/>
      <c r="EF9" s="231"/>
      <c r="EG9" s="231"/>
      <c r="EH9" s="231"/>
      <c r="EI9" s="231"/>
      <c r="EJ9" s="231"/>
      <c r="EK9" s="231"/>
      <c r="EL9" s="231"/>
      <c r="EM9" s="231"/>
      <c r="EN9" s="231"/>
      <c r="EO9" s="231"/>
      <c r="EP9" s="231"/>
      <c r="EQ9" s="231"/>
      <c r="ER9" s="231"/>
      <c r="ES9" s="231"/>
      <c r="ET9" s="231"/>
      <c r="EU9" s="231"/>
      <c r="EV9" s="231"/>
      <c r="EW9" s="231"/>
      <c r="EX9" s="231"/>
      <c r="EY9" s="231"/>
      <c r="EZ9" s="231"/>
      <c r="FA9" s="231"/>
      <c r="FB9" s="231"/>
      <c r="FC9" s="231"/>
      <c r="FD9" s="231"/>
      <c r="FE9" s="231"/>
      <c r="FF9" s="231"/>
    </row>
    <row r="10" spans="1:162" s="264" customFormat="1" ht="13.5" customHeight="1" x14ac:dyDescent="0.2">
      <c r="A10" s="836"/>
      <c r="B10" s="784"/>
      <c r="C10" s="785"/>
      <c r="D10" s="785"/>
      <c r="E10" s="785"/>
      <c r="F10" s="785"/>
      <c r="G10" s="785"/>
      <c r="H10" s="785"/>
      <c r="I10" s="785"/>
      <c r="J10" s="785"/>
      <c r="K10" s="786"/>
      <c r="L10" s="231"/>
      <c r="M10" s="231"/>
      <c r="N10" s="231"/>
      <c r="O10" s="231"/>
      <c r="P10" s="231"/>
      <c r="Q10" s="231"/>
      <c r="R10" s="231"/>
      <c r="S10" s="231"/>
      <c r="T10" s="231"/>
      <c r="U10" s="231"/>
      <c r="V10" s="231"/>
      <c r="W10" s="231"/>
      <c r="X10" s="231"/>
      <c r="Y10" s="231"/>
      <c r="Z10" s="231"/>
      <c r="AA10" s="231"/>
      <c r="AB10" s="231"/>
      <c r="AC10" s="231"/>
      <c r="AD10" s="231"/>
      <c r="AE10" s="231"/>
      <c r="AF10" s="231"/>
      <c r="AG10" s="231"/>
      <c r="AH10" s="231"/>
      <c r="AI10" s="231"/>
      <c r="AJ10" s="231"/>
      <c r="AK10" s="231"/>
      <c r="AL10" s="231"/>
      <c r="AM10" s="231"/>
      <c r="AN10" s="231"/>
      <c r="AO10" s="231"/>
      <c r="AP10" s="231"/>
      <c r="AQ10" s="231"/>
      <c r="AR10" s="231"/>
      <c r="AS10" s="231"/>
      <c r="AT10" s="231"/>
      <c r="AU10" s="231"/>
      <c r="AV10" s="231"/>
      <c r="AW10" s="231"/>
      <c r="AX10" s="231"/>
      <c r="AY10" s="231"/>
      <c r="AZ10" s="231"/>
      <c r="BA10" s="231"/>
      <c r="BB10" s="231"/>
      <c r="BC10" s="231"/>
      <c r="BD10" s="231"/>
      <c r="BE10" s="231"/>
      <c r="BF10" s="231"/>
      <c r="BG10" s="231"/>
      <c r="BH10" s="231"/>
      <c r="BI10" s="231"/>
      <c r="BJ10" s="231"/>
      <c r="BK10" s="231"/>
      <c r="BL10" s="231"/>
      <c r="BM10" s="231"/>
      <c r="BN10" s="231"/>
      <c r="BO10" s="231"/>
      <c r="BP10" s="231"/>
      <c r="BQ10" s="231"/>
      <c r="BR10" s="231"/>
      <c r="BS10" s="231"/>
      <c r="BT10" s="231"/>
      <c r="BU10" s="231"/>
      <c r="BV10" s="231"/>
      <c r="BW10" s="231"/>
      <c r="BX10" s="231"/>
      <c r="BY10" s="231"/>
      <c r="BZ10" s="231"/>
      <c r="CA10" s="231"/>
      <c r="CB10" s="231"/>
      <c r="CC10" s="231"/>
      <c r="CD10" s="231"/>
      <c r="CE10" s="231"/>
      <c r="CF10" s="231"/>
      <c r="CG10" s="231"/>
      <c r="CH10" s="231"/>
      <c r="CI10" s="231"/>
      <c r="CJ10" s="231"/>
      <c r="CK10" s="231"/>
      <c r="CL10" s="231"/>
      <c r="CM10" s="231"/>
      <c r="CN10" s="231"/>
      <c r="CO10" s="231"/>
      <c r="CP10" s="231"/>
      <c r="CQ10" s="231"/>
      <c r="CR10" s="231"/>
      <c r="CS10" s="231"/>
      <c r="CT10" s="231"/>
      <c r="CU10" s="231"/>
      <c r="CV10" s="231"/>
      <c r="CW10" s="231"/>
      <c r="CX10" s="231"/>
      <c r="CY10" s="231"/>
      <c r="CZ10" s="231"/>
      <c r="DA10" s="231"/>
      <c r="DB10" s="231"/>
      <c r="DC10" s="231"/>
      <c r="DD10" s="231"/>
      <c r="DE10" s="231"/>
      <c r="DF10" s="231"/>
      <c r="DG10" s="231"/>
      <c r="DH10" s="231"/>
      <c r="DI10" s="231"/>
      <c r="DJ10" s="231"/>
      <c r="DK10" s="231"/>
      <c r="DL10" s="231"/>
      <c r="DM10" s="231"/>
      <c r="DN10" s="231"/>
      <c r="DO10" s="231"/>
      <c r="DP10" s="231"/>
      <c r="DQ10" s="231"/>
      <c r="DR10" s="231"/>
      <c r="DS10" s="231"/>
      <c r="DT10" s="231"/>
      <c r="DU10" s="231"/>
      <c r="DV10" s="231"/>
      <c r="DW10" s="231"/>
      <c r="DX10" s="231"/>
      <c r="DY10" s="231"/>
      <c r="DZ10" s="231"/>
      <c r="EA10" s="231"/>
      <c r="EB10" s="231"/>
      <c r="EC10" s="231"/>
      <c r="ED10" s="231"/>
      <c r="EE10" s="231"/>
      <c r="EF10" s="231"/>
      <c r="EG10" s="231"/>
      <c r="EH10" s="231"/>
      <c r="EI10" s="231"/>
      <c r="EJ10" s="231"/>
      <c r="EK10" s="231"/>
      <c r="EL10" s="231"/>
      <c r="EM10" s="231"/>
      <c r="EN10" s="231"/>
      <c r="EO10" s="231"/>
      <c r="EP10" s="231"/>
      <c r="EQ10" s="231"/>
      <c r="ER10" s="231"/>
      <c r="ES10" s="231"/>
      <c r="ET10" s="231"/>
      <c r="EU10" s="231"/>
      <c r="EV10" s="231"/>
      <c r="EW10" s="231"/>
      <c r="EX10" s="231"/>
      <c r="EY10" s="231"/>
      <c r="EZ10" s="231"/>
      <c r="FA10" s="231"/>
      <c r="FB10" s="231"/>
      <c r="FC10" s="231"/>
      <c r="FD10" s="231"/>
      <c r="FE10" s="231"/>
      <c r="FF10" s="231"/>
    </row>
    <row r="11" spans="1:162" s="264" customFormat="1" ht="13.5" customHeight="1" x14ac:dyDescent="0.2">
      <c r="A11" s="266"/>
      <c r="B11" s="265"/>
      <c r="C11" s="265"/>
      <c r="D11" s="265"/>
      <c r="E11" s="265"/>
      <c r="F11" s="265"/>
      <c r="G11" s="265"/>
      <c r="H11" s="265"/>
      <c r="I11" s="265"/>
      <c r="J11" s="262"/>
      <c r="K11" s="263"/>
      <c r="L11" s="231"/>
      <c r="M11" s="231"/>
      <c r="N11" s="231"/>
      <c r="O11" s="231"/>
      <c r="P11" s="231"/>
      <c r="Q11" s="231"/>
      <c r="R11" s="231"/>
      <c r="S11" s="231"/>
      <c r="T11" s="231"/>
      <c r="U11" s="231"/>
      <c r="V11" s="231"/>
      <c r="W11" s="231"/>
      <c r="X11" s="231"/>
      <c r="Y11" s="231"/>
      <c r="Z11" s="231"/>
      <c r="AA11" s="231"/>
      <c r="AB11" s="231"/>
      <c r="AC11" s="231"/>
      <c r="AD11" s="231"/>
      <c r="AE11" s="231"/>
      <c r="AF11" s="231"/>
      <c r="AG11" s="231"/>
      <c r="AH11" s="231"/>
      <c r="AI11" s="231"/>
      <c r="AJ11" s="231"/>
      <c r="AK11" s="231"/>
      <c r="AL11" s="231"/>
      <c r="AM11" s="231"/>
      <c r="AN11" s="231"/>
      <c r="AO11" s="231"/>
      <c r="AP11" s="231"/>
      <c r="AQ11" s="231"/>
      <c r="AR11" s="231"/>
      <c r="AS11" s="231"/>
      <c r="AT11" s="231"/>
      <c r="AU11" s="231"/>
      <c r="AV11" s="231"/>
      <c r="AW11" s="231"/>
      <c r="AX11" s="231"/>
      <c r="AY11" s="231"/>
      <c r="AZ11" s="231"/>
      <c r="BA11" s="231"/>
      <c r="BB11" s="231"/>
      <c r="BC11" s="231"/>
      <c r="BD11" s="231"/>
      <c r="BE11" s="231"/>
      <c r="BF11" s="231"/>
      <c r="BG11" s="231"/>
      <c r="BH11" s="231"/>
      <c r="BI11" s="231"/>
      <c r="BJ11" s="231"/>
      <c r="BK11" s="231"/>
      <c r="BL11" s="231"/>
      <c r="BM11" s="231"/>
      <c r="BN11" s="231"/>
      <c r="BO11" s="231"/>
      <c r="BP11" s="231"/>
      <c r="BQ11" s="231"/>
      <c r="BR11" s="231"/>
      <c r="BS11" s="231"/>
      <c r="BT11" s="231"/>
      <c r="BU11" s="231"/>
      <c r="BV11" s="231"/>
      <c r="BW11" s="231"/>
      <c r="BX11" s="231"/>
      <c r="BY11" s="231"/>
      <c r="BZ11" s="231"/>
      <c r="CA11" s="231"/>
      <c r="CB11" s="231"/>
      <c r="CC11" s="231"/>
      <c r="CD11" s="231"/>
      <c r="CE11" s="231"/>
      <c r="CF11" s="231"/>
      <c r="CG11" s="231"/>
      <c r="CH11" s="231"/>
      <c r="CI11" s="231"/>
      <c r="CJ11" s="231"/>
      <c r="CK11" s="231"/>
      <c r="CL11" s="231"/>
      <c r="CM11" s="231"/>
      <c r="CN11" s="231"/>
      <c r="CO11" s="231"/>
      <c r="CP11" s="231"/>
      <c r="CQ11" s="231"/>
      <c r="CR11" s="231"/>
      <c r="CS11" s="231"/>
      <c r="CT11" s="231"/>
      <c r="CU11" s="231"/>
      <c r="CV11" s="231"/>
      <c r="CW11" s="231"/>
      <c r="CX11" s="231"/>
      <c r="CY11" s="231"/>
      <c r="CZ11" s="231"/>
      <c r="DA11" s="231"/>
      <c r="DB11" s="231"/>
      <c r="DC11" s="231"/>
      <c r="DD11" s="231"/>
      <c r="DE11" s="231"/>
      <c r="DF11" s="231"/>
      <c r="DG11" s="231"/>
      <c r="DH11" s="231"/>
      <c r="DI11" s="231"/>
      <c r="DJ11" s="231"/>
      <c r="DK11" s="231"/>
      <c r="DL11" s="231"/>
      <c r="DM11" s="231"/>
      <c r="DN11" s="231"/>
      <c r="DO11" s="231"/>
      <c r="DP11" s="231"/>
      <c r="DQ11" s="231"/>
      <c r="DR11" s="231"/>
      <c r="DS11" s="231"/>
      <c r="DT11" s="231"/>
      <c r="DU11" s="231"/>
      <c r="DV11" s="231"/>
      <c r="DW11" s="231"/>
      <c r="DX11" s="231"/>
      <c r="DY11" s="231"/>
      <c r="DZ11" s="231"/>
      <c r="EA11" s="231"/>
      <c r="EB11" s="231"/>
      <c r="EC11" s="231"/>
      <c r="ED11" s="231"/>
      <c r="EE11" s="231"/>
      <c r="EF11" s="231"/>
      <c r="EG11" s="231"/>
      <c r="EH11" s="231"/>
      <c r="EI11" s="231"/>
      <c r="EJ11" s="231"/>
      <c r="EK11" s="231"/>
      <c r="EL11" s="231"/>
      <c r="EM11" s="231"/>
      <c r="EN11" s="231"/>
      <c r="EO11" s="231"/>
      <c r="EP11" s="231"/>
      <c r="EQ11" s="231"/>
      <c r="ER11" s="231"/>
      <c r="ES11" s="231"/>
      <c r="ET11" s="231"/>
      <c r="EU11" s="231"/>
      <c r="EV11" s="231"/>
      <c r="EW11" s="231"/>
      <c r="EX11" s="231"/>
      <c r="EY11" s="231"/>
      <c r="EZ11" s="231"/>
      <c r="FA11" s="231"/>
      <c r="FB11" s="231"/>
      <c r="FC11" s="231"/>
      <c r="FD11" s="231"/>
      <c r="FE11" s="231"/>
      <c r="FF11" s="231"/>
    </row>
    <row r="12" spans="1:162" ht="14.85" customHeight="1" x14ac:dyDescent="0.25">
      <c r="A12" s="790" t="s">
        <v>366</v>
      </c>
      <c r="B12" s="791"/>
      <c r="C12" s="791"/>
      <c r="D12" s="791"/>
      <c r="E12" s="791"/>
      <c r="F12" s="791"/>
      <c r="G12" s="791"/>
      <c r="H12" s="791"/>
      <c r="I12" s="791"/>
      <c r="J12" s="791"/>
      <c r="K12" s="792"/>
    </row>
    <row r="13" spans="1:162" s="248" customFormat="1" ht="14.25" customHeight="1" x14ac:dyDescent="0.25">
      <c r="A13" s="787" t="s">
        <v>449</v>
      </c>
      <c r="B13" s="788"/>
      <c r="C13" s="788"/>
      <c r="D13" s="788"/>
      <c r="E13" s="788"/>
      <c r="F13" s="788"/>
      <c r="G13" s="788"/>
      <c r="H13" s="788"/>
      <c r="I13" s="788"/>
      <c r="J13" s="788"/>
      <c r="K13" s="789"/>
      <c r="L13" s="247"/>
      <c r="M13" s="247"/>
      <c r="N13" s="247"/>
      <c r="O13" s="247"/>
      <c r="P13" s="247"/>
      <c r="Q13" s="247"/>
      <c r="R13" s="247"/>
      <c r="S13" s="247"/>
      <c r="T13" s="247"/>
      <c r="U13" s="247"/>
      <c r="V13" s="247"/>
      <c r="W13" s="247"/>
      <c r="X13" s="247"/>
      <c r="Y13" s="247"/>
      <c r="Z13" s="247"/>
      <c r="AA13" s="247"/>
      <c r="AB13" s="247"/>
      <c r="AC13" s="247"/>
      <c r="AD13" s="247"/>
      <c r="AE13" s="247"/>
      <c r="AF13" s="247"/>
      <c r="AG13" s="247"/>
      <c r="AH13" s="247"/>
      <c r="AI13" s="247"/>
      <c r="AJ13" s="247"/>
      <c r="AK13" s="247"/>
      <c r="AL13" s="247"/>
      <c r="AM13" s="247"/>
      <c r="AN13" s="247"/>
      <c r="AO13" s="247"/>
      <c r="AP13" s="247"/>
      <c r="AQ13" s="247"/>
      <c r="AR13" s="247"/>
      <c r="AS13" s="247"/>
      <c r="AT13" s="247"/>
      <c r="AU13" s="247"/>
      <c r="AV13" s="247"/>
      <c r="AW13" s="247"/>
      <c r="AX13" s="247"/>
      <c r="AY13" s="247"/>
      <c r="AZ13" s="247"/>
      <c r="BA13" s="247"/>
      <c r="BB13" s="247"/>
      <c r="BC13" s="247"/>
      <c r="BD13" s="247"/>
      <c r="BE13" s="247"/>
      <c r="BF13" s="247"/>
      <c r="BG13" s="247"/>
      <c r="BH13" s="247"/>
      <c r="BI13" s="247"/>
      <c r="BJ13" s="247"/>
      <c r="BK13" s="247"/>
      <c r="BL13" s="247"/>
      <c r="BM13" s="247"/>
      <c r="BN13" s="247"/>
      <c r="BO13" s="247"/>
      <c r="BP13" s="247"/>
      <c r="BQ13" s="247"/>
      <c r="BR13" s="247"/>
      <c r="BS13" s="247"/>
      <c r="BT13" s="247"/>
      <c r="BU13" s="247"/>
      <c r="BV13" s="247"/>
      <c r="BW13" s="247"/>
      <c r="BX13" s="247"/>
      <c r="BY13" s="247"/>
      <c r="BZ13" s="247"/>
      <c r="CA13" s="247"/>
      <c r="CB13" s="247"/>
      <c r="CC13" s="247"/>
      <c r="CD13" s="247"/>
      <c r="CE13" s="247"/>
      <c r="CF13" s="247"/>
      <c r="CG13" s="247"/>
      <c r="CH13" s="247"/>
      <c r="CI13" s="247"/>
      <c r="CJ13" s="247"/>
      <c r="CK13" s="247"/>
      <c r="CL13" s="247"/>
      <c r="CM13" s="247"/>
      <c r="CN13" s="247"/>
      <c r="CO13" s="247"/>
      <c r="CP13" s="247"/>
      <c r="CQ13" s="247"/>
      <c r="CR13" s="247"/>
      <c r="CS13" s="247"/>
      <c r="CT13" s="247"/>
      <c r="CU13" s="247"/>
      <c r="CV13" s="247"/>
      <c r="CW13" s="247"/>
      <c r="CX13" s="247"/>
      <c r="CY13" s="247"/>
      <c r="CZ13" s="247"/>
      <c r="DA13" s="247"/>
      <c r="DB13" s="247"/>
      <c r="DC13" s="247"/>
      <c r="DD13" s="247"/>
      <c r="DE13" s="247"/>
      <c r="DF13" s="247"/>
      <c r="DG13" s="247"/>
      <c r="DH13" s="247"/>
      <c r="DI13" s="247"/>
      <c r="DJ13" s="247"/>
      <c r="DK13" s="247"/>
      <c r="DL13" s="247"/>
      <c r="DM13" s="247"/>
      <c r="DN13" s="247"/>
      <c r="DO13" s="247"/>
      <c r="DP13" s="247"/>
      <c r="DQ13" s="247"/>
      <c r="DR13" s="247"/>
      <c r="DS13" s="247"/>
      <c r="DT13" s="247"/>
      <c r="DU13" s="247"/>
      <c r="DV13" s="247"/>
      <c r="DW13" s="247"/>
      <c r="DX13" s="247"/>
      <c r="DY13" s="247"/>
      <c r="DZ13" s="247"/>
      <c r="EA13" s="247"/>
      <c r="EB13" s="247"/>
      <c r="EC13" s="247"/>
      <c r="ED13" s="247"/>
      <c r="EE13" s="247"/>
      <c r="EF13" s="247"/>
      <c r="EG13" s="247"/>
      <c r="EH13" s="247"/>
      <c r="EI13" s="247"/>
      <c r="EJ13" s="247"/>
      <c r="EK13" s="247"/>
      <c r="EL13" s="247"/>
      <c r="EM13" s="247"/>
      <c r="EN13" s="247"/>
      <c r="EO13" s="247"/>
      <c r="EP13" s="247"/>
      <c r="EQ13" s="247"/>
      <c r="ER13" s="247"/>
      <c r="ES13" s="247"/>
      <c r="ET13" s="247"/>
      <c r="EU13" s="247"/>
      <c r="EV13" s="247"/>
      <c r="EW13" s="247"/>
      <c r="EX13" s="247"/>
      <c r="EY13" s="247"/>
      <c r="EZ13" s="247"/>
      <c r="FA13" s="247"/>
      <c r="FB13" s="247"/>
      <c r="FC13" s="247"/>
      <c r="FD13" s="247"/>
      <c r="FE13" s="247"/>
      <c r="FF13" s="247"/>
    </row>
    <row r="14" spans="1:162" s="248" customFormat="1" ht="14.25" customHeight="1" x14ac:dyDescent="0.25">
      <c r="A14" s="787"/>
      <c r="B14" s="788"/>
      <c r="C14" s="788"/>
      <c r="D14" s="788"/>
      <c r="E14" s="788"/>
      <c r="F14" s="788"/>
      <c r="G14" s="788"/>
      <c r="H14" s="788"/>
      <c r="I14" s="788"/>
      <c r="J14" s="788"/>
      <c r="K14" s="789"/>
      <c r="L14" s="247"/>
      <c r="M14" s="247"/>
      <c r="N14" s="247"/>
      <c r="O14" s="247"/>
      <c r="P14" s="247"/>
      <c r="Q14" s="247"/>
      <c r="R14" s="247"/>
      <c r="S14" s="247"/>
      <c r="T14" s="247"/>
      <c r="U14" s="247"/>
      <c r="V14" s="247"/>
      <c r="W14" s="247"/>
      <c r="X14" s="247"/>
      <c r="Y14" s="247"/>
      <c r="Z14" s="247"/>
      <c r="AA14" s="247"/>
      <c r="AB14" s="247"/>
      <c r="AC14" s="247"/>
      <c r="AD14" s="247"/>
      <c r="AE14" s="247"/>
      <c r="AF14" s="247"/>
      <c r="AG14" s="247"/>
      <c r="AH14" s="247"/>
      <c r="AI14" s="247"/>
      <c r="AJ14" s="247"/>
      <c r="AK14" s="247"/>
      <c r="AL14" s="247"/>
      <c r="AM14" s="247"/>
      <c r="AN14" s="247"/>
      <c r="AO14" s="247"/>
      <c r="AP14" s="247"/>
      <c r="AQ14" s="247"/>
      <c r="AR14" s="247"/>
      <c r="AS14" s="247"/>
      <c r="AT14" s="247"/>
      <c r="AU14" s="247"/>
      <c r="AV14" s="247"/>
      <c r="AW14" s="247"/>
      <c r="AX14" s="247"/>
      <c r="AY14" s="247"/>
      <c r="AZ14" s="247"/>
      <c r="BA14" s="247"/>
      <c r="BB14" s="247"/>
      <c r="BC14" s="247"/>
      <c r="BD14" s="247"/>
      <c r="BE14" s="247"/>
      <c r="BF14" s="247"/>
      <c r="BG14" s="247"/>
      <c r="BH14" s="247"/>
      <c r="BI14" s="247"/>
      <c r="BJ14" s="247"/>
      <c r="BK14" s="247"/>
      <c r="BL14" s="247"/>
      <c r="BM14" s="247"/>
      <c r="BN14" s="247"/>
      <c r="BO14" s="247"/>
      <c r="BP14" s="247"/>
      <c r="BQ14" s="247"/>
      <c r="BR14" s="247"/>
      <c r="BS14" s="247"/>
      <c r="BT14" s="247"/>
      <c r="BU14" s="247"/>
      <c r="BV14" s="247"/>
      <c r="BW14" s="247"/>
      <c r="BX14" s="247"/>
      <c r="BY14" s="247"/>
      <c r="BZ14" s="247"/>
      <c r="CA14" s="247"/>
      <c r="CB14" s="247"/>
      <c r="CC14" s="247"/>
      <c r="CD14" s="247"/>
      <c r="CE14" s="247"/>
      <c r="CF14" s="247"/>
      <c r="CG14" s="247"/>
      <c r="CH14" s="247"/>
      <c r="CI14" s="247"/>
      <c r="CJ14" s="247"/>
      <c r="CK14" s="247"/>
      <c r="CL14" s="247"/>
      <c r="CM14" s="247"/>
      <c r="CN14" s="247"/>
      <c r="CO14" s="247"/>
      <c r="CP14" s="247"/>
      <c r="CQ14" s="247"/>
      <c r="CR14" s="247"/>
      <c r="CS14" s="247"/>
      <c r="CT14" s="247"/>
      <c r="CU14" s="247"/>
      <c r="CV14" s="247"/>
      <c r="CW14" s="247"/>
      <c r="CX14" s="247"/>
      <c r="CY14" s="247"/>
      <c r="CZ14" s="247"/>
      <c r="DA14" s="247"/>
      <c r="DB14" s="247"/>
      <c r="DC14" s="247"/>
      <c r="DD14" s="247"/>
      <c r="DE14" s="247"/>
      <c r="DF14" s="247"/>
      <c r="DG14" s="247"/>
      <c r="DH14" s="247"/>
      <c r="DI14" s="247"/>
      <c r="DJ14" s="247"/>
      <c r="DK14" s="247"/>
      <c r="DL14" s="247"/>
      <c r="DM14" s="247"/>
      <c r="DN14" s="247"/>
      <c r="DO14" s="247"/>
      <c r="DP14" s="247"/>
      <c r="DQ14" s="247"/>
      <c r="DR14" s="247"/>
      <c r="DS14" s="247"/>
      <c r="DT14" s="247"/>
      <c r="DU14" s="247"/>
      <c r="DV14" s="247"/>
      <c r="DW14" s="247"/>
      <c r="DX14" s="247"/>
      <c r="DY14" s="247"/>
      <c r="DZ14" s="247"/>
      <c r="EA14" s="247"/>
      <c r="EB14" s="247"/>
      <c r="EC14" s="247"/>
      <c r="ED14" s="247"/>
      <c r="EE14" s="247"/>
      <c r="EF14" s="247"/>
      <c r="EG14" s="247"/>
      <c r="EH14" s="247"/>
      <c r="EI14" s="247"/>
      <c r="EJ14" s="247"/>
      <c r="EK14" s="247"/>
      <c r="EL14" s="247"/>
      <c r="EM14" s="247"/>
      <c r="EN14" s="247"/>
      <c r="EO14" s="247"/>
      <c r="EP14" s="247"/>
      <c r="EQ14" s="247"/>
      <c r="ER14" s="247"/>
      <c r="ES14" s="247"/>
      <c r="ET14" s="247"/>
      <c r="EU14" s="247"/>
      <c r="EV14" s="247"/>
      <c r="EW14" s="247"/>
      <c r="EX14" s="247"/>
      <c r="EY14" s="247"/>
      <c r="EZ14" s="247"/>
      <c r="FA14" s="247"/>
      <c r="FB14" s="247"/>
      <c r="FC14" s="247"/>
      <c r="FD14" s="247"/>
      <c r="FE14" s="247"/>
      <c r="FF14" s="247"/>
    </row>
    <row r="15" spans="1:162" s="248" customFormat="1" ht="14.25" customHeight="1" x14ac:dyDescent="0.25">
      <c r="A15" s="254" t="s">
        <v>450</v>
      </c>
      <c r="B15" s="240"/>
      <c r="C15" s="240"/>
      <c r="D15" s="240"/>
      <c r="E15" s="240"/>
      <c r="F15" s="240"/>
      <c r="G15" s="240"/>
      <c r="H15" s="240"/>
      <c r="I15" s="240"/>
      <c r="J15" s="240"/>
      <c r="K15" s="239"/>
      <c r="L15" s="247"/>
      <c r="M15" s="247"/>
      <c r="N15" s="247"/>
      <c r="O15" s="247"/>
      <c r="P15" s="247"/>
      <c r="Q15" s="247"/>
      <c r="R15" s="247"/>
      <c r="S15" s="247"/>
      <c r="T15" s="247"/>
      <c r="U15" s="247"/>
      <c r="V15" s="247"/>
      <c r="W15" s="247"/>
      <c r="X15" s="247"/>
      <c r="Y15" s="247"/>
      <c r="Z15" s="247"/>
      <c r="AA15" s="247"/>
      <c r="AB15" s="247"/>
      <c r="AC15" s="247"/>
      <c r="AD15" s="247"/>
      <c r="AE15" s="247"/>
      <c r="AF15" s="247"/>
      <c r="AG15" s="247"/>
      <c r="AH15" s="247"/>
      <c r="AI15" s="247"/>
      <c r="AJ15" s="247"/>
      <c r="AK15" s="247"/>
      <c r="AL15" s="247"/>
      <c r="AM15" s="247"/>
      <c r="AN15" s="247"/>
      <c r="AO15" s="247"/>
      <c r="AP15" s="247"/>
      <c r="AQ15" s="247"/>
      <c r="AR15" s="247"/>
      <c r="AS15" s="247"/>
      <c r="AT15" s="247"/>
      <c r="AU15" s="247"/>
      <c r="AV15" s="247"/>
      <c r="AW15" s="247"/>
      <c r="AX15" s="247"/>
      <c r="AY15" s="247"/>
      <c r="AZ15" s="247"/>
      <c r="BA15" s="247"/>
      <c r="BB15" s="247"/>
      <c r="BC15" s="247"/>
      <c r="BD15" s="247"/>
      <c r="BE15" s="247"/>
      <c r="BF15" s="247"/>
      <c r="BG15" s="247"/>
      <c r="BH15" s="247"/>
      <c r="BI15" s="247"/>
      <c r="BJ15" s="247"/>
      <c r="BK15" s="247"/>
      <c r="BL15" s="247"/>
      <c r="BM15" s="247"/>
      <c r="BN15" s="247"/>
      <c r="BO15" s="247"/>
      <c r="BP15" s="247"/>
      <c r="BQ15" s="247"/>
      <c r="BR15" s="247"/>
      <c r="BS15" s="247"/>
      <c r="BT15" s="247"/>
      <c r="BU15" s="247"/>
      <c r="BV15" s="247"/>
      <c r="BW15" s="247"/>
      <c r="BX15" s="247"/>
      <c r="BY15" s="247"/>
      <c r="BZ15" s="247"/>
      <c r="CA15" s="247"/>
      <c r="CB15" s="247"/>
      <c r="CC15" s="247"/>
      <c r="CD15" s="247"/>
      <c r="CE15" s="247"/>
      <c r="CF15" s="247"/>
      <c r="CG15" s="247"/>
      <c r="CH15" s="247"/>
      <c r="CI15" s="247"/>
      <c r="CJ15" s="247"/>
      <c r="CK15" s="247"/>
      <c r="CL15" s="247"/>
      <c r="CM15" s="247"/>
      <c r="CN15" s="247"/>
      <c r="CO15" s="247"/>
      <c r="CP15" s="247"/>
      <c r="CQ15" s="247"/>
      <c r="CR15" s="247"/>
      <c r="CS15" s="247"/>
      <c r="CT15" s="247"/>
      <c r="CU15" s="247"/>
      <c r="CV15" s="247"/>
      <c r="CW15" s="247"/>
      <c r="CX15" s="247"/>
      <c r="CY15" s="247"/>
      <c r="CZ15" s="247"/>
      <c r="DA15" s="247"/>
      <c r="DB15" s="247"/>
      <c r="DC15" s="247"/>
      <c r="DD15" s="247"/>
      <c r="DE15" s="247"/>
      <c r="DF15" s="247"/>
      <c r="DG15" s="247"/>
      <c r="DH15" s="247"/>
      <c r="DI15" s="247"/>
      <c r="DJ15" s="247"/>
      <c r="DK15" s="247"/>
      <c r="DL15" s="247"/>
      <c r="DM15" s="247"/>
      <c r="DN15" s="247"/>
      <c r="DO15" s="247"/>
      <c r="DP15" s="247"/>
      <c r="DQ15" s="247"/>
      <c r="DR15" s="247"/>
      <c r="DS15" s="247"/>
      <c r="DT15" s="247"/>
      <c r="DU15" s="247"/>
      <c r="DV15" s="247"/>
      <c r="DW15" s="247"/>
      <c r="DX15" s="247"/>
      <c r="DY15" s="247"/>
      <c r="DZ15" s="247"/>
      <c r="EA15" s="247"/>
      <c r="EB15" s="247"/>
      <c r="EC15" s="247"/>
      <c r="ED15" s="247"/>
      <c r="EE15" s="247"/>
      <c r="EF15" s="247"/>
      <c r="EG15" s="247"/>
      <c r="EH15" s="247"/>
      <c r="EI15" s="247"/>
      <c r="EJ15" s="247"/>
      <c r="EK15" s="247"/>
      <c r="EL15" s="247"/>
      <c r="EM15" s="247"/>
      <c r="EN15" s="247"/>
      <c r="EO15" s="247"/>
      <c r="EP15" s="247"/>
      <c r="EQ15" s="247"/>
      <c r="ER15" s="247"/>
      <c r="ES15" s="247"/>
      <c r="ET15" s="247"/>
      <c r="EU15" s="247"/>
      <c r="EV15" s="247"/>
      <c r="EW15" s="247"/>
      <c r="EX15" s="247"/>
      <c r="EY15" s="247"/>
      <c r="EZ15" s="247"/>
      <c r="FA15" s="247"/>
      <c r="FB15" s="247"/>
      <c r="FC15" s="247"/>
      <c r="FD15" s="247"/>
      <c r="FE15" s="247"/>
      <c r="FF15" s="247"/>
    </row>
    <row r="16" spans="1:162" s="248" customFormat="1" ht="14.25" customHeight="1" x14ac:dyDescent="0.25">
      <c r="A16" s="254" t="s">
        <v>451</v>
      </c>
      <c r="B16" s="240"/>
      <c r="C16" s="240"/>
      <c r="D16" s="240"/>
      <c r="E16" s="240"/>
      <c r="F16" s="240"/>
      <c r="G16" s="240"/>
      <c r="H16" s="240"/>
      <c r="I16" s="240"/>
      <c r="J16" s="240"/>
      <c r="K16" s="239"/>
      <c r="L16" s="247"/>
      <c r="M16" s="247"/>
      <c r="N16" s="247"/>
      <c r="O16" s="247"/>
      <c r="P16" s="247"/>
      <c r="Q16" s="247"/>
      <c r="R16" s="247"/>
      <c r="S16" s="247"/>
      <c r="T16" s="247"/>
      <c r="U16" s="247"/>
      <c r="V16" s="247"/>
      <c r="W16" s="247"/>
      <c r="X16" s="247"/>
      <c r="Y16" s="247"/>
      <c r="Z16" s="247"/>
      <c r="AA16" s="247"/>
      <c r="AB16" s="247"/>
      <c r="AC16" s="247"/>
      <c r="AD16" s="247"/>
      <c r="AE16" s="247"/>
      <c r="AF16" s="247"/>
      <c r="AG16" s="247"/>
      <c r="AH16" s="247"/>
      <c r="AI16" s="247"/>
      <c r="AJ16" s="247"/>
      <c r="AK16" s="247"/>
      <c r="AL16" s="247"/>
      <c r="AM16" s="247"/>
      <c r="AN16" s="247"/>
      <c r="AO16" s="247"/>
      <c r="AP16" s="247"/>
      <c r="AQ16" s="247"/>
      <c r="AR16" s="247"/>
      <c r="AS16" s="247"/>
      <c r="AT16" s="247"/>
      <c r="AU16" s="247"/>
      <c r="AV16" s="247"/>
      <c r="AW16" s="247"/>
      <c r="AX16" s="247"/>
      <c r="AY16" s="247"/>
      <c r="AZ16" s="247"/>
      <c r="BA16" s="247"/>
      <c r="BB16" s="247"/>
      <c r="BC16" s="247"/>
      <c r="BD16" s="247"/>
      <c r="BE16" s="247"/>
      <c r="BF16" s="247"/>
      <c r="BG16" s="247"/>
      <c r="BH16" s="247"/>
      <c r="BI16" s="247"/>
      <c r="BJ16" s="247"/>
      <c r="BK16" s="247"/>
      <c r="BL16" s="247"/>
      <c r="BM16" s="247"/>
      <c r="BN16" s="247"/>
      <c r="BO16" s="247"/>
      <c r="BP16" s="247"/>
      <c r="BQ16" s="247"/>
      <c r="BR16" s="247"/>
      <c r="BS16" s="247"/>
      <c r="BT16" s="247"/>
      <c r="BU16" s="247"/>
      <c r="BV16" s="247"/>
      <c r="BW16" s="247"/>
      <c r="BX16" s="247"/>
      <c r="BY16" s="247"/>
      <c r="BZ16" s="247"/>
      <c r="CA16" s="247"/>
      <c r="CB16" s="247"/>
      <c r="CC16" s="247"/>
      <c r="CD16" s="247"/>
      <c r="CE16" s="247"/>
      <c r="CF16" s="247"/>
      <c r="CG16" s="247"/>
      <c r="CH16" s="247"/>
      <c r="CI16" s="247"/>
      <c r="CJ16" s="247"/>
      <c r="CK16" s="247"/>
      <c r="CL16" s="247"/>
      <c r="CM16" s="247"/>
      <c r="CN16" s="247"/>
      <c r="CO16" s="247"/>
      <c r="CP16" s="247"/>
      <c r="CQ16" s="247"/>
      <c r="CR16" s="247"/>
      <c r="CS16" s="247"/>
      <c r="CT16" s="247"/>
      <c r="CU16" s="247"/>
      <c r="CV16" s="247"/>
      <c r="CW16" s="247"/>
      <c r="CX16" s="247"/>
      <c r="CY16" s="247"/>
      <c r="CZ16" s="247"/>
      <c r="DA16" s="247"/>
      <c r="DB16" s="247"/>
      <c r="DC16" s="247"/>
      <c r="DD16" s="247"/>
      <c r="DE16" s="247"/>
      <c r="DF16" s="247"/>
      <c r="DG16" s="247"/>
      <c r="DH16" s="247"/>
      <c r="DI16" s="247"/>
      <c r="DJ16" s="247"/>
      <c r="DK16" s="247"/>
      <c r="DL16" s="247"/>
      <c r="DM16" s="247"/>
      <c r="DN16" s="247"/>
      <c r="DO16" s="247"/>
      <c r="DP16" s="247"/>
      <c r="DQ16" s="247"/>
      <c r="DR16" s="247"/>
      <c r="DS16" s="247"/>
      <c r="DT16" s="247"/>
      <c r="DU16" s="247"/>
      <c r="DV16" s="247"/>
      <c r="DW16" s="247"/>
      <c r="DX16" s="247"/>
      <c r="DY16" s="247"/>
      <c r="DZ16" s="247"/>
      <c r="EA16" s="247"/>
      <c r="EB16" s="247"/>
      <c r="EC16" s="247"/>
      <c r="ED16" s="247"/>
      <c r="EE16" s="247"/>
      <c r="EF16" s="247"/>
      <c r="EG16" s="247"/>
      <c r="EH16" s="247"/>
      <c r="EI16" s="247"/>
      <c r="EJ16" s="247"/>
      <c r="EK16" s="247"/>
      <c r="EL16" s="247"/>
      <c r="EM16" s="247"/>
      <c r="EN16" s="247"/>
      <c r="EO16" s="247"/>
      <c r="EP16" s="247"/>
      <c r="EQ16" s="247"/>
      <c r="ER16" s="247"/>
      <c r="ES16" s="247"/>
      <c r="ET16" s="247"/>
      <c r="EU16" s="247"/>
      <c r="EV16" s="247"/>
      <c r="EW16" s="247"/>
      <c r="EX16" s="247"/>
      <c r="EY16" s="247"/>
      <c r="EZ16" s="247"/>
      <c r="FA16" s="247"/>
      <c r="FB16" s="247"/>
      <c r="FC16" s="247"/>
      <c r="FD16" s="247"/>
      <c r="FE16" s="247"/>
      <c r="FF16" s="247"/>
    </row>
    <row r="17" spans="1:11" ht="14.85" customHeight="1" x14ac:dyDescent="0.2">
      <c r="A17" s="254" t="s">
        <v>452</v>
      </c>
      <c r="B17" s="232"/>
      <c r="C17" s="232"/>
      <c r="D17" s="232"/>
      <c r="E17" s="232"/>
      <c r="F17" s="232"/>
      <c r="G17" s="232"/>
      <c r="H17" s="232"/>
      <c r="I17" s="232"/>
      <c r="J17" s="232"/>
      <c r="K17" s="244"/>
    </row>
    <row r="18" spans="1:11" ht="14.85" customHeight="1" x14ac:dyDescent="0.2">
      <c r="A18" s="245"/>
      <c r="B18" s="232"/>
      <c r="C18" s="232"/>
      <c r="D18" s="232"/>
      <c r="E18" s="232"/>
      <c r="F18" s="232"/>
      <c r="G18" s="232"/>
      <c r="H18" s="232"/>
      <c r="I18" s="232"/>
      <c r="J18" s="232"/>
      <c r="K18" s="244"/>
    </row>
    <row r="19" spans="1:11" ht="14.85" customHeight="1" x14ac:dyDescent="0.2">
      <c r="A19" s="245"/>
      <c r="B19" s="232"/>
      <c r="C19" s="232"/>
      <c r="D19" s="232"/>
      <c r="E19" s="232"/>
      <c r="F19" s="232"/>
      <c r="G19" s="232"/>
      <c r="H19" s="232"/>
      <c r="I19" s="232"/>
      <c r="J19" s="232"/>
      <c r="K19" s="244"/>
    </row>
    <row r="20" spans="1:11" ht="14.85" customHeight="1" x14ac:dyDescent="0.2">
      <c r="A20" s="245"/>
      <c r="B20" s="232"/>
      <c r="C20" s="232"/>
      <c r="D20" s="232"/>
      <c r="E20" s="232"/>
      <c r="F20" s="232"/>
      <c r="G20" s="232"/>
      <c r="H20" s="232"/>
      <c r="I20" s="232"/>
      <c r="J20" s="232"/>
      <c r="K20" s="244"/>
    </row>
    <row r="21" spans="1:11" ht="14.85" customHeight="1" x14ac:dyDescent="0.2">
      <c r="A21" s="245"/>
      <c r="B21" s="232"/>
      <c r="C21" s="232"/>
      <c r="D21" s="232"/>
      <c r="E21" s="232"/>
      <c r="F21" s="232"/>
      <c r="G21" s="232"/>
      <c r="H21" s="232"/>
      <c r="I21" s="232"/>
      <c r="J21" s="232"/>
      <c r="K21" s="244"/>
    </row>
    <row r="22" spans="1:11" ht="19.5" customHeight="1" x14ac:dyDescent="0.2">
      <c r="A22" s="245"/>
      <c r="B22" s="232"/>
      <c r="C22" s="232"/>
      <c r="D22" s="232"/>
      <c r="E22" s="232"/>
      <c r="F22" s="232"/>
      <c r="G22" s="232"/>
      <c r="H22" s="232"/>
      <c r="I22" s="232"/>
      <c r="J22" s="232"/>
      <c r="K22" s="244"/>
    </row>
    <row r="23" spans="1:11" ht="19.5" customHeight="1" x14ac:dyDescent="0.2">
      <c r="A23" s="245"/>
      <c r="B23" s="232"/>
      <c r="C23" s="232"/>
      <c r="D23" s="232"/>
      <c r="E23" s="232"/>
      <c r="F23" s="232"/>
      <c r="G23" s="232"/>
      <c r="H23" s="232"/>
      <c r="I23" s="232"/>
      <c r="J23" s="232"/>
      <c r="K23" s="244"/>
    </row>
    <row r="24" spans="1:11" ht="19.5" customHeight="1" x14ac:dyDescent="0.2">
      <c r="A24" s="245"/>
      <c r="B24" s="232"/>
      <c r="C24" s="232"/>
      <c r="D24" s="232"/>
      <c r="E24" s="232"/>
      <c r="F24" s="232"/>
      <c r="G24" s="232"/>
      <c r="H24" s="232"/>
      <c r="I24" s="232"/>
      <c r="J24" s="232"/>
      <c r="K24" s="244"/>
    </row>
    <row r="25" spans="1:11" ht="14.85" customHeight="1" x14ac:dyDescent="0.2">
      <c r="A25" s="415" t="s">
        <v>453</v>
      </c>
      <c r="B25" s="240"/>
      <c r="C25" s="240"/>
      <c r="D25" s="240"/>
      <c r="E25" s="240"/>
      <c r="F25" s="240"/>
      <c r="G25" s="240"/>
      <c r="H25" s="240"/>
      <c r="I25" s="240"/>
      <c r="J25" s="240"/>
      <c r="K25" s="239"/>
    </row>
    <row r="26" spans="1:11" ht="14.45" customHeight="1" x14ac:dyDescent="0.2">
      <c r="A26" s="254" t="s">
        <v>454</v>
      </c>
      <c r="B26" s="240"/>
      <c r="C26" s="240"/>
      <c r="D26" s="240"/>
      <c r="E26" s="240"/>
      <c r="F26" s="240"/>
      <c r="G26" s="240"/>
      <c r="H26" s="240"/>
      <c r="I26" s="240"/>
      <c r="J26" s="240"/>
      <c r="K26" s="239"/>
    </row>
    <row r="27" spans="1:11" ht="14.85" customHeight="1" x14ac:dyDescent="0.2">
      <c r="A27" s="245"/>
      <c r="B27" s="232"/>
      <c r="C27" s="232"/>
      <c r="D27" s="232"/>
      <c r="E27" s="232"/>
      <c r="F27" s="232"/>
      <c r="G27" s="232"/>
      <c r="H27" s="232"/>
      <c r="I27" s="232"/>
      <c r="J27" s="232"/>
      <c r="K27" s="244"/>
    </row>
    <row r="28" spans="1:11" ht="14.85" customHeight="1" x14ac:dyDescent="0.2">
      <c r="A28" s="245"/>
      <c r="B28" s="232"/>
      <c r="C28" s="232"/>
      <c r="D28" s="232"/>
      <c r="E28" s="232"/>
      <c r="F28" s="232"/>
      <c r="G28" s="232"/>
      <c r="H28" s="232"/>
      <c r="I28" s="232"/>
      <c r="J28" s="232"/>
      <c r="K28" s="244"/>
    </row>
    <row r="29" spans="1:11" ht="14.85" customHeight="1" x14ac:dyDescent="0.2">
      <c r="A29" s="245"/>
      <c r="B29" s="232"/>
      <c r="C29" s="232"/>
      <c r="D29" s="232"/>
      <c r="E29" s="232"/>
      <c r="F29" s="232"/>
      <c r="G29" s="232"/>
      <c r="H29" s="232"/>
      <c r="I29" s="232"/>
      <c r="J29" s="232"/>
      <c r="K29" s="244"/>
    </row>
    <row r="30" spans="1:11" ht="14.85" customHeight="1" x14ac:dyDescent="0.2">
      <c r="A30" s="245"/>
      <c r="B30" s="232"/>
      <c r="C30" s="232"/>
      <c r="D30" s="232"/>
      <c r="E30" s="232"/>
      <c r="F30" s="232"/>
      <c r="G30" s="232"/>
      <c r="H30" s="232"/>
      <c r="I30" s="232"/>
      <c r="J30" s="232"/>
      <c r="K30" s="244"/>
    </row>
    <row r="31" spans="1:11" ht="14.85" customHeight="1" x14ac:dyDescent="0.2">
      <c r="A31" s="245"/>
      <c r="B31" s="232"/>
      <c r="C31" s="232"/>
      <c r="D31" s="232"/>
      <c r="E31" s="232"/>
      <c r="F31" s="232"/>
      <c r="G31" s="232"/>
      <c r="H31" s="232"/>
      <c r="I31" s="232"/>
      <c r="J31" s="232"/>
      <c r="K31" s="244"/>
    </row>
    <row r="32" spans="1:11" ht="14.85" customHeight="1" x14ac:dyDescent="0.2">
      <c r="A32" s="245"/>
      <c r="B32" s="232"/>
      <c r="C32" s="232"/>
      <c r="D32" s="232"/>
      <c r="E32" s="232"/>
      <c r="F32" s="232"/>
      <c r="G32" s="232"/>
      <c r="H32" s="232"/>
      <c r="I32" s="232"/>
      <c r="J32" s="232"/>
      <c r="K32" s="244"/>
    </row>
    <row r="33" spans="1:11" ht="14.85" customHeight="1" x14ac:dyDescent="0.2">
      <c r="A33" s="245"/>
      <c r="B33" s="232"/>
      <c r="C33" s="232"/>
      <c r="D33" s="232"/>
      <c r="E33" s="232"/>
      <c r="F33" s="232"/>
      <c r="G33" s="232"/>
      <c r="H33" s="232"/>
      <c r="I33" s="232"/>
      <c r="J33" s="232"/>
      <c r="K33" s="244"/>
    </row>
    <row r="34" spans="1:11" ht="14.85" customHeight="1" x14ac:dyDescent="0.2">
      <c r="A34" s="245"/>
      <c r="B34" s="232"/>
      <c r="C34" s="232"/>
      <c r="D34" s="232"/>
      <c r="E34" s="232"/>
      <c r="F34" s="232"/>
      <c r="G34" s="232"/>
      <c r="H34" s="232"/>
      <c r="I34" s="232"/>
      <c r="J34" s="232"/>
      <c r="K34" s="244"/>
    </row>
    <row r="35" spans="1:11" ht="9" customHeight="1" x14ac:dyDescent="0.25">
      <c r="A35" s="300"/>
      <c r="B35" s="301"/>
      <c r="C35" s="301"/>
      <c r="D35" s="301"/>
      <c r="E35" s="301"/>
      <c r="F35" s="301"/>
      <c r="G35" s="301"/>
      <c r="H35" s="301"/>
      <c r="I35" s="301"/>
      <c r="J35" s="301"/>
      <c r="K35" s="302"/>
    </row>
    <row r="36" spans="1:11" ht="14.85" customHeight="1" x14ac:dyDescent="0.25">
      <c r="A36" s="796" t="s">
        <v>369</v>
      </c>
      <c r="B36" s="797"/>
      <c r="C36" s="797"/>
      <c r="D36" s="797"/>
      <c r="E36" s="797"/>
      <c r="F36" s="797"/>
      <c r="G36" s="797"/>
      <c r="H36" s="797"/>
      <c r="I36" s="797"/>
      <c r="J36" s="797"/>
      <c r="K36" s="798"/>
    </row>
    <row r="37" spans="1:11" ht="14.85" customHeight="1" x14ac:dyDescent="0.2">
      <c r="A37" s="799"/>
      <c r="B37" s="800"/>
      <c r="C37" s="800"/>
      <c r="D37" s="800"/>
      <c r="E37" s="800"/>
      <c r="F37" s="800"/>
      <c r="G37" s="800"/>
      <c r="H37" s="800"/>
      <c r="I37" s="800"/>
      <c r="J37" s="800"/>
      <c r="K37" s="801"/>
    </row>
    <row r="38" spans="1:11" ht="14.85" customHeight="1" x14ac:dyDescent="0.2">
      <c r="A38" s="799"/>
      <c r="B38" s="800"/>
      <c r="C38" s="800"/>
      <c r="D38" s="800"/>
      <c r="E38" s="800"/>
      <c r="F38" s="800"/>
      <c r="G38" s="800"/>
      <c r="H38" s="800"/>
      <c r="I38" s="800"/>
      <c r="J38" s="800"/>
      <c r="K38" s="801"/>
    </row>
    <row r="39" spans="1:11" ht="14.85" customHeight="1" x14ac:dyDescent="0.2">
      <c r="A39" s="799"/>
      <c r="B39" s="800"/>
      <c r="C39" s="800"/>
      <c r="D39" s="800"/>
      <c r="E39" s="800"/>
      <c r="F39" s="800"/>
      <c r="G39" s="800"/>
      <c r="H39" s="800"/>
      <c r="I39" s="800"/>
      <c r="J39" s="800"/>
      <c r="K39" s="801"/>
    </row>
    <row r="40" spans="1:11" ht="14.85" customHeight="1" x14ac:dyDescent="0.2">
      <c r="A40" s="799"/>
      <c r="B40" s="800"/>
      <c r="C40" s="800"/>
      <c r="D40" s="800"/>
      <c r="E40" s="800"/>
      <c r="F40" s="800"/>
      <c r="G40" s="800"/>
      <c r="H40" s="800"/>
      <c r="I40" s="800"/>
      <c r="J40" s="800"/>
      <c r="K40" s="801"/>
    </row>
    <row r="41" spans="1:11" ht="14.85" customHeight="1" x14ac:dyDescent="0.2">
      <c r="A41" s="799"/>
      <c r="B41" s="800"/>
      <c r="C41" s="800"/>
      <c r="D41" s="800"/>
      <c r="E41" s="800"/>
      <c r="F41" s="800"/>
      <c r="G41" s="800"/>
      <c r="H41" s="800"/>
      <c r="I41" s="800"/>
      <c r="J41" s="800"/>
      <c r="K41" s="801"/>
    </row>
    <row r="42" spans="1:11" ht="14.85" customHeight="1" x14ac:dyDescent="0.2">
      <c r="A42" s="799"/>
      <c r="B42" s="800"/>
      <c r="C42" s="800"/>
      <c r="D42" s="800"/>
      <c r="E42" s="800"/>
      <c r="F42" s="800"/>
      <c r="G42" s="800"/>
      <c r="H42" s="800"/>
      <c r="I42" s="800"/>
      <c r="J42" s="800"/>
      <c r="K42" s="801"/>
    </row>
    <row r="43" spans="1:11" ht="14.85" customHeight="1" x14ac:dyDescent="0.2">
      <c r="A43" s="799"/>
      <c r="B43" s="800"/>
      <c r="C43" s="800"/>
      <c r="D43" s="800"/>
      <c r="E43" s="800"/>
      <c r="F43" s="800"/>
      <c r="G43" s="800"/>
      <c r="H43" s="800"/>
      <c r="I43" s="800"/>
      <c r="J43" s="800"/>
      <c r="K43" s="801"/>
    </row>
    <row r="44" spans="1:11" ht="14.85" customHeight="1" x14ac:dyDescent="0.25">
      <c r="A44" s="300"/>
      <c r="B44" s="301"/>
      <c r="C44" s="301"/>
      <c r="D44" s="301"/>
      <c r="E44" s="301"/>
      <c r="F44" s="301"/>
      <c r="G44" s="301"/>
      <c r="H44" s="301"/>
      <c r="I44" s="301"/>
      <c r="J44" s="301"/>
      <c r="K44" s="302"/>
    </row>
    <row r="45" spans="1:11" ht="14.85" customHeight="1" x14ac:dyDescent="0.2">
      <c r="A45" s="802" t="s">
        <v>423</v>
      </c>
      <c r="B45" s="803"/>
      <c r="C45" s="803"/>
      <c r="D45" s="803"/>
      <c r="E45" s="803"/>
      <c r="F45" s="803"/>
      <c r="G45" s="803"/>
      <c r="H45" s="803"/>
      <c r="I45" s="803"/>
      <c r="J45" s="803"/>
      <c r="K45" s="804"/>
    </row>
    <row r="46" spans="1:11" ht="14.85" customHeight="1" x14ac:dyDescent="0.2">
      <c r="A46" s="802"/>
      <c r="B46" s="803"/>
      <c r="C46" s="803"/>
      <c r="D46" s="803"/>
      <c r="E46" s="803"/>
      <c r="F46" s="803"/>
      <c r="G46" s="803"/>
      <c r="H46" s="803"/>
      <c r="I46" s="803"/>
      <c r="J46" s="803"/>
      <c r="K46" s="804"/>
    </row>
    <row r="47" spans="1:11" ht="14.85" customHeight="1" x14ac:dyDescent="0.2">
      <c r="A47" s="253" t="s">
        <v>370</v>
      </c>
      <c r="B47" s="242"/>
      <c r="C47" s="242"/>
      <c r="D47" s="242"/>
      <c r="E47" s="242"/>
      <c r="F47" s="242"/>
      <c r="G47" s="242"/>
      <c r="H47" s="242"/>
      <c r="I47" s="242"/>
      <c r="J47" s="242"/>
      <c r="K47" s="243"/>
    </row>
    <row r="48" spans="1:11" ht="14.85" customHeight="1" x14ac:dyDescent="0.2">
      <c r="A48" s="793"/>
      <c r="B48" s="794"/>
      <c r="C48" s="794"/>
      <c r="D48" s="794"/>
      <c r="E48" s="794"/>
      <c r="F48" s="794"/>
      <c r="G48" s="794"/>
      <c r="H48" s="794"/>
      <c r="I48" s="794"/>
      <c r="J48" s="794"/>
      <c r="K48" s="795"/>
    </row>
    <row r="49" spans="1:11" ht="14.85" customHeight="1" x14ac:dyDescent="0.2">
      <c r="A49" s="810" t="s">
        <v>372</v>
      </c>
      <c r="B49" s="608"/>
      <c r="C49" s="608"/>
      <c r="D49" s="608"/>
      <c r="E49" s="608"/>
      <c r="F49" s="608"/>
      <c r="G49" s="608"/>
      <c r="H49" s="608"/>
      <c r="I49" s="608"/>
      <c r="J49" s="608"/>
      <c r="K49" s="840"/>
    </row>
    <row r="50" spans="1:11" ht="14.85" customHeight="1" x14ac:dyDescent="0.2">
      <c r="A50" s="841"/>
      <c r="B50" s="608"/>
      <c r="C50" s="608"/>
      <c r="D50" s="608"/>
      <c r="E50" s="608"/>
      <c r="F50" s="608"/>
      <c r="G50" s="608"/>
      <c r="H50" s="608"/>
      <c r="I50" s="608"/>
      <c r="J50" s="608"/>
      <c r="K50" s="840"/>
    </row>
    <row r="51" spans="1:11" ht="14.85" customHeight="1" x14ac:dyDescent="0.2">
      <c r="A51" s="258"/>
      <c r="B51" s="259"/>
      <c r="C51" s="259"/>
      <c r="D51" s="259"/>
      <c r="E51" s="259"/>
      <c r="F51" s="259"/>
      <c r="G51" s="259"/>
      <c r="H51" s="259"/>
      <c r="I51" s="259"/>
      <c r="J51" s="259"/>
      <c r="K51" s="260"/>
    </row>
    <row r="52" spans="1:11" ht="14.85" customHeight="1" x14ac:dyDescent="0.25">
      <c r="A52" s="245"/>
      <c r="B52" s="766" t="s">
        <v>470</v>
      </c>
      <c r="C52" s="827"/>
      <c r="D52" s="827"/>
      <c r="E52" s="827"/>
      <c r="F52" s="827"/>
      <c r="G52" s="827"/>
      <c r="H52" s="827"/>
      <c r="I52" s="827"/>
      <c r="J52" s="828"/>
      <c r="K52" s="255"/>
    </row>
    <row r="53" spans="1:11" ht="14.85" customHeight="1" x14ac:dyDescent="0.25">
      <c r="A53" s="254"/>
      <c r="B53" s="829"/>
      <c r="C53" s="830"/>
      <c r="D53" s="830"/>
      <c r="E53" s="830"/>
      <c r="F53" s="830"/>
      <c r="G53" s="830"/>
      <c r="H53" s="830"/>
      <c r="I53" s="830"/>
      <c r="J53" s="831"/>
      <c r="K53" s="255"/>
    </row>
    <row r="54" spans="1:11" ht="14.85" customHeight="1" x14ac:dyDescent="0.25">
      <c r="A54" s="245"/>
      <c r="B54" s="832"/>
      <c r="C54" s="833"/>
      <c r="D54" s="833"/>
      <c r="E54" s="833"/>
      <c r="F54" s="833"/>
      <c r="G54" s="833"/>
      <c r="H54" s="833"/>
      <c r="I54" s="833"/>
      <c r="J54" s="834"/>
      <c r="K54" s="255"/>
    </row>
    <row r="55" spans="1:11" ht="14.85" customHeight="1" x14ac:dyDescent="0.25">
      <c r="A55" s="245"/>
      <c r="B55" s="193"/>
      <c r="C55" s="193"/>
      <c r="D55" s="193"/>
      <c r="E55" s="193"/>
      <c r="F55" s="193"/>
      <c r="G55" s="193"/>
      <c r="H55" s="193"/>
      <c r="I55" s="193"/>
      <c r="J55" s="193"/>
      <c r="K55" s="255"/>
    </row>
    <row r="56" spans="1:11" ht="14.85" customHeight="1" x14ac:dyDescent="0.2">
      <c r="A56" s="245"/>
      <c r="B56" s="766" t="s">
        <v>424</v>
      </c>
      <c r="C56" s="767"/>
      <c r="D56" s="767"/>
      <c r="E56" s="767"/>
      <c r="F56" s="767"/>
      <c r="G56" s="767"/>
      <c r="H56" s="767"/>
      <c r="I56" s="767"/>
      <c r="J56" s="768"/>
      <c r="K56" s="256"/>
    </row>
    <row r="57" spans="1:11" ht="14.85" customHeight="1" x14ac:dyDescent="0.2">
      <c r="A57" s="245"/>
      <c r="B57" s="769"/>
      <c r="C57" s="770"/>
      <c r="D57" s="770"/>
      <c r="E57" s="770"/>
      <c r="F57" s="770"/>
      <c r="G57" s="770"/>
      <c r="H57" s="770"/>
      <c r="I57" s="770"/>
      <c r="J57" s="771"/>
      <c r="K57" s="256"/>
    </row>
    <row r="58" spans="1:11" ht="14.85" customHeight="1" x14ac:dyDescent="0.2">
      <c r="A58" s="245"/>
      <c r="B58" s="769"/>
      <c r="C58" s="770"/>
      <c r="D58" s="770"/>
      <c r="E58" s="770"/>
      <c r="F58" s="770"/>
      <c r="G58" s="770"/>
      <c r="H58" s="770"/>
      <c r="I58" s="770"/>
      <c r="J58" s="771"/>
      <c r="K58" s="256"/>
    </row>
    <row r="59" spans="1:11" ht="14.85" customHeight="1" x14ac:dyDescent="0.25">
      <c r="A59" s="261"/>
      <c r="B59" s="772"/>
      <c r="C59" s="773"/>
      <c r="D59" s="773"/>
      <c r="E59" s="773"/>
      <c r="F59" s="773"/>
      <c r="G59" s="773"/>
      <c r="H59" s="773"/>
      <c r="I59" s="773"/>
      <c r="J59" s="774"/>
      <c r="K59" s="255"/>
    </row>
    <row r="60" spans="1:11" ht="14.85" customHeight="1" x14ac:dyDescent="0.25">
      <c r="A60" s="261"/>
      <c r="B60" s="421"/>
      <c r="C60" s="421"/>
      <c r="D60" s="421"/>
      <c r="E60" s="421"/>
      <c r="F60" s="421"/>
      <c r="G60" s="421"/>
      <c r="H60" s="421"/>
      <c r="I60" s="421"/>
      <c r="J60" s="421"/>
      <c r="K60" s="255"/>
    </row>
    <row r="61" spans="1:11" ht="14.85" customHeight="1" x14ac:dyDescent="0.25">
      <c r="A61" s="261"/>
      <c r="B61" s="421"/>
      <c r="C61" s="421"/>
      <c r="D61" s="421"/>
      <c r="E61" s="421"/>
      <c r="F61" s="421"/>
      <c r="G61" s="421"/>
      <c r="H61" s="421"/>
      <c r="I61" s="421"/>
      <c r="J61" s="421"/>
      <c r="K61" s="255"/>
    </row>
    <row r="62" spans="1:11" ht="14.85" customHeight="1" x14ac:dyDescent="0.2">
      <c r="A62" s="763"/>
      <c r="B62" s="764"/>
      <c r="C62" s="764"/>
      <c r="D62" s="764"/>
      <c r="E62" s="764"/>
      <c r="F62" s="764"/>
      <c r="G62" s="764"/>
      <c r="H62" s="764"/>
      <c r="I62" s="764"/>
      <c r="J62" s="764"/>
      <c r="K62" s="765"/>
    </row>
    <row r="63" spans="1:11" ht="14.85" customHeight="1" x14ac:dyDescent="0.2">
      <c r="A63" s="763"/>
      <c r="B63" s="764"/>
      <c r="C63" s="764"/>
      <c r="D63" s="764"/>
      <c r="E63" s="764"/>
      <c r="F63" s="764"/>
      <c r="G63" s="764"/>
      <c r="H63" s="764"/>
      <c r="I63" s="764"/>
      <c r="J63" s="764"/>
      <c r="K63" s="765"/>
    </row>
    <row r="64" spans="1:11" ht="14.85" customHeight="1" x14ac:dyDescent="0.2">
      <c r="A64" s="763"/>
      <c r="B64" s="764"/>
      <c r="C64" s="764"/>
      <c r="D64" s="764"/>
      <c r="E64" s="764"/>
      <c r="F64" s="764"/>
      <c r="G64" s="764"/>
      <c r="H64" s="764"/>
      <c r="I64" s="764"/>
      <c r="J64" s="764"/>
      <c r="K64" s="765"/>
    </row>
    <row r="65" spans="1:11" ht="14.85" customHeight="1" x14ac:dyDescent="0.2">
      <c r="A65" s="763"/>
      <c r="B65" s="764"/>
      <c r="C65" s="764"/>
      <c r="D65" s="764"/>
      <c r="E65" s="764"/>
      <c r="F65" s="764"/>
      <c r="G65" s="764"/>
      <c r="H65" s="764"/>
      <c r="I65" s="764"/>
      <c r="J65" s="764"/>
      <c r="K65" s="765"/>
    </row>
    <row r="66" spans="1:11" ht="14.85" customHeight="1" x14ac:dyDescent="0.2">
      <c r="A66" s="763"/>
      <c r="B66" s="764"/>
      <c r="C66" s="764"/>
      <c r="D66" s="764"/>
      <c r="E66" s="764"/>
      <c r="F66" s="764"/>
      <c r="G66" s="764"/>
      <c r="H66" s="764"/>
      <c r="I66" s="764"/>
      <c r="J66" s="764"/>
      <c r="K66" s="765"/>
    </row>
    <row r="67" spans="1:11" ht="14.85" customHeight="1" x14ac:dyDescent="0.2">
      <c r="A67" s="763"/>
      <c r="B67" s="764"/>
      <c r="C67" s="764"/>
      <c r="D67" s="764"/>
      <c r="E67" s="764"/>
      <c r="F67" s="764"/>
      <c r="G67" s="764"/>
      <c r="H67" s="764"/>
      <c r="I67" s="764"/>
      <c r="J67" s="764"/>
      <c r="K67" s="765"/>
    </row>
    <row r="68" spans="1:11" ht="14.85" customHeight="1" x14ac:dyDescent="0.2">
      <c r="A68" s="763"/>
      <c r="B68" s="764"/>
      <c r="C68" s="764"/>
      <c r="D68" s="764"/>
      <c r="E68" s="764"/>
      <c r="F68" s="764"/>
      <c r="G68" s="764"/>
      <c r="H68" s="764"/>
      <c r="I68" s="764"/>
      <c r="J68" s="764"/>
      <c r="K68" s="765"/>
    </row>
    <row r="69" spans="1:11" ht="14.85" customHeight="1" x14ac:dyDescent="0.2">
      <c r="A69" s="760" t="s">
        <v>373</v>
      </c>
      <c r="B69" s="761"/>
      <c r="C69" s="761"/>
      <c r="D69" s="761"/>
      <c r="E69" s="761"/>
      <c r="F69" s="761"/>
      <c r="G69" s="761"/>
      <c r="H69" s="761"/>
      <c r="I69" s="761"/>
      <c r="J69" s="761"/>
      <c r="K69" s="762"/>
    </row>
    <row r="70" spans="1:11" ht="14.85" customHeight="1" x14ac:dyDescent="0.2">
      <c r="A70" s="760"/>
      <c r="B70" s="761"/>
      <c r="C70" s="761"/>
      <c r="D70" s="761"/>
      <c r="E70" s="761"/>
      <c r="F70" s="761"/>
      <c r="G70" s="761"/>
      <c r="H70" s="761"/>
      <c r="I70" s="761"/>
      <c r="J70" s="761"/>
      <c r="K70" s="762"/>
    </row>
    <row r="71" spans="1:11" ht="14.85" customHeight="1" x14ac:dyDescent="0.2">
      <c r="A71" s="760"/>
      <c r="B71" s="761"/>
      <c r="C71" s="761"/>
      <c r="D71" s="761"/>
      <c r="E71" s="761"/>
      <c r="F71" s="761"/>
      <c r="G71" s="761"/>
      <c r="H71" s="761"/>
      <c r="I71" s="761"/>
      <c r="J71" s="761"/>
      <c r="K71" s="762"/>
    </row>
    <row r="72" spans="1:11" ht="14.85" customHeight="1" x14ac:dyDescent="0.2">
      <c r="A72" s="763"/>
      <c r="B72" s="764"/>
      <c r="C72" s="764"/>
      <c r="D72" s="764"/>
      <c r="E72" s="764"/>
      <c r="F72" s="764"/>
      <c r="G72" s="764"/>
      <c r="H72" s="764"/>
      <c r="I72" s="764"/>
      <c r="J72" s="764"/>
      <c r="K72" s="765"/>
    </row>
    <row r="73" spans="1:11" ht="14.85" customHeight="1" x14ac:dyDescent="0.2">
      <c r="A73" s="763"/>
      <c r="B73" s="764"/>
      <c r="C73" s="764"/>
      <c r="D73" s="764"/>
      <c r="E73" s="764"/>
      <c r="F73" s="764"/>
      <c r="G73" s="764"/>
      <c r="H73" s="764"/>
      <c r="I73" s="764"/>
      <c r="J73" s="764"/>
      <c r="K73" s="765"/>
    </row>
    <row r="74" spans="1:11" ht="14.85" customHeight="1" x14ac:dyDescent="0.2">
      <c r="A74" s="763"/>
      <c r="B74" s="764"/>
      <c r="C74" s="764"/>
      <c r="D74" s="764"/>
      <c r="E74" s="764"/>
      <c r="F74" s="764"/>
      <c r="G74" s="764"/>
      <c r="H74" s="764"/>
      <c r="I74" s="764"/>
      <c r="J74" s="764"/>
      <c r="K74" s="765"/>
    </row>
    <row r="75" spans="1:11" ht="14.85" customHeight="1" x14ac:dyDescent="0.2">
      <c r="A75" s="763"/>
      <c r="B75" s="764"/>
      <c r="C75" s="764"/>
      <c r="D75" s="764"/>
      <c r="E75" s="764"/>
      <c r="F75" s="764"/>
      <c r="G75" s="764"/>
      <c r="H75" s="764"/>
      <c r="I75" s="764"/>
      <c r="J75" s="764"/>
      <c r="K75" s="765"/>
    </row>
    <row r="76" spans="1:11" ht="14.85" customHeight="1" x14ac:dyDescent="0.2">
      <c r="A76" s="763"/>
      <c r="B76" s="764"/>
      <c r="C76" s="764"/>
      <c r="D76" s="764"/>
      <c r="E76" s="764"/>
      <c r="F76" s="764"/>
      <c r="G76" s="764"/>
      <c r="H76" s="764"/>
      <c r="I76" s="764"/>
      <c r="J76" s="764"/>
      <c r="K76" s="765"/>
    </row>
    <row r="77" spans="1:11" ht="14.85" customHeight="1" x14ac:dyDescent="0.2">
      <c r="A77" s="763"/>
      <c r="B77" s="764"/>
      <c r="C77" s="764"/>
      <c r="D77" s="764"/>
      <c r="E77" s="764"/>
      <c r="F77" s="764"/>
      <c r="G77" s="764"/>
      <c r="H77" s="764"/>
      <c r="I77" s="764"/>
      <c r="J77" s="764"/>
      <c r="K77" s="765"/>
    </row>
    <row r="78" spans="1:11" ht="14.85" customHeight="1" x14ac:dyDescent="0.2">
      <c r="A78" s="763"/>
      <c r="B78" s="764"/>
      <c r="C78" s="764"/>
      <c r="D78" s="764"/>
      <c r="E78" s="764"/>
      <c r="F78" s="764"/>
      <c r="G78" s="764"/>
      <c r="H78" s="764"/>
      <c r="I78" s="764"/>
      <c r="J78" s="764"/>
      <c r="K78" s="765"/>
    </row>
    <row r="79" spans="1:11" ht="14.85" customHeight="1" x14ac:dyDescent="0.2">
      <c r="A79" s="813" t="s">
        <v>371</v>
      </c>
      <c r="B79" s="814"/>
      <c r="C79" s="814"/>
      <c r="D79" s="814"/>
      <c r="E79" s="814"/>
      <c r="F79" s="814"/>
      <c r="G79" s="814"/>
      <c r="H79" s="814"/>
      <c r="I79" s="814"/>
      <c r="J79" s="814"/>
      <c r="K79" s="815"/>
    </row>
    <row r="80" spans="1:11" ht="14.85" customHeight="1" x14ac:dyDescent="0.2">
      <c r="A80" s="813"/>
      <c r="B80" s="814"/>
      <c r="C80" s="814"/>
      <c r="D80" s="814"/>
      <c r="E80" s="814"/>
      <c r="F80" s="814"/>
      <c r="G80" s="814"/>
      <c r="H80" s="814"/>
      <c r="I80" s="814"/>
      <c r="J80" s="814"/>
      <c r="K80" s="815"/>
    </row>
    <row r="81" spans="1:11" ht="14.85" customHeight="1" x14ac:dyDescent="0.2">
      <c r="A81" s="813"/>
      <c r="B81" s="814"/>
      <c r="C81" s="814"/>
      <c r="D81" s="814"/>
      <c r="E81" s="814"/>
      <c r="F81" s="814"/>
      <c r="G81" s="814"/>
      <c r="H81" s="814"/>
      <c r="I81" s="814"/>
      <c r="J81" s="814"/>
      <c r="K81" s="815"/>
    </row>
    <row r="82" spans="1:11" ht="14.85" customHeight="1" x14ac:dyDescent="0.2">
      <c r="A82" s="233"/>
      <c r="B82" s="805"/>
      <c r="C82" s="805"/>
      <c r="D82" s="805"/>
      <c r="E82" s="805"/>
      <c r="F82" s="805"/>
      <c r="G82" s="805"/>
      <c r="H82" s="805"/>
      <c r="I82" s="805"/>
      <c r="J82" s="805"/>
      <c r="K82" s="806"/>
    </row>
    <row r="83" spans="1:11" ht="14.85" customHeight="1" x14ac:dyDescent="0.2">
      <c r="A83" s="233"/>
      <c r="B83" s="805"/>
      <c r="C83" s="805"/>
      <c r="D83" s="805"/>
      <c r="E83" s="805"/>
      <c r="F83" s="805"/>
      <c r="G83" s="805"/>
      <c r="H83" s="805"/>
      <c r="I83" s="805"/>
      <c r="J83" s="805"/>
      <c r="K83" s="806"/>
    </row>
    <row r="84" spans="1:11" ht="14.85" customHeight="1" x14ac:dyDescent="0.2">
      <c r="A84" s="233"/>
      <c r="B84" s="231"/>
      <c r="C84" s="231"/>
      <c r="D84" s="231"/>
      <c r="E84" s="231"/>
      <c r="F84" s="231"/>
      <c r="G84" s="231"/>
      <c r="H84" s="231"/>
      <c r="I84" s="231"/>
      <c r="J84" s="231"/>
      <c r="K84" s="230"/>
    </row>
    <row r="85" spans="1:11" ht="14.85" customHeight="1" x14ac:dyDescent="0.2">
      <c r="A85" s="233"/>
      <c r="B85" s="231"/>
      <c r="C85" s="231"/>
      <c r="D85" s="231"/>
      <c r="E85" s="231"/>
      <c r="F85" s="231"/>
      <c r="G85" s="231"/>
      <c r="H85" s="231"/>
      <c r="I85" s="231"/>
      <c r="J85" s="231"/>
      <c r="K85" s="230"/>
    </row>
    <row r="86" spans="1:11" ht="14.85" customHeight="1" x14ac:dyDescent="0.2">
      <c r="A86" s="233"/>
      <c r="B86" s="231"/>
      <c r="C86" s="231"/>
      <c r="D86" s="231"/>
      <c r="E86" s="231"/>
      <c r="F86" s="231"/>
      <c r="G86" s="231"/>
      <c r="H86" s="231"/>
      <c r="I86" s="231"/>
      <c r="J86" s="231"/>
      <c r="K86" s="230"/>
    </row>
    <row r="87" spans="1:11" ht="14.85" customHeight="1" x14ac:dyDescent="0.2">
      <c r="A87" s="233"/>
      <c r="B87" s="231"/>
      <c r="C87" s="231"/>
      <c r="D87" s="231"/>
      <c r="E87" s="231"/>
      <c r="F87" s="231"/>
      <c r="G87" s="231"/>
      <c r="H87" s="231"/>
      <c r="I87" s="231"/>
      <c r="J87" s="231"/>
      <c r="K87" s="230"/>
    </row>
    <row r="88" spans="1:11" ht="14.85" customHeight="1" x14ac:dyDescent="0.2">
      <c r="A88" s="807" t="s">
        <v>374</v>
      </c>
      <c r="B88" s="808"/>
      <c r="C88" s="808"/>
      <c r="D88" s="808"/>
      <c r="E88" s="808"/>
      <c r="F88" s="808"/>
      <c r="G88" s="808"/>
      <c r="H88" s="808"/>
      <c r="I88" s="808"/>
      <c r="J88" s="808"/>
      <c r="K88" s="809"/>
    </row>
    <row r="89" spans="1:11" ht="14.85" customHeight="1" x14ac:dyDescent="0.2">
      <c r="A89" s="807"/>
      <c r="B89" s="808"/>
      <c r="C89" s="808"/>
      <c r="D89" s="808"/>
      <c r="E89" s="808"/>
      <c r="F89" s="808"/>
      <c r="G89" s="808"/>
      <c r="H89" s="808"/>
      <c r="I89" s="808"/>
      <c r="J89" s="808"/>
      <c r="K89" s="809"/>
    </row>
    <row r="90" spans="1:11" ht="24.6" customHeight="1" x14ac:dyDescent="0.2">
      <c r="A90" s="233"/>
      <c r="B90" s="231"/>
      <c r="C90" s="231"/>
      <c r="D90" s="231"/>
      <c r="E90" s="231"/>
      <c r="F90" s="231"/>
      <c r="G90" s="231"/>
      <c r="H90" s="231"/>
      <c r="I90" s="231"/>
      <c r="J90" s="231"/>
      <c r="K90" s="230"/>
    </row>
    <row r="91" spans="1:11" ht="14.85" customHeight="1" x14ac:dyDescent="0.2">
      <c r="A91" s="233"/>
      <c r="B91" s="231"/>
      <c r="C91" s="231"/>
      <c r="D91" s="231"/>
      <c r="E91" s="231"/>
      <c r="F91" s="231"/>
      <c r="G91" s="231"/>
      <c r="H91" s="231"/>
      <c r="I91" s="231"/>
      <c r="J91" s="231"/>
      <c r="K91" s="230"/>
    </row>
    <row r="92" spans="1:11" ht="14.85" customHeight="1" x14ac:dyDescent="0.2">
      <c r="A92" s="816"/>
      <c r="B92" s="817"/>
      <c r="C92" s="817"/>
      <c r="D92" s="817"/>
      <c r="E92" s="817"/>
      <c r="F92" s="817"/>
      <c r="G92" s="817"/>
      <c r="H92" s="231"/>
      <c r="I92" s="231"/>
      <c r="J92" s="231"/>
      <c r="K92" s="230"/>
    </row>
    <row r="93" spans="1:11" ht="14.85" customHeight="1" x14ac:dyDescent="0.2">
      <c r="A93" s="837" t="s">
        <v>472</v>
      </c>
      <c r="B93" s="838"/>
      <c r="C93" s="838"/>
      <c r="D93" s="838"/>
      <c r="E93" s="838"/>
      <c r="F93" s="838"/>
      <c r="G93" s="838"/>
      <c r="H93" s="838"/>
      <c r="I93" s="838"/>
      <c r="J93" s="838"/>
      <c r="K93" s="839"/>
    </row>
    <row r="94" spans="1:11" ht="21.75" customHeight="1" x14ac:dyDescent="0.2">
      <c r="A94" s="807" t="s">
        <v>471</v>
      </c>
      <c r="B94" s="808"/>
      <c r="C94" s="808"/>
      <c r="D94" s="808"/>
      <c r="E94" s="808"/>
      <c r="F94" s="808"/>
      <c r="G94" s="808"/>
      <c r="H94" s="808"/>
      <c r="I94" s="808"/>
      <c r="J94" s="808"/>
      <c r="K94" s="809"/>
    </row>
    <row r="95" spans="1:11" ht="13.5" customHeight="1" x14ac:dyDescent="0.2">
      <c r="A95" s="810" t="s">
        <v>473</v>
      </c>
      <c r="B95" s="811"/>
      <c r="C95" s="811"/>
      <c r="D95" s="811"/>
      <c r="E95" s="811"/>
      <c r="F95" s="811"/>
      <c r="G95" s="811"/>
      <c r="H95" s="811"/>
      <c r="I95" s="811"/>
      <c r="J95" s="811"/>
      <c r="K95" s="812"/>
    </row>
    <row r="96" spans="1:11" ht="14.85" customHeight="1" x14ac:dyDescent="0.2">
      <c r="A96" s="810"/>
      <c r="B96" s="811"/>
      <c r="C96" s="811"/>
      <c r="D96" s="811"/>
      <c r="E96" s="811"/>
      <c r="F96" s="811"/>
      <c r="G96" s="811"/>
      <c r="H96" s="811"/>
      <c r="I96" s="811"/>
      <c r="J96" s="811"/>
      <c r="K96" s="812"/>
    </row>
    <row r="97" spans="1:11" ht="14.85" customHeight="1" x14ac:dyDescent="0.2">
      <c r="A97" s="810"/>
      <c r="B97" s="811"/>
      <c r="C97" s="811"/>
      <c r="D97" s="811"/>
      <c r="E97" s="811"/>
      <c r="F97" s="811"/>
      <c r="G97" s="811"/>
      <c r="H97" s="811"/>
      <c r="I97" s="811"/>
      <c r="J97" s="811"/>
      <c r="K97" s="812"/>
    </row>
    <row r="98" spans="1:11" ht="14.85" customHeight="1" x14ac:dyDescent="0.2">
      <c r="A98" s="810"/>
      <c r="B98" s="811"/>
      <c r="C98" s="811"/>
      <c r="D98" s="811"/>
      <c r="E98" s="811"/>
      <c r="F98" s="811"/>
      <c r="G98" s="811"/>
      <c r="H98" s="811"/>
      <c r="I98" s="811"/>
      <c r="J98" s="811"/>
      <c r="K98" s="812"/>
    </row>
    <row r="99" spans="1:11" ht="14.85" customHeight="1" x14ac:dyDescent="0.2">
      <c r="A99" s="241"/>
      <c r="B99" s="240"/>
      <c r="C99" s="240"/>
      <c r="D99" s="240"/>
      <c r="E99" s="240"/>
      <c r="F99" s="240"/>
      <c r="G99" s="240"/>
      <c r="H99" s="240"/>
      <c r="I99" s="240"/>
      <c r="J99" s="240"/>
      <c r="K99" s="239"/>
    </row>
    <row r="100" spans="1:11" ht="14.85" customHeight="1" x14ac:dyDescent="0.2">
      <c r="A100" s="241"/>
      <c r="B100" s="240"/>
      <c r="C100" s="240"/>
      <c r="D100" s="240"/>
      <c r="E100" s="240"/>
      <c r="F100" s="240"/>
      <c r="G100" s="240"/>
      <c r="H100" s="240"/>
      <c r="I100" s="240"/>
      <c r="J100" s="240"/>
      <c r="K100" s="239"/>
    </row>
    <row r="101" spans="1:11" ht="14.85" customHeight="1" x14ac:dyDescent="0.2">
      <c r="A101" s="241"/>
      <c r="B101" s="240"/>
      <c r="C101" s="240"/>
      <c r="D101" s="240"/>
      <c r="E101" s="240"/>
      <c r="F101" s="240"/>
      <c r="G101" s="240"/>
      <c r="H101" s="240"/>
      <c r="I101" s="240"/>
      <c r="J101" s="240"/>
      <c r="K101" s="239"/>
    </row>
    <row r="102" spans="1:11" ht="14.85" customHeight="1" x14ac:dyDescent="0.2">
      <c r="A102" s="241"/>
      <c r="B102" s="240"/>
      <c r="C102" s="240"/>
      <c r="D102" s="240"/>
      <c r="E102" s="240"/>
      <c r="F102" s="240"/>
      <c r="G102" s="240"/>
      <c r="H102" s="240"/>
      <c r="I102" s="240"/>
      <c r="J102" s="240"/>
      <c r="K102" s="239"/>
    </row>
    <row r="103" spans="1:11" ht="14.85" customHeight="1" x14ac:dyDescent="0.2">
      <c r="A103" s="241"/>
      <c r="B103" s="240"/>
      <c r="C103" s="240"/>
      <c r="D103" s="240"/>
      <c r="E103" s="240"/>
      <c r="F103" s="240"/>
      <c r="G103" s="240"/>
      <c r="H103" s="240"/>
      <c r="I103" s="240"/>
      <c r="J103" s="240"/>
      <c r="K103" s="239"/>
    </row>
    <row r="104" spans="1:11" ht="14.85" customHeight="1" x14ac:dyDescent="0.2">
      <c r="A104" s="241"/>
      <c r="B104" s="240"/>
      <c r="C104" s="240"/>
      <c r="D104" s="240"/>
      <c r="E104" s="240"/>
      <c r="F104" s="240"/>
      <c r="G104" s="240"/>
      <c r="H104" s="240"/>
      <c r="I104" s="240"/>
      <c r="J104" s="240"/>
      <c r="K104" s="239"/>
    </row>
    <row r="105" spans="1:11" ht="14.85" customHeight="1" x14ac:dyDescent="0.2">
      <c r="A105" s="233"/>
      <c r="B105" s="231"/>
      <c r="C105" s="231"/>
      <c r="D105" s="231"/>
      <c r="E105" s="231"/>
      <c r="F105" s="231"/>
      <c r="G105" s="231"/>
      <c r="H105" s="231"/>
      <c r="I105" s="231"/>
      <c r="J105" s="231"/>
      <c r="K105" s="230"/>
    </row>
    <row r="106" spans="1:11" ht="14.85" customHeight="1" x14ac:dyDescent="0.2">
      <c r="A106" s="233"/>
      <c r="B106" s="231"/>
      <c r="C106" s="231"/>
      <c r="D106" s="231"/>
      <c r="E106" s="231"/>
      <c r="F106" s="231"/>
      <c r="G106" s="231"/>
      <c r="H106" s="231"/>
      <c r="I106" s="231"/>
      <c r="J106" s="231"/>
      <c r="K106" s="230"/>
    </row>
    <row r="107" spans="1:11" ht="14.85" customHeight="1" x14ac:dyDescent="0.2">
      <c r="A107" s="233"/>
      <c r="B107" s="231"/>
      <c r="C107" s="231"/>
      <c r="D107" s="231"/>
      <c r="E107" s="231"/>
      <c r="F107" s="231"/>
      <c r="G107" s="231"/>
      <c r="H107" s="231"/>
      <c r="I107" s="231"/>
      <c r="J107" s="231"/>
      <c r="K107" s="230"/>
    </row>
    <row r="108" spans="1:11" ht="14.85" customHeight="1" x14ac:dyDescent="0.2">
      <c r="A108" s="233"/>
      <c r="B108" s="231"/>
      <c r="C108" s="231"/>
      <c r="D108" s="231"/>
      <c r="E108" s="231"/>
      <c r="F108" s="231"/>
      <c r="G108" s="231"/>
      <c r="H108" s="231"/>
      <c r="I108" s="231"/>
      <c r="J108" s="231"/>
      <c r="K108" s="230"/>
    </row>
    <row r="109" spans="1:11" ht="14.85" customHeight="1" x14ac:dyDescent="0.2">
      <c r="A109" s="426" t="s">
        <v>474</v>
      </c>
      <c r="B109" s="231"/>
      <c r="C109" s="231"/>
      <c r="D109" s="231"/>
      <c r="E109" s="231"/>
      <c r="F109" s="231"/>
      <c r="G109" s="231"/>
      <c r="H109" s="231"/>
      <c r="I109" s="231"/>
      <c r="J109" s="231"/>
      <c r="K109" s="230"/>
    </row>
    <row r="110" spans="1:11" ht="14.85" customHeight="1" x14ac:dyDescent="0.2">
      <c r="A110" s="233"/>
      <c r="B110" s="231"/>
      <c r="C110" s="231"/>
      <c r="D110" s="231"/>
      <c r="E110" s="231"/>
      <c r="F110" s="231"/>
      <c r="G110" s="231"/>
      <c r="H110" s="231"/>
      <c r="I110" s="231"/>
      <c r="J110" s="231"/>
      <c r="K110" s="230"/>
    </row>
    <row r="111" spans="1:11" ht="14.85" customHeight="1" x14ac:dyDescent="0.2">
      <c r="A111" s="233"/>
      <c r="B111" s="231"/>
      <c r="C111" s="231"/>
      <c r="D111" s="231"/>
      <c r="E111" s="231"/>
      <c r="F111" s="231"/>
      <c r="G111" s="231"/>
      <c r="H111" s="231"/>
      <c r="I111" s="231"/>
      <c r="J111" s="231"/>
      <c r="K111" s="230"/>
    </row>
    <row r="112" spans="1:11" ht="14.85" customHeight="1" x14ac:dyDescent="0.2">
      <c r="A112" s="233"/>
      <c r="B112" s="231"/>
      <c r="C112" s="231"/>
      <c r="D112" s="231"/>
      <c r="E112" s="231"/>
      <c r="F112" s="231"/>
      <c r="G112" s="231"/>
      <c r="H112" s="231"/>
      <c r="I112" s="231"/>
      <c r="J112" s="231"/>
      <c r="K112" s="230"/>
    </row>
    <row r="113" spans="1:11" ht="14.85" customHeight="1" x14ac:dyDescent="0.2">
      <c r="A113" s="233"/>
      <c r="B113" s="231"/>
      <c r="C113" s="231"/>
      <c r="D113" s="231"/>
      <c r="E113" s="231"/>
      <c r="F113" s="231"/>
      <c r="G113" s="231"/>
      <c r="H113" s="231"/>
      <c r="I113" s="231"/>
      <c r="J113" s="231"/>
      <c r="K113" s="230"/>
    </row>
    <row r="114" spans="1:11" ht="14.85" customHeight="1" x14ac:dyDescent="0.25">
      <c r="A114" s="790" t="s">
        <v>365</v>
      </c>
      <c r="B114" s="791"/>
      <c r="C114" s="791"/>
      <c r="D114" s="791"/>
      <c r="E114" s="791"/>
      <c r="F114" s="791"/>
      <c r="G114" s="791"/>
      <c r="H114" s="791"/>
      <c r="I114" s="791"/>
      <c r="J114" s="791"/>
      <c r="K114" s="792"/>
    </row>
    <row r="115" spans="1:11" ht="14.85" customHeight="1" x14ac:dyDescent="0.2">
      <c r="A115" s="813" t="s">
        <v>364</v>
      </c>
      <c r="B115" s="814"/>
      <c r="C115" s="814"/>
      <c r="D115" s="814"/>
      <c r="E115" s="814"/>
      <c r="F115" s="814"/>
      <c r="G115" s="814"/>
      <c r="H115" s="814"/>
      <c r="I115" s="814"/>
      <c r="J115" s="814"/>
      <c r="K115" s="815"/>
    </row>
    <row r="116" spans="1:11" ht="14.85" customHeight="1" x14ac:dyDescent="0.2">
      <c r="A116" s="813"/>
      <c r="B116" s="814"/>
      <c r="C116" s="814"/>
      <c r="D116" s="814"/>
      <c r="E116" s="814"/>
      <c r="F116" s="814"/>
      <c r="G116" s="814"/>
      <c r="H116" s="814"/>
      <c r="I116" s="814"/>
      <c r="J116" s="814"/>
      <c r="K116" s="815"/>
    </row>
    <row r="117" spans="1:11" ht="14.85" customHeight="1" x14ac:dyDescent="0.2">
      <c r="A117" s="233" t="s">
        <v>419</v>
      </c>
      <c r="B117" s="231"/>
      <c r="C117" s="231"/>
      <c r="D117" s="231"/>
      <c r="E117" s="231"/>
      <c r="F117" s="231"/>
      <c r="G117" s="231"/>
      <c r="H117" s="231"/>
      <c r="I117" s="231"/>
      <c r="J117" s="231"/>
      <c r="K117" s="230"/>
    </row>
    <row r="118" spans="1:11" ht="14.85" customHeight="1" x14ac:dyDescent="0.2">
      <c r="A118" s="233" t="s">
        <v>363</v>
      </c>
      <c r="B118" s="231"/>
      <c r="C118" s="231"/>
      <c r="D118" s="231"/>
      <c r="E118" s="231"/>
      <c r="F118" s="231"/>
      <c r="G118" s="231"/>
      <c r="H118" s="231"/>
      <c r="I118" s="231"/>
      <c r="J118" s="231"/>
      <c r="K118" s="230"/>
    </row>
    <row r="119" spans="1:11" ht="14.85" customHeight="1" x14ac:dyDescent="0.2">
      <c r="A119" s="233"/>
      <c r="B119" s="231"/>
      <c r="C119" s="231"/>
      <c r="D119" s="231"/>
      <c r="E119" s="231"/>
      <c r="F119" s="231"/>
      <c r="G119" s="231"/>
      <c r="H119" s="231"/>
      <c r="I119" s="231"/>
      <c r="J119" s="231"/>
      <c r="K119" s="230"/>
    </row>
    <row r="120" spans="1:11" ht="14.85" customHeight="1" x14ac:dyDescent="0.25">
      <c r="A120" s="234" t="s">
        <v>375</v>
      </c>
      <c r="B120" s="231"/>
      <c r="C120" s="231"/>
      <c r="D120" s="231"/>
      <c r="E120" s="231"/>
      <c r="F120" s="231"/>
      <c r="G120" s="231"/>
      <c r="H120" s="231"/>
      <c r="I120" s="231"/>
      <c r="J120" s="231"/>
      <c r="K120" s="230"/>
    </row>
    <row r="121" spans="1:11" ht="14.85" customHeight="1" x14ac:dyDescent="0.2">
      <c r="A121" s="233"/>
      <c r="B121" s="231"/>
      <c r="C121" s="231"/>
      <c r="D121" s="231"/>
      <c r="E121" s="231"/>
      <c r="F121" s="231"/>
      <c r="G121" s="231"/>
      <c r="H121" s="231"/>
      <c r="I121" s="231"/>
      <c r="J121" s="231"/>
      <c r="K121" s="230"/>
    </row>
    <row r="122" spans="1:11" ht="14.85" customHeight="1" x14ac:dyDescent="0.2">
      <c r="A122" s="813" t="s">
        <v>362</v>
      </c>
      <c r="B122" s="814"/>
      <c r="C122" s="814"/>
      <c r="D122" s="814"/>
      <c r="E122" s="814"/>
      <c r="F122" s="814"/>
      <c r="G122" s="814"/>
      <c r="H122" s="814"/>
      <c r="I122" s="814"/>
      <c r="J122" s="814"/>
      <c r="K122" s="815"/>
    </row>
    <row r="123" spans="1:11" ht="14.85" customHeight="1" x14ac:dyDescent="0.2">
      <c r="A123" s="813"/>
      <c r="B123" s="814"/>
      <c r="C123" s="814"/>
      <c r="D123" s="814"/>
      <c r="E123" s="814"/>
      <c r="F123" s="814"/>
      <c r="G123" s="814"/>
      <c r="H123" s="814"/>
      <c r="I123" s="814"/>
      <c r="J123" s="814"/>
      <c r="K123" s="815"/>
    </row>
    <row r="124" spans="1:11" ht="14.85" customHeight="1" x14ac:dyDescent="0.2">
      <c r="A124" s="233"/>
      <c r="B124" s="231"/>
      <c r="C124" s="231"/>
      <c r="D124" s="231"/>
      <c r="E124" s="231"/>
      <c r="F124" s="231"/>
      <c r="G124" s="231"/>
      <c r="H124" s="231"/>
      <c r="I124" s="231"/>
      <c r="J124" s="231"/>
      <c r="K124" s="230"/>
    </row>
    <row r="125" spans="1:11" ht="14.85" customHeight="1" x14ac:dyDescent="0.2">
      <c r="A125" s="835" t="s">
        <v>361</v>
      </c>
      <c r="B125" s="835"/>
      <c r="C125" s="835"/>
      <c r="D125" s="835"/>
      <c r="E125" s="835"/>
      <c r="F125" s="835"/>
      <c r="G125" s="835"/>
      <c r="H125" s="835"/>
      <c r="I125" s="238" t="s">
        <v>360</v>
      </c>
      <c r="J125" s="231"/>
      <c r="K125" s="230"/>
    </row>
    <row r="126" spans="1:11" ht="14.85" customHeight="1" x14ac:dyDescent="0.2">
      <c r="A126" s="823" t="s">
        <v>359</v>
      </c>
      <c r="B126" s="823"/>
      <c r="C126" s="823"/>
      <c r="D126" s="823"/>
      <c r="E126" s="823"/>
      <c r="F126" s="823"/>
      <c r="G126" s="823"/>
      <c r="H126" s="823"/>
      <c r="I126" s="236" t="s">
        <v>358</v>
      </c>
      <c r="J126" s="231"/>
      <c r="K126" s="230"/>
    </row>
    <row r="127" spans="1:11" ht="14.85" customHeight="1" x14ac:dyDescent="0.2">
      <c r="A127" s="823" t="s">
        <v>357</v>
      </c>
      <c r="B127" s="823"/>
      <c r="C127" s="823"/>
      <c r="D127" s="823"/>
      <c r="E127" s="823"/>
      <c r="F127" s="823"/>
      <c r="G127" s="823"/>
      <c r="H127" s="823"/>
      <c r="I127" s="236" t="s">
        <v>356</v>
      </c>
      <c r="J127" s="231"/>
      <c r="K127" s="230"/>
    </row>
    <row r="128" spans="1:11" ht="14.85" customHeight="1" x14ac:dyDescent="0.2">
      <c r="A128" s="823" t="s">
        <v>355</v>
      </c>
      <c r="B128" s="823"/>
      <c r="C128" s="823"/>
      <c r="D128" s="823"/>
      <c r="E128" s="823"/>
      <c r="F128" s="823"/>
      <c r="G128" s="823"/>
      <c r="H128" s="823"/>
      <c r="I128" s="236" t="s">
        <v>354</v>
      </c>
      <c r="J128" s="231"/>
      <c r="K128" s="230"/>
    </row>
    <row r="129" spans="1:12" ht="14.85" customHeight="1" x14ac:dyDescent="0.2">
      <c r="A129" s="823" t="s">
        <v>353</v>
      </c>
      <c r="B129" s="823"/>
      <c r="C129" s="823"/>
      <c r="D129" s="823"/>
      <c r="E129" s="823"/>
      <c r="F129" s="823"/>
      <c r="G129" s="823"/>
      <c r="H129" s="823"/>
      <c r="I129" s="236" t="s">
        <v>352</v>
      </c>
      <c r="J129" s="231"/>
      <c r="K129" s="230"/>
    </row>
    <row r="130" spans="1:12" ht="14.85" customHeight="1" x14ac:dyDescent="0.2">
      <c r="A130" s="822" t="s">
        <v>351</v>
      </c>
      <c r="B130" s="822"/>
      <c r="C130" s="822"/>
      <c r="D130" s="822"/>
      <c r="E130" s="822"/>
      <c r="F130" s="822"/>
      <c r="G130" s="822"/>
      <c r="H130" s="822"/>
      <c r="I130" s="560" t="s">
        <v>350</v>
      </c>
      <c r="J130" s="231"/>
      <c r="K130" s="230"/>
      <c r="L130" s="237"/>
    </row>
    <row r="131" spans="1:12" ht="14.85" customHeight="1" x14ac:dyDescent="0.2">
      <c r="A131" s="822"/>
      <c r="B131" s="822"/>
      <c r="C131" s="822"/>
      <c r="D131" s="822"/>
      <c r="E131" s="822"/>
      <c r="F131" s="822"/>
      <c r="G131" s="822"/>
      <c r="H131" s="822"/>
      <c r="I131" s="561"/>
      <c r="J131" s="231"/>
      <c r="K131" s="230"/>
    </row>
    <row r="132" spans="1:12" ht="14.85" customHeight="1" x14ac:dyDescent="0.2">
      <c r="A132" s="822"/>
      <c r="B132" s="822"/>
      <c r="C132" s="822"/>
      <c r="D132" s="822"/>
      <c r="E132" s="822"/>
      <c r="F132" s="822"/>
      <c r="G132" s="822"/>
      <c r="H132" s="822"/>
      <c r="I132" s="562"/>
      <c r="J132" s="231"/>
      <c r="K132" s="230"/>
    </row>
    <row r="133" spans="1:12" ht="14.85" customHeight="1" x14ac:dyDescent="0.2">
      <c r="A133" s="823" t="s">
        <v>349</v>
      </c>
      <c r="B133" s="823"/>
      <c r="C133" s="823"/>
      <c r="D133" s="823"/>
      <c r="E133" s="823"/>
      <c r="F133" s="823"/>
      <c r="G133" s="823"/>
      <c r="H133" s="823"/>
      <c r="I133" s="236" t="s">
        <v>348</v>
      </c>
      <c r="J133" s="231"/>
      <c r="K133" s="230"/>
    </row>
    <row r="134" spans="1:12" ht="14.85" customHeight="1" x14ac:dyDescent="0.2">
      <c r="A134" s="823" t="s">
        <v>347</v>
      </c>
      <c r="B134" s="823"/>
      <c r="C134" s="823"/>
      <c r="D134" s="823"/>
      <c r="E134" s="823"/>
      <c r="F134" s="823"/>
      <c r="G134" s="823"/>
      <c r="H134" s="823"/>
      <c r="I134" s="236" t="s">
        <v>346</v>
      </c>
      <c r="J134" s="231"/>
      <c r="K134" s="230"/>
    </row>
    <row r="135" spans="1:12" ht="14.85" customHeight="1" x14ac:dyDescent="0.2">
      <c r="A135" s="823" t="s">
        <v>345</v>
      </c>
      <c r="B135" s="823"/>
      <c r="C135" s="823"/>
      <c r="D135" s="823"/>
      <c r="E135" s="823"/>
      <c r="F135" s="823"/>
      <c r="G135" s="823"/>
      <c r="H135" s="823"/>
      <c r="I135" s="236" t="s">
        <v>344</v>
      </c>
      <c r="J135" s="231"/>
      <c r="K135" s="230"/>
    </row>
    <row r="136" spans="1:12" ht="14.85" customHeight="1" x14ac:dyDescent="0.2">
      <c r="A136" s="823" t="s">
        <v>26</v>
      </c>
      <c r="B136" s="823"/>
      <c r="C136" s="823"/>
      <c r="D136" s="823"/>
      <c r="E136" s="823"/>
      <c r="F136" s="823"/>
      <c r="G136" s="823"/>
      <c r="H136" s="823"/>
      <c r="I136" s="236" t="s">
        <v>343</v>
      </c>
      <c r="J136" s="231"/>
      <c r="K136" s="230"/>
    </row>
    <row r="137" spans="1:12" ht="14.85" customHeight="1" x14ac:dyDescent="0.2">
      <c r="A137" s="824" t="s">
        <v>342</v>
      </c>
      <c r="B137" s="824"/>
      <c r="C137" s="824"/>
      <c r="D137" s="824"/>
      <c r="E137" s="824"/>
      <c r="F137" s="824"/>
      <c r="G137" s="824"/>
      <c r="H137" s="824"/>
      <c r="I137" s="235" t="s">
        <v>341</v>
      </c>
      <c r="J137" s="231"/>
      <c r="K137" s="230"/>
    </row>
    <row r="138" spans="1:12" ht="14.85" customHeight="1" x14ac:dyDescent="0.2">
      <c r="A138" s="233"/>
      <c r="B138" s="232"/>
      <c r="C138" s="232"/>
      <c r="D138" s="232"/>
      <c r="E138" s="232"/>
      <c r="F138" s="232"/>
      <c r="G138" s="232"/>
      <c r="H138" s="232"/>
      <c r="I138" s="231"/>
      <c r="J138" s="231"/>
      <c r="K138" s="230"/>
    </row>
    <row r="139" spans="1:12" ht="14.85" customHeight="1" x14ac:dyDescent="0.25">
      <c r="A139" s="234" t="s">
        <v>340</v>
      </c>
      <c r="B139" s="232"/>
      <c r="C139" s="232"/>
      <c r="D139" s="232"/>
      <c r="E139" s="232"/>
      <c r="F139" s="232"/>
      <c r="G139" s="232"/>
      <c r="H139" s="232"/>
      <c r="I139" s="231"/>
      <c r="J139" s="231"/>
      <c r="K139" s="230"/>
    </row>
    <row r="140" spans="1:12" ht="14.85" customHeight="1" x14ac:dyDescent="0.2">
      <c r="A140" s="233"/>
      <c r="B140" s="232"/>
      <c r="C140" s="232"/>
      <c r="D140" s="232"/>
      <c r="E140" s="232"/>
      <c r="F140" s="232"/>
      <c r="G140" s="232"/>
      <c r="H140" s="232"/>
      <c r="I140" s="231"/>
      <c r="J140" s="231"/>
      <c r="K140" s="230"/>
    </row>
    <row r="141" spans="1:12" ht="14.85" customHeight="1" x14ac:dyDescent="0.2">
      <c r="A141" s="816" t="s">
        <v>339</v>
      </c>
      <c r="B141" s="817"/>
      <c r="C141" s="817"/>
      <c r="D141" s="817"/>
      <c r="E141" s="817"/>
      <c r="F141" s="817"/>
      <c r="G141" s="817"/>
      <c r="H141" s="817"/>
      <c r="I141" s="817"/>
      <c r="J141" s="817"/>
      <c r="K141" s="818"/>
    </row>
    <row r="142" spans="1:12" ht="14.85" customHeight="1" x14ac:dyDescent="0.2">
      <c r="A142" s="816"/>
      <c r="B142" s="817"/>
      <c r="C142" s="817"/>
      <c r="D142" s="817"/>
      <c r="E142" s="817"/>
      <c r="F142" s="817"/>
      <c r="G142" s="817"/>
      <c r="H142" s="817"/>
      <c r="I142" s="817"/>
      <c r="J142" s="817"/>
      <c r="K142" s="818"/>
    </row>
    <row r="143" spans="1:12" ht="14.85" customHeight="1" x14ac:dyDescent="0.2">
      <c r="A143" s="816"/>
      <c r="B143" s="817"/>
      <c r="C143" s="817"/>
      <c r="D143" s="817"/>
      <c r="E143" s="817"/>
      <c r="F143" s="817"/>
      <c r="G143" s="817"/>
      <c r="H143" s="817"/>
      <c r="I143" s="817"/>
      <c r="J143" s="817"/>
      <c r="K143" s="818"/>
    </row>
    <row r="144" spans="1:12" ht="14.85" customHeight="1" x14ac:dyDescent="0.2">
      <c r="A144" s="816"/>
      <c r="B144" s="817"/>
      <c r="C144" s="817"/>
      <c r="D144" s="817"/>
      <c r="E144" s="817"/>
      <c r="F144" s="817"/>
      <c r="G144" s="817"/>
      <c r="H144" s="817"/>
      <c r="I144" s="817"/>
      <c r="J144" s="817"/>
      <c r="K144" s="818"/>
    </row>
    <row r="145" spans="1:11" ht="14.85" customHeight="1" x14ac:dyDescent="0.2">
      <c r="A145" s="819"/>
      <c r="B145" s="820"/>
      <c r="C145" s="820"/>
      <c r="D145" s="820"/>
      <c r="E145" s="820"/>
      <c r="F145" s="820"/>
      <c r="G145" s="820"/>
      <c r="H145" s="820"/>
      <c r="I145" s="820"/>
      <c r="J145" s="820"/>
      <c r="K145" s="821"/>
    </row>
    <row r="146" spans="1:11" s="229" customFormat="1" x14ac:dyDescent="0.2"/>
    <row r="147" spans="1:11" s="229" customFormat="1" x14ac:dyDescent="0.2"/>
    <row r="148" spans="1:11" s="229" customFormat="1" x14ac:dyDescent="0.2"/>
    <row r="149" spans="1:11" s="229" customFormat="1" x14ac:dyDescent="0.2"/>
    <row r="150" spans="1:11" s="229" customFormat="1" x14ac:dyDescent="0.2"/>
    <row r="151" spans="1:11" s="229" customFormat="1" x14ac:dyDescent="0.2"/>
    <row r="152" spans="1:11" s="229" customFormat="1" x14ac:dyDescent="0.2"/>
    <row r="153" spans="1:11" s="229" customFormat="1" x14ac:dyDescent="0.2"/>
    <row r="154" spans="1:11" s="229" customFormat="1" x14ac:dyDescent="0.2"/>
    <row r="155" spans="1:11" s="229" customFormat="1" x14ac:dyDescent="0.2"/>
    <row r="156" spans="1:11" s="229" customFormat="1" x14ac:dyDescent="0.2"/>
    <row r="157" spans="1:11" s="229" customFormat="1" x14ac:dyDescent="0.2"/>
    <row r="158" spans="1:11" s="229" customFormat="1" x14ac:dyDescent="0.2"/>
    <row r="159" spans="1:11" s="229" customFormat="1" x14ac:dyDescent="0.2"/>
    <row r="160" spans="1:11" s="229" customFormat="1" x14ac:dyDescent="0.2"/>
    <row r="161" s="229" customFormat="1" x14ac:dyDescent="0.2"/>
    <row r="162" s="229" customFormat="1" x14ac:dyDescent="0.2"/>
    <row r="163" s="229" customFormat="1" x14ac:dyDescent="0.2"/>
    <row r="164" s="229" customFormat="1" x14ac:dyDescent="0.2"/>
    <row r="165" s="229" customFormat="1" x14ac:dyDescent="0.2"/>
    <row r="166" s="229" customFormat="1" x14ac:dyDescent="0.2"/>
    <row r="167" s="229" customFormat="1" x14ac:dyDescent="0.2"/>
    <row r="168" s="229" customFormat="1" x14ac:dyDescent="0.2"/>
    <row r="169" s="229" customFormat="1" x14ac:dyDescent="0.2"/>
    <row r="170" s="229" customFormat="1" x14ac:dyDescent="0.2"/>
    <row r="171" s="229" customFormat="1" x14ac:dyDescent="0.2"/>
    <row r="172" s="229" customFormat="1" x14ac:dyDescent="0.2"/>
    <row r="173" s="229" customFormat="1" x14ac:dyDescent="0.2"/>
    <row r="174" s="229" customFormat="1" x14ac:dyDescent="0.2"/>
    <row r="175" s="229" customFormat="1" x14ac:dyDescent="0.2"/>
    <row r="176" s="229" customFormat="1" x14ac:dyDescent="0.2"/>
    <row r="177" s="229" customFormat="1" x14ac:dyDescent="0.2"/>
    <row r="178" s="229" customFormat="1" x14ac:dyDescent="0.2"/>
    <row r="179" s="229" customFormat="1" x14ac:dyDescent="0.2"/>
    <row r="180" s="229" customFormat="1" x14ac:dyDescent="0.2"/>
    <row r="181" s="229" customFormat="1" x14ac:dyDescent="0.2"/>
    <row r="182" s="229" customFormat="1" x14ac:dyDescent="0.2"/>
    <row r="183" s="229" customFormat="1" x14ac:dyDescent="0.2"/>
    <row r="184" s="229" customFormat="1" x14ac:dyDescent="0.2"/>
    <row r="185" s="229" customFormat="1" x14ac:dyDescent="0.2"/>
    <row r="186" s="229" customFormat="1" x14ac:dyDescent="0.2"/>
    <row r="187" s="229" customFormat="1" x14ac:dyDescent="0.2"/>
    <row r="188" s="229" customFormat="1" x14ac:dyDescent="0.2"/>
    <row r="189" s="229" customFormat="1" x14ac:dyDescent="0.2"/>
    <row r="190" s="229" customFormat="1" x14ac:dyDescent="0.2"/>
    <row r="191" s="229" customFormat="1" x14ac:dyDescent="0.2"/>
    <row r="192" s="229" customFormat="1" x14ac:dyDescent="0.2"/>
    <row r="193" s="229" customFormat="1" x14ac:dyDescent="0.2"/>
    <row r="194" s="229" customFormat="1" x14ac:dyDescent="0.2"/>
    <row r="195" s="229" customFormat="1" x14ac:dyDescent="0.2"/>
    <row r="196" s="229" customFormat="1" x14ac:dyDescent="0.2"/>
    <row r="197" s="229" customFormat="1" x14ac:dyDescent="0.2"/>
    <row r="198" s="229" customFormat="1" x14ac:dyDescent="0.2"/>
    <row r="199" s="229" customFormat="1" x14ac:dyDescent="0.2"/>
    <row r="200" s="229" customFormat="1" x14ac:dyDescent="0.2"/>
    <row r="201" s="229" customFormat="1" x14ac:dyDescent="0.2"/>
    <row r="202" s="229" customFormat="1" x14ac:dyDescent="0.2"/>
    <row r="203" s="229" customFormat="1" x14ac:dyDescent="0.2"/>
    <row r="204" s="229" customFormat="1" x14ac:dyDescent="0.2"/>
    <row r="205" s="229" customFormat="1" x14ac:dyDescent="0.2"/>
    <row r="206" s="229" customFormat="1" x14ac:dyDescent="0.2"/>
    <row r="207" s="229" customFormat="1" x14ac:dyDescent="0.2"/>
    <row r="208" s="229" customFormat="1" x14ac:dyDescent="0.2"/>
    <row r="209" s="229" customFormat="1" x14ac:dyDescent="0.2"/>
    <row r="210" s="229" customFormat="1" x14ac:dyDescent="0.2"/>
    <row r="211" s="229" customFormat="1" x14ac:dyDescent="0.2"/>
    <row r="212" s="229" customFormat="1" x14ac:dyDescent="0.2"/>
    <row r="213" s="229" customFormat="1" x14ac:dyDescent="0.2"/>
    <row r="214" s="229" customFormat="1" x14ac:dyDescent="0.2"/>
    <row r="215" s="229" customFormat="1" x14ac:dyDescent="0.2"/>
    <row r="216" s="229" customFormat="1" x14ac:dyDescent="0.2"/>
    <row r="217" s="229" customFormat="1" x14ac:dyDescent="0.2"/>
    <row r="218" s="229" customFormat="1" x14ac:dyDescent="0.2"/>
    <row r="219" s="229" customFormat="1" x14ac:dyDescent="0.2"/>
    <row r="220" s="229" customFormat="1" x14ac:dyDescent="0.2"/>
    <row r="221" s="229" customFormat="1" x14ac:dyDescent="0.2"/>
    <row r="222" s="229" customFormat="1" x14ac:dyDescent="0.2"/>
    <row r="223" s="229" customFormat="1" x14ac:dyDescent="0.2"/>
    <row r="224" s="229" customFormat="1" x14ac:dyDescent="0.2"/>
    <row r="225" s="229" customFormat="1" x14ac:dyDescent="0.2"/>
    <row r="226" s="229" customFormat="1" x14ac:dyDescent="0.2"/>
    <row r="227" s="229" customFormat="1" x14ac:dyDescent="0.2"/>
    <row r="228" s="229" customFormat="1" x14ac:dyDescent="0.2"/>
    <row r="229" s="229" customFormat="1" x14ac:dyDescent="0.2"/>
    <row r="230" s="229" customFormat="1" x14ac:dyDescent="0.2"/>
    <row r="231" s="229" customFormat="1" x14ac:dyDescent="0.2"/>
    <row r="232" s="229" customFormat="1" x14ac:dyDescent="0.2"/>
    <row r="233" s="229" customFormat="1" x14ac:dyDescent="0.2"/>
    <row r="234" s="229" customFormat="1" x14ac:dyDescent="0.2"/>
    <row r="235" s="229" customFormat="1" x14ac:dyDescent="0.2"/>
    <row r="236" s="229" customFormat="1" x14ac:dyDescent="0.2"/>
    <row r="237" s="229" customFormat="1" x14ac:dyDescent="0.2"/>
    <row r="238" s="229" customFormat="1" x14ac:dyDescent="0.2"/>
    <row r="239" s="229" customFormat="1" x14ac:dyDescent="0.2"/>
    <row r="240" s="229" customFormat="1" x14ac:dyDescent="0.2"/>
    <row r="241" s="229" customFormat="1" x14ac:dyDescent="0.2"/>
    <row r="242" s="229" customFormat="1" x14ac:dyDescent="0.2"/>
    <row r="243" s="229" customFormat="1" x14ac:dyDescent="0.2"/>
    <row r="244" s="229" customFormat="1" x14ac:dyDescent="0.2"/>
    <row r="245" s="229" customFormat="1" x14ac:dyDescent="0.2"/>
    <row r="246" s="229" customFormat="1" x14ac:dyDescent="0.2"/>
    <row r="247" s="229" customFormat="1" x14ac:dyDescent="0.2"/>
    <row r="248" s="229" customFormat="1" x14ac:dyDescent="0.2"/>
    <row r="249" s="229" customFormat="1" x14ac:dyDescent="0.2"/>
    <row r="250" s="229" customFormat="1" x14ac:dyDescent="0.2"/>
    <row r="251" s="229" customFormat="1" x14ac:dyDescent="0.2"/>
    <row r="252" s="229" customFormat="1" x14ac:dyDescent="0.2"/>
    <row r="253" s="229" customFormat="1" x14ac:dyDescent="0.2"/>
    <row r="254" s="229" customFormat="1" x14ac:dyDescent="0.2"/>
    <row r="255" s="229" customFormat="1" x14ac:dyDescent="0.2"/>
    <row r="256" s="229" customFormat="1" x14ac:dyDescent="0.2"/>
    <row r="257" s="229" customFormat="1" x14ac:dyDescent="0.2"/>
    <row r="258" s="229" customFormat="1" x14ac:dyDescent="0.2"/>
    <row r="259" s="229" customFormat="1" x14ac:dyDescent="0.2"/>
    <row r="260" s="229" customFormat="1" x14ac:dyDescent="0.2"/>
    <row r="261" s="229" customFormat="1" x14ac:dyDescent="0.2"/>
    <row r="262" s="229" customFormat="1" x14ac:dyDescent="0.2"/>
    <row r="263" s="229" customFormat="1" x14ac:dyDescent="0.2"/>
    <row r="264" s="229" customFormat="1" x14ac:dyDescent="0.2"/>
    <row r="265" s="229" customFormat="1" x14ac:dyDescent="0.2"/>
    <row r="266" s="229" customFormat="1" x14ac:dyDescent="0.2"/>
    <row r="267" s="229" customFormat="1" x14ac:dyDescent="0.2"/>
    <row r="268" s="229" customFormat="1" x14ac:dyDescent="0.2"/>
    <row r="269" s="229" customFormat="1" x14ac:dyDescent="0.2"/>
    <row r="270" s="229" customFormat="1" x14ac:dyDescent="0.2"/>
    <row r="271" s="229" customFormat="1" x14ac:dyDescent="0.2"/>
    <row r="272" s="229" customFormat="1" x14ac:dyDescent="0.2"/>
    <row r="273" s="229" customFormat="1" x14ac:dyDescent="0.2"/>
    <row r="274" s="229" customFormat="1" x14ac:dyDescent="0.2"/>
    <row r="275" s="229" customFormat="1" x14ac:dyDescent="0.2"/>
    <row r="276" s="229" customFormat="1" x14ac:dyDescent="0.2"/>
    <row r="277" s="229" customFormat="1" x14ac:dyDescent="0.2"/>
    <row r="278" s="229" customFormat="1" x14ac:dyDescent="0.2"/>
    <row r="279" s="229" customFormat="1" x14ac:dyDescent="0.2"/>
    <row r="280" s="229" customFormat="1" x14ac:dyDescent="0.2"/>
    <row r="281" s="229" customFormat="1" x14ac:dyDescent="0.2"/>
    <row r="282" s="229" customFormat="1" x14ac:dyDescent="0.2"/>
    <row r="283" s="229" customFormat="1" x14ac:dyDescent="0.2"/>
    <row r="284" s="229" customFormat="1" x14ac:dyDescent="0.2"/>
    <row r="285" s="229" customFormat="1" x14ac:dyDescent="0.2"/>
    <row r="286" s="229" customFormat="1" x14ac:dyDescent="0.2"/>
    <row r="287" s="229" customFormat="1" x14ac:dyDescent="0.2"/>
    <row r="288" s="229" customFormat="1" x14ac:dyDescent="0.2"/>
    <row r="289" s="229" customFormat="1" x14ac:dyDescent="0.2"/>
    <row r="290" s="229" customFormat="1" x14ac:dyDescent="0.2"/>
    <row r="291" s="229" customFormat="1" x14ac:dyDescent="0.2"/>
    <row r="292" s="229" customFormat="1" x14ac:dyDescent="0.2"/>
    <row r="293" s="229" customFormat="1" x14ac:dyDescent="0.2"/>
    <row r="294" s="229" customFormat="1" x14ac:dyDescent="0.2"/>
    <row r="295" s="229" customFormat="1" x14ac:dyDescent="0.2"/>
    <row r="296" s="229" customFormat="1" x14ac:dyDescent="0.2"/>
    <row r="297" s="229" customFormat="1" x14ac:dyDescent="0.2"/>
    <row r="298" s="229" customFormat="1" x14ac:dyDescent="0.2"/>
    <row r="299" s="229" customFormat="1" x14ac:dyDescent="0.2"/>
    <row r="300" s="229" customFormat="1" x14ac:dyDescent="0.2"/>
    <row r="301" s="229" customFormat="1" x14ac:dyDescent="0.2"/>
    <row r="302" s="229" customFormat="1" x14ac:dyDescent="0.2"/>
    <row r="303" s="229" customFormat="1" x14ac:dyDescent="0.2"/>
    <row r="304" s="229" customFormat="1" x14ac:dyDescent="0.2"/>
    <row r="305" s="229" customFormat="1" x14ac:dyDescent="0.2"/>
    <row r="306" s="229" customFormat="1" x14ac:dyDescent="0.2"/>
    <row r="307" s="229" customFormat="1" x14ac:dyDescent="0.2"/>
    <row r="308" s="229" customFormat="1" x14ac:dyDescent="0.2"/>
    <row r="309" s="229" customFormat="1" x14ac:dyDescent="0.2"/>
    <row r="310" s="229" customFormat="1" x14ac:dyDescent="0.2"/>
    <row r="311" s="229" customFormat="1" x14ac:dyDescent="0.2"/>
    <row r="312" s="229" customFormat="1" x14ac:dyDescent="0.2"/>
    <row r="313" s="229" customFormat="1" x14ac:dyDescent="0.2"/>
    <row r="314" s="229" customFormat="1" x14ac:dyDescent="0.2"/>
    <row r="315" s="229" customFormat="1" x14ac:dyDescent="0.2"/>
    <row r="316" s="229" customFormat="1" x14ac:dyDescent="0.2"/>
    <row r="317" s="229" customFormat="1" x14ac:dyDescent="0.2"/>
    <row r="318" s="229" customFormat="1" x14ac:dyDescent="0.2"/>
    <row r="319" s="229" customFormat="1" x14ac:dyDescent="0.2"/>
    <row r="320" s="229" customFormat="1" x14ac:dyDescent="0.2"/>
    <row r="321" s="229" customFormat="1" x14ac:dyDescent="0.2"/>
    <row r="322" s="229" customFormat="1" x14ac:dyDescent="0.2"/>
    <row r="323" s="229" customFormat="1" x14ac:dyDescent="0.2"/>
    <row r="324" s="229" customFormat="1" x14ac:dyDescent="0.2"/>
    <row r="325" s="229" customFormat="1" x14ac:dyDescent="0.2"/>
    <row r="326" s="229" customFormat="1" x14ac:dyDescent="0.2"/>
    <row r="327" s="229" customFormat="1" x14ac:dyDescent="0.2"/>
    <row r="328" s="229" customFormat="1" x14ac:dyDescent="0.2"/>
    <row r="329" s="229" customFormat="1" x14ac:dyDescent="0.2"/>
    <row r="330" s="229" customFormat="1" x14ac:dyDescent="0.2"/>
    <row r="331" s="229" customFormat="1" x14ac:dyDescent="0.2"/>
    <row r="332" s="229" customFormat="1" x14ac:dyDescent="0.2"/>
    <row r="333" s="229" customFormat="1" x14ac:dyDescent="0.2"/>
    <row r="334" s="229" customFormat="1" x14ac:dyDescent="0.2"/>
    <row r="335" s="229" customFormat="1" x14ac:dyDescent="0.2"/>
    <row r="336" s="229" customFormat="1" x14ac:dyDescent="0.2"/>
    <row r="337" s="229" customFormat="1" x14ac:dyDescent="0.2"/>
    <row r="338" s="229" customFormat="1" x14ac:dyDescent="0.2"/>
    <row r="339" s="229" customFormat="1" x14ac:dyDescent="0.2"/>
    <row r="340" s="229" customFormat="1" x14ac:dyDescent="0.2"/>
    <row r="341" s="229" customFormat="1" x14ac:dyDescent="0.2"/>
    <row r="342" s="229" customFormat="1" x14ac:dyDescent="0.2"/>
    <row r="343" s="229" customFormat="1" x14ac:dyDescent="0.2"/>
    <row r="344" s="229" customFormat="1" x14ac:dyDescent="0.2"/>
    <row r="345" s="229" customFormat="1" x14ac:dyDescent="0.2"/>
    <row r="346" s="229" customFormat="1" x14ac:dyDescent="0.2"/>
    <row r="347" s="229" customFormat="1" x14ac:dyDescent="0.2"/>
    <row r="348" s="229" customFormat="1" x14ac:dyDescent="0.2"/>
    <row r="349" s="229" customFormat="1" x14ac:dyDescent="0.2"/>
    <row r="350" s="229" customFormat="1" x14ac:dyDescent="0.2"/>
    <row r="351" s="229" customFormat="1" x14ac:dyDescent="0.2"/>
    <row r="352" s="229" customFormat="1" x14ac:dyDescent="0.2"/>
    <row r="353" s="229" customFormat="1" x14ac:dyDescent="0.2"/>
    <row r="354" s="229" customFormat="1" x14ac:dyDescent="0.2"/>
    <row r="355" s="229" customFormat="1" x14ac:dyDescent="0.2"/>
    <row r="356" s="229" customFormat="1" x14ac:dyDescent="0.2"/>
    <row r="357" s="229" customFormat="1" x14ac:dyDescent="0.2"/>
    <row r="358" s="229" customFormat="1" x14ac:dyDescent="0.2"/>
    <row r="359" s="229" customFormat="1" x14ac:dyDescent="0.2"/>
    <row r="360" s="229" customFormat="1" x14ac:dyDescent="0.2"/>
    <row r="361" s="229" customFormat="1" x14ac:dyDescent="0.2"/>
    <row r="362" s="229" customFormat="1" x14ac:dyDescent="0.2"/>
    <row r="363" s="229" customFormat="1" x14ac:dyDescent="0.2"/>
    <row r="364" s="229" customFormat="1" x14ac:dyDescent="0.2"/>
    <row r="365" s="229" customFormat="1" x14ac:dyDescent="0.2"/>
    <row r="366" s="229" customFormat="1" x14ac:dyDescent="0.2"/>
    <row r="367" s="229" customFormat="1" x14ac:dyDescent="0.2"/>
    <row r="368" s="229" customFormat="1" x14ac:dyDescent="0.2"/>
    <row r="369" s="229" customFormat="1" x14ac:dyDescent="0.2"/>
    <row r="370" s="229" customFormat="1" x14ac:dyDescent="0.2"/>
    <row r="371" s="229" customFormat="1" x14ac:dyDescent="0.2"/>
    <row r="372" s="229" customFormat="1" x14ac:dyDescent="0.2"/>
    <row r="373" s="229" customFormat="1" x14ac:dyDescent="0.2"/>
    <row r="374" s="229" customFormat="1" x14ac:dyDescent="0.2"/>
    <row r="375" s="229" customFormat="1" x14ac:dyDescent="0.2"/>
    <row r="376" s="229" customFormat="1" x14ac:dyDescent="0.2"/>
    <row r="377" s="229" customFormat="1" x14ac:dyDescent="0.2"/>
    <row r="378" s="229" customFormat="1" x14ac:dyDescent="0.2"/>
    <row r="379" s="229" customFormat="1" x14ac:dyDescent="0.2"/>
    <row r="380" s="229" customFormat="1" x14ac:dyDescent="0.2"/>
    <row r="381" s="229" customFormat="1" x14ac:dyDescent="0.2"/>
    <row r="382" s="229" customFormat="1" x14ac:dyDescent="0.2"/>
    <row r="383" s="229" customFormat="1" x14ac:dyDescent="0.2"/>
    <row r="384" s="229" customFormat="1" x14ac:dyDescent="0.2"/>
    <row r="385" s="229" customFormat="1" x14ac:dyDescent="0.2"/>
    <row r="386" s="229" customFormat="1" x14ac:dyDescent="0.2"/>
    <row r="387" s="229" customFormat="1" x14ac:dyDescent="0.2"/>
    <row r="388" s="229" customFormat="1" x14ac:dyDescent="0.2"/>
    <row r="389" s="229" customFormat="1" x14ac:dyDescent="0.2"/>
    <row r="390" s="229" customFormat="1" x14ac:dyDescent="0.2"/>
    <row r="391" s="229" customFormat="1" x14ac:dyDescent="0.2"/>
    <row r="392" s="229" customFormat="1" x14ac:dyDescent="0.2"/>
    <row r="393" s="229" customFormat="1" x14ac:dyDescent="0.2"/>
    <row r="394" s="229" customFormat="1" x14ac:dyDescent="0.2"/>
    <row r="395" s="229" customFormat="1" x14ac:dyDescent="0.2"/>
    <row r="396" s="229" customFormat="1" x14ac:dyDescent="0.2"/>
    <row r="397" s="229" customFormat="1" x14ac:dyDescent="0.2"/>
    <row r="398" s="229" customFormat="1" x14ac:dyDescent="0.2"/>
    <row r="399" s="229" customFormat="1" x14ac:dyDescent="0.2"/>
    <row r="400" s="229" customFormat="1" x14ac:dyDescent="0.2"/>
    <row r="401" s="229" customFormat="1" x14ac:dyDescent="0.2"/>
    <row r="402" s="229" customFormat="1" x14ac:dyDescent="0.2"/>
    <row r="403" s="229" customFormat="1" x14ac:dyDescent="0.2"/>
    <row r="404" s="229" customFormat="1" x14ac:dyDescent="0.2"/>
    <row r="405" s="229" customFormat="1" x14ac:dyDescent="0.2"/>
    <row r="406" s="229" customFormat="1" x14ac:dyDescent="0.2"/>
    <row r="407" s="229" customFormat="1" x14ac:dyDescent="0.2"/>
    <row r="408" s="229" customFormat="1" x14ac:dyDescent="0.2"/>
    <row r="409" s="229" customFormat="1" x14ac:dyDescent="0.2"/>
    <row r="410" s="229" customFormat="1" x14ac:dyDescent="0.2"/>
    <row r="411" s="229" customFormat="1" x14ac:dyDescent="0.2"/>
    <row r="412" s="229" customFormat="1" x14ac:dyDescent="0.2"/>
    <row r="413" s="229" customFormat="1" x14ac:dyDescent="0.2"/>
    <row r="414" s="229" customFormat="1" x14ac:dyDescent="0.2"/>
    <row r="415" s="229" customFormat="1" x14ac:dyDescent="0.2"/>
    <row r="416" s="229" customFormat="1" x14ac:dyDescent="0.2"/>
    <row r="417" s="229" customFormat="1" x14ac:dyDescent="0.2"/>
    <row r="418" s="229" customFormat="1" x14ac:dyDescent="0.2"/>
    <row r="419" s="229" customFormat="1" x14ac:dyDescent="0.2"/>
    <row r="420" s="229" customFormat="1" x14ac:dyDescent="0.2"/>
    <row r="421" s="229" customFormat="1" x14ac:dyDescent="0.2"/>
    <row r="422" s="229" customFormat="1" x14ac:dyDescent="0.2"/>
    <row r="423" s="229" customFormat="1" x14ac:dyDescent="0.2"/>
    <row r="424" s="229" customFormat="1" x14ac:dyDescent="0.2"/>
    <row r="425" s="229" customFormat="1" x14ac:dyDescent="0.2"/>
    <row r="426" s="229" customFormat="1" x14ac:dyDescent="0.2"/>
    <row r="427" s="229" customFormat="1" x14ac:dyDescent="0.2"/>
    <row r="428" s="229" customFormat="1" x14ac:dyDescent="0.2"/>
    <row r="429" s="229" customFormat="1" x14ac:dyDescent="0.2"/>
    <row r="430" s="229" customFormat="1" x14ac:dyDescent="0.2"/>
    <row r="431" s="229" customFormat="1" x14ac:dyDescent="0.2"/>
    <row r="432" s="229" customFormat="1" x14ac:dyDescent="0.2"/>
    <row r="433" s="229" customFormat="1" x14ac:dyDescent="0.2"/>
    <row r="434" s="229" customFormat="1" x14ac:dyDescent="0.2"/>
    <row r="435" s="229" customFormat="1" x14ac:dyDescent="0.2"/>
    <row r="436" s="229" customFormat="1" x14ac:dyDescent="0.2"/>
    <row r="437" s="229" customFormat="1" x14ac:dyDescent="0.2"/>
    <row r="438" s="229" customFormat="1" x14ac:dyDescent="0.2"/>
    <row r="439" s="229" customFormat="1" x14ac:dyDescent="0.2"/>
    <row r="440" s="229" customFormat="1" x14ac:dyDescent="0.2"/>
    <row r="441" s="229" customFormat="1" x14ac:dyDescent="0.2"/>
    <row r="442" s="229" customFormat="1" x14ac:dyDescent="0.2"/>
    <row r="443" s="229" customFormat="1" x14ac:dyDescent="0.2"/>
    <row r="444" s="229" customFormat="1" x14ac:dyDescent="0.2"/>
    <row r="445" s="229" customFormat="1" x14ac:dyDescent="0.2"/>
    <row r="446" s="229" customFormat="1" x14ac:dyDescent="0.2"/>
    <row r="447" s="229" customFormat="1" x14ac:dyDescent="0.2"/>
    <row r="448" s="229" customFormat="1" x14ac:dyDescent="0.2"/>
    <row r="449" s="229" customFormat="1" x14ac:dyDescent="0.2"/>
    <row r="450" s="229" customFormat="1" x14ac:dyDescent="0.2"/>
    <row r="451" s="229" customFormat="1" x14ac:dyDescent="0.2"/>
    <row r="452" s="229" customFormat="1" x14ac:dyDescent="0.2"/>
    <row r="453" s="229" customFormat="1" x14ac:dyDescent="0.2"/>
    <row r="454" s="229" customFormat="1" x14ac:dyDescent="0.2"/>
    <row r="455" s="229" customFormat="1" x14ac:dyDescent="0.2"/>
    <row r="456" s="229" customFormat="1" x14ac:dyDescent="0.2"/>
    <row r="457" s="229" customFormat="1" x14ac:dyDescent="0.2"/>
    <row r="458" s="229" customFormat="1" x14ac:dyDescent="0.2"/>
    <row r="459" s="229" customFormat="1" x14ac:dyDescent="0.2"/>
    <row r="460" s="229" customFormat="1" x14ac:dyDescent="0.2"/>
    <row r="461" s="229" customFormat="1" x14ac:dyDescent="0.2"/>
    <row r="462" s="229" customFormat="1" x14ac:dyDescent="0.2"/>
    <row r="463" s="229" customFormat="1" x14ac:dyDescent="0.2"/>
    <row r="464" s="229" customFormat="1" x14ac:dyDescent="0.2"/>
    <row r="465" s="229" customFormat="1" x14ac:dyDescent="0.2"/>
    <row r="466" s="229" customFormat="1" x14ac:dyDescent="0.2"/>
    <row r="467" s="229" customFormat="1" x14ac:dyDescent="0.2"/>
    <row r="468" s="229" customFormat="1" x14ac:dyDescent="0.2"/>
    <row r="469" s="229" customFormat="1" x14ac:dyDescent="0.2"/>
    <row r="470" s="229" customFormat="1" x14ac:dyDescent="0.2"/>
    <row r="471" s="229" customFormat="1" x14ac:dyDescent="0.2"/>
    <row r="472" s="229" customFormat="1" x14ac:dyDescent="0.2"/>
    <row r="473" s="229" customFormat="1" x14ac:dyDescent="0.2"/>
    <row r="474" s="229" customFormat="1" x14ac:dyDescent="0.2"/>
    <row r="475" s="229" customFormat="1" x14ac:dyDescent="0.2"/>
    <row r="476" s="229" customFormat="1" x14ac:dyDescent="0.2"/>
    <row r="477" s="229" customFormat="1" x14ac:dyDescent="0.2"/>
    <row r="478" s="229" customFormat="1" x14ac:dyDescent="0.2"/>
    <row r="479" s="229" customFormat="1" x14ac:dyDescent="0.2"/>
    <row r="480" s="229" customFormat="1" x14ac:dyDescent="0.2"/>
    <row r="481" s="229" customFormat="1" x14ac:dyDescent="0.2"/>
    <row r="482" s="229" customFormat="1" x14ac:dyDescent="0.2"/>
    <row r="483" s="229" customFormat="1" x14ac:dyDescent="0.2"/>
    <row r="484" s="229" customFormat="1" x14ac:dyDescent="0.2"/>
    <row r="485" s="229" customFormat="1" x14ac:dyDescent="0.2"/>
    <row r="486" s="229" customFormat="1" x14ac:dyDescent="0.2"/>
    <row r="487" s="229" customFormat="1" x14ac:dyDescent="0.2"/>
    <row r="488" s="229" customFormat="1" x14ac:dyDescent="0.2"/>
    <row r="489" s="229" customFormat="1" x14ac:dyDescent="0.2"/>
    <row r="490" s="229" customFormat="1" x14ac:dyDescent="0.2"/>
    <row r="491" s="229" customFormat="1" x14ac:dyDescent="0.2"/>
    <row r="492" s="229" customFormat="1" x14ac:dyDescent="0.2"/>
    <row r="493" s="229" customFormat="1" x14ac:dyDescent="0.2"/>
    <row r="494" s="229" customFormat="1" x14ac:dyDescent="0.2"/>
    <row r="495" s="229" customFormat="1" x14ac:dyDescent="0.2"/>
    <row r="496" s="229" customFormat="1" x14ac:dyDescent="0.2"/>
    <row r="497" s="229" customFormat="1" x14ac:dyDescent="0.2"/>
    <row r="498" s="229" customFormat="1" x14ac:dyDescent="0.2"/>
    <row r="499" s="229" customFormat="1" x14ac:dyDescent="0.2"/>
    <row r="500" s="229" customFormat="1" x14ac:dyDescent="0.2"/>
    <row r="501" s="229" customFormat="1" x14ac:dyDescent="0.2"/>
    <row r="502" s="229" customFormat="1" x14ac:dyDescent="0.2"/>
    <row r="503" s="229" customFormat="1" x14ac:dyDescent="0.2"/>
    <row r="504" s="229" customFormat="1" x14ac:dyDescent="0.2"/>
    <row r="505" s="229" customFormat="1" x14ac:dyDescent="0.2"/>
    <row r="506" s="229" customFormat="1" x14ac:dyDescent="0.2"/>
    <row r="507" s="229" customFormat="1" x14ac:dyDescent="0.2"/>
    <row r="508" s="229" customFormat="1" x14ac:dyDescent="0.2"/>
    <row r="509" s="229" customFormat="1" x14ac:dyDescent="0.2"/>
    <row r="510" s="229" customFormat="1" x14ac:dyDescent="0.2"/>
    <row r="511" s="229" customFormat="1" x14ac:dyDescent="0.2"/>
    <row r="512" s="229" customFormat="1" x14ac:dyDescent="0.2"/>
    <row r="513" s="229" customFormat="1" x14ac:dyDescent="0.2"/>
    <row r="514" s="229" customFormat="1" x14ac:dyDescent="0.2"/>
    <row r="515" s="229" customFormat="1" x14ac:dyDescent="0.2"/>
    <row r="516" s="229" customFormat="1" x14ac:dyDescent="0.2"/>
    <row r="517" s="229" customFormat="1" x14ac:dyDescent="0.2"/>
    <row r="518" s="229" customFormat="1" x14ac:dyDescent="0.2"/>
    <row r="519" s="229" customFormat="1" x14ac:dyDescent="0.2"/>
    <row r="520" s="229" customFormat="1" x14ac:dyDescent="0.2"/>
    <row r="521" s="229" customFormat="1" x14ac:dyDescent="0.2"/>
    <row r="522" s="229" customFormat="1" x14ac:dyDescent="0.2"/>
    <row r="523" s="229" customFormat="1" x14ac:dyDescent="0.2"/>
    <row r="524" s="229" customFormat="1" x14ac:dyDescent="0.2"/>
    <row r="525" s="229" customFormat="1" x14ac:dyDescent="0.2"/>
    <row r="526" s="229" customFormat="1" x14ac:dyDescent="0.2"/>
    <row r="527" s="229" customFormat="1" x14ac:dyDescent="0.2"/>
    <row r="528" s="229" customFormat="1" x14ac:dyDescent="0.2"/>
    <row r="529" s="229" customFormat="1" x14ac:dyDescent="0.2"/>
    <row r="530" s="229" customFormat="1" x14ac:dyDescent="0.2"/>
    <row r="531" s="229" customFormat="1" x14ac:dyDescent="0.2"/>
    <row r="532" s="229" customFormat="1" x14ac:dyDescent="0.2"/>
    <row r="533" s="229" customFormat="1" x14ac:dyDescent="0.2"/>
    <row r="534" s="229" customFormat="1" x14ac:dyDescent="0.2"/>
    <row r="535" s="229" customFormat="1" x14ac:dyDescent="0.2"/>
    <row r="536" s="229" customFormat="1" x14ac:dyDescent="0.2"/>
    <row r="537" s="229" customFormat="1" x14ac:dyDescent="0.2"/>
    <row r="538" s="229" customFormat="1" x14ac:dyDescent="0.2"/>
    <row r="539" s="229" customFormat="1" x14ac:dyDescent="0.2"/>
    <row r="540" s="229" customFormat="1" x14ac:dyDescent="0.2"/>
    <row r="541" s="229" customFormat="1" x14ac:dyDescent="0.2"/>
    <row r="542" s="229" customFormat="1" x14ac:dyDescent="0.2"/>
    <row r="543" s="229" customFormat="1" x14ac:dyDescent="0.2"/>
    <row r="544" s="229" customFormat="1" x14ac:dyDescent="0.2"/>
    <row r="545" s="229" customFormat="1" x14ac:dyDescent="0.2"/>
    <row r="546" s="229" customFormat="1" x14ac:dyDescent="0.2"/>
    <row r="547" s="229" customFormat="1" x14ac:dyDescent="0.2"/>
    <row r="548" s="229" customFormat="1" x14ac:dyDescent="0.2"/>
    <row r="549" s="229" customFormat="1" x14ac:dyDescent="0.2"/>
    <row r="550" s="229" customFormat="1" x14ac:dyDescent="0.2"/>
    <row r="551" s="229" customFormat="1" x14ac:dyDescent="0.2"/>
    <row r="552" s="229" customFormat="1" x14ac:dyDescent="0.2"/>
    <row r="553" s="229" customFormat="1" x14ac:dyDescent="0.2"/>
    <row r="554" s="229" customFormat="1" x14ac:dyDescent="0.2"/>
    <row r="555" s="229" customFormat="1" x14ac:dyDescent="0.2"/>
    <row r="556" s="229" customFormat="1" x14ac:dyDescent="0.2"/>
    <row r="557" s="229" customFormat="1" x14ac:dyDescent="0.2"/>
    <row r="558" s="229" customFormat="1" x14ac:dyDescent="0.2"/>
    <row r="559" s="229" customFormat="1" x14ac:dyDescent="0.2"/>
    <row r="560" s="229" customFormat="1" x14ac:dyDescent="0.2"/>
    <row r="561" s="229" customFormat="1" x14ac:dyDescent="0.2"/>
    <row r="562" s="229" customFormat="1" x14ac:dyDescent="0.2"/>
    <row r="563" s="229" customFormat="1" x14ac:dyDescent="0.2"/>
    <row r="564" s="229" customFormat="1" x14ac:dyDescent="0.2"/>
    <row r="565" s="229" customFormat="1" x14ac:dyDescent="0.2"/>
    <row r="566" s="229" customFormat="1" x14ac:dyDescent="0.2"/>
    <row r="567" s="229" customFormat="1" x14ac:dyDescent="0.2"/>
    <row r="568" s="229" customFormat="1" x14ac:dyDescent="0.2"/>
    <row r="569" s="229" customFormat="1" x14ac:dyDescent="0.2"/>
    <row r="570" s="229" customFormat="1" x14ac:dyDescent="0.2"/>
    <row r="571" s="229" customFormat="1" x14ac:dyDescent="0.2"/>
    <row r="572" s="229" customFormat="1" x14ac:dyDescent="0.2"/>
    <row r="573" s="229" customFormat="1" x14ac:dyDescent="0.2"/>
    <row r="574" s="229" customFormat="1" x14ac:dyDescent="0.2"/>
    <row r="575" s="229" customFormat="1" x14ac:dyDescent="0.2"/>
    <row r="576" s="229" customFormat="1" x14ac:dyDescent="0.2"/>
    <row r="577" s="229" customFormat="1" x14ac:dyDescent="0.2"/>
    <row r="578" s="229" customFormat="1" x14ac:dyDescent="0.2"/>
    <row r="579" s="229" customFormat="1" x14ac:dyDescent="0.2"/>
    <row r="580" s="229" customFormat="1" x14ac:dyDescent="0.2"/>
    <row r="581" s="229" customFormat="1" x14ac:dyDescent="0.2"/>
    <row r="582" s="229" customFormat="1" x14ac:dyDescent="0.2"/>
    <row r="583" s="229" customFormat="1" x14ac:dyDescent="0.2"/>
    <row r="584" s="229" customFormat="1" x14ac:dyDescent="0.2"/>
    <row r="585" s="229" customFormat="1" x14ac:dyDescent="0.2"/>
    <row r="586" s="229" customFormat="1" x14ac:dyDescent="0.2"/>
    <row r="587" s="229" customFormat="1" x14ac:dyDescent="0.2"/>
    <row r="588" s="229" customFormat="1" x14ac:dyDescent="0.2"/>
    <row r="589" s="229" customFormat="1" x14ac:dyDescent="0.2"/>
    <row r="590" s="229" customFormat="1" x14ac:dyDescent="0.2"/>
    <row r="591" s="229" customFormat="1" x14ac:dyDescent="0.2"/>
    <row r="592" s="229" customFormat="1" x14ac:dyDescent="0.2"/>
    <row r="593" s="229" customFormat="1" x14ac:dyDescent="0.2"/>
    <row r="594" s="229" customFormat="1" x14ac:dyDescent="0.2"/>
    <row r="595" s="229" customFormat="1" x14ac:dyDescent="0.2"/>
    <row r="596" s="229" customFormat="1" x14ac:dyDescent="0.2"/>
    <row r="597" s="229" customFormat="1" x14ac:dyDescent="0.2"/>
    <row r="598" s="229" customFormat="1" x14ac:dyDescent="0.2"/>
    <row r="599" s="229" customFormat="1" x14ac:dyDescent="0.2"/>
    <row r="600" s="229" customFormat="1" x14ac:dyDescent="0.2"/>
    <row r="601" s="229" customFormat="1" x14ac:dyDescent="0.2"/>
    <row r="602" s="229" customFormat="1" x14ac:dyDescent="0.2"/>
    <row r="603" s="229" customFormat="1" x14ac:dyDescent="0.2"/>
    <row r="604" s="229" customFormat="1" x14ac:dyDescent="0.2"/>
    <row r="605" s="229" customFormat="1" x14ac:dyDescent="0.2"/>
    <row r="606" s="229" customFormat="1" x14ac:dyDescent="0.2"/>
    <row r="607" s="229" customFormat="1" x14ac:dyDescent="0.2"/>
    <row r="608" s="229" customFormat="1" x14ac:dyDescent="0.2"/>
    <row r="609" s="229" customFormat="1" x14ac:dyDescent="0.2"/>
    <row r="610" s="229" customFormat="1" x14ac:dyDescent="0.2"/>
    <row r="611" s="229" customFormat="1" x14ac:dyDescent="0.2"/>
    <row r="612" s="229" customFormat="1" x14ac:dyDescent="0.2"/>
    <row r="613" s="229" customFormat="1" x14ac:dyDescent="0.2"/>
    <row r="614" s="229" customFormat="1" x14ac:dyDescent="0.2"/>
    <row r="615" s="229" customFormat="1" x14ac:dyDescent="0.2"/>
    <row r="616" s="229" customFormat="1" x14ac:dyDescent="0.2"/>
    <row r="617" s="229" customFormat="1" x14ac:dyDescent="0.2"/>
    <row r="618" s="229" customFormat="1" x14ac:dyDescent="0.2"/>
    <row r="619" s="229" customFormat="1" x14ac:dyDescent="0.2"/>
    <row r="620" s="229" customFormat="1" x14ac:dyDescent="0.2"/>
    <row r="621" s="229" customFormat="1" x14ac:dyDescent="0.2"/>
    <row r="622" s="229" customFormat="1" x14ac:dyDescent="0.2"/>
    <row r="623" s="229" customFormat="1" x14ac:dyDescent="0.2"/>
    <row r="624" s="229" customFormat="1" x14ac:dyDescent="0.2"/>
    <row r="625" s="229" customFormat="1" x14ac:dyDescent="0.2"/>
    <row r="626" s="229" customFormat="1" x14ac:dyDescent="0.2"/>
    <row r="627" s="229" customFormat="1" x14ac:dyDescent="0.2"/>
    <row r="628" s="229" customFormat="1" x14ac:dyDescent="0.2"/>
    <row r="629" s="229" customFormat="1" x14ac:dyDescent="0.2"/>
    <row r="630" s="229" customFormat="1" x14ac:dyDescent="0.2"/>
    <row r="631" s="229" customFormat="1" x14ac:dyDescent="0.2"/>
    <row r="632" s="229" customFormat="1" x14ac:dyDescent="0.2"/>
    <row r="633" s="229" customFormat="1" x14ac:dyDescent="0.2"/>
    <row r="634" s="229" customFormat="1" x14ac:dyDescent="0.2"/>
    <row r="635" s="229" customFormat="1" x14ac:dyDescent="0.2"/>
    <row r="636" s="229" customFormat="1" x14ac:dyDescent="0.2"/>
    <row r="637" s="229" customFormat="1" x14ac:dyDescent="0.2"/>
    <row r="638" s="229" customFormat="1" x14ac:dyDescent="0.2"/>
    <row r="639" s="229" customFormat="1" x14ac:dyDescent="0.2"/>
    <row r="640" s="229" customFormat="1" x14ac:dyDescent="0.2"/>
    <row r="641" s="229" customFormat="1" x14ac:dyDescent="0.2"/>
    <row r="642" s="229" customFormat="1" x14ac:dyDescent="0.2"/>
    <row r="643" s="229" customFormat="1" x14ac:dyDescent="0.2"/>
    <row r="644" s="229" customFormat="1" x14ac:dyDescent="0.2"/>
    <row r="645" s="229" customFormat="1" x14ac:dyDescent="0.2"/>
    <row r="646" s="229" customFormat="1" x14ac:dyDescent="0.2"/>
    <row r="647" s="229" customFormat="1" x14ac:dyDescent="0.2"/>
    <row r="648" s="229" customFormat="1" x14ac:dyDescent="0.2"/>
    <row r="649" s="229" customFormat="1" x14ac:dyDescent="0.2"/>
    <row r="650" s="229" customFormat="1" x14ac:dyDescent="0.2"/>
    <row r="651" s="229" customFormat="1" x14ac:dyDescent="0.2"/>
    <row r="652" s="229" customFormat="1" x14ac:dyDescent="0.2"/>
    <row r="653" s="229" customFormat="1" x14ac:dyDescent="0.2"/>
    <row r="654" s="229" customFormat="1" x14ac:dyDescent="0.2"/>
    <row r="655" s="229" customFormat="1" x14ac:dyDescent="0.2"/>
    <row r="656" s="229" customFormat="1" x14ac:dyDescent="0.2"/>
    <row r="657" s="229" customFormat="1" x14ac:dyDescent="0.2"/>
    <row r="658" s="229" customFormat="1" x14ac:dyDescent="0.2"/>
    <row r="659" s="229" customFormat="1" x14ac:dyDescent="0.2"/>
    <row r="660" s="229" customFormat="1" x14ac:dyDescent="0.2"/>
    <row r="661" s="229" customFormat="1" x14ac:dyDescent="0.2"/>
    <row r="662" s="229" customFormat="1" x14ac:dyDescent="0.2"/>
    <row r="663" s="229" customFormat="1" x14ac:dyDescent="0.2"/>
    <row r="664" s="229" customFormat="1" x14ac:dyDescent="0.2"/>
    <row r="665" s="229" customFormat="1" x14ac:dyDescent="0.2"/>
    <row r="666" s="229" customFormat="1" x14ac:dyDescent="0.2"/>
    <row r="667" s="229" customFormat="1" x14ac:dyDescent="0.2"/>
    <row r="668" s="229" customFormat="1" x14ac:dyDescent="0.2"/>
    <row r="669" s="229" customFormat="1" x14ac:dyDescent="0.2"/>
    <row r="670" s="229" customFormat="1" x14ac:dyDescent="0.2"/>
    <row r="671" s="229" customFormat="1" x14ac:dyDescent="0.2"/>
    <row r="672" s="229" customFormat="1" x14ac:dyDescent="0.2"/>
    <row r="673" s="229" customFormat="1" x14ac:dyDescent="0.2"/>
    <row r="674" s="229" customFormat="1" x14ac:dyDescent="0.2"/>
    <row r="675" s="229" customFormat="1" x14ac:dyDescent="0.2"/>
    <row r="676" s="229" customFormat="1" x14ac:dyDescent="0.2"/>
    <row r="677" s="229" customFormat="1" x14ac:dyDescent="0.2"/>
    <row r="678" s="229" customFormat="1" x14ac:dyDescent="0.2"/>
    <row r="679" s="229" customFormat="1" x14ac:dyDescent="0.2"/>
    <row r="680" s="229" customFormat="1" x14ac:dyDescent="0.2"/>
    <row r="681" s="229" customFormat="1" x14ac:dyDescent="0.2"/>
    <row r="682" s="229" customFormat="1" x14ac:dyDescent="0.2"/>
    <row r="683" s="229" customFormat="1" x14ac:dyDescent="0.2"/>
    <row r="684" s="229" customFormat="1" x14ac:dyDescent="0.2"/>
    <row r="685" s="229" customFormat="1" x14ac:dyDescent="0.2"/>
    <row r="686" s="229" customFormat="1" x14ac:dyDescent="0.2"/>
    <row r="687" s="229" customFormat="1" x14ac:dyDescent="0.2"/>
    <row r="688" s="229" customFormat="1" x14ac:dyDescent="0.2"/>
    <row r="689" s="229" customFormat="1" x14ac:dyDescent="0.2"/>
    <row r="690" s="229" customFormat="1" x14ac:dyDescent="0.2"/>
    <row r="691" s="229" customFormat="1" x14ac:dyDescent="0.2"/>
    <row r="692" s="229" customFormat="1" x14ac:dyDescent="0.2"/>
    <row r="693" s="229" customFormat="1" x14ac:dyDescent="0.2"/>
    <row r="694" s="229" customFormat="1" x14ac:dyDescent="0.2"/>
    <row r="695" s="229" customFormat="1" x14ac:dyDescent="0.2"/>
    <row r="696" s="229" customFormat="1" x14ac:dyDescent="0.2"/>
    <row r="697" s="229" customFormat="1" x14ac:dyDescent="0.2"/>
    <row r="698" s="229" customFormat="1" x14ac:dyDescent="0.2"/>
    <row r="699" s="229" customFormat="1" x14ac:dyDescent="0.2"/>
    <row r="700" s="229" customFormat="1" x14ac:dyDescent="0.2"/>
    <row r="701" s="229" customFormat="1" x14ac:dyDescent="0.2"/>
    <row r="702" s="229" customFormat="1" x14ac:dyDescent="0.2"/>
    <row r="703" s="229" customFormat="1" x14ac:dyDescent="0.2"/>
    <row r="704" s="229" customFormat="1" x14ac:dyDescent="0.2"/>
    <row r="705" s="229" customFormat="1" x14ac:dyDescent="0.2"/>
    <row r="706" s="229" customFormat="1" x14ac:dyDescent="0.2"/>
    <row r="707" s="229" customFormat="1" x14ac:dyDescent="0.2"/>
    <row r="708" s="229" customFormat="1" x14ac:dyDescent="0.2"/>
    <row r="709" s="229" customFormat="1" x14ac:dyDescent="0.2"/>
    <row r="710" s="229" customFormat="1" x14ac:dyDescent="0.2"/>
    <row r="711" s="229" customFormat="1" x14ac:dyDescent="0.2"/>
    <row r="712" s="229" customFormat="1" x14ac:dyDescent="0.2"/>
    <row r="713" s="229" customFormat="1" x14ac:dyDescent="0.2"/>
    <row r="714" s="229" customFormat="1" x14ac:dyDescent="0.2"/>
    <row r="715" s="229" customFormat="1" x14ac:dyDescent="0.2"/>
    <row r="716" s="229" customFormat="1" x14ac:dyDescent="0.2"/>
    <row r="717" s="229" customFormat="1" x14ac:dyDescent="0.2"/>
    <row r="718" s="229" customFormat="1" x14ac:dyDescent="0.2"/>
    <row r="719" s="229" customFormat="1" x14ac:dyDescent="0.2"/>
    <row r="720" s="229" customFormat="1" x14ac:dyDescent="0.2"/>
    <row r="721" s="229" customFormat="1" x14ac:dyDescent="0.2"/>
    <row r="722" s="229" customFormat="1" x14ac:dyDescent="0.2"/>
    <row r="723" s="229" customFormat="1" x14ac:dyDescent="0.2"/>
    <row r="724" s="229" customFormat="1" x14ac:dyDescent="0.2"/>
    <row r="725" s="229" customFormat="1" x14ac:dyDescent="0.2"/>
    <row r="726" s="229" customFormat="1" x14ac:dyDescent="0.2"/>
    <row r="727" s="229" customFormat="1" x14ac:dyDescent="0.2"/>
    <row r="728" s="229" customFormat="1" x14ac:dyDescent="0.2"/>
    <row r="729" s="229" customFormat="1" x14ac:dyDescent="0.2"/>
    <row r="730" s="229" customFormat="1" x14ac:dyDescent="0.2"/>
    <row r="731" s="229" customFormat="1" x14ac:dyDescent="0.2"/>
    <row r="732" s="229" customFormat="1" x14ac:dyDescent="0.2"/>
    <row r="733" s="229" customFormat="1" x14ac:dyDescent="0.2"/>
    <row r="734" s="229" customFormat="1" x14ac:dyDescent="0.2"/>
    <row r="735" s="229" customFormat="1" x14ac:dyDescent="0.2"/>
    <row r="736" s="229" customFormat="1" x14ac:dyDescent="0.2"/>
    <row r="737" s="229" customFormat="1" x14ac:dyDescent="0.2"/>
    <row r="738" s="229" customFormat="1" x14ac:dyDescent="0.2"/>
    <row r="739" s="229" customFormat="1" x14ac:dyDescent="0.2"/>
    <row r="740" s="229" customFormat="1" x14ac:dyDescent="0.2"/>
    <row r="741" s="229" customFormat="1" x14ac:dyDescent="0.2"/>
    <row r="742" s="229" customFormat="1" x14ac:dyDescent="0.2"/>
    <row r="743" s="229" customFormat="1" x14ac:dyDescent="0.2"/>
    <row r="744" s="229" customFormat="1" x14ac:dyDescent="0.2"/>
    <row r="745" s="229" customFormat="1" x14ac:dyDescent="0.2"/>
    <row r="746" s="229" customFormat="1" x14ac:dyDescent="0.2"/>
    <row r="747" s="229" customFormat="1" x14ac:dyDescent="0.2"/>
    <row r="748" s="229" customFormat="1" x14ac:dyDescent="0.2"/>
    <row r="749" s="229" customFormat="1" x14ac:dyDescent="0.2"/>
    <row r="750" s="229" customFormat="1" x14ac:dyDescent="0.2"/>
    <row r="751" s="229" customFormat="1" x14ac:dyDescent="0.2"/>
    <row r="752" s="229" customFormat="1" x14ac:dyDescent="0.2"/>
    <row r="753" s="229" customFormat="1" x14ac:dyDescent="0.2"/>
    <row r="754" s="229" customFormat="1" x14ac:dyDescent="0.2"/>
    <row r="755" s="229" customFormat="1" x14ac:dyDescent="0.2"/>
    <row r="756" s="229" customFormat="1" x14ac:dyDescent="0.2"/>
    <row r="757" s="229" customFormat="1" x14ac:dyDescent="0.2"/>
    <row r="758" s="229" customFormat="1" x14ac:dyDescent="0.2"/>
    <row r="759" s="229" customFormat="1" x14ac:dyDescent="0.2"/>
    <row r="760" s="229" customFormat="1" x14ac:dyDescent="0.2"/>
    <row r="761" s="229" customFormat="1" x14ac:dyDescent="0.2"/>
    <row r="762" s="229" customFormat="1" x14ac:dyDescent="0.2"/>
    <row r="763" s="229" customFormat="1" x14ac:dyDescent="0.2"/>
    <row r="764" s="229" customFormat="1" x14ac:dyDescent="0.2"/>
    <row r="765" s="229" customFormat="1" x14ac:dyDescent="0.2"/>
    <row r="766" s="229" customFormat="1" x14ac:dyDescent="0.2"/>
    <row r="767" s="229" customFormat="1" x14ac:dyDescent="0.2"/>
    <row r="768" s="229" customFormat="1" x14ac:dyDescent="0.2"/>
    <row r="769" s="229" customFormat="1" x14ac:dyDescent="0.2"/>
    <row r="770" s="229" customFormat="1" x14ac:dyDescent="0.2"/>
    <row r="771" s="229" customFormat="1" x14ac:dyDescent="0.2"/>
    <row r="772" s="229" customFormat="1" x14ac:dyDescent="0.2"/>
    <row r="773" s="229" customFormat="1" x14ac:dyDescent="0.2"/>
    <row r="774" s="229" customFormat="1" x14ac:dyDescent="0.2"/>
    <row r="775" s="229" customFormat="1" x14ac:dyDescent="0.2"/>
    <row r="776" s="229" customFormat="1" x14ac:dyDescent="0.2"/>
    <row r="777" s="229" customFormat="1" x14ac:dyDescent="0.2"/>
    <row r="778" s="229" customFormat="1" x14ac:dyDescent="0.2"/>
    <row r="779" s="229" customFormat="1" x14ac:dyDescent="0.2"/>
    <row r="780" s="229" customFormat="1" x14ac:dyDescent="0.2"/>
    <row r="781" s="229" customFormat="1" x14ac:dyDescent="0.2"/>
    <row r="782" s="229" customFormat="1" x14ac:dyDescent="0.2"/>
    <row r="783" s="229" customFormat="1" x14ac:dyDescent="0.2"/>
    <row r="784" s="229" customFormat="1" x14ac:dyDescent="0.2"/>
    <row r="785" s="229" customFormat="1" x14ac:dyDescent="0.2"/>
    <row r="786" s="229" customFormat="1" x14ac:dyDescent="0.2"/>
    <row r="787" s="229" customFormat="1" x14ac:dyDescent="0.2"/>
    <row r="788" s="229" customFormat="1" x14ac:dyDescent="0.2"/>
    <row r="789" s="229" customFormat="1" x14ac:dyDescent="0.2"/>
    <row r="790" s="229" customFormat="1" x14ac:dyDescent="0.2"/>
    <row r="791" s="229" customFormat="1" x14ac:dyDescent="0.2"/>
    <row r="792" s="229" customFormat="1" x14ac:dyDescent="0.2"/>
    <row r="793" s="229" customFormat="1" x14ac:dyDescent="0.2"/>
    <row r="794" s="229" customFormat="1" x14ac:dyDescent="0.2"/>
    <row r="795" s="229" customFormat="1" x14ac:dyDescent="0.2"/>
    <row r="796" s="229" customFormat="1" x14ac:dyDescent="0.2"/>
    <row r="797" s="229" customFormat="1" x14ac:dyDescent="0.2"/>
    <row r="798" s="229" customFormat="1" x14ac:dyDescent="0.2"/>
    <row r="799" s="229" customFormat="1" x14ac:dyDescent="0.2"/>
    <row r="800" s="229" customFormat="1" x14ac:dyDescent="0.2"/>
    <row r="801" s="229" customFormat="1" x14ac:dyDescent="0.2"/>
    <row r="802" s="229" customFormat="1" x14ac:dyDescent="0.2"/>
    <row r="803" s="229" customFormat="1" x14ac:dyDescent="0.2"/>
    <row r="804" s="229" customFormat="1" x14ac:dyDescent="0.2"/>
    <row r="805" s="229" customFormat="1" x14ac:dyDescent="0.2"/>
    <row r="806" s="229" customFormat="1" x14ac:dyDescent="0.2"/>
    <row r="807" s="229" customFormat="1" x14ac:dyDescent="0.2"/>
    <row r="808" s="229" customFormat="1" x14ac:dyDescent="0.2"/>
    <row r="809" s="229" customFormat="1" x14ac:dyDescent="0.2"/>
    <row r="810" s="229" customFormat="1" x14ac:dyDescent="0.2"/>
    <row r="811" s="229" customFormat="1" x14ac:dyDescent="0.2"/>
    <row r="812" s="229" customFormat="1" x14ac:dyDescent="0.2"/>
    <row r="813" s="229" customFormat="1" x14ac:dyDescent="0.2"/>
    <row r="814" s="229" customFormat="1" x14ac:dyDescent="0.2"/>
    <row r="815" s="229" customFormat="1" x14ac:dyDescent="0.2"/>
    <row r="816" s="229" customFormat="1" x14ac:dyDescent="0.2"/>
    <row r="817" s="229" customFormat="1" x14ac:dyDescent="0.2"/>
    <row r="818" s="229" customFormat="1" x14ac:dyDescent="0.2"/>
    <row r="819" s="229" customFormat="1" x14ac:dyDescent="0.2"/>
    <row r="820" s="229" customFormat="1" x14ac:dyDescent="0.2"/>
    <row r="821" s="229" customFormat="1" x14ac:dyDescent="0.2"/>
    <row r="822" s="229" customFormat="1" x14ac:dyDescent="0.2"/>
    <row r="823" s="229" customFormat="1" x14ac:dyDescent="0.2"/>
    <row r="824" s="229" customFormat="1" x14ac:dyDescent="0.2"/>
    <row r="825" s="229" customFormat="1" x14ac:dyDescent="0.2"/>
    <row r="826" s="229" customFormat="1" x14ac:dyDescent="0.2"/>
    <row r="827" s="229" customFormat="1" x14ac:dyDescent="0.2"/>
    <row r="828" s="229" customFormat="1" x14ac:dyDescent="0.2"/>
    <row r="829" s="229" customFormat="1" x14ac:dyDescent="0.2"/>
    <row r="830" s="229" customFormat="1" x14ac:dyDescent="0.2"/>
    <row r="831" s="229" customFormat="1" x14ac:dyDescent="0.2"/>
    <row r="832" s="229" customFormat="1" x14ac:dyDescent="0.2"/>
    <row r="833" s="229" customFormat="1" x14ac:dyDescent="0.2"/>
    <row r="834" s="229" customFormat="1" x14ac:dyDescent="0.2"/>
    <row r="835" s="229" customFormat="1" x14ac:dyDescent="0.2"/>
    <row r="836" s="229" customFormat="1" x14ac:dyDescent="0.2"/>
    <row r="837" s="229" customFormat="1" x14ac:dyDescent="0.2"/>
    <row r="838" s="229" customFormat="1" x14ac:dyDescent="0.2"/>
    <row r="839" s="229" customFormat="1" x14ac:dyDescent="0.2"/>
    <row r="840" s="229" customFormat="1" x14ac:dyDescent="0.2"/>
  </sheetData>
  <sheetProtection algorithmName="SHA-512" hashValue="DtMGVaG0sNSLI1gAKJVzQSu8pexW3yt5O0GOby3xgezbugd4dZt0HLAZd1XzWZTdVXoCFmuJdzCUakE4tl5asA==" saltValue="2YbtJ5DBAIpnpyfjcu0h6Q==" spinCount="100000" sheet="1" objects="1" scenarios="1"/>
  <mergeCells count="41">
    <mergeCell ref="A1:B2"/>
    <mergeCell ref="A129:H129"/>
    <mergeCell ref="A114:K114"/>
    <mergeCell ref="A92:G92"/>
    <mergeCell ref="A115:K116"/>
    <mergeCell ref="B52:J54"/>
    <mergeCell ref="A125:H125"/>
    <mergeCell ref="A126:H126"/>
    <mergeCell ref="A127:H127"/>
    <mergeCell ref="A6:A7"/>
    <mergeCell ref="A9:A10"/>
    <mergeCell ref="A122:K123"/>
    <mergeCell ref="A93:K93"/>
    <mergeCell ref="A94:K94"/>
    <mergeCell ref="A49:K50"/>
    <mergeCell ref="A128:H128"/>
    <mergeCell ref="A141:K145"/>
    <mergeCell ref="A130:H132"/>
    <mergeCell ref="A133:H133"/>
    <mergeCell ref="A134:H134"/>
    <mergeCell ref="A135:H135"/>
    <mergeCell ref="A136:H136"/>
    <mergeCell ref="A137:H137"/>
    <mergeCell ref="I130:I132"/>
    <mergeCell ref="B83:K83"/>
    <mergeCell ref="A88:K89"/>
    <mergeCell ref="A95:K98"/>
    <mergeCell ref="A79:K81"/>
    <mergeCell ref="B82:K82"/>
    <mergeCell ref="A69:K71"/>
    <mergeCell ref="A72:K78"/>
    <mergeCell ref="B56:J59"/>
    <mergeCell ref="A62:K68"/>
    <mergeCell ref="B6:K7"/>
    <mergeCell ref="B9:K10"/>
    <mergeCell ref="A13:K14"/>
    <mergeCell ref="A12:K12"/>
    <mergeCell ref="A48:K48"/>
    <mergeCell ref="A36:K36"/>
    <mergeCell ref="A37:K43"/>
    <mergeCell ref="A45:K46"/>
  </mergeCells>
  <pageMargins left="0.23622047244094491" right="0.23622047244094491" top="0.39370078740157483" bottom="0.39370078740157483" header="0.31496062992125984" footer="0.31496062992125984"/>
  <pageSetup scale="61" fitToHeight="0"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B95CA6-1A7D-4182-B278-CA02CA37A555}">
  <sheetPr>
    <tabColor rgb="FFFFFF00"/>
  </sheetPr>
  <dimension ref="A1:BK100"/>
  <sheetViews>
    <sheetView zoomScale="90" zoomScaleNormal="90" zoomScaleSheetLayoutView="100" workbookViewId="0">
      <selection activeCell="D8" sqref="D8:D9"/>
    </sheetView>
  </sheetViews>
  <sheetFormatPr baseColWidth="10" defaultColWidth="11.5703125" defaultRowHeight="18" x14ac:dyDescent="0.25"/>
  <cols>
    <col min="1" max="1" width="11.5703125" style="1"/>
    <col min="2" max="2" width="20.85546875" style="1" customWidth="1"/>
    <col min="3" max="3" width="18.7109375" style="1" customWidth="1"/>
    <col min="4" max="5" width="14.85546875" style="1" customWidth="1"/>
    <col min="6" max="6" width="11.5703125" style="1"/>
    <col min="7" max="7" width="12.7109375" style="1" customWidth="1"/>
    <col min="8" max="8" width="11.5703125" style="1"/>
    <col min="9" max="9" width="33.7109375" style="1" customWidth="1"/>
    <col min="10" max="10" width="14.42578125" style="1" customWidth="1"/>
    <col min="11" max="11" width="25" style="1" customWidth="1"/>
    <col min="12" max="12" width="15" style="1" bestFit="1" customWidth="1"/>
    <col min="13" max="15" width="11.5703125" style="1"/>
    <col min="16" max="23" width="11.5703125" style="450"/>
    <col min="24" max="26" width="11.5703125" style="461"/>
    <col min="27" max="34" width="11.5703125" style="450"/>
    <col min="35" max="35" width="23.28515625" style="450" customWidth="1"/>
    <col min="36" max="38" width="11.5703125" style="450"/>
    <col min="39" max="39" width="17.5703125" style="450" customWidth="1"/>
    <col min="40" max="40" width="24.42578125" style="450" customWidth="1"/>
    <col min="41" max="62" width="11.5703125" style="450"/>
    <col min="63" max="63" width="11.5703125" style="303"/>
    <col min="64" max="16384" width="11.5703125" style="1"/>
  </cols>
  <sheetData>
    <row r="1" spans="1:43" x14ac:dyDescent="0.25">
      <c r="A1" s="288"/>
      <c r="B1" s="288"/>
      <c r="C1" s="288"/>
      <c r="D1" s="288"/>
      <c r="E1" s="288"/>
      <c r="F1" s="288"/>
      <c r="G1" s="288"/>
      <c r="H1" s="288"/>
      <c r="I1" s="288"/>
      <c r="J1" s="288"/>
      <c r="K1" s="288"/>
      <c r="L1" s="288"/>
      <c r="M1" s="504" t="s">
        <v>514</v>
      </c>
      <c r="N1" s="288"/>
      <c r="O1" s="288"/>
      <c r="P1" s="467"/>
      <c r="Q1" s="467"/>
      <c r="R1" s="467"/>
      <c r="S1" s="467"/>
      <c r="T1" s="467"/>
      <c r="U1" s="467"/>
      <c r="V1" s="467"/>
      <c r="W1" s="467"/>
    </row>
    <row r="2" spans="1:43" ht="18" customHeight="1" x14ac:dyDescent="0.25">
      <c r="A2" s="288"/>
      <c r="B2" s="288"/>
      <c r="C2" s="848" t="s">
        <v>484</v>
      </c>
      <c r="D2" s="849"/>
      <c r="E2" s="849"/>
      <c r="F2" s="849"/>
      <c r="G2" s="849"/>
      <c r="H2" s="849"/>
      <c r="I2" s="849"/>
      <c r="J2" s="288"/>
      <c r="K2" s="288"/>
      <c r="L2" s="288"/>
      <c r="M2" s="288"/>
      <c r="N2" s="288"/>
      <c r="O2" s="288"/>
      <c r="P2" s="467"/>
      <c r="Q2" s="467"/>
      <c r="R2" s="467"/>
      <c r="S2" s="467"/>
      <c r="T2" s="467"/>
      <c r="U2" s="467"/>
      <c r="V2" s="467"/>
      <c r="W2" s="467"/>
    </row>
    <row r="3" spans="1:43" ht="18" customHeight="1" x14ac:dyDescent="0.25">
      <c r="A3" s="288"/>
      <c r="B3" s="288"/>
      <c r="C3" s="848"/>
      <c r="D3" s="849"/>
      <c r="E3" s="849"/>
      <c r="F3" s="849"/>
      <c r="G3" s="849"/>
      <c r="H3" s="849"/>
      <c r="I3" s="849"/>
      <c r="J3" s="362"/>
      <c r="K3" s="845" t="s">
        <v>417</v>
      </c>
      <c r="L3" s="842" t="s">
        <v>415</v>
      </c>
      <c r="M3" s="842"/>
      <c r="N3" s="288"/>
      <c r="O3" s="288"/>
      <c r="P3" s="467"/>
      <c r="Q3" s="467"/>
      <c r="R3" s="467"/>
      <c r="S3" s="467"/>
      <c r="T3" s="467"/>
      <c r="U3" s="467"/>
      <c r="V3" s="467"/>
      <c r="W3" s="467"/>
    </row>
    <row r="4" spans="1:43" x14ac:dyDescent="0.25">
      <c r="A4" s="288"/>
      <c r="B4" s="288"/>
      <c r="C4" s="288"/>
      <c r="D4" s="288"/>
      <c r="E4" s="288"/>
      <c r="F4" s="288"/>
      <c r="G4" s="288"/>
      <c r="H4" s="288"/>
      <c r="I4" s="362"/>
      <c r="J4" s="362"/>
      <c r="K4" s="846"/>
      <c r="L4" s="842"/>
      <c r="M4" s="842"/>
      <c r="N4" s="288"/>
      <c r="O4" s="288"/>
      <c r="P4" s="467"/>
      <c r="Q4" s="467"/>
      <c r="R4" s="467"/>
      <c r="S4" s="467"/>
      <c r="T4" s="467"/>
      <c r="U4" s="467"/>
      <c r="V4" s="467"/>
      <c r="W4" s="467"/>
    </row>
    <row r="5" spans="1:43" ht="18.75" thickBot="1" x14ac:dyDescent="0.3">
      <c r="A5" s="288"/>
      <c r="B5" s="288"/>
      <c r="C5" s="288"/>
      <c r="D5" s="288"/>
      <c r="E5" s="288"/>
      <c r="F5" s="288"/>
      <c r="G5" s="288"/>
      <c r="H5" s="288"/>
      <c r="I5" s="362"/>
      <c r="J5" s="362"/>
      <c r="K5" s="847"/>
      <c r="L5" s="842"/>
      <c r="M5" s="842"/>
      <c r="N5" s="288"/>
      <c r="O5" s="288"/>
      <c r="P5" s="467"/>
      <c r="Q5" s="467"/>
      <c r="R5" s="467"/>
      <c r="S5" s="467"/>
      <c r="T5" s="467"/>
      <c r="U5" s="467"/>
      <c r="V5" s="467"/>
      <c r="W5" s="467"/>
    </row>
    <row r="6" spans="1:43" x14ac:dyDescent="0.25">
      <c r="A6" s="288"/>
      <c r="B6" s="570" t="s">
        <v>5</v>
      </c>
      <c r="C6" s="571"/>
      <c r="D6" s="571"/>
      <c r="E6" s="571"/>
      <c r="F6" s="572"/>
      <c r="G6" s="322"/>
      <c r="H6" s="322"/>
      <c r="I6" s="575" t="s">
        <v>136</v>
      </c>
      <c r="J6" s="576"/>
      <c r="K6" s="576"/>
      <c r="L6" s="576"/>
      <c r="M6" s="577"/>
      <c r="N6" s="288"/>
      <c r="O6" s="288"/>
      <c r="P6" s="467"/>
      <c r="Q6" s="467"/>
      <c r="R6" s="467"/>
      <c r="S6" s="467"/>
      <c r="T6" s="467"/>
      <c r="U6" s="467"/>
      <c r="V6" s="467"/>
      <c r="W6" s="467"/>
    </row>
    <row r="7" spans="1:43" ht="18.75" thickBot="1" x14ac:dyDescent="0.3">
      <c r="A7" s="288"/>
      <c r="B7" s="2"/>
      <c r="C7" s="288"/>
      <c r="D7" s="288"/>
      <c r="E7" s="288"/>
      <c r="F7" s="3"/>
      <c r="G7" s="288"/>
      <c r="H7" s="288"/>
      <c r="I7" s="2"/>
      <c r="J7" s="288"/>
      <c r="K7" s="288"/>
      <c r="L7" s="288"/>
      <c r="M7" s="3"/>
      <c r="N7" s="288"/>
      <c r="O7" s="288"/>
      <c r="P7" s="467"/>
      <c r="Q7" s="467"/>
      <c r="R7" s="467"/>
      <c r="S7" s="467"/>
      <c r="T7" s="467"/>
      <c r="U7" s="467"/>
      <c r="V7" s="467"/>
      <c r="W7" s="467"/>
      <c r="AI7" s="450" t="s">
        <v>60</v>
      </c>
    </row>
    <row r="8" spans="1:43" ht="18.75" thickBot="1" x14ac:dyDescent="0.3">
      <c r="A8" s="288"/>
      <c r="B8" s="579" t="s">
        <v>416</v>
      </c>
      <c r="C8" s="580"/>
      <c r="D8" s="843"/>
      <c r="E8" s="585" t="s">
        <v>0</v>
      </c>
      <c r="F8" s="3"/>
      <c r="G8" s="288"/>
      <c r="H8" s="288"/>
      <c r="I8" s="352" t="s">
        <v>89</v>
      </c>
      <c r="J8" s="320" t="s">
        <v>12</v>
      </c>
      <c r="K8" s="353"/>
      <c r="L8" s="321" t="s">
        <v>14</v>
      </c>
      <c r="M8" s="306"/>
      <c r="N8" s="288"/>
      <c r="O8" s="288"/>
      <c r="P8" s="467"/>
      <c r="Q8" s="467"/>
      <c r="R8" s="467"/>
      <c r="S8" s="467"/>
      <c r="T8" s="467"/>
      <c r="U8" s="467"/>
      <c r="V8" s="467"/>
      <c r="W8" s="467"/>
      <c r="AI8" s="457">
        <f>IFERROR(IF(D14=AI17,(D13*0.1175)/D15/365,IF(D14=AI16,(D13*0.0908)/D15/365,IF(D14=AI15,(D13*0.0775)/D15/365,IF(D14=AI14,(D13*0.0695)/D15/365,IF(D14=AI13,(D13*0.0641)/D15/365,IF(D14=AI12,(D13*0.0575)/D15/365,IF(D14=AI11,(D13*0.0535)/D15/365,IF(D14="",0)))))))),0)</f>
        <v>0</v>
      </c>
      <c r="AL8" s="450" t="s">
        <v>38</v>
      </c>
    </row>
    <row r="9" spans="1:43" ht="18.75" thickBot="1" x14ac:dyDescent="0.3">
      <c r="A9" s="318"/>
      <c r="B9" s="581"/>
      <c r="C9" s="582"/>
      <c r="D9" s="844"/>
      <c r="E9" s="586"/>
      <c r="F9" s="312"/>
      <c r="G9" s="288"/>
      <c r="H9" s="288"/>
      <c r="I9" s="345"/>
      <c r="J9" s="319" t="s">
        <v>13</v>
      </c>
      <c r="K9" s="354"/>
      <c r="L9" s="315" t="s">
        <v>13</v>
      </c>
      <c r="M9" s="312"/>
      <c r="N9" s="288"/>
      <c r="O9" s="288"/>
      <c r="P9" s="467"/>
      <c r="Q9" s="467"/>
      <c r="R9" s="467"/>
      <c r="S9" s="467"/>
      <c r="T9" s="467"/>
      <c r="U9" s="467"/>
      <c r="V9" s="467"/>
      <c r="W9" s="467"/>
      <c r="AL9" s="453" t="s">
        <v>39</v>
      </c>
      <c r="AO9" s="450">
        <v>1</v>
      </c>
      <c r="AQ9" s="452"/>
    </row>
    <row r="10" spans="1:43" ht="18.75" thickBot="1" x14ac:dyDescent="0.3">
      <c r="A10" s="288"/>
      <c r="B10" s="2"/>
      <c r="C10" s="288"/>
      <c r="D10" s="288"/>
      <c r="E10" s="288"/>
      <c r="F10" s="288"/>
      <c r="G10" s="288"/>
      <c r="H10" s="288"/>
      <c r="I10" s="344"/>
      <c r="J10" s="288"/>
      <c r="K10" s="288"/>
      <c r="L10" s="288"/>
      <c r="M10" s="3"/>
      <c r="N10" s="288"/>
      <c r="O10" s="288"/>
      <c r="P10" s="467"/>
      <c r="Q10" s="467"/>
      <c r="R10" s="467"/>
      <c r="S10" s="467"/>
      <c r="T10" s="467"/>
      <c r="U10" s="467"/>
      <c r="V10" s="467"/>
      <c r="W10" s="467"/>
      <c r="AI10" s="450" t="s">
        <v>37</v>
      </c>
      <c r="AL10" s="453" t="s">
        <v>40</v>
      </c>
      <c r="AO10" s="450">
        <v>2</v>
      </c>
    </row>
    <row r="11" spans="1:43" ht="18.75" thickBot="1" x14ac:dyDescent="0.3">
      <c r="A11" s="288"/>
      <c r="B11" s="570" t="s">
        <v>4</v>
      </c>
      <c r="C11" s="571"/>
      <c r="D11" s="571"/>
      <c r="E11" s="571"/>
      <c r="F11" s="572"/>
      <c r="G11" s="288"/>
      <c r="H11" s="288"/>
      <c r="I11" s="344" t="s">
        <v>90</v>
      </c>
      <c r="J11" s="320" t="s">
        <v>12</v>
      </c>
      <c r="K11" s="353"/>
      <c r="L11" s="6" t="s">
        <v>14</v>
      </c>
      <c r="M11" s="3"/>
      <c r="N11" s="288"/>
      <c r="O11" s="288"/>
      <c r="P11" s="467"/>
      <c r="Q11" s="467"/>
      <c r="R11" s="467"/>
      <c r="S11" s="467"/>
      <c r="T11" s="467"/>
      <c r="U11" s="467"/>
      <c r="V11" s="467"/>
      <c r="W11" s="467"/>
      <c r="AI11" s="450">
        <v>50</v>
      </c>
      <c r="AL11" s="453" t="s">
        <v>41</v>
      </c>
      <c r="AO11" s="450">
        <v>5</v>
      </c>
    </row>
    <row r="12" spans="1:43" ht="18.75" thickBot="1" x14ac:dyDescent="0.3">
      <c r="A12" s="288"/>
      <c r="B12" s="596" t="s">
        <v>111</v>
      </c>
      <c r="C12" s="597"/>
      <c r="D12" s="598" t="s">
        <v>138</v>
      </c>
      <c r="E12" s="599"/>
      <c r="F12" s="3"/>
      <c r="G12" s="288"/>
      <c r="H12" s="288"/>
      <c r="I12" s="345"/>
      <c r="J12" s="319" t="s">
        <v>13</v>
      </c>
      <c r="K12" s="354"/>
      <c r="L12" s="315" t="s">
        <v>13</v>
      </c>
      <c r="M12" s="312"/>
      <c r="N12" s="288"/>
      <c r="O12" s="288"/>
      <c r="P12" s="467"/>
      <c r="Q12" s="467"/>
      <c r="R12" s="467"/>
      <c r="S12" s="467"/>
      <c r="T12" s="467"/>
      <c r="U12" s="467"/>
      <c r="V12" s="467"/>
      <c r="W12" s="467"/>
      <c r="AI12" s="450">
        <v>40</v>
      </c>
      <c r="AL12" s="453" t="s">
        <v>42</v>
      </c>
      <c r="AO12" s="450">
        <v>5</v>
      </c>
    </row>
    <row r="13" spans="1:43" ht="18.75" thickBot="1" x14ac:dyDescent="0.3">
      <c r="A13" s="288"/>
      <c r="B13" s="348" t="s">
        <v>135</v>
      </c>
      <c r="C13" s="347"/>
      <c r="D13" s="346">
        <f>IF(D12=AH22,AJ22*D15,IF(D12=AH23,AJ23*D15,IF(D12=AH24,AJ24*D15,IF(D12=AH25,AJ25*D15,IF(D12=AH26,AJ26*D15,IF(D12=AH27,AJ27*D15,IF(D12=AH28,AJ28*D15,IF(D12=AH29,AJ29*D15,IF(D12=AH30,AJ30*D15,IF(D12=AH31,AJ31*D15,IF(D12=AH32,AJ32*D15,IF(D12=AH33,AJ33*D15,IF(D12=AH34,AJ34*D15,IF(D12=AH35,AJ35*D15,IF(D12=AH36,AJ36*D15,IF(D12=AH37,AJ37*D15,IF(D12=AH38,AJ38*D15,IF(D12=AH39,AJ39*D15,IF(D12=AH40,AJ40*D15,IF(D12=AH41,AJ41*D15,IF(D12=AH42,AJ42*D15,IF(D12=AH43,0,"Nombre"))))))))))))))))))))))</f>
        <v>0</v>
      </c>
      <c r="E13" s="6" t="s">
        <v>2</v>
      </c>
      <c r="F13" s="3"/>
      <c r="G13" s="288"/>
      <c r="H13" s="288"/>
      <c r="I13" s="344"/>
      <c r="J13" s="288"/>
      <c r="K13" s="316"/>
      <c r="L13" s="288"/>
      <c r="M13" s="3"/>
      <c r="N13" s="288"/>
      <c r="O13" s="288"/>
      <c r="P13" s="467"/>
      <c r="Q13" s="467"/>
      <c r="R13" s="467"/>
      <c r="S13" s="467"/>
      <c r="T13" s="467"/>
      <c r="U13" s="467"/>
      <c r="V13" s="467"/>
      <c r="W13" s="467"/>
      <c r="AI13" s="450">
        <v>30</v>
      </c>
      <c r="AL13" s="453" t="s">
        <v>43</v>
      </c>
      <c r="AO13" s="450">
        <v>25</v>
      </c>
    </row>
    <row r="14" spans="1:43" ht="18.75" thickBot="1" x14ac:dyDescent="0.3">
      <c r="A14" s="288"/>
      <c r="B14" s="348" t="s">
        <v>109</v>
      </c>
      <c r="C14" s="347"/>
      <c r="D14" s="351"/>
      <c r="E14" s="6" t="s">
        <v>110</v>
      </c>
      <c r="F14" s="3"/>
      <c r="G14" s="288"/>
      <c r="H14" s="288"/>
      <c r="I14" s="344" t="s">
        <v>91</v>
      </c>
      <c r="J14" s="320" t="s">
        <v>12</v>
      </c>
      <c r="K14" s="353"/>
      <c r="L14" s="6" t="s">
        <v>14</v>
      </c>
      <c r="M14" s="3"/>
      <c r="N14" s="288"/>
      <c r="O14" s="288"/>
      <c r="P14" s="467"/>
      <c r="Q14" s="467"/>
      <c r="R14" s="467"/>
      <c r="S14" s="467"/>
      <c r="T14" s="467"/>
      <c r="U14" s="467"/>
      <c r="V14" s="467"/>
      <c r="W14" s="467"/>
      <c r="AI14" s="450">
        <v>25</v>
      </c>
      <c r="AL14" s="453" t="s">
        <v>44</v>
      </c>
      <c r="AO14" s="450">
        <v>4</v>
      </c>
    </row>
    <row r="15" spans="1:43" ht="21.75" thickBot="1" x14ac:dyDescent="0.3">
      <c r="A15" s="288"/>
      <c r="B15" s="348" t="s">
        <v>1</v>
      </c>
      <c r="C15" s="347"/>
      <c r="D15" s="351"/>
      <c r="E15" s="6" t="s">
        <v>408</v>
      </c>
      <c r="F15" s="3"/>
      <c r="G15" s="288"/>
      <c r="H15" s="288"/>
      <c r="I15" s="345"/>
      <c r="J15" s="319" t="s">
        <v>13</v>
      </c>
      <c r="K15" s="354"/>
      <c r="L15" s="315" t="s">
        <v>13</v>
      </c>
      <c r="M15" s="312"/>
      <c r="N15" s="288"/>
      <c r="O15" s="288"/>
      <c r="P15" s="467"/>
      <c r="Q15" s="467"/>
      <c r="R15" s="467"/>
      <c r="S15" s="467"/>
      <c r="T15" s="467"/>
      <c r="U15" s="467"/>
      <c r="V15" s="467"/>
      <c r="W15" s="467"/>
      <c r="AI15" s="450">
        <v>20</v>
      </c>
      <c r="AL15" s="453" t="s">
        <v>45</v>
      </c>
      <c r="AO15" s="450">
        <v>125</v>
      </c>
    </row>
    <row r="16" spans="1:43" ht="21.75" thickBot="1" x14ac:dyDescent="0.3">
      <c r="A16" s="288"/>
      <c r="B16" s="349" t="s">
        <v>33</v>
      </c>
      <c r="C16" s="350"/>
      <c r="D16" s="351"/>
      <c r="E16" s="315" t="s">
        <v>408</v>
      </c>
      <c r="F16" s="312"/>
      <c r="G16" s="288"/>
      <c r="H16" s="288"/>
      <c r="I16" s="344"/>
      <c r="J16" s="316"/>
      <c r="K16" s="318"/>
      <c r="L16" s="288"/>
      <c r="M16" s="3"/>
      <c r="N16" s="288"/>
      <c r="O16" s="288"/>
      <c r="P16" s="467"/>
      <c r="Q16" s="467"/>
      <c r="R16" s="467"/>
      <c r="S16" s="467"/>
      <c r="T16" s="467"/>
      <c r="U16" s="467"/>
      <c r="V16" s="467"/>
      <c r="W16" s="467"/>
      <c r="AI16" s="450">
        <v>15</v>
      </c>
      <c r="AL16" s="453" t="s">
        <v>46</v>
      </c>
      <c r="AO16" s="450">
        <v>250</v>
      </c>
    </row>
    <row r="17" spans="1:46" ht="18.75" thickBot="1" x14ac:dyDescent="0.3">
      <c r="A17" s="288"/>
      <c r="B17" s="2"/>
      <c r="C17" s="288"/>
      <c r="D17" s="288"/>
      <c r="E17" s="288"/>
      <c r="F17" s="288"/>
      <c r="G17" s="288"/>
      <c r="H17" s="288"/>
      <c r="I17" s="344" t="s">
        <v>92</v>
      </c>
      <c r="J17" s="320" t="s">
        <v>12</v>
      </c>
      <c r="K17" s="353"/>
      <c r="L17" s="6" t="s">
        <v>14</v>
      </c>
      <c r="M17" s="3"/>
      <c r="N17" s="288"/>
      <c r="O17" s="288"/>
      <c r="P17" s="467"/>
      <c r="Q17" s="467"/>
      <c r="R17" s="467"/>
      <c r="S17" s="467"/>
      <c r="T17" s="467"/>
      <c r="U17" s="467"/>
      <c r="V17" s="467"/>
      <c r="W17" s="467"/>
      <c r="AI17" s="450">
        <v>10</v>
      </c>
      <c r="AL17" s="453" t="s">
        <v>47</v>
      </c>
      <c r="AO17" s="450">
        <v>250</v>
      </c>
    </row>
    <row r="18" spans="1:46" ht="18.75" thickBot="1" x14ac:dyDescent="0.3">
      <c r="A18" s="288"/>
      <c r="B18" s="2"/>
      <c r="C18" s="288"/>
      <c r="D18" s="288"/>
      <c r="E18" s="288"/>
      <c r="F18" s="288"/>
      <c r="G18" s="288"/>
      <c r="H18" s="288"/>
      <c r="I18" s="345"/>
      <c r="J18" s="319" t="s">
        <v>13</v>
      </c>
      <c r="K18" s="354"/>
      <c r="L18" s="315" t="s">
        <v>13</v>
      </c>
      <c r="M18" s="312"/>
      <c r="N18" s="288"/>
      <c r="O18" s="288"/>
      <c r="P18" s="467"/>
      <c r="Q18" s="467"/>
      <c r="R18" s="467"/>
      <c r="S18" s="467"/>
      <c r="T18" s="467"/>
      <c r="U18" s="467"/>
      <c r="V18" s="467"/>
      <c r="W18" s="467"/>
      <c r="AL18" s="453" t="s">
        <v>48</v>
      </c>
      <c r="AO18" s="450">
        <v>1500</v>
      </c>
    </row>
    <row r="19" spans="1:46" ht="18.75" thickBot="1" x14ac:dyDescent="0.3">
      <c r="A19" s="288"/>
      <c r="B19" s="570" t="s">
        <v>6</v>
      </c>
      <c r="C19" s="571"/>
      <c r="D19" s="571"/>
      <c r="E19" s="571"/>
      <c r="F19" s="572"/>
      <c r="G19" s="288"/>
      <c r="H19" s="288"/>
      <c r="I19" s="344"/>
      <c r="J19" s="288"/>
      <c r="K19" s="288"/>
      <c r="L19" s="288"/>
      <c r="M19" s="3"/>
      <c r="N19" s="288"/>
      <c r="O19" s="288"/>
      <c r="P19" s="467"/>
      <c r="Q19" s="467"/>
      <c r="R19" s="467"/>
      <c r="S19" s="467"/>
      <c r="T19" s="467"/>
      <c r="U19" s="467"/>
      <c r="V19" s="467"/>
      <c r="W19" s="467"/>
      <c r="AL19" s="453" t="s">
        <v>49</v>
      </c>
      <c r="AO19" s="450">
        <v>300</v>
      </c>
    </row>
    <row r="20" spans="1:46" ht="18.75" thickBot="1" x14ac:dyDescent="0.3">
      <c r="A20" s="288"/>
      <c r="B20" s="2"/>
      <c r="C20" s="288"/>
      <c r="D20" s="288"/>
      <c r="E20" s="288"/>
      <c r="F20" s="3"/>
      <c r="G20" s="288"/>
      <c r="H20" s="288"/>
      <c r="I20" s="344" t="s">
        <v>137</v>
      </c>
      <c r="J20" s="320" t="s">
        <v>12</v>
      </c>
      <c r="K20" s="353"/>
      <c r="L20" s="6" t="s">
        <v>14</v>
      </c>
      <c r="M20" s="3"/>
      <c r="N20" s="288"/>
      <c r="O20" s="288"/>
      <c r="P20" s="467"/>
      <c r="Q20" s="467"/>
      <c r="R20" s="467"/>
      <c r="S20" s="467"/>
      <c r="T20" s="467"/>
      <c r="U20" s="467"/>
      <c r="V20" s="467"/>
      <c r="W20" s="467"/>
      <c r="AL20" s="453" t="s">
        <v>50</v>
      </c>
      <c r="AO20" s="450">
        <v>100</v>
      </c>
    </row>
    <row r="21" spans="1:46" ht="18.75" thickBot="1" x14ac:dyDescent="0.3">
      <c r="A21" s="288"/>
      <c r="B21" s="5" t="s">
        <v>7</v>
      </c>
      <c r="C21" s="602" t="s">
        <v>138</v>
      </c>
      <c r="D21" s="603"/>
      <c r="E21" s="6"/>
      <c r="F21" s="7"/>
      <c r="G21" s="288"/>
      <c r="H21" s="288"/>
      <c r="I21" s="345"/>
      <c r="J21" s="319" t="s">
        <v>13</v>
      </c>
      <c r="K21" s="354"/>
      <c r="L21" s="315" t="s">
        <v>13</v>
      </c>
      <c r="M21" s="312"/>
      <c r="N21" s="288"/>
      <c r="O21" s="288"/>
      <c r="P21" s="467"/>
      <c r="Q21" s="467"/>
      <c r="R21" s="467"/>
      <c r="S21" s="467"/>
      <c r="T21" s="467"/>
      <c r="U21" s="467"/>
      <c r="V21" s="467"/>
      <c r="W21" s="467"/>
      <c r="AJ21" s="450" t="s">
        <v>105</v>
      </c>
      <c r="AL21" s="453" t="s">
        <v>51</v>
      </c>
      <c r="AO21" s="450">
        <v>75</v>
      </c>
    </row>
    <row r="22" spans="1:46" ht="18.75" thickBot="1" x14ac:dyDescent="0.3">
      <c r="A22" s="288"/>
      <c r="B22" s="5" t="s">
        <v>8</v>
      </c>
      <c r="C22" s="6"/>
      <c r="D22" s="357"/>
      <c r="E22" s="6" t="s">
        <v>11</v>
      </c>
      <c r="F22" s="7"/>
      <c r="G22" s="288"/>
      <c r="H22" s="288"/>
      <c r="I22" s="288"/>
      <c r="J22" s="288"/>
      <c r="K22" s="316"/>
      <c r="L22" s="288"/>
      <c r="M22" s="3"/>
      <c r="N22" s="288"/>
      <c r="O22" s="288"/>
      <c r="P22" s="467"/>
      <c r="Q22" s="467"/>
      <c r="R22" s="467"/>
      <c r="S22" s="467"/>
      <c r="T22" s="467"/>
      <c r="U22" s="467"/>
      <c r="V22" s="467"/>
      <c r="W22" s="467"/>
      <c r="AH22" s="454" t="s">
        <v>117</v>
      </c>
      <c r="AI22" s="454"/>
      <c r="AJ22" s="450">
        <v>1184</v>
      </c>
      <c r="AL22" s="453" t="s">
        <v>52</v>
      </c>
      <c r="AO22" s="450">
        <v>50</v>
      </c>
    </row>
    <row r="23" spans="1:46" ht="18.75" thickBot="1" x14ac:dyDescent="0.3">
      <c r="A23" s="288"/>
      <c r="B23" s="4" t="s">
        <v>9</v>
      </c>
      <c r="C23" s="315"/>
      <c r="D23" s="360">
        <f>IFERROR(IF(C21=AL9,D22/AO9,IF(C21=AL10,D22/AO10,IF(C21=AL11,D22/AO11,IF(C21=AL12,D22/AO12,IF(C21=AL13,D22/AO13,IF(C21=AL14,D22/AO14,IF(C21=AL15,D22/AO15,IF(C21=AL16,D22/AO16,IF(C21=AL17,D22/AO17,IF(C21=AL18,D22/AO18,IF(C21=AL19,D22/AO19,IF(C21=AL20,D22/AO20,IF(BC21=AL21,D22/AO21,IF(C21=AL22,D22/AO22,IF(C21=AL23,D22/AO23,IF(C21=AL24,D22/AO24,IF(C21=AL25,D22/AO25,IF(C21=AL26,D22/AO26,IF(C21=AL27,D22/AO27,IF(C21=AL28,0,"Nombre")))))))))))))))))))),0)</f>
        <v>0</v>
      </c>
      <c r="E23" s="315" t="s">
        <v>10</v>
      </c>
      <c r="F23" s="8"/>
      <c r="G23" s="288"/>
      <c r="H23" s="288"/>
      <c r="I23" s="288"/>
      <c r="J23" s="288"/>
      <c r="K23" s="288"/>
      <c r="L23" s="288"/>
      <c r="M23" s="3"/>
      <c r="N23" s="288"/>
      <c r="O23" s="288"/>
      <c r="P23" s="467"/>
      <c r="Q23" s="467"/>
      <c r="R23" s="467"/>
      <c r="S23" s="467"/>
      <c r="T23" s="467"/>
      <c r="U23" s="467"/>
      <c r="V23" s="467"/>
      <c r="W23" s="467"/>
      <c r="AH23" s="454" t="s">
        <v>112</v>
      </c>
      <c r="AI23" s="454"/>
      <c r="AJ23" s="450">
        <v>635</v>
      </c>
      <c r="AL23" s="453" t="s">
        <v>53</v>
      </c>
      <c r="AO23" s="450">
        <v>100</v>
      </c>
    </row>
    <row r="24" spans="1:46" x14ac:dyDescent="0.25">
      <c r="A24" s="288"/>
      <c r="B24" s="2"/>
      <c r="C24" s="288"/>
      <c r="D24" s="288"/>
      <c r="E24" s="288"/>
      <c r="F24" s="288"/>
      <c r="G24" s="288"/>
      <c r="H24" s="288"/>
      <c r="I24" s="288"/>
      <c r="J24" s="288"/>
      <c r="K24" s="288"/>
      <c r="L24" s="288"/>
      <c r="M24" s="3"/>
      <c r="N24" s="288"/>
      <c r="O24" s="288"/>
      <c r="P24" s="467"/>
      <c r="Q24" s="467"/>
      <c r="R24" s="467"/>
      <c r="S24" s="467"/>
      <c r="T24" s="467"/>
      <c r="U24" s="467"/>
      <c r="V24" s="467"/>
      <c r="W24" s="467"/>
      <c r="AH24" s="454" t="s">
        <v>113</v>
      </c>
      <c r="AI24" s="454"/>
      <c r="AJ24" s="450">
        <v>452</v>
      </c>
      <c r="AL24" s="453" t="s">
        <v>54</v>
      </c>
      <c r="AO24" s="450">
        <v>40</v>
      </c>
    </row>
    <row r="25" spans="1:46" ht="18.75" thickBot="1" x14ac:dyDescent="0.3">
      <c r="A25" s="288"/>
      <c r="B25" s="2"/>
      <c r="C25" s="288"/>
      <c r="D25" s="288"/>
      <c r="E25" s="288"/>
      <c r="F25" s="288"/>
      <c r="G25" s="288"/>
      <c r="H25" s="288"/>
      <c r="I25" s="288"/>
      <c r="J25" s="288"/>
      <c r="K25" s="288"/>
      <c r="L25" s="288"/>
      <c r="M25" s="3"/>
      <c r="N25" s="288"/>
      <c r="O25" s="288"/>
      <c r="P25" s="467"/>
      <c r="Q25" s="467"/>
      <c r="R25" s="467"/>
      <c r="S25" s="467"/>
      <c r="T25" s="467"/>
      <c r="U25" s="467"/>
      <c r="V25" s="467"/>
      <c r="W25" s="467"/>
      <c r="AH25" s="454" t="s">
        <v>116</v>
      </c>
      <c r="AI25" s="454"/>
      <c r="AJ25" s="450">
        <v>600</v>
      </c>
      <c r="AL25" s="453" t="s">
        <v>55</v>
      </c>
      <c r="AO25" s="450">
        <v>4</v>
      </c>
    </row>
    <row r="26" spans="1:46" x14ac:dyDescent="0.25">
      <c r="A26" s="288"/>
      <c r="B26" s="573"/>
      <c r="C26" s="574"/>
      <c r="D26" s="574"/>
      <c r="E26" s="574"/>
      <c r="F26" s="574"/>
      <c r="G26" s="288"/>
      <c r="H26" s="288"/>
      <c r="I26" s="570" t="s">
        <v>16</v>
      </c>
      <c r="J26" s="571"/>
      <c r="K26" s="571"/>
      <c r="L26" s="571"/>
      <c r="M26" s="572"/>
      <c r="N26" s="288"/>
      <c r="O26" s="288"/>
      <c r="P26" s="467"/>
      <c r="Q26" s="467"/>
      <c r="R26" s="467"/>
      <c r="S26" s="467"/>
      <c r="T26" s="467"/>
      <c r="U26" s="467"/>
      <c r="V26" s="467"/>
      <c r="W26" s="467"/>
      <c r="AH26" s="454" t="s">
        <v>128</v>
      </c>
      <c r="AI26" s="454"/>
      <c r="AJ26" s="450">
        <v>450</v>
      </c>
      <c r="AL26" s="453" t="s">
        <v>56</v>
      </c>
      <c r="AO26" s="450">
        <v>6</v>
      </c>
    </row>
    <row r="27" spans="1:46" ht="18.75" thickBot="1" x14ac:dyDescent="0.3">
      <c r="A27" s="288"/>
      <c r="B27" s="2"/>
      <c r="C27" s="288"/>
      <c r="D27" s="288"/>
      <c r="E27" s="288"/>
      <c r="F27" s="288"/>
      <c r="G27" s="288"/>
      <c r="H27" s="288"/>
      <c r="I27" s="2"/>
      <c r="J27" s="288"/>
      <c r="K27" s="288"/>
      <c r="L27" s="288"/>
      <c r="M27" s="3"/>
      <c r="N27" s="288"/>
      <c r="O27" s="288"/>
      <c r="P27" s="467"/>
      <c r="Q27" s="467"/>
      <c r="R27" s="467"/>
      <c r="S27" s="467"/>
      <c r="T27" s="467"/>
      <c r="U27" s="467"/>
      <c r="V27" s="467"/>
      <c r="W27" s="467"/>
      <c r="AH27" s="454" t="s">
        <v>118</v>
      </c>
      <c r="AI27" s="454"/>
      <c r="AJ27" s="450">
        <v>1237</v>
      </c>
      <c r="AL27" s="453" t="s">
        <v>57</v>
      </c>
      <c r="AO27" s="450">
        <v>40</v>
      </c>
    </row>
    <row r="28" spans="1:46" ht="21.75" thickBot="1" x14ac:dyDescent="0.3">
      <c r="A28" s="288"/>
      <c r="B28" s="317"/>
      <c r="C28" s="316"/>
      <c r="D28" s="288"/>
      <c r="E28" s="316"/>
      <c r="F28" s="288"/>
      <c r="G28" s="288"/>
      <c r="H28" s="288"/>
      <c r="I28" s="5" t="s">
        <v>18</v>
      </c>
      <c r="J28" s="6"/>
      <c r="K28" s="6"/>
      <c r="L28" s="355"/>
      <c r="M28" s="7" t="s">
        <v>408</v>
      </c>
      <c r="N28" s="288"/>
      <c r="O28" s="288"/>
      <c r="P28" s="467"/>
      <c r="Q28" s="467"/>
      <c r="R28" s="467"/>
      <c r="S28" s="467"/>
      <c r="T28" s="467"/>
      <c r="U28" s="467"/>
      <c r="V28" s="467"/>
      <c r="W28" s="467"/>
      <c r="AH28" s="454" t="s">
        <v>119</v>
      </c>
      <c r="AI28" s="454"/>
      <c r="AJ28" s="450">
        <v>1076</v>
      </c>
      <c r="AL28" s="454" t="s">
        <v>138</v>
      </c>
    </row>
    <row r="29" spans="1:46" ht="18.75" thickBot="1" x14ac:dyDescent="0.3">
      <c r="A29" s="288"/>
      <c r="B29" s="2"/>
      <c r="C29" s="316"/>
      <c r="D29" s="288"/>
      <c r="E29" s="316"/>
      <c r="F29" s="288"/>
      <c r="G29" s="288"/>
      <c r="H29" s="288"/>
      <c r="I29" s="4" t="s">
        <v>17</v>
      </c>
      <c r="J29" s="315"/>
      <c r="K29" s="356" t="s">
        <v>138</v>
      </c>
      <c r="L29" s="361">
        <f>IF(K29=AT33,AW33,IF(K29=AT34,AW34,IF(K29=AT35,AW35,IF(K29=AT36,AW36,IF(K29=AT37,AW37,IF(K29=AT38,AW38,IF(K29=AT39,AW39,IF(K29=AT40,AW40,IF(K29=AT41,AW41,IF(K29=AT42,AW42,IF(K29=AT43,AW43,IF(K29=AT44,AW44,IF(K29=AT45,AW45,IF(K29=AT46,AW46,IF(K29=AT47,AW47,IF(K29=AT48,AW48,IF(K29=AT49,0)))))))))))))))))</f>
        <v>0</v>
      </c>
      <c r="M29" s="8" t="s">
        <v>15</v>
      </c>
      <c r="N29" s="288"/>
      <c r="O29" s="288"/>
      <c r="P29" s="467"/>
      <c r="Q29" s="467"/>
      <c r="R29" s="467"/>
      <c r="S29" s="467"/>
      <c r="T29" s="467"/>
      <c r="U29" s="467"/>
      <c r="V29" s="467"/>
      <c r="W29" s="467"/>
      <c r="AH29" s="454" t="s">
        <v>120</v>
      </c>
      <c r="AI29" s="454"/>
      <c r="AJ29" s="450">
        <v>753</v>
      </c>
    </row>
    <row r="30" spans="1:46" ht="18.75" thickBot="1" x14ac:dyDescent="0.3">
      <c r="A30" s="288"/>
      <c r="B30" s="2"/>
      <c r="C30" s="288"/>
      <c r="D30" s="288"/>
      <c r="E30" s="288"/>
      <c r="F30" s="288"/>
      <c r="G30" s="288"/>
      <c r="H30" s="288"/>
      <c r="I30" s="288"/>
      <c r="J30" s="288"/>
      <c r="K30" s="288"/>
      <c r="L30" s="318"/>
      <c r="M30" s="3"/>
      <c r="N30" s="288"/>
      <c r="O30" s="288"/>
      <c r="P30" s="467"/>
      <c r="Q30" s="467"/>
      <c r="R30" s="467"/>
      <c r="S30" s="467"/>
      <c r="T30" s="467"/>
      <c r="U30" s="467"/>
      <c r="V30" s="467"/>
      <c r="W30" s="467"/>
      <c r="AH30" s="454" t="s">
        <v>121</v>
      </c>
      <c r="AI30" s="454"/>
      <c r="AJ30" s="450">
        <v>500</v>
      </c>
      <c r="AM30" s="455" t="s">
        <v>407</v>
      </c>
      <c r="AN30" s="450" t="s">
        <v>406</v>
      </c>
    </row>
    <row r="31" spans="1:46" ht="18.75" thickBot="1" x14ac:dyDescent="0.3">
      <c r="A31" s="288"/>
      <c r="B31" s="317"/>
      <c r="C31" s="316"/>
      <c r="D31" s="288"/>
      <c r="E31" s="316"/>
      <c r="F31" s="288"/>
      <c r="G31" s="288"/>
      <c r="H31" s="288"/>
      <c r="I31" s="570" t="s">
        <v>142</v>
      </c>
      <c r="J31" s="571"/>
      <c r="K31" s="571"/>
      <c r="L31" s="571"/>
      <c r="M31" s="572"/>
      <c r="N31" s="288"/>
      <c r="O31" s="288"/>
      <c r="P31" s="467"/>
      <c r="Q31" s="467"/>
      <c r="R31" s="467"/>
      <c r="S31" s="467"/>
      <c r="T31" s="467"/>
      <c r="U31" s="467"/>
      <c r="V31" s="467"/>
      <c r="W31" s="467"/>
      <c r="AH31" s="454" t="s">
        <v>46</v>
      </c>
      <c r="AI31" s="454"/>
      <c r="AJ31" s="450">
        <v>495</v>
      </c>
      <c r="AM31" s="456"/>
    </row>
    <row r="32" spans="1:46" ht="18.75" thickBot="1" x14ac:dyDescent="0.3">
      <c r="A32" s="288"/>
      <c r="B32" s="2"/>
      <c r="C32" s="316"/>
      <c r="D32" s="288"/>
      <c r="E32" s="316"/>
      <c r="F32" s="288"/>
      <c r="G32" s="288"/>
      <c r="H32" s="288"/>
      <c r="I32" s="4" t="s">
        <v>19</v>
      </c>
      <c r="J32" s="315"/>
      <c r="K32" s="315"/>
      <c r="L32" s="354"/>
      <c r="M32" s="8" t="s">
        <v>134</v>
      </c>
      <c r="N32" s="288"/>
      <c r="O32" s="288"/>
      <c r="P32" s="467"/>
      <c r="Q32" s="467"/>
      <c r="R32" s="467"/>
      <c r="S32" s="467"/>
      <c r="T32" s="467"/>
      <c r="U32" s="467"/>
      <c r="V32" s="467"/>
      <c r="W32" s="467"/>
      <c r="AH32" s="454" t="s">
        <v>122</v>
      </c>
      <c r="AI32" s="454"/>
      <c r="AJ32" s="450">
        <v>495</v>
      </c>
      <c r="AT32" s="450" t="s">
        <v>66</v>
      </c>
    </row>
    <row r="33" spans="1:49" ht="18.75" thickBot="1" x14ac:dyDescent="0.3">
      <c r="A33" s="288"/>
      <c r="B33" s="363"/>
      <c r="C33" s="313"/>
      <c r="D33" s="313"/>
      <c r="E33" s="313"/>
      <c r="F33" s="313"/>
      <c r="G33" s="313"/>
      <c r="H33" s="313"/>
      <c r="I33" s="313"/>
      <c r="J33" s="313"/>
      <c r="K33" s="313"/>
      <c r="L33" s="313"/>
      <c r="M33" s="312"/>
      <c r="N33" s="288"/>
      <c r="O33" s="288"/>
      <c r="P33" s="467"/>
      <c r="Q33" s="467"/>
      <c r="R33" s="467"/>
      <c r="S33" s="467"/>
      <c r="T33" s="467"/>
      <c r="U33" s="467"/>
      <c r="V33" s="467"/>
      <c r="W33" s="467"/>
      <c r="AH33" s="454" t="s">
        <v>123</v>
      </c>
      <c r="AI33" s="454"/>
      <c r="AJ33" s="450">
        <v>205</v>
      </c>
      <c r="AL33" s="457" t="s">
        <v>405</v>
      </c>
      <c r="AM33" s="452"/>
      <c r="AO33" s="458"/>
      <c r="AT33" s="450" t="s">
        <v>67</v>
      </c>
      <c r="AW33" s="450">
        <v>2005</v>
      </c>
    </row>
    <row r="34" spans="1:49" ht="18.75" thickBot="1" x14ac:dyDescent="0.3">
      <c r="A34" s="288"/>
      <c r="B34" s="288"/>
      <c r="C34" s="288"/>
      <c r="D34" s="288"/>
      <c r="E34" s="288"/>
      <c r="F34" s="288"/>
      <c r="G34" s="288"/>
      <c r="H34" s="288"/>
      <c r="I34" s="288"/>
      <c r="J34" s="288"/>
      <c r="K34" s="288"/>
      <c r="L34" s="288"/>
      <c r="M34" s="288"/>
      <c r="N34" s="288"/>
      <c r="O34" s="288"/>
      <c r="P34" s="467"/>
      <c r="Q34" s="467"/>
      <c r="R34" s="467"/>
      <c r="S34" s="467"/>
      <c r="T34" s="467"/>
      <c r="U34" s="467"/>
      <c r="V34" s="467"/>
      <c r="W34" s="467"/>
      <c r="AH34" s="454" t="s">
        <v>124</v>
      </c>
      <c r="AI34" s="454"/>
      <c r="AJ34" s="450">
        <v>269</v>
      </c>
      <c r="AL34" s="459" t="s">
        <v>138</v>
      </c>
      <c r="AM34" s="452"/>
      <c r="AO34" s="458"/>
      <c r="AT34" s="450" t="s">
        <v>68</v>
      </c>
      <c r="AW34" s="450">
        <v>6767</v>
      </c>
    </row>
    <row r="35" spans="1:49" ht="18.75" thickBot="1" x14ac:dyDescent="0.3">
      <c r="A35" s="288"/>
      <c r="B35" s="311" t="s">
        <v>133</v>
      </c>
      <c r="C35" s="310"/>
      <c r="D35" s="309"/>
      <c r="E35" s="308">
        <f>'resultats (R1)'!I24</f>
        <v>0</v>
      </c>
      <c r="F35" s="307" t="s">
        <v>2</v>
      </c>
      <c r="G35" s="288"/>
      <c r="H35" s="288"/>
      <c r="I35" s="288"/>
      <c r="J35" s="288"/>
      <c r="K35" s="288"/>
      <c r="L35" s="288"/>
      <c r="M35" s="288"/>
      <c r="N35" s="288"/>
      <c r="O35" s="288"/>
      <c r="P35" s="467"/>
      <c r="Q35" s="467"/>
      <c r="R35" s="467"/>
      <c r="S35" s="467"/>
      <c r="T35" s="467"/>
      <c r="U35" s="467"/>
      <c r="V35" s="467"/>
      <c r="W35" s="467"/>
      <c r="AH35" s="454" t="s">
        <v>131</v>
      </c>
      <c r="AI35" s="454"/>
      <c r="AJ35" s="450">
        <v>2000</v>
      </c>
      <c r="AL35" s="460" t="s">
        <v>48</v>
      </c>
      <c r="AM35" s="452"/>
      <c r="AO35" s="458"/>
      <c r="AT35" s="450" t="s">
        <v>69</v>
      </c>
      <c r="AW35" s="450">
        <v>17905</v>
      </c>
    </row>
    <row r="36" spans="1:49" ht="18.75" thickBot="1" x14ac:dyDescent="0.3">
      <c r="A36" s="288"/>
      <c r="B36" s="288"/>
      <c r="C36" s="288"/>
      <c r="D36" s="288"/>
      <c r="E36" s="288"/>
      <c r="F36" s="288"/>
      <c r="G36" s="288"/>
      <c r="H36" s="288"/>
      <c r="I36" s="288"/>
      <c r="J36" s="288"/>
      <c r="K36" s="288"/>
      <c r="L36" s="288"/>
      <c r="M36" s="288"/>
      <c r="N36" s="288"/>
      <c r="O36" s="288"/>
      <c r="P36" s="467"/>
      <c r="Q36" s="467"/>
      <c r="R36" s="467"/>
      <c r="S36" s="467"/>
      <c r="T36" s="467"/>
      <c r="U36" s="467"/>
      <c r="V36" s="467"/>
      <c r="W36" s="467"/>
      <c r="AH36" s="454" t="s">
        <v>132</v>
      </c>
      <c r="AI36" s="454"/>
      <c r="AJ36" s="450">
        <v>1000</v>
      </c>
      <c r="AL36" s="460" t="s">
        <v>56</v>
      </c>
      <c r="AM36" s="452"/>
      <c r="AO36" s="458"/>
      <c r="AT36" s="450" t="s">
        <v>70</v>
      </c>
      <c r="AW36" s="450">
        <v>27427</v>
      </c>
    </row>
    <row r="37" spans="1:49" x14ac:dyDescent="0.25">
      <c r="A37" s="288"/>
      <c r="B37" s="600" t="s">
        <v>34</v>
      </c>
      <c r="C37" s="601"/>
      <c r="D37" s="306"/>
      <c r="E37" s="288"/>
      <c r="F37" s="6" t="s">
        <v>61</v>
      </c>
      <c r="G37" s="6"/>
      <c r="H37" s="6"/>
      <c r="I37" s="288"/>
      <c r="J37" s="288"/>
      <c r="K37" s="288"/>
      <c r="L37" s="288"/>
      <c r="M37" s="288"/>
      <c r="N37" s="288"/>
      <c r="O37" s="288"/>
      <c r="P37" s="467"/>
      <c r="Q37" s="467"/>
      <c r="R37" s="467"/>
      <c r="S37" s="467"/>
      <c r="T37" s="467"/>
      <c r="U37" s="467"/>
      <c r="V37" s="467"/>
      <c r="W37" s="467"/>
      <c r="AH37" s="454" t="s">
        <v>125</v>
      </c>
      <c r="AI37" s="454"/>
      <c r="AJ37" s="450">
        <v>56</v>
      </c>
      <c r="AL37" s="460" t="s">
        <v>50</v>
      </c>
      <c r="AM37" s="452"/>
      <c r="AO37" s="458"/>
      <c r="AT37" s="450" t="s">
        <v>71</v>
      </c>
      <c r="AW37" s="450">
        <v>15120</v>
      </c>
    </row>
    <row r="38" spans="1:49" ht="18.75" thickBot="1" x14ac:dyDescent="0.3">
      <c r="A38" s="288"/>
      <c r="B38" s="2"/>
      <c r="C38" s="288"/>
      <c r="D38" s="3"/>
      <c r="E38" s="288"/>
      <c r="F38" s="288"/>
      <c r="G38" s="288"/>
      <c r="H38" s="288"/>
      <c r="I38" s="288"/>
      <c r="J38" s="288"/>
      <c r="K38" s="288"/>
      <c r="L38" s="288"/>
      <c r="M38" s="288"/>
      <c r="N38" s="288"/>
      <c r="O38" s="288"/>
      <c r="P38" s="467"/>
      <c r="Q38" s="467"/>
      <c r="R38" s="467"/>
      <c r="S38" s="467"/>
      <c r="T38" s="467"/>
      <c r="U38" s="467"/>
      <c r="V38" s="467"/>
      <c r="W38" s="467"/>
      <c r="AH38" s="454" t="s">
        <v>126</v>
      </c>
      <c r="AI38" s="454"/>
      <c r="AJ38" s="450">
        <v>990</v>
      </c>
      <c r="AL38" s="460" t="s">
        <v>51</v>
      </c>
      <c r="AT38" s="450" t="s">
        <v>72</v>
      </c>
      <c r="AW38" s="450">
        <v>15160</v>
      </c>
    </row>
    <row r="39" spans="1:49" ht="18.75" thickBot="1" x14ac:dyDescent="0.3">
      <c r="A39" s="288"/>
      <c r="B39" s="358"/>
      <c r="C39" s="10" t="s">
        <v>35</v>
      </c>
      <c r="D39" s="11"/>
      <c r="E39" s="288"/>
      <c r="F39" s="354"/>
      <c r="G39" s="11" t="s">
        <v>83</v>
      </c>
      <c r="H39" s="288"/>
      <c r="I39" s="288"/>
      <c r="J39" s="305"/>
      <c r="K39" s="288"/>
      <c r="L39" s="288"/>
      <c r="M39" s="288"/>
      <c r="N39" s="288"/>
      <c r="O39" s="288"/>
      <c r="P39" s="467"/>
      <c r="Q39" s="467"/>
      <c r="R39" s="467"/>
      <c r="S39" s="467"/>
      <c r="T39" s="467"/>
      <c r="U39" s="467"/>
      <c r="V39" s="467"/>
      <c r="W39" s="467"/>
      <c r="AH39" s="454" t="s">
        <v>127</v>
      </c>
      <c r="AI39" s="454"/>
      <c r="AJ39" s="450">
        <v>1011</v>
      </c>
      <c r="AL39" s="460" t="s">
        <v>52</v>
      </c>
      <c r="AT39" s="450" t="s">
        <v>73</v>
      </c>
      <c r="AW39" s="450">
        <v>18882</v>
      </c>
    </row>
    <row r="40" spans="1:49" ht="18.75" thickBot="1" x14ac:dyDescent="0.3">
      <c r="A40" s="288"/>
      <c r="B40" s="14">
        <f>B39*0.092903</f>
        <v>0</v>
      </c>
      <c r="C40" s="12" t="s">
        <v>36</v>
      </c>
      <c r="D40" s="13"/>
      <c r="E40" s="288"/>
      <c r="F40" s="20">
        <f>F39/2.47</f>
        <v>0</v>
      </c>
      <c r="G40" s="7" t="s">
        <v>84</v>
      </c>
      <c r="H40" s="288"/>
      <c r="I40" s="288"/>
      <c r="J40" s="288"/>
      <c r="K40" s="288"/>
      <c r="L40" s="288"/>
      <c r="M40" s="288"/>
      <c r="N40" s="288"/>
      <c r="O40" s="288"/>
      <c r="P40" s="467"/>
      <c r="Q40" s="467"/>
      <c r="R40" s="467"/>
      <c r="S40" s="467"/>
      <c r="T40" s="467"/>
      <c r="U40" s="467"/>
      <c r="V40" s="467"/>
      <c r="W40" s="467"/>
      <c r="AH40" s="454" t="s">
        <v>114</v>
      </c>
      <c r="AI40" s="454"/>
      <c r="AJ40" s="450">
        <v>543</v>
      </c>
      <c r="AL40" s="460" t="s">
        <v>49</v>
      </c>
      <c r="AM40" s="452"/>
      <c r="AO40" s="458"/>
      <c r="AT40" s="450" t="s">
        <v>74</v>
      </c>
      <c r="AW40" s="450">
        <v>38627</v>
      </c>
    </row>
    <row r="41" spans="1:49" ht="18.75" thickBot="1" x14ac:dyDescent="0.3">
      <c r="A41" s="288"/>
      <c r="B41" s="2"/>
      <c r="C41" s="288"/>
      <c r="D41" s="3"/>
      <c r="E41" s="288"/>
      <c r="F41" s="2"/>
      <c r="G41" s="3"/>
      <c r="H41" s="288"/>
      <c r="I41" s="288"/>
      <c r="J41" s="288"/>
      <c r="K41" s="288"/>
      <c r="L41" s="288"/>
      <c r="M41" s="288"/>
      <c r="N41" s="288"/>
      <c r="O41" s="288"/>
      <c r="P41" s="467"/>
      <c r="Q41" s="467"/>
      <c r="R41" s="467"/>
      <c r="S41" s="467"/>
      <c r="T41" s="467"/>
      <c r="U41" s="467"/>
      <c r="V41" s="467"/>
      <c r="W41" s="467"/>
      <c r="AH41" s="454" t="s">
        <v>115</v>
      </c>
      <c r="AI41" s="454"/>
      <c r="AJ41" s="450">
        <v>122</v>
      </c>
      <c r="AL41" s="460" t="s">
        <v>57</v>
      </c>
      <c r="AM41" s="452"/>
      <c r="AO41" s="458"/>
      <c r="AT41" s="450" t="s">
        <v>75</v>
      </c>
      <c r="AW41" s="450">
        <v>30218</v>
      </c>
    </row>
    <row r="42" spans="1:49" ht="18.75" thickBot="1" x14ac:dyDescent="0.3">
      <c r="A42" s="288"/>
      <c r="B42" s="359"/>
      <c r="C42" s="12" t="s">
        <v>36</v>
      </c>
      <c r="D42" s="11"/>
      <c r="E42" s="288"/>
      <c r="F42" s="354"/>
      <c r="G42" s="7" t="s">
        <v>84</v>
      </c>
      <c r="H42" s="288"/>
      <c r="I42" s="288"/>
      <c r="J42" s="288"/>
      <c r="K42" s="288"/>
      <c r="L42" s="288"/>
      <c r="M42" s="288"/>
      <c r="N42" s="288"/>
      <c r="O42" s="288"/>
      <c r="P42" s="467"/>
      <c r="Q42" s="467"/>
      <c r="R42" s="467"/>
      <c r="S42" s="467"/>
      <c r="T42" s="467"/>
      <c r="U42" s="467"/>
      <c r="V42" s="467"/>
      <c r="W42" s="467"/>
      <c r="AH42" s="454" t="s">
        <v>129</v>
      </c>
      <c r="AI42" s="454"/>
      <c r="AJ42" s="450">
        <v>1500</v>
      </c>
      <c r="AL42" s="460" t="s">
        <v>55</v>
      </c>
      <c r="AM42" s="452"/>
      <c r="AO42" s="458"/>
      <c r="AT42" s="450" t="s">
        <v>76</v>
      </c>
      <c r="AW42" s="450">
        <v>19774</v>
      </c>
    </row>
    <row r="43" spans="1:49" ht="18.75" thickBot="1" x14ac:dyDescent="0.3">
      <c r="A43" s="288"/>
      <c r="B43" s="14">
        <f>B42/0.092903</f>
        <v>0</v>
      </c>
      <c r="C43" s="10" t="s">
        <v>35</v>
      </c>
      <c r="D43" s="13"/>
      <c r="E43" s="288"/>
      <c r="F43" s="4">
        <f>2.47*F42</f>
        <v>0</v>
      </c>
      <c r="G43" s="8" t="s">
        <v>83</v>
      </c>
      <c r="H43" s="288"/>
      <c r="I43" s="288"/>
      <c r="J43" s="288"/>
      <c r="K43" s="288"/>
      <c r="L43" s="288"/>
      <c r="M43" s="288"/>
      <c r="N43" s="288"/>
      <c r="O43" s="288"/>
      <c r="P43" s="467"/>
      <c r="Q43" s="467"/>
      <c r="R43" s="467"/>
      <c r="S43" s="467"/>
      <c r="T43" s="467"/>
      <c r="U43" s="467"/>
      <c r="V43" s="467"/>
      <c r="W43" s="467"/>
      <c r="AH43" s="454" t="s">
        <v>138</v>
      </c>
      <c r="AI43" s="454"/>
      <c r="AL43" s="460" t="s">
        <v>43</v>
      </c>
      <c r="AM43" s="452"/>
      <c r="AO43" s="458"/>
      <c r="AT43" s="450" t="s">
        <v>77</v>
      </c>
      <c r="AW43" s="450">
        <v>40777</v>
      </c>
    </row>
    <row r="44" spans="1:49" x14ac:dyDescent="0.25">
      <c r="A44" s="288"/>
      <c r="B44" s="288"/>
      <c r="C44" s="288"/>
      <c r="D44" s="288"/>
      <c r="E44" s="288"/>
      <c r="F44" s="288"/>
      <c r="G44" s="288"/>
      <c r="H44" s="288"/>
      <c r="I44" s="288"/>
      <c r="J44" s="288"/>
      <c r="K44" s="288"/>
      <c r="L44" s="288"/>
      <c r="M44" s="288"/>
      <c r="N44" s="288"/>
      <c r="O44" s="288"/>
      <c r="P44" s="467"/>
      <c r="Q44" s="467"/>
      <c r="R44" s="467"/>
      <c r="S44" s="467"/>
      <c r="T44" s="467"/>
      <c r="U44" s="467"/>
      <c r="V44" s="467"/>
      <c r="W44" s="467"/>
      <c r="AL44" s="460" t="s">
        <v>42</v>
      </c>
      <c r="AT44" s="450" t="s">
        <v>78</v>
      </c>
      <c r="AW44" s="450">
        <v>39632</v>
      </c>
    </row>
    <row r="45" spans="1:49" x14ac:dyDescent="0.25">
      <c r="A45" s="288"/>
      <c r="B45" s="288"/>
      <c r="C45" s="288"/>
      <c r="D45" s="288"/>
      <c r="E45" s="288"/>
      <c r="F45" s="288"/>
      <c r="G45" s="288"/>
      <c r="H45" s="288"/>
      <c r="I45" s="288"/>
      <c r="J45" s="288"/>
      <c r="K45" s="288"/>
      <c r="L45" s="288"/>
      <c r="M45" s="288"/>
      <c r="N45" s="288"/>
      <c r="O45" s="288"/>
      <c r="P45" s="467"/>
      <c r="Q45" s="467"/>
      <c r="R45" s="467"/>
      <c r="S45" s="467"/>
      <c r="T45" s="467"/>
      <c r="U45" s="467"/>
      <c r="V45" s="467"/>
      <c r="W45" s="467"/>
      <c r="AL45" s="460" t="s">
        <v>45</v>
      </c>
      <c r="AM45" s="452"/>
      <c r="AO45" s="458"/>
      <c r="AT45" s="450" t="s">
        <v>79</v>
      </c>
      <c r="AW45" s="450">
        <v>9047</v>
      </c>
    </row>
    <row r="46" spans="1:49" x14ac:dyDescent="0.25">
      <c r="A46" s="288"/>
      <c r="B46" s="288"/>
      <c r="C46" s="288"/>
      <c r="D46" s="288"/>
      <c r="E46" s="288"/>
      <c r="F46" s="288"/>
      <c r="G46" s="288"/>
      <c r="H46" s="288"/>
      <c r="I46" s="288"/>
      <c r="J46" s="288"/>
      <c r="K46" s="288"/>
      <c r="L46" s="288"/>
      <c r="M46" s="288"/>
      <c r="N46" s="288"/>
      <c r="O46" s="288"/>
      <c r="P46" s="467"/>
      <c r="Q46" s="467"/>
      <c r="R46" s="467"/>
      <c r="S46" s="467"/>
      <c r="T46" s="467"/>
      <c r="U46" s="467"/>
      <c r="V46" s="467"/>
      <c r="W46" s="467"/>
      <c r="AH46" s="461" t="s">
        <v>404</v>
      </c>
      <c r="AL46" s="460" t="s">
        <v>46</v>
      </c>
      <c r="AM46" s="452"/>
      <c r="AO46" s="458"/>
      <c r="AT46" s="450" t="s">
        <v>80</v>
      </c>
      <c r="AW46" s="450">
        <v>8710</v>
      </c>
    </row>
    <row r="47" spans="1:49" x14ac:dyDescent="0.25">
      <c r="A47" s="288"/>
      <c r="B47" s="288"/>
      <c r="C47" s="288"/>
      <c r="D47" s="288"/>
      <c r="E47" s="288"/>
      <c r="F47" s="288"/>
      <c r="G47" s="288"/>
      <c r="H47" s="288"/>
      <c r="I47" s="288"/>
      <c r="J47" s="288"/>
      <c r="K47" s="288"/>
      <c r="L47" s="288"/>
      <c r="M47" s="288"/>
      <c r="N47" s="288"/>
      <c r="O47" s="288"/>
      <c r="P47" s="467"/>
      <c r="Q47" s="467"/>
      <c r="R47" s="467"/>
      <c r="S47" s="467"/>
      <c r="T47" s="467"/>
      <c r="U47" s="467"/>
      <c r="V47" s="467"/>
      <c r="W47" s="467"/>
      <c r="AH47" s="459" t="s">
        <v>138</v>
      </c>
      <c r="AL47" s="460" t="s">
        <v>47</v>
      </c>
      <c r="AM47" s="452"/>
      <c r="AO47" s="458"/>
      <c r="AT47" s="450" t="s">
        <v>81</v>
      </c>
      <c r="AW47" s="450">
        <v>2000</v>
      </c>
    </row>
    <row r="48" spans="1:49" x14ac:dyDescent="0.25">
      <c r="A48" s="288"/>
      <c r="B48" s="288"/>
      <c r="C48" s="288"/>
      <c r="D48" s="288"/>
      <c r="E48" s="288"/>
      <c r="F48" s="288"/>
      <c r="G48" s="288"/>
      <c r="H48" s="288"/>
      <c r="I48" s="288"/>
      <c r="J48" s="288"/>
      <c r="K48" s="288"/>
      <c r="L48" s="288"/>
      <c r="M48" s="288"/>
      <c r="N48" s="288"/>
      <c r="O48" s="288"/>
      <c r="P48" s="467"/>
      <c r="Q48" s="467"/>
      <c r="R48" s="467"/>
      <c r="S48" s="467"/>
      <c r="T48" s="467"/>
      <c r="U48" s="467"/>
      <c r="V48" s="467"/>
      <c r="W48" s="467"/>
      <c r="AH48" s="459" t="s">
        <v>112</v>
      </c>
      <c r="AL48" s="460" t="s">
        <v>54</v>
      </c>
      <c r="AM48" s="452"/>
      <c r="AO48" s="458"/>
      <c r="AT48" s="450" t="s">
        <v>402</v>
      </c>
      <c r="AW48" s="450">
        <v>3500</v>
      </c>
    </row>
    <row r="49" spans="1:63" x14ac:dyDescent="0.25">
      <c r="A49" s="288"/>
      <c r="B49" s="288"/>
      <c r="C49" s="288"/>
      <c r="D49" s="288"/>
      <c r="E49" s="288"/>
      <c r="F49" s="288"/>
      <c r="G49" s="288"/>
      <c r="H49" s="288"/>
      <c r="I49" s="288"/>
      <c r="J49" s="288"/>
      <c r="K49" s="288"/>
      <c r="L49" s="288"/>
      <c r="M49" s="288"/>
      <c r="N49" s="288"/>
      <c r="O49" s="288"/>
      <c r="P49" s="467"/>
      <c r="Q49" s="467"/>
      <c r="R49" s="467"/>
      <c r="S49" s="467"/>
      <c r="T49" s="467"/>
      <c r="U49" s="467"/>
      <c r="V49" s="467"/>
      <c r="W49" s="467"/>
      <c r="AH49" s="459" t="s">
        <v>113</v>
      </c>
      <c r="AL49" s="460" t="s">
        <v>44</v>
      </c>
      <c r="AT49" s="461" t="s">
        <v>138</v>
      </c>
    </row>
    <row r="50" spans="1:63" x14ac:dyDescent="0.25">
      <c r="A50" s="288"/>
      <c r="B50" s="288"/>
      <c r="C50" s="288"/>
      <c r="D50" s="288"/>
      <c r="E50" s="288"/>
      <c r="F50" s="288"/>
      <c r="G50" s="288"/>
      <c r="H50" s="288"/>
      <c r="I50" s="288"/>
      <c r="J50" s="288"/>
      <c r="K50" s="288"/>
      <c r="L50" s="288"/>
      <c r="M50" s="288"/>
      <c r="N50" s="288"/>
      <c r="O50" s="288"/>
      <c r="P50" s="467"/>
      <c r="Q50" s="467"/>
      <c r="R50" s="467"/>
      <c r="S50" s="467"/>
      <c r="T50" s="467"/>
      <c r="U50" s="467"/>
      <c r="V50" s="467"/>
      <c r="W50" s="467"/>
      <c r="AH50" s="459" t="s">
        <v>129</v>
      </c>
      <c r="AL50" s="460" t="s">
        <v>39</v>
      </c>
      <c r="AM50" s="452"/>
      <c r="AO50" s="458"/>
      <c r="AT50" s="461"/>
    </row>
    <row r="51" spans="1:63" x14ac:dyDescent="0.25">
      <c r="A51" s="288"/>
      <c r="B51" s="288"/>
      <c r="C51" s="288"/>
      <c r="D51" s="288"/>
      <c r="E51" s="288"/>
      <c r="F51" s="288"/>
      <c r="G51" s="288"/>
      <c r="H51" s="288"/>
      <c r="I51" s="288"/>
      <c r="J51" s="288"/>
      <c r="K51" s="288"/>
      <c r="L51" s="288"/>
      <c r="M51" s="288"/>
      <c r="N51" s="288"/>
      <c r="O51" s="288"/>
      <c r="P51" s="467"/>
      <c r="Q51" s="467"/>
      <c r="R51" s="467"/>
      <c r="S51" s="467"/>
      <c r="T51" s="467"/>
      <c r="U51" s="467"/>
      <c r="V51" s="467"/>
      <c r="W51" s="467"/>
      <c r="AH51" s="459" t="s">
        <v>121</v>
      </c>
      <c r="AL51" s="460" t="s">
        <v>40</v>
      </c>
      <c r="AM51" s="452"/>
      <c r="AO51" s="458"/>
      <c r="AT51" s="461"/>
    </row>
    <row r="52" spans="1:63" x14ac:dyDescent="0.25">
      <c r="A52" s="288"/>
      <c r="B52" s="288"/>
      <c r="C52" s="288"/>
      <c r="D52" s="288"/>
      <c r="E52" s="288"/>
      <c r="F52" s="288"/>
      <c r="G52" s="288"/>
      <c r="H52" s="288"/>
      <c r="I52" s="288"/>
      <c r="J52" s="288"/>
      <c r="K52" s="288"/>
      <c r="L52" s="288"/>
      <c r="M52" s="288"/>
      <c r="N52" s="288"/>
      <c r="O52" s="288"/>
      <c r="P52" s="467"/>
      <c r="Q52" s="467"/>
      <c r="R52" s="467"/>
      <c r="S52" s="467"/>
      <c r="T52" s="467"/>
      <c r="U52" s="467"/>
      <c r="V52" s="467"/>
      <c r="W52" s="467"/>
      <c r="AH52" s="459" t="s">
        <v>122</v>
      </c>
      <c r="AL52" s="460" t="s">
        <v>41</v>
      </c>
      <c r="AM52" s="452"/>
      <c r="AO52" s="458"/>
      <c r="AT52" s="461" t="s">
        <v>403</v>
      </c>
    </row>
    <row r="53" spans="1:63" x14ac:dyDescent="0.25">
      <c r="A53" s="288"/>
      <c r="B53" s="288"/>
      <c r="C53" s="288"/>
      <c r="D53" s="288"/>
      <c r="E53" s="288"/>
      <c r="F53" s="288"/>
      <c r="G53" s="288"/>
      <c r="H53" s="288"/>
      <c r="I53" s="288"/>
      <c r="J53" s="288"/>
      <c r="K53" s="288"/>
      <c r="L53" s="288"/>
      <c r="M53" s="288"/>
      <c r="N53" s="288"/>
      <c r="O53" s="288"/>
      <c r="P53" s="467"/>
      <c r="Q53" s="467"/>
      <c r="R53" s="467"/>
      <c r="S53" s="467"/>
      <c r="T53" s="467"/>
      <c r="U53" s="467"/>
      <c r="V53" s="467"/>
      <c r="W53" s="467"/>
      <c r="AH53" s="459" t="s">
        <v>120</v>
      </c>
      <c r="AL53" s="460" t="s">
        <v>53</v>
      </c>
      <c r="AM53" s="452"/>
      <c r="AO53" s="458"/>
      <c r="AT53" s="461" t="s">
        <v>138</v>
      </c>
    </row>
    <row r="54" spans="1:63" s="76" customFormat="1" x14ac:dyDescent="0.25">
      <c r="P54" s="461"/>
      <c r="Q54" s="461"/>
      <c r="R54" s="461"/>
      <c r="S54" s="461"/>
      <c r="T54" s="461"/>
      <c r="U54" s="461"/>
      <c r="V54" s="461"/>
      <c r="W54" s="461"/>
      <c r="X54" s="461"/>
      <c r="Y54" s="461"/>
      <c r="Z54" s="461"/>
      <c r="AA54" s="461"/>
      <c r="AB54" s="461"/>
      <c r="AC54" s="461"/>
      <c r="AD54" s="461"/>
      <c r="AE54" s="461"/>
      <c r="AF54" s="461"/>
      <c r="AG54" s="461"/>
      <c r="AH54" s="459" t="s">
        <v>114</v>
      </c>
      <c r="AI54" s="461"/>
      <c r="AJ54" s="461"/>
      <c r="AK54" s="461"/>
      <c r="AL54" s="461"/>
      <c r="AM54" s="461"/>
      <c r="AN54" s="461"/>
      <c r="AO54" s="461"/>
      <c r="AP54" s="461"/>
      <c r="AQ54" s="461"/>
      <c r="AR54" s="461"/>
      <c r="AS54" s="461"/>
      <c r="AT54" s="461" t="s">
        <v>67</v>
      </c>
      <c r="AU54" s="461"/>
      <c r="AV54" s="461"/>
      <c r="AW54" s="461"/>
      <c r="AX54" s="461"/>
      <c r="AY54" s="461"/>
      <c r="AZ54" s="461"/>
      <c r="BA54" s="461"/>
      <c r="BB54" s="461"/>
      <c r="BC54" s="461"/>
      <c r="BD54" s="461"/>
      <c r="BE54" s="461"/>
      <c r="BF54" s="461"/>
      <c r="BG54" s="461"/>
      <c r="BH54" s="461"/>
      <c r="BI54" s="461"/>
      <c r="BJ54" s="461"/>
      <c r="BK54" s="72"/>
    </row>
    <row r="55" spans="1:63" s="76" customFormat="1" x14ac:dyDescent="0.25">
      <c r="P55" s="461"/>
      <c r="Q55" s="461"/>
      <c r="R55" s="461"/>
      <c r="S55" s="461"/>
      <c r="T55" s="461"/>
      <c r="U55" s="461"/>
      <c r="V55" s="461"/>
      <c r="W55" s="461"/>
      <c r="X55" s="461"/>
      <c r="Y55" s="461"/>
      <c r="Z55" s="461"/>
      <c r="AA55" s="461"/>
      <c r="AB55" s="461"/>
      <c r="AC55" s="461"/>
      <c r="AD55" s="461"/>
      <c r="AE55" s="461"/>
      <c r="AF55" s="461"/>
      <c r="AG55" s="461"/>
      <c r="AH55" s="459" t="s">
        <v>115</v>
      </c>
      <c r="AI55" s="461"/>
      <c r="AJ55" s="461"/>
      <c r="AK55" s="461"/>
      <c r="AL55" s="460"/>
      <c r="AM55" s="461"/>
      <c r="AN55" s="461"/>
      <c r="AO55" s="461"/>
      <c r="AP55" s="461"/>
      <c r="AQ55" s="461"/>
      <c r="AR55" s="461"/>
      <c r="AS55" s="461"/>
      <c r="AT55" s="461" t="s">
        <v>68</v>
      </c>
      <c r="AU55" s="461"/>
      <c r="AV55" s="461"/>
      <c r="AW55" s="461"/>
      <c r="AX55" s="461"/>
      <c r="AY55" s="461"/>
      <c r="AZ55" s="461"/>
      <c r="BA55" s="461"/>
      <c r="BB55" s="461"/>
      <c r="BC55" s="461"/>
      <c r="BD55" s="461"/>
      <c r="BE55" s="461"/>
      <c r="BF55" s="461"/>
      <c r="BG55" s="461"/>
      <c r="BH55" s="461"/>
      <c r="BI55" s="461"/>
      <c r="BJ55" s="461"/>
      <c r="BK55" s="72"/>
    </row>
    <row r="56" spans="1:63" s="76" customFormat="1" x14ac:dyDescent="0.25">
      <c r="P56" s="461"/>
      <c r="Q56" s="461"/>
      <c r="R56" s="461"/>
      <c r="S56" s="461"/>
      <c r="T56" s="461"/>
      <c r="U56" s="461"/>
      <c r="V56" s="461"/>
      <c r="W56" s="461"/>
      <c r="X56" s="461"/>
      <c r="Y56" s="461"/>
      <c r="Z56" s="461"/>
      <c r="AA56" s="461"/>
      <c r="AB56" s="461"/>
      <c r="AC56" s="461"/>
      <c r="AD56" s="461"/>
      <c r="AE56" s="461"/>
      <c r="AF56" s="461"/>
      <c r="AG56" s="461"/>
      <c r="AH56" s="459" t="s">
        <v>117</v>
      </c>
      <c r="AI56" s="461"/>
      <c r="AJ56" s="461"/>
      <c r="AK56" s="461"/>
      <c r="AL56" s="460"/>
      <c r="AM56" s="461"/>
      <c r="AN56" s="463"/>
      <c r="AO56" s="461"/>
      <c r="AP56" s="461"/>
      <c r="AQ56" s="461"/>
      <c r="AR56" s="461"/>
      <c r="AS56" s="461"/>
      <c r="AT56" s="461" t="s">
        <v>69</v>
      </c>
      <c r="AU56" s="461"/>
      <c r="AV56" s="461"/>
      <c r="AW56" s="461"/>
      <c r="AX56" s="461"/>
      <c r="AY56" s="461"/>
      <c r="AZ56" s="461"/>
      <c r="BA56" s="461"/>
      <c r="BB56" s="461"/>
      <c r="BC56" s="461"/>
      <c r="BD56" s="461"/>
      <c r="BE56" s="461"/>
      <c r="BF56" s="461"/>
      <c r="BG56" s="461"/>
      <c r="BH56" s="461"/>
      <c r="BI56" s="461"/>
      <c r="BJ56" s="461"/>
      <c r="BK56" s="72"/>
    </row>
    <row r="57" spans="1:63" s="76" customFormat="1" x14ac:dyDescent="0.25">
      <c r="P57" s="461"/>
      <c r="Q57" s="461"/>
      <c r="R57" s="461"/>
      <c r="S57" s="461"/>
      <c r="T57" s="461"/>
      <c r="U57" s="461"/>
      <c r="V57" s="461"/>
      <c r="W57" s="461"/>
      <c r="X57" s="461"/>
      <c r="Y57" s="461"/>
      <c r="Z57" s="461"/>
      <c r="AA57" s="461"/>
      <c r="AB57" s="461"/>
      <c r="AC57" s="461"/>
      <c r="AD57" s="461"/>
      <c r="AE57" s="461"/>
      <c r="AF57" s="461"/>
      <c r="AG57" s="461"/>
      <c r="AH57" s="459" t="s">
        <v>118</v>
      </c>
      <c r="AI57" s="461"/>
      <c r="AJ57" s="461"/>
      <c r="AK57" s="461"/>
      <c r="AL57" s="460"/>
      <c r="AM57" s="461"/>
      <c r="AN57" s="464"/>
      <c r="AO57" s="461"/>
      <c r="AP57" s="461"/>
      <c r="AQ57" s="461"/>
      <c r="AR57" s="461"/>
      <c r="AS57" s="461"/>
      <c r="AT57" s="461" t="s">
        <v>70</v>
      </c>
      <c r="AU57" s="461"/>
      <c r="AV57" s="461"/>
      <c r="AW57" s="461"/>
      <c r="AX57" s="461"/>
      <c r="AY57" s="461"/>
      <c r="AZ57" s="461"/>
      <c r="BA57" s="461"/>
      <c r="BB57" s="461"/>
      <c r="BC57" s="461"/>
      <c r="BD57" s="461"/>
      <c r="BE57" s="461"/>
      <c r="BF57" s="461"/>
      <c r="BG57" s="461"/>
      <c r="BH57" s="461"/>
      <c r="BI57" s="461"/>
      <c r="BJ57" s="461"/>
      <c r="BK57" s="72"/>
    </row>
    <row r="58" spans="1:63" s="76" customFormat="1" x14ac:dyDescent="0.25">
      <c r="P58" s="461"/>
      <c r="Q58" s="461"/>
      <c r="R58" s="461"/>
      <c r="S58" s="461"/>
      <c r="T58" s="461"/>
      <c r="U58" s="461"/>
      <c r="V58" s="461"/>
      <c r="W58" s="461"/>
      <c r="X58" s="461"/>
      <c r="Y58" s="461"/>
      <c r="Z58" s="461"/>
      <c r="AA58" s="461"/>
      <c r="AB58" s="461"/>
      <c r="AC58" s="461"/>
      <c r="AD58" s="461"/>
      <c r="AE58" s="461"/>
      <c r="AF58" s="461"/>
      <c r="AG58" s="461"/>
      <c r="AH58" s="459" t="s">
        <v>46</v>
      </c>
      <c r="AI58" s="461"/>
      <c r="AJ58" s="461"/>
      <c r="AK58" s="461"/>
      <c r="AL58" s="460"/>
      <c r="AM58" s="461"/>
      <c r="AN58" s="461"/>
      <c r="AO58" s="461"/>
      <c r="AP58" s="461"/>
      <c r="AQ58" s="461"/>
      <c r="AR58" s="461"/>
      <c r="AS58" s="461"/>
      <c r="AT58" s="461" t="s">
        <v>71</v>
      </c>
      <c r="AU58" s="461"/>
      <c r="AV58" s="461"/>
      <c r="AW58" s="461"/>
      <c r="AX58" s="461"/>
      <c r="AY58" s="461"/>
      <c r="AZ58" s="461"/>
      <c r="BA58" s="461"/>
      <c r="BB58" s="461"/>
      <c r="BC58" s="461"/>
      <c r="BD58" s="461"/>
      <c r="BE58" s="461"/>
      <c r="BF58" s="461"/>
      <c r="BG58" s="461"/>
      <c r="BH58" s="461"/>
      <c r="BI58" s="461"/>
      <c r="BJ58" s="461"/>
      <c r="BK58" s="72"/>
    </row>
    <row r="59" spans="1:63" s="76" customFormat="1" x14ac:dyDescent="0.25">
      <c r="P59" s="461"/>
      <c r="Q59" s="461"/>
      <c r="R59" s="461"/>
      <c r="S59" s="461"/>
      <c r="T59" s="461"/>
      <c r="U59" s="461"/>
      <c r="V59" s="461"/>
      <c r="W59" s="461"/>
      <c r="X59" s="461"/>
      <c r="Y59" s="461"/>
      <c r="Z59" s="461"/>
      <c r="AA59" s="461"/>
      <c r="AB59" s="461"/>
      <c r="AC59" s="461"/>
      <c r="AD59" s="461"/>
      <c r="AE59" s="461"/>
      <c r="AF59" s="461"/>
      <c r="AG59" s="461"/>
      <c r="AH59" s="459" t="s">
        <v>119</v>
      </c>
      <c r="AI59" s="461"/>
      <c r="AJ59" s="461"/>
      <c r="AK59" s="461"/>
      <c r="AL59" s="460"/>
      <c r="AM59" s="461"/>
      <c r="AN59" s="461"/>
      <c r="AO59" s="461"/>
      <c r="AP59" s="461"/>
      <c r="AQ59" s="461"/>
      <c r="AR59" s="461"/>
      <c r="AS59" s="461"/>
      <c r="AT59" s="461" t="s">
        <v>72</v>
      </c>
      <c r="AU59" s="461"/>
      <c r="AV59" s="461"/>
      <c r="AW59" s="461"/>
      <c r="AX59" s="461"/>
      <c r="AY59" s="461"/>
      <c r="AZ59" s="461"/>
      <c r="BA59" s="461"/>
      <c r="BB59" s="461"/>
      <c r="BC59" s="461"/>
      <c r="BD59" s="461"/>
      <c r="BE59" s="461"/>
      <c r="BF59" s="461"/>
      <c r="BG59" s="461"/>
      <c r="BH59" s="461"/>
      <c r="BI59" s="461"/>
      <c r="BJ59" s="461"/>
      <c r="BK59" s="72"/>
    </row>
    <row r="60" spans="1:63" s="76" customFormat="1" x14ac:dyDescent="0.25">
      <c r="P60" s="461"/>
      <c r="Q60" s="461"/>
      <c r="R60" s="461"/>
      <c r="S60" s="461"/>
      <c r="T60" s="461"/>
      <c r="U60" s="461"/>
      <c r="V60" s="461"/>
      <c r="W60" s="461"/>
      <c r="X60" s="461"/>
      <c r="Y60" s="461"/>
      <c r="Z60" s="461"/>
      <c r="AA60" s="461"/>
      <c r="AB60" s="461"/>
      <c r="AC60" s="461"/>
      <c r="AD60" s="461"/>
      <c r="AE60" s="461"/>
      <c r="AF60" s="461"/>
      <c r="AG60" s="461"/>
      <c r="AH60" s="459" t="s">
        <v>123</v>
      </c>
      <c r="AI60" s="461"/>
      <c r="AJ60" s="461"/>
      <c r="AK60" s="461"/>
      <c r="AL60" s="460"/>
      <c r="AM60" s="461"/>
      <c r="AN60" s="461"/>
      <c r="AO60" s="461"/>
      <c r="AP60" s="461"/>
      <c r="AQ60" s="461"/>
      <c r="AR60" s="461"/>
      <c r="AS60" s="461"/>
      <c r="AT60" s="461" t="s">
        <v>402</v>
      </c>
      <c r="AU60" s="461"/>
      <c r="AV60" s="461"/>
      <c r="AW60" s="461"/>
      <c r="AX60" s="461"/>
      <c r="AY60" s="461"/>
      <c r="AZ60" s="461"/>
      <c r="BA60" s="461"/>
      <c r="BB60" s="461"/>
      <c r="BC60" s="461"/>
      <c r="BD60" s="461"/>
      <c r="BE60" s="461"/>
      <c r="BF60" s="461"/>
      <c r="BG60" s="461"/>
      <c r="BH60" s="461"/>
      <c r="BI60" s="461"/>
      <c r="BJ60" s="461"/>
      <c r="BK60" s="72"/>
    </row>
    <row r="61" spans="1:63" s="76" customFormat="1" x14ac:dyDescent="0.25">
      <c r="P61" s="461"/>
      <c r="Q61" s="461"/>
      <c r="R61" s="461"/>
      <c r="S61" s="461"/>
      <c r="T61" s="461"/>
      <c r="U61" s="461"/>
      <c r="V61" s="461"/>
      <c r="W61" s="461"/>
      <c r="X61" s="461"/>
      <c r="Y61" s="461"/>
      <c r="Z61" s="461"/>
      <c r="AA61" s="461"/>
      <c r="AB61" s="461"/>
      <c r="AC61" s="461"/>
      <c r="AD61" s="461"/>
      <c r="AE61" s="461"/>
      <c r="AF61" s="461"/>
      <c r="AG61" s="461"/>
      <c r="AH61" s="459" t="s">
        <v>124</v>
      </c>
      <c r="AI61" s="461"/>
      <c r="AJ61" s="461"/>
      <c r="AK61" s="461"/>
      <c r="AL61" s="460"/>
      <c r="AM61" s="461"/>
      <c r="AN61" s="461"/>
      <c r="AO61" s="461"/>
      <c r="AP61" s="461"/>
      <c r="AQ61" s="461"/>
      <c r="AR61" s="461"/>
      <c r="AS61" s="461"/>
      <c r="AT61" s="461" t="s">
        <v>73</v>
      </c>
      <c r="AU61" s="461"/>
      <c r="AV61" s="461"/>
      <c r="AW61" s="461"/>
      <c r="AX61" s="461"/>
      <c r="AY61" s="461"/>
      <c r="AZ61" s="461"/>
      <c r="BA61" s="461"/>
      <c r="BB61" s="461"/>
      <c r="BC61" s="461"/>
      <c r="BD61" s="461"/>
      <c r="BE61" s="461"/>
      <c r="BF61" s="461"/>
      <c r="BG61" s="461"/>
      <c r="BH61" s="461"/>
      <c r="BI61" s="461"/>
      <c r="BJ61" s="461"/>
      <c r="BK61" s="72"/>
    </row>
    <row r="62" spans="1:63" s="76" customFormat="1" x14ac:dyDescent="0.25">
      <c r="P62" s="461"/>
      <c r="Q62" s="461"/>
      <c r="R62" s="461"/>
      <c r="S62" s="461"/>
      <c r="T62" s="461"/>
      <c r="U62" s="461"/>
      <c r="V62" s="461"/>
      <c r="W62" s="461"/>
      <c r="X62" s="461"/>
      <c r="Y62" s="461"/>
      <c r="Z62" s="461"/>
      <c r="AA62" s="461"/>
      <c r="AB62" s="461"/>
      <c r="AC62" s="461"/>
      <c r="AD62" s="461"/>
      <c r="AE62" s="461"/>
      <c r="AF62" s="461"/>
      <c r="AG62" s="461"/>
      <c r="AH62" s="459" t="s">
        <v>131</v>
      </c>
      <c r="AI62" s="461"/>
      <c r="AJ62" s="461"/>
      <c r="AK62" s="461"/>
      <c r="AL62" s="460"/>
      <c r="AM62" s="461"/>
      <c r="AN62" s="461"/>
      <c r="AO62" s="461"/>
      <c r="AP62" s="461"/>
      <c r="AQ62" s="461"/>
      <c r="AR62" s="461"/>
      <c r="AS62" s="461"/>
      <c r="AT62" s="461" t="s">
        <v>81</v>
      </c>
      <c r="AU62" s="461"/>
      <c r="AV62" s="461"/>
      <c r="AW62" s="461"/>
      <c r="AX62" s="461"/>
      <c r="AY62" s="461"/>
      <c r="AZ62" s="461"/>
      <c r="BA62" s="461"/>
      <c r="BB62" s="461"/>
      <c r="BC62" s="461"/>
      <c r="BD62" s="461"/>
      <c r="BE62" s="461"/>
      <c r="BF62" s="461"/>
      <c r="BG62" s="461"/>
      <c r="BH62" s="461"/>
      <c r="BI62" s="461"/>
      <c r="BJ62" s="461"/>
      <c r="BK62" s="72"/>
    </row>
    <row r="63" spans="1:63" s="76" customFormat="1" x14ac:dyDescent="0.25">
      <c r="P63" s="461"/>
      <c r="Q63" s="461"/>
      <c r="R63" s="461"/>
      <c r="S63" s="461"/>
      <c r="T63" s="461"/>
      <c r="U63" s="461"/>
      <c r="V63" s="461"/>
      <c r="W63" s="461"/>
      <c r="X63" s="461"/>
      <c r="Y63" s="461"/>
      <c r="Z63" s="461"/>
      <c r="AA63" s="461"/>
      <c r="AB63" s="461"/>
      <c r="AC63" s="461"/>
      <c r="AD63" s="461"/>
      <c r="AE63" s="461"/>
      <c r="AF63" s="461"/>
      <c r="AG63" s="461"/>
      <c r="AH63" s="459" t="s">
        <v>132</v>
      </c>
      <c r="AI63" s="461"/>
      <c r="AJ63" s="461"/>
      <c r="AK63" s="461"/>
      <c r="AL63" s="460"/>
      <c r="AM63" s="461"/>
      <c r="AN63" s="461"/>
      <c r="AO63" s="461"/>
      <c r="AP63" s="461"/>
      <c r="AQ63" s="461"/>
      <c r="AR63" s="461"/>
      <c r="AS63" s="461"/>
      <c r="AT63" s="461" t="s">
        <v>74</v>
      </c>
      <c r="AU63" s="461"/>
      <c r="AV63" s="461"/>
      <c r="AW63" s="461"/>
      <c r="AX63" s="461"/>
      <c r="AY63" s="461"/>
      <c r="AZ63" s="461"/>
      <c r="BA63" s="461"/>
      <c r="BB63" s="461"/>
      <c r="BC63" s="461"/>
      <c r="BD63" s="461"/>
      <c r="BE63" s="461"/>
      <c r="BF63" s="461"/>
      <c r="BG63" s="461"/>
      <c r="BH63" s="461"/>
      <c r="BI63" s="461"/>
      <c r="BJ63" s="461"/>
      <c r="BK63" s="72"/>
    </row>
    <row r="64" spans="1:63" s="76" customFormat="1" x14ac:dyDescent="0.25">
      <c r="P64" s="461"/>
      <c r="Q64" s="461"/>
      <c r="R64" s="461"/>
      <c r="S64" s="461"/>
      <c r="T64" s="461"/>
      <c r="U64" s="461"/>
      <c r="V64" s="461"/>
      <c r="W64" s="461"/>
      <c r="X64" s="461"/>
      <c r="Y64" s="461"/>
      <c r="Z64" s="461"/>
      <c r="AA64" s="461"/>
      <c r="AB64" s="461"/>
      <c r="AC64" s="461"/>
      <c r="AD64" s="461"/>
      <c r="AE64" s="461"/>
      <c r="AF64" s="461"/>
      <c r="AG64" s="461"/>
      <c r="AH64" s="459" t="s">
        <v>125</v>
      </c>
      <c r="AI64" s="461"/>
      <c r="AJ64" s="461"/>
      <c r="AK64" s="461"/>
      <c r="AL64" s="460"/>
      <c r="AM64" s="461"/>
      <c r="AN64" s="461"/>
      <c r="AO64" s="461"/>
      <c r="AP64" s="461"/>
      <c r="AQ64" s="461"/>
      <c r="AR64" s="461"/>
      <c r="AS64" s="461"/>
      <c r="AT64" s="461" t="s">
        <v>75</v>
      </c>
      <c r="AU64" s="461"/>
      <c r="AV64" s="461"/>
      <c r="AW64" s="461"/>
      <c r="AX64" s="461"/>
      <c r="AY64" s="461"/>
      <c r="AZ64" s="461"/>
      <c r="BA64" s="461"/>
      <c r="BB64" s="461"/>
      <c r="BC64" s="461"/>
      <c r="BD64" s="461"/>
      <c r="BE64" s="461"/>
      <c r="BF64" s="461"/>
      <c r="BG64" s="461"/>
      <c r="BH64" s="461"/>
      <c r="BI64" s="461"/>
      <c r="BJ64" s="461"/>
      <c r="BK64" s="72"/>
    </row>
    <row r="65" spans="16:63" s="76" customFormat="1" x14ac:dyDescent="0.25">
      <c r="P65" s="461"/>
      <c r="Q65" s="461"/>
      <c r="R65" s="461"/>
      <c r="S65" s="461"/>
      <c r="T65" s="461"/>
      <c r="U65" s="461"/>
      <c r="V65" s="461"/>
      <c r="W65" s="461"/>
      <c r="X65" s="461"/>
      <c r="Y65" s="461"/>
      <c r="Z65" s="461"/>
      <c r="AA65" s="461"/>
      <c r="AB65" s="461"/>
      <c r="AC65" s="461"/>
      <c r="AD65" s="461"/>
      <c r="AE65" s="461"/>
      <c r="AF65" s="461"/>
      <c r="AG65" s="461"/>
      <c r="AH65" s="459" t="s">
        <v>116</v>
      </c>
      <c r="AI65" s="461"/>
      <c r="AJ65" s="461"/>
      <c r="AK65" s="461"/>
      <c r="AL65" s="460"/>
      <c r="AM65" s="461"/>
      <c r="AN65" s="461"/>
      <c r="AO65" s="461"/>
      <c r="AP65" s="461"/>
      <c r="AQ65" s="461"/>
      <c r="AR65" s="461"/>
      <c r="AS65" s="461"/>
      <c r="AT65" s="461" t="s">
        <v>76</v>
      </c>
      <c r="AU65" s="461"/>
      <c r="AV65" s="461"/>
      <c r="AW65" s="461"/>
      <c r="AX65" s="461"/>
      <c r="AY65" s="461"/>
      <c r="AZ65" s="461"/>
      <c r="BA65" s="461"/>
      <c r="BB65" s="461"/>
      <c r="BC65" s="461"/>
      <c r="BD65" s="461"/>
      <c r="BE65" s="461"/>
      <c r="BF65" s="461"/>
      <c r="BG65" s="461"/>
      <c r="BH65" s="461"/>
      <c r="BI65" s="461"/>
      <c r="BJ65" s="461"/>
      <c r="BK65" s="72"/>
    </row>
    <row r="66" spans="16:63" s="76" customFormat="1" x14ac:dyDescent="0.25">
      <c r="P66" s="461"/>
      <c r="Q66" s="461"/>
      <c r="R66" s="461"/>
      <c r="S66" s="461"/>
      <c r="T66" s="461"/>
      <c r="U66" s="461"/>
      <c r="V66" s="461"/>
      <c r="W66" s="461"/>
      <c r="X66" s="461"/>
      <c r="Y66" s="461"/>
      <c r="Z66" s="461"/>
      <c r="AA66" s="461"/>
      <c r="AB66" s="461"/>
      <c r="AC66" s="461"/>
      <c r="AD66" s="461"/>
      <c r="AE66" s="461"/>
      <c r="AF66" s="461"/>
      <c r="AG66" s="461"/>
      <c r="AH66" s="459" t="s">
        <v>128</v>
      </c>
      <c r="AI66" s="461"/>
      <c r="AJ66" s="461"/>
      <c r="AK66" s="461"/>
      <c r="AL66" s="460"/>
      <c r="AM66" s="461"/>
      <c r="AN66" s="461"/>
      <c r="AO66" s="461"/>
      <c r="AP66" s="461"/>
      <c r="AQ66" s="461"/>
      <c r="AR66" s="461"/>
      <c r="AS66" s="461"/>
      <c r="AT66" s="461" t="s">
        <v>77</v>
      </c>
      <c r="AU66" s="461"/>
      <c r="AV66" s="461"/>
      <c r="AW66" s="461"/>
      <c r="AX66" s="461"/>
      <c r="AY66" s="461"/>
      <c r="AZ66" s="461"/>
      <c r="BA66" s="461"/>
      <c r="BB66" s="461"/>
      <c r="BC66" s="461"/>
      <c r="BD66" s="461"/>
      <c r="BE66" s="461"/>
      <c r="BF66" s="461"/>
      <c r="BG66" s="461"/>
      <c r="BH66" s="461"/>
      <c r="BI66" s="461"/>
      <c r="BJ66" s="461"/>
      <c r="BK66" s="72"/>
    </row>
    <row r="67" spans="16:63" s="76" customFormat="1" x14ac:dyDescent="0.25">
      <c r="P67" s="461"/>
      <c r="Q67" s="461"/>
      <c r="R67" s="461"/>
      <c r="S67" s="461"/>
      <c r="T67" s="461"/>
      <c r="U67" s="461"/>
      <c r="V67" s="461"/>
      <c r="W67" s="461"/>
      <c r="X67" s="461"/>
      <c r="Y67" s="461"/>
      <c r="Z67" s="461"/>
      <c r="AA67" s="461"/>
      <c r="AB67" s="461"/>
      <c r="AC67" s="461"/>
      <c r="AD67" s="461"/>
      <c r="AE67" s="461"/>
      <c r="AF67" s="461"/>
      <c r="AG67" s="461"/>
      <c r="AH67" s="459" t="s">
        <v>126</v>
      </c>
      <c r="AI67" s="461"/>
      <c r="AJ67" s="461"/>
      <c r="AK67" s="461"/>
      <c r="AL67" s="460"/>
      <c r="AM67" s="461"/>
      <c r="AN67" s="461"/>
      <c r="AO67" s="461"/>
      <c r="AP67" s="461"/>
      <c r="AQ67" s="461"/>
      <c r="AR67" s="461"/>
      <c r="AS67" s="461"/>
      <c r="AT67" s="461" t="s">
        <v>78</v>
      </c>
      <c r="AU67" s="461"/>
      <c r="AV67" s="461"/>
      <c r="AW67" s="461"/>
      <c r="AX67" s="461"/>
      <c r="AY67" s="461"/>
      <c r="AZ67" s="461"/>
      <c r="BA67" s="461"/>
      <c r="BB67" s="461"/>
      <c r="BC67" s="461"/>
      <c r="BD67" s="461"/>
      <c r="BE67" s="461"/>
      <c r="BF67" s="461"/>
      <c r="BG67" s="461"/>
      <c r="BH67" s="461"/>
      <c r="BI67" s="461"/>
      <c r="BJ67" s="461"/>
      <c r="BK67" s="72"/>
    </row>
    <row r="68" spans="16:63" s="76" customFormat="1" x14ac:dyDescent="0.25">
      <c r="P68" s="461"/>
      <c r="Q68" s="461"/>
      <c r="R68" s="461"/>
      <c r="S68" s="461"/>
      <c r="T68" s="461"/>
      <c r="U68" s="461"/>
      <c r="V68" s="461"/>
      <c r="W68" s="461"/>
      <c r="X68" s="461"/>
      <c r="Y68" s="461"/>
      <c r="Z68" s="461"/>
      <c r="AA68" s="461"/>
      <c r="AB68" s="461"/>
      <c r="AC68" s="461"/>
      <c r="AD68" s="461"/>
      <c r="AE68" s="461"/>
      <c r="AF68" s="461"/>
      <c r="AG68" s="461"/>
      <c r="AH68" s="459" t="s">
        <v>127</v>
      </c>
      <c r="AI68" s="461"/>
      <c r="AJ68" s="461"/>
      <c r="AK68" s="461"/>
      <c r="AL68" s="460"/>
      <c r="AM68" s="461"/>
      <c r="AN68" s="461"/>
      <c r="AO68" s="461"/>
      <c r="AP68" s="461"/>
      <c r="AQ68" s="461"/>
      <c r="AR68" s="461"/>
      <c r="AS68" s="461"/>
      <c r="AT68" s="461" t="s">
        <v>79</v>
      </c>
      <c r="AU68" s="461"/>
      <c r="AV68" s="461"/>
      <c r="AW68" s="461"/>
      <c r="AX68" s="461"/>
      <c r="AY68" s="461"/>
      <c r="AZ68" s="461"/>
      <c r="BA68" s="461"/>
      <c r="BB68" s="461"/>
      <c r="BC68" s="461"/>
      <c r="BD68" s="461"/>
      <c r="BE68" s="461"/>
      <c r="BF68" s="461"/>
      <c r="BG68" s="461"/>
      <c r="BH68" s="461"/>
      <c r="BI68" s="461"/>
      <c r="BJ68" s="461"/>
      <c r="BK68" s="72"/>
    </row>
    <row r="69" spans="16:63" s="76" customFormat="1" x14ac:dyDescent="0.25">
      <c r="P69" s="461"/>
      <c r="Q69" s="461"/>
      <c r="R69" s="461"/>
      <c r="S69" s="461"/>
      <c r="T69" s="461"/>
      <c r="U69" s="461"/>
      <c r="V69" s="461"/>
      <c r="W69" s="461"/>
      <c r="X69" s="461"/>
      <c r="Y69" s="461"/>
      <c r="Z69" s="461"/>
      <c r="AA69" s="461"/>
      <c r="AB69" s="461"/>
      <c r="AC69" s="461"/>
      <c r="AD69" s="461"/>
      <c r="AE69" s="461"/>
      <c r="AF69" s="461"/>
      <c r="AG69" s="461"/>
      <c r="AH69" s="461"/>
      <c r="AI69" s="461"/>
      <c r="AJ69" s="461"/>
      <c r="AK69" s="461"/>
      <c r="AL69" s="460"/>
      <c r="AM69" s="461"/>
      <c r="AN69" s="461"/>
      <c r="AO69" s="461"/>
      <c r="AP69" s="461"/>
      <c r="AQ69" s="461"/>
      <c r="AR69" s="461"/>
      <c r="AS69" s="461"/>
      <c r="AT69" s="461" t="s">
        <v>80</v>
      </c>
      <c r="AU69" s="461"/>
      <c r="AV69" s="461"/>
      <c r="AW69" s="461"/>
      <c r="AX69" s="461"/>
      <c r="AY69" s="461"/>
      <c r="AZ69" s="461"/>
      <c r="BA69" s="461"/>
      <c r="BB69" s="461"/>
      <c r="BC69" s="461"/>
      <c r="BD69" s="461"/>
      <c r="BE69" s="461"/>
      <c r="BF69" s="461"/>
      <c r="BG69" s="461"/>
      <c r="BH69" s="461"/>
      <c r="BI69" s="461"/>
      <c r="BJ69" s="461"/>
      <c r="BK69" s="72"/>
    </row>
    <row r="70" spans="16:63" s="76" customFormat="1" x14ac:dyDescent="0.25">
      <c r="P70" s="461"/>
      <c r="Q70" s="461"/>
      <c r="R70" s="461"/>
      <c r="S70" s="461"/>
      <c r="T70" s="461"/>
      <c r="U70" s="461"/>
      <c r="V70" s="461"/>
      <c r="W70" s="461"/>
      <c r="X70" s="461"/>
      <c r="Y70" s="461"/>
      <c r="Z70" s="461"/>
      <c r="AA70" s="461"/>
      <c r="AB70" s="461"/>
      <c r="AC70" s="461"/>
      <c r="AD70" s="461"/>
      <c r="AE70" s="461"/>
      <c r="AF70" s="461"/>
      <c r="AG70" s="461"/>
      <c r="AH70" s="461"/>
      <c r="AI70" s="461"/>
      <c r="AJ70" s="461"/>
      <c r="AK70" s="461"/>
      <c r="AL70" s="460"/>
      <c r="AM70" s="461"/>
      <c r="AN70" s="461"/>
      <c r="AO70" s="461"/>
      <c r="AP70" s="461"/>
      <c r="AQ70" s="461"/>
      <c r="AR70" s="461"/>
      <c r="AS70" s="461"/>
      <c r="AT70" s="461"/>
      <c r="AU70" s="461"/>
      <c r="AV70" s="461"/>
      <c r="AW70" s="461"/>
      <c r="AX70" s="461"/>
      <c r="AY70" s="461"/>
      <c r="AZ70" s="461"/>
      <c r="BA70" s="461"/>
      <c r="BB70" s="461"/>
      <c r="BC70" s="461"/>
      <c r="BD70" s="461"/>
      <c r="BE70" s="461"/>
      <c r="BF70" s="461"/>
      <c r="BG70" s="461"/>
      <c r="BH70" s="461"/>
      <c r="BI70" s="461"/>
      <c r="BJ70" s="461"/>
      <c r="BK70" s="72"/>
    </row>
    <row r="71" spans="16:63" s="76" customFormat="1" x14ac:dyDescent="0.25">
      <c r="P71" s="461"/>
      <c r="Q71" s="461"/>
      <c r="R71" s="461"/>
      <c r="S71" s="461"/>
      <c r="T71" s="461"/>
      <c r="U71" s="461"/>
      <c r="V71" s="461"/>
      <c r="W71" s="461"/>
      <c r="X71" s="461"/>
      <c r="Y71" s="461"/>
      <c r="Z71" s="461"/>
      <c r="AA71" s="461"/>
      <c r="AB71" s="461"/>
      <c r="AC71" s="461"/>
      <c r="AD71" s="461"/>
      <c r="AE71" s="461"/>
      <c r="AF71" s="461"/>
      <c r="AG71" s="461"/>
      <c r="AH71" s="461"/>
      <c r="AI71" s="461"/>
      <c r="AJ71" s="461"/>
      <c r="AK71" s="461"/>
      <c r="AL71" s="460"/>
      <c r="AM71" s="461"/>
      <c r="AN71" s="461"/>
      <c r="AO71" s="461"/>
      <c r="AP71" s="461"/>
      <c r="AQ71" s="461"/>
      <c r="AR71" s="461"/>
      <c r="AS71" s="461"/>
      <c r="AT71" s="461"/>
      <c r="AU71" s="461"/>
      <c r="AV71" s="461"/>
      <c r="AW71" s="461"/>
      <c r="AX71" s="461"/>
      <c r="AY71" s="461"/>
      <c r="AZ71" s="461"/>
      <c r="BA71" s="461"/>
      <c r="BB71" s="461"/>
      <c r="BC71" s="461"/>
      <c r="BD71" s="461"/>
      <c r="BE71" s="461"/>
      <c r="BF71" s="461"/>
      <c r="BG71" s="461"/>
      <c r="BH71" s="461"/>
      <c r="BI71" s="461"/>
      <c r="BJ71" s="461"/>
      <c r="BK71" s="72"/>
    </row>
    <row r="72" spans="16:63" s="76" customFormat="1" x14ac:dyDescent="0.25">
      <c r="P72" s="461"/>
      <c r="Q72" s="461"/>
      <c r="R72" s="461"/>
      <c r="S72" s="461"/>
      <c r="T72" s="461"/>
      <c r="U72" s="461"/>
      <c r="V72" s="461"/>
      <c r="W72" s="461"/>
      <c r="X72" s="461"/>
      <c r="Y72" s="461"/>
      <c r="Z72" s="461"/>
      <c r="AA72" s="461"/>
      <c r="AB72" s="461"/>
      <c r="AC72" s="461"/>
      <c r="AD72" s="461"/>
      <c r="AE72" s="461"/>
      <c r="AF72" s="461"/>
      <c r="AG72" s="461"/>
      <c r="AH72" s="461"/>
      <c r="AI72" s="461"/>
      <c r="AJ72" s="461"/>
      <c r="AK72" s="461"/>
      <c r="AL72" s="460"/>
      <c r="AM72" s="461"/>
      <c r="AN72" s="461"/>
      <c r="AO72" s="461"/>
      <c r="AP72" s="461"/>
      <c r="AQ72" s="461"/>
      <c r="AR72" s="461"/>
      <c r="AS72" s="461"/>
      <c r="AT72" s="461"/>
      <c r="AU72" s="461"/>
      <c r="AV72" s="461"/>
      <c r="AW72" s="461"/>
      <c r="AX72" s="461"/>
      <c r="AY72" s="461"/>
      <c r="AZ72" s="461"/>
      <c r="BA72" s="461"/>
      <c r="BB72" s="461"/>
      <c r="BC72" s="461"/>
      <c r="BD72" s="461"/>
      <c r="BE72" s="461"/>
      <c r="BF72" s="461"/>
      <c r="BG72" s="461"/>
      <c r="BH72" s="461"/>
      <c r="BI72" s="461"/>
      <c r="BJ72" s="461"/>
      <c r="BK72" s="72"/>
    </row>
    <row r="73" spans="16:63" s="76" customFormat="1" x14ac:dyDescent="0.25">
      <c r="P73" s="461"/>
      <c r="Q73" s="461"/>
      <c r="R73" s="461"/>
      <c r="S73" s="461"/>
      <c r="T73" s="461"/>
      <c r="U73" s="461"/>
      <c r="V73" s="461"/>
      <c r="W73" s="461"/>
      <c r="X73" s="461"/>
      <c r="Y73" s="461"/>
      <c r="Z73" s="461"/>
      <c r="AA73" s="461"/>
      <c r="AB73" s="461"/>
      <c r="AC73" s="461"/>
      <c r="AD73" s="461"/>
      <c r="AE73" s="461"/>
      <c r="AF73" s="461"/>
      <c r="AG73" s="461"/>
      <c r="AH73" s="461"/>
      <c r="AI73" s="461"/>
      <c r="AJ73" s="461"/>
      <c r="AK73" s="461"/>
      <c r="AL73" s="460"/>
      <c r="AM73" s="461"/>
      <c r="AN73" s="461"/>
      <c r="AO73" s="461"/>
      <c r="AP73" s="461"/>
      <c r="AQ73" s="461"/>
      <c r="AR73" s="461"/>
      <c r="AS73" s="461"/>
      <c r="AT73" s="461"/>
      <c r="AU73" s="461"/>
      <c r="AV73" s="461"/>
      <c r="AW73" s="461"/>
      <c r="AX73" s="461"/>
      <c r="AY73" s="461"/>
      <c r="AZ73" s="461"/>
      <c r="BA73" s="461"/>
      <c r="BB73" s="461"/>
      <c r="BC73" s="461"/>
      <c r="BD73" s="461"/>
      <c r="BE73" s="461"/>
      <c r="BF73" s="461"/>
      <c r="BG73" s="461"/>
      <c r="BH73" s="461"/>
      <c r="BI73" s="461"/>
      <c r="BJ73" s="461"/>
      <c r="BK73" s="72"/>
    </row>
    <row r="74" spans="16:63" s="76" customFormat="1" x14ac:dyDescent="0.25">
      <c r="P74" s="461"/>
      <c r="Q74" s="461"/>
      <c r="R74" s="461"/>
      <c r="S74" s="461"/>
      <c r="T74" s="461"/>
      <c r="U74" s="461"/>
      <c r="V74" s="461"/>
      <c r="W74" s="461"/>
      <c r="X74" s="461"/>
      <c r="Y74" s="461"/>
      <c r="Z74" s="461"/>
      <c r="AA74" s="461"/>
      <c r="AB74" s="461"/>
      <c r="AC74" s="461"/>
      <c r="AD74" s="461"/>
      <c r="AE74" s="461"/>
      <c r="AF74" s="461"/>
      <c r="AG74" s="461"/>
      <c r="AH74" s="461"/>
      <c r="AI74" s="461"/>
      <c r="AJ74" s="461"/>
      <c r="AK74" s="461"/>
      <c r="AL74" s="459"/>
      <c r="AM74" s="461"/>
      <c r="AN74" s="461"/>
      <c r="AO74" s="461"/>
      <c r="AP74" s="461"/>
      <c r="AQ74" s="461"/>
      <c r="AR74" s="461"/>
      <c r="AS74" s="461"/>
      <c r="AT74" s="461"/>
      <c r="AU74" s="461"/>
      <c r="AV74" s="461"/>
      <c r="AW74" s="461"/>
      <c r="AX74" s="461"/>
      <c r="AY74" s="461"/>
      <c r="AZ74" s="461"/>
      <c r="BA74" s="461"/>
      <c r="BB74" s="461"/>
      <c r="BC74" s="461"/>
      <c r="BD74" s="461"/>
      <c r="BE74" s="461"/>
      <c r="BF74" s="461"/>
      <c r="BG74" s="461"/>
      <c r="BH74" s="461"/>
      <c r="BI74" s="461"/>
      <c r="BJ74" s="461"/>
      <c r="BK74" s="72"/>
    </row>
    <row r="75" spans="16:63" s="76" customFormat="1" x14ac:dyDescent="0.25">
      <c r="P75" s="461"/>
      <c r="Q75" s="461"/>
      <c r="R75" s="461"/>
      <c r="S75" s="461"/>
      <c r="T75" s="461"/>
      <c r="U75" s="461"/>
      <c r="V75" s="461"/>
      <c r="W75" s="461"/>
      <c r="X75" s="461"/>
      <c r="Y75" s="461"/>
      <c r="Z75" s="461"/>
      <c r="AA75" s="461"/>
      <c r="AB75" s="461"/>
      <c r="AC75" s="461"/>
      <c r="AD75" s="461"/>
      <c r="AE75" s="461"/>
      <c r="AF75" s="461"/>
      <c r="AG75" s="461"/>
      <c r="AH75" s="461"/>
      <c r="AI75" s="461"/>
      <c r="AJ75" s="461"/>
      <c r="AK75" s="461"/>
      <c r="AL75" s="461"/>
      <c r="AM75" s="461"/>
      <c r="AN75" s="461"/>
      <c r="AO75" s="461"/>
      <c r="AP75" s="461"/>
      <c r="AQ75" s="461"/>
      <c r="AR75" s="461"/>
      <c r="AS75" s="461"/>
      <c r="AT75" s="461"/>
      <c r="AU75" s="461"/>
      <c r="AV75" s="461"/>
      <c r="AW75" s="461"/>
      <c r="AX75" s="461"/>
      <c r="AY75" s="461"/>
      <c r="AZ75" s="461"/>
      <c r="BA75" s="461"/>
      <c r="BB75" s="461"/>
      <c r="BC75" s="461"/>
      <c r="BD75" s="461"/>
      <c r="BE75" s="461"/>
      <c r="BF75" s="461"/>
      <c r="BG75" s="461"/>
      <c r="BH75" s="461"/>
      <c r="BI75" s="461"/>
      <c r="BJ75" s="461"/>
      <c r="BK75" s="72"/>
    </row>
    <row r="76" spans="16:63" s="76" customFormat="1" x14ac:dyDescent="0.25">
      <c r="P76" s="461"/>
      <c r="Q76" s="461"/>
      <c r="R76" s="461"/>
      <c r="S76" s="461"/>
      <c r="T76" s="461"/>
      <c r="U76" s="461"/>
      <c r="V76" s="461"/>
      <c r="W76" s="461"/>
      <c r="X76" s="461"/>
      <c r="Y76" s="461"/>
      <c r="Z76" s="461"/>
      <c r="AA76" s="461"/>
      <c r="AB76" s="461"/>
      <c r="AC76" s="461"/>
      <c r="AD76" s="461"/>
      <c r="AE76" s="461"/>
      <c r="AF76" s="461"/>
      <c r="AG76" s="461"/>
      <c r="AH76" s="461"/>
      <c r="AI76" s="461"/>
      <c r="AJ76" s="461"/>
      <c r="AK76" s="461"/>
      <c r="AL76" s="461"/>
      <c r="AM76" s="461"/>
      <c r="AN76" s="461"/>
      <c r="AO76" s="461"/>
      <c r="AP76" s="461"/>
      <c r="AQ76" s="461"/>
      <c r="AR76" s="461"/>
      <c r="AS76" s="461"/>
      <c r="AT76" s="461"/>
      <c r="AU76" s="461"/>
      <c r="AV76" s="461"/>
      <c r="AW76" s="461"/>
      <c r="AX76" s="461"/>
      <c r="AY76" s="461"/>
      <c r="AZ76" s="461"/>
      <c r="BA76" s="461"/>
      <c r="BB76" s="461"/>
      <c r="BC76" s="461"/>
      <c r="BD76" s="461"/>
      <c r="BE76" s="461"/>
      <c r="BF76" s="461"/>
      <c r="BG76" s="461"/>
      <c r="BH76" s="461"/>
      <c r="BI76" s="461"/>
      <c r="BJ76" s="461"/>
      <c r="BK76" s="72"/>
    </row>
    <row r="77" spans="16:63" s="76" customFormat="1" x14ac:dyDescent="0.25">
      <c r="P77" s="461"/>
      <c r="Q77" s="461"/>
      <c r="R77" s="461"/>
      <c r="S77" s="461"/>
      <c r="T77" s="461"/>
      <c r="U77" s="461"/>
      <c r="V77" s="461"/>
      <c r="W77" s="461"/>
      <c r="X77" s="461"/>
      <c r="Y77" s="461"/>
      <c r="Z77" s="461"/>
      <c r="AA77" s="461"/>
      <c r="AB77" s="461"/>
      <c r="AC77" s="461"/>
      <c r="AD77" s="461"/>
      <c r="AE77" s="461"/>
      <c r="AF77" s="461"/>
      <c r="AG77" s="461"/>
      <c r="AH77" s="461"/>
      <c r="AI77" s="461"/>
      <c r="AJ77" s="461"/>
      <c r="AK77" s="461"/>
      <c r="AL77" s="461"/>
      <c r="AM77" s="461"/>
      <c r="AN77" s="461"/>
      <c r="AO77" s="461"/>
      <c r="AP77" s="461"/>
      <c r="AQ77" s="461"/>
      <c r="AR77" s="461"/>
      <c r="AS77" s="461"/>
      <c r="AT77" s="461"/>
      <c r="AU77" s="461"/>
      <c r="AV77" s="461"/>
      <c r="AW77" s="461"/>
      <c r="AX77" s="461"/>
      <c r="AY77" s="461"/>
      <c r="AZ77" s="461"/>
      <c r="BA77" s="461"/>
      <c r="BB77" s="461"/>
      <c r="BC77" s="461"/>
      <c r="BD77" s="461"/>
      <c r="BE77" s="461"/>
      <c r="BF77" s="461"/>
      <c r="BG77" s="461"/>
      <c r="BH77" s="461"/>
      <c r="BI77" s="461"/>
      <c r="BJ77" s="461"/>
      <c r="BK77" s="72"/>
    </row>
    <row r="78" spans="16:63" s="76" customFormat="1" x14ac:dyDescent="0.25">
      <c r="P78" s="461"/>
      <c r="Q78" s="461"/>
      <c r="R78" s="461"/>
      <c r="S78" s="461"/>
      <c r="T78" s="461"/>
      <c r="U78" s="461"/>
      <c r="V78" s="461"/>
      <c r="W78" s="461"/>
      <c r="X78" s="461"/>
      <c r="Y78" s="461"/>
      <c r="Z78" s="461"/>
      <c r="AA78" s="461"/>
      <c r="AB78" s="461"/>
      <c r="AC78" s="461"/>
      <c r="AD78" s="461"/>
      <c r="AE78" s="461"/>
      <c r="AF78" s="461"/>
      <c r="AG78" s="461"/>
      <c r="AH78" s="461"/>
      <c r="AI78" s="461"/>
      <c r="AJ78" s="461"/>
      <c r="AK78" s="461"/>
      <c r="AL78" s="461"/>
      <c r="AM78" s="461"/>
      <c r="AN78" s="461"/>
      <c r="AO78" s="461"/>
      <c r="AP78" s="461"/>
      <c r="AQ78" s="461"/>
      <c r="AR78" s="461"/>
      <c r="AS78" s="461"/>
      <c r="AT78" s="461"/>
      <c r="AU78" s="461"/>
      <c r="AV78" s="461"/>
      <c r="AW78" s="461"/>
      <c r="AX78" s="461"/>
      <c r="AY78" s="461"/>
      <c r="AZ78" s="461"/>
      <c r="BA78" s="461"/>
      <c r="BB78" s="461"/>
      <c r="BC78" s="461"/>
      <c r="BD78" s="461"/>
      <c r="BE78" s="461"/>
      <c r="BF78" s="461"/>
      <c r="BG78" s="461"/>
      <c r="BH78" s="461"/>
      <c r="BI78" s="461"/>
      <c r="BJ78" s="461"/>
      <c r="BK78" s="72"/>
    </row>
    <row r="79" spans="16:63" s="76" customFormat="1" x14ac:dyDescent="0.25">
      <c r="P79" s="461"/>
      <c r="Q79" s="461"/>
      <c r="R79" s="461"/>
      <c r="S79" s="461"/>
      <c r="T79" s="461"/>
      <c r="U79" s="461"/>
      <c r="V79" s="461"/>
      <c r="W79" s="461"/>
      <c r="X79" s="461"/>
      <c r="Y79" s="461"/>
      <c r="Z79" s="461"/>
      <c r="AA79" s="461"/>
      <c r="AB79" s="461"/>
      <c r="AC79" s="461"/>
      <c r="AD79" s="461"/>
      <c r="AE79" s="461"/>
      <c r="AF79" s="461"/>
      <c r="AG79" s="461"/>
      <c r="AH79" s="461"/>
      <c r="AI79" s="461"/>
      <c r="AJ79" s="461"/>
      <c r="AK79" s="461"/>
      <c r="AL79" s="461"/>
      <c r="AM79" s="461"/>
      <c r="AN79" s="461"/>
      <c r="AO79" s="461"/>
      <c r="AP79" s="461"/>
      <c r="AQ79" s="461"/>
      <c r="AR79" s="461"/>
      <c r="AS79" s="461"/>
      <c r="AT79" s="461"/>
      <c r="AU79" s="461"/>
      <c r="AV79" s="461"/>
      <c r="AW79" s="461"/>
      <c r="AX79" s="461"/>
      <c r="AY79" s="461"/>
      <c r="AZ79" s="461"/>
      <c r="BA79" s="461"/>
      <c r="BB79" s="461"/>
      <c r="BC79" s="461"/>
      <c r="BD79" s="461"/>
      <c r="BE79" s="461"/>
      <c r="BF79" s="461"/>
      <c r="BG79" s="461"/>
      <c r="BH79" s="461"/>
      <c r="BI79" s="461"/>
      <c r="BJ79" s="461"/>
      <c r="BK79" s="72"/>
    </row>
    <row r="80" spans="16:63" s="76" customFormat="1" x14ac:dyDescent="0.25">
      <c r="P80" s="461"/>
      <c r="Q80" s="461"/>
      <c r="R80" s="461"/>
      <c r="S80" s="461"/>
      <c r="T80" s="461"/>
      <c r="U80" s="461"/>
      <c r="V80" s="461"/>
      <c r="W80" s="461"/>
      <c r="X80" s="461"/>
      <c r="Y80" s="461"/>
      <c r="Z80" s="461"/>
      <c r="AA80" s="461"/>
      <c r="AB80" s="461"/>
      <c r="AC80" s="461"/>
      <c r="AD80" s="461"/>
      <c r="AE80" s="461"/>
      <c r="AF80" s="461"/>
      <c r="AG80" s="461"/>
      <c r="AH80" s="461"/>
      <c r="AI80" s="461"/>
      <c r="AJ80" s="461"/>
      <c r="AK80" s="461"/>
      <c r="AL80" s="461"/>
      <c r="AM80" s="461"/>
      <c r="AN80" s="461"/>
      <c r="AO80" s="461"/>
      <c r="AP80" s="461"/>
      <c r="AQ80" s="461"/>
      <c r="AR80" s="461"/>
      <c r="AS80" s="461"/>
      <c r="AT80" s="461"/>
      <c r="AU80" s="461"/>
      <c r="AV80" s="461"/>
      <c r="AW80" s="461"/>
      <c r="AX80" s="461"/>
      <c r="AY80" s="461"/>
      <c r="AZ80" s="461"/>
      <c r="BA80" s="461"/>
      <c r="BB80" s="461"/>
      <c r="BC80" s="461"/>
      <c r="BD80" s="461"/>
      <c r="BE80" s="461"/>
      <c r="BF80" s="461"/>
      <c r="BG80" s="461"/>
      <c r="BH80" s="461"/>
      <c r="BI80" s="461"/>
      <c r="BJ80" s="461"/>
      <c r="BK80" s="72"/>
    </row>
    <row r="81" spans="16:63" s="76" customFormat="1" x14ac:dyDescent="0.25">
      <c r="P81" s="461"/>
      <c r="Q81" s="461"/>
      <c r="R81" s="461"/>
      <c r="S81" s="461"/>
      <c r="T81" s="461"/>
      <c r="U81" s="461"/>
      <c r="V81" s="461"/>
      <c r="W81" s="461"/>
      <c r="X81" s="461"/>
      <c r="Y81" s="461"/>
      <c r="Z81" s="461"/>
      <c r="AA81" s="461"/>
      <c r="AB81" s="461"/>
      <c r="AC81" s="461"/>
      <c r="AD81" s="461"/>
      <c r="AE81" s="461"/>
      <c r="AF81" s="461"/>
      <c r="AG81" s="461"/>
      <c r="AH81" s="461"/>
      <c r="AI81" s="461"/>
      <c r="AJ81" s="461"/>
      <c r="AK81" s="461"/>
      <c r="AL81" s="461"/>
      <c r="AM81" s="461"/>
      <c r="AN81" s="461"/>
      <c r="AO81" s="461"/>
      <c r="AP81" s="461"/>
      <c r="AQ81" s="461"/>
      <c r="AR81" s="461"/>
      <c r="AS81" s="461"/>
      <c r="AT81" s="461"/>
      <c r="AU81" s="461"/>
      <c r="AV81" s="461"/>
      <c r="AW81" s="461"/>
      <c r="AX81" s="461"/>
      <c r="AY81" s="461"/>
      <c r="AZ81" s="461"/>
      <c r="BA81" s="461"/>
      <c r="BB81" s="461"/>
      <c r="BC81" s="461"/>
      <c r="BD81" s="461"/>
      <c r="BE81" s="461"/>
      <c r="BF81" s="461"/>
      <c r="BG81" s="461"/>
      <c r="BH81" s="461"/>
      <c r="BI81" s="461"/>
      <c r="BJ81" s="461"/>
      <c r="BK81" s="72"/>
    </row>
    <row r="82" spans="16:63" s="76" customFormat="1" x14ac:dyDescent="0.25">
      <c r="P82" s="461"/>
      <c r="Q82" s="461"/>
      <c r="R82" s="461"/>
      <c r="S82" s="461"/>
      <c r="T82" s="461"/>
      <c r="U82" s="461"/>
      <c r="V82" s="461"/>
      <c r="W82" s="461"/>
      <c r="X82" s="461"/>
      <c r="Y82" s="461"/>
      <c r="Z82" s="461"/>
      <c r="AA82" s="461"/>
      <c r="AB82" s="461"/>
      <c r="AC82" s="461"/>
      <c r="AD82" s="461"/>
      <c r="AE82" s="461"/>
      <c r="AF82" s="461"/>
      <c r="AG82" s="461"/>
      <c r="AH82" s="461"/>
      <c r="AI82" s="461"/>
      <c r="AJ82" s="461"/>
      <c r="AK82" s="461"/>
      <c r="AL82" s="461"/>
      <c r="AM82" s="461"/>
      <c r="AN82" s="461"/>
      <c r="AO82" s="461"/>
      <c r="AP82" s="461"/>
      <c r="AQ82" s="461"/>
      <c r="AR82" s="461"/>
      <c r="AS82" s="461"/>
      <c r="AT82" s="461"/>
      <c r="AU82" s="461"/>
      <c r="AV82" s="461"/>
      <c r="AW82" s="461"/>
      <c r="AX82" s="461"/>
      <c r="AY82" s="461"/>
      <c r="AZ82" s="461"/>
      <c r="BA82" s="461"/>
      <c r="BB82" s="461"/>
      <c r="BC82" s="461"/>
      <c r="BD82" s="461"/>
      <c r="BE82" s="461"/>
      <c r="BF82" s="461"/>
      <c r="BG82" s="461"/>
      <c r="BH82" s="461"/>
      <c r="BI82" s="461"/>
      <c r="BJ82" s="461"/>
      <c r="BK82" s="72"/>
    </row>
    <row r="83" spans="16:63" s="76" customFormat="1" x14ac:dyDescent="0.25">
      <c r="P83" s="461"/>
      <c r="Q83" s="461"/>
      <c r="R83" s="461"/>
      <c r="S83" s="461"/>
      <c r="T83" s="461"/>
      <c r="U83" s="461"/>
      <c r="V83" s="461"/>
      <c r="W83" s="461"/>
      <c r="X83" s="461"/>
      <c r="Y83" s="461"/>
      <c r="Z83" s="461"/>
      <c r="AA83" s="461"/>
      <c r="AB83" s="461"/>
      <c r="AC83" s="461"/>
      <c r="AD83" s="461"/>
      <c r="AE83" s="461"/>
      <c r="AF83" s="461"/>
      <c r="AG83" s="461"/>
      <c r="AH83" s="461"/>
      <c r="AI83" s="461"/>
      <c r="AJ83" s="461"/>
      <c r="AK83" s="461"/>
      <c r="AL83" s="461"/>
      <c r="AM83" s="461"/>
      <c r="AN83" s="461"/>
      <c r="AO83" s="461"/>
      <c r="AP83" s="461"/>
      <c r="AQ83" s="461"/>
      <c r="AR83" s="461"/>
      <c r="AS83" s="461"/>
      <c r="AT83" s="461"/>
      <c r="AU83" s="461"/>
      <c r="AV83" s="461"/>
      <c r="AW83" s="461"/>
      <c r="AX83" s="461"/>
      <c r="AY83" s="461"/>
      <c r="AZ83" s="461"/>
      <c r="BA83" s="461"/>
      <c r="BB83" s="461"/>
      <c r="BC83" s="461"/>
      <c r="BD83" s="461"/>
      <c r="BE83" s="461"/>
      <c r="BF83" s="461"/>
      <c r="BG83" s="461"/>
      <c r="BH83" s="461"/>
      <c r="BI83" s="461"/>
      <c r="BJ83" s="461"/>
      <c r="BK83" s="72"/>
    </row>
    <row r="84" spans="16:63" s="76" customFormat="1" x14ac:dyDescent="0.25">
      <c r="P84" s="461"/>
      <c r="Q84" s="461"/>
      <c r="R84" s="461"/>
      <c r="S84" s="461"/>
      <c r="T84" s="461"/>
      <c r="U84" s="461"/>
      <c r="V84" s="461"/>
      <c r="W84" s="461"/>
      <c r="X84" s="461"/>
      <c r="Y84" s="461"/>
      <c r="Z84" s="461"/>
      <c r="AA84" s="461"/>
      <c r="AB84" s="461"/>
      <c r="AC84" s="461"/>
      <c r="AD84" s="461"/>
      <c r="AE84" s="461"/>
      <c r="AF84" s="461"/>
      <c r="AG84" s="461"/>
      <c r="AH84" s="461"/>
      <c r="AI84" s="461"/>
      <c r="AJ84" s="461"/>
      <c r="AK84" s="461"/>
      <c r="AL84" s="461"/>
      <c r="AM84" s="461"/>
      <c r="AN84" s="461"/>
      <c r="AO84" s="461"/>
      <c r="AP84" s="461"/>
      <c r="AQ84" s="461"/>
      <c r="AR84" s="461"/>
      <c r="AS84" s="461"/>
      <c r="AT84" s="461"/>
      <c r="AU84" s="461"/>
      <c r="AV84" s="461"/>
      <c r="AW84" s="461"/>
      <c r="AX84" s="461"/>
      <c r="AY84" s="461"/>
      <c r="AZ84" s="461"/>
      <c r="BA84" s="461"/>
      <c r="BB84" s="461"/>
      <c r="BC84" s="461"/>
      <c r="BD84" s="461"/>
      <c r="BE84" s="461"/>
      <c r="BF84" s="461"/>
      <c r="BG84" s="461"/>
      <c r="BH84" s="461"/>
      <c r="BI84" s="461"/>
      <c r="BJ84" s="461"/>
      <c r="BK84" s="72"/>
    </row>
    <row r="85" spans="16:63" s="76" customFormat="1" x14ac:dyDescent="0.25">
      <c r="P85" s="461"/>
      <c r="Q85" s="461"/>
      <c r="R85" s="461"/>
      <c r="S85" s="461"/>
      <c r="T85" s="461"/>
      <c r="U85" s="461"/>
      <c r="V85" s="461"/>
      <c r="W85" s="461"/>
      <c r="X85" s="461"/>
      <c r="Y85" s="461"/>
      <c r="Z85" s="461"/>
      <c r="AA85" s="461"/>
      <c r="AB85" s="461"/>
      <c r="AC85" s="461"/>
      <c r="AD85" s="461"/>
      <c r="AE85" s="461"/>
      <c r="AF85" s="461"/>
      <c r="AG85" s="461"/>
      <c r="AH85" s="461"/>
      <c r="AI85" s="461"/>
      <c r="AJ85" s="461"/>
      <c r="AK85" s="461"/>
      <c r="AL85" s="461"/>
      <c r="AM85" s="461"/>
      <c r="AN85" s="461"/>
      <c r="AO85" s="461"/>
      <c r="AP85" s="461"/>
      <c r="AQ85" s="461"/>
      <c r="AR85" s="461"/>
      <c r="AS85" s="461"/>
      <c r="AT85" s="461"/>
      <c r="AU85" s="461"/>
      <c r="AV85" s="461"/>
      <c r="AW85" s="461"/>
      <c r="AX85" s="461"/>
      <c r="AY85" s="461"/>
      <c r="AZ85" s="461"/>
      <c r="BA85" s="461"/>
      <c r="BB85" s="461"/>
      <c r="BC85" s="461"/>
      <c r="BD85" s="461"/>
      <c r="BE85" s="461"/>
      <c r="BF85" s="461"/>
      <c r="BG85" s="461"/>
      <c r="BH85" s="461"/>
      <c r="BI85" s="461"/>
      <c r="BJ85" s="461"/>
      <c r="BK85" s="72"/>
    </row>
    <row r="86" spans="16:63" s="76" customFormat="1" x14ac:dyDescent="0.25">
      <c r="P86" s="461"/>
      <c r="Q86" s="461"/>
      <c r="R86" s="461"/>
      <c r="S86" s="461"/>
      <c r="T86" s="461"/>
      <c r="U86" s="461"/>
      <c r="V86" s="461"/>
      <c r="W86" s="461"/>
      <c r="X86" s="461"/>
      <c r="Y86" s="461"/>
      <c r="Z86" s="461"/>
      <c r="AA86" s="461"/>
      <c r="AB86" s="461"/>
      <c r="AC86" s="461"/>
      <c r="AD86" s="461"/>
      <c r="AE86" s="461"/>
      <c r="AF86" s="461"/>
      <c r="AG86" s="461"/>
      <c r="AH86" s="461"/>
      <c r="AI86" s="461"/>
      <c r="AJ86" s="461"/>
      <c r="AK86" s="461"/>
      <c r="AL86" s="461"/>
      <c r="AM86" s="461"/>
      <c r="AN86" s="461"/>
      <c r="AO86" s="461"/>
      <c r="AP86" s="461"/>
      <c r="AQ86" s="461"/>
      <c r="AR86" s="461"/>
      <c r="AS86" s="461"/>
      <c r="AT86" s="461"/>
      <c r="AU86" s="461"/>
      <c r="AV86" s="461"/>
      <c r="AW86" s="461"/>
      <c r="AX86" s="461"/>
      <c r="AY86" s="461"/>
      <c r="AZ86" s="461"/>
      <c r="BA86" s="461"/>
      <c r="BB86" s="461"/>
      <c r="BC86" s="461"/>
      <c r="BD86" s="461"/>
      <c r="BE86" s="461"/>
      <c r="BF86" s="461"/>
      <c r="BG86" s="461"/>
      <c r="BH86" s="461"/>
      <c r="BI86" s="461"/>
      <c r="BJ86" s="461"/>
      <c r="BK86" s="72"/>
    </row>
    <row r="87" spans="16:63" s="76" customFormat="1" x14ac:dyDescent="0.25">
      <c r="P87" s="461"/>
      <c r="Q87" s="461"/>
      <c r="R87" s="461"/>
      <c r="S87" s="461"/>
      <c r="T87" s="461"/>
      <c r="U87" s="461"/>
      <c r="V87" s="461"/>
      <c r="W87" s="461"/>
      <c r="X87" s="461"/>
      <c r="Y87" s="461"/>
      <c r="Z87" s="461"/>
      <c r="AA87" s="461"/>
      <c r="AB87" s="461"/>
      <c r="AC87" s="461"/>
      <c r="AD87" s="461"/>
      <c r="AE87" s="461"/>
      <c r="AF87" s="461"/>
      <c r="AG87" s="461"/>
      <c r="AH87" s="461"/>
      <c r="AI87" s="461"/>
      <c r="AJ87" s="461"/>
      <c r="AK87" s="461"/>
      <c r="AL87" s="461"/>
      <c r="AM87" s="461"/>
      <c r="AN87" s="461"/>
      <c r="AO87" s="461"/>
      <c r="AP87" s="461"/>
      <c r="AQ87" s="461"/>
      <c r="AR87" s="461"/>
      <c r="AS87" s="461"/>
      <c r="AT87" s="461"/>
      <c r="AU87" s="461"/>
      <c r="AV87" s="461"/>
      <c r="AW87" s="461"/>
      <c r="AX87" s="461"/>
      <c r="AY87" s="461"/>
      <c r="AZ87" s="461"/>
      <c r="BA87" s="461"/>
      <c r="BB87" s="461"/>
      <c r="BC87" s="461"/>
      <c r="BD87" s="461"/>
      <c r="BE87" s="461"/>
      <c r="BF87" s="461"/>
      <c r="BG87" s="461"/>
      <c r="BH87" s="461"/>
      <c r="BI87" s="461"/>
      <c r="BJ87" s="461"/>
      <c r="BK87" s="72"/>
    </row>
    <row r="88" spans="16:63" s="76" customFormat="1" x14ac:dyDescent="0.25">
      <c r="P88" s="461"/>
      <c r="Q88" s="461"/>
      <c r="R88" s="461"/>
      <c r="S88" s="461"/>
      <c r="T88" s="461"/>
      <c r="U88" s="461"/>
      <c r="V88" s="461"/>
      <c r="W88" s="461"/>
      <c r="X88" s="461"/>
      <c r="Y88" s="461"/>
      <c r="Z88" s="461"/>
      <c r="AA88" s="461"/>
      <c r="AB88" s="461"/>
      <c r="AC88" s="461"/>
      <c r="AD88" s="461"/>
      <c r="AE88" s="461"/>
      <c r="AF88" s="461"/>
      <c r="AG88" s="461"/>
      <c r="AH88" s="461"/>
      <c r="AI88" s="461"/>
      <c r="AJ88" s="461"/>
      <c r="AK88" s="461"/>
      <c r="AL88" s="461"/>
      <c r="AM88" s="461"/>
      <c r="AN88" s="461"/>
      <c r="AO88" s="461"/>
      <c r="AP88" s="461"/>
      <c r="AQ88" s="461"/>
      <c r="AR88" s="461"/>
      <c r="AS88" s="461"/>
      <c r="AT88" s="461"/>
      <c r="AU88" s="461"/>
      <c r="AV88" s="461"/>
      <c r="AW88" s="461"/>
      <c r="AX88" s="461"/>
      <c r="AY88" s="461"/>
      <c r="AZ88" s="461"/>
      <c r="BA88" s="461"/>
      <c r="BB88" s="461"/>
      <c r="BC88" s="461"/>
      <c r="BD88" s="461"/>
      <c r="BE88" s="461"/>
      <c r="BF88" s="461"/>
      <c r="BG88" s="461"/>
      <c r="BH88" s="461"/>
      <c r="BI88" s="461"/>
      <c r="BJ88" s="461"/>
      <c r="BK88" s="72"/>
    </row>
    <row r="89" spans="16:63" s="76" customFormat="1" x14ac:dyDescent="0.25">
      <c r="P89" s="461"/>
      <c r="Q89" s="461"/>
      <c r="R89" s="461"/>
      <c r="S89" s="461"/>
      <c r="T89" s="461"/>
      <c r="U89" s="461"/>
      <c r="V89" s="461"/>
      <c r="W89" s="461"/>
      <c r="X89" s="461"/>
      <c r="Y89" s="461"/>
      <c r="Z89" s="461"/>
      <c r="AA89" s="461"/>
      <c r="AB89" s="461"/>
      <c r="AC89" s="461"/>
      <c r="AD89" s="461"/>
      <c r="AE89" s="461"/>
      <c r="AF89" s="461"/>
      <c r="AG89" s="461"/>
      <c r="AH89" s="461"/>
      <c r="AI89" s="461"/>
      <c r="AJ89" s="461"/>
      <c r="AK89" s="461"/>
      <c r="AL89" s="461"/>
      <c r="AM89" s="461"/>
      <c r="AN89" s="461"/>
      <c r="AO89" s="461"/>
      <c r="AP89" s="461"/>
      <c r="AQ89" s="461"/>
      <c r="AR89" s="461"/>
      <c r="AS89" s="461"/>
      <c r="AT89" s="461"/>
      <c r="AU89" s="461"/>
      <c r="AV89" s="461"/>
      <c r="AW89" s="461"/>
      <c r="AX89" s="461"/>
      <c r="AY89" s="461"/>
      <c r="AZ89" s="461"/>
      <c r="BA89" s="461"/>
      <c r="BB89" s="461"/>
      <c r="BC89" s="461"/>
      <c r="BD89" s="461"/>
      <c r="BE89" s="461"/>
      <c r="BF89" s="461"/>
      <c r="BG89" s="461"/>
      <c r="BH89" s="461"/>
      <c r="BI89" s="461"/>
      <c r="BJ89" s="461"/>
      <c r="BK89" s="72"/>
    </row>
    <row r="90" spans="16:63" s="76" customFormat="1" x14ac:dyDescent="0.25">
      <c r="P90" s="461"/>
      <c r="Q90" s="461"/>
      <c r="R90" s="461"/>
      <c r="S90" s="461"/>
      <c r="T90" s="461"/>
      <c r="U90" s="461"/>
      <c r="V90" s="461"/>
      <c r="W90" s="461"/>
      <c r="X90" s="461"/>
      <c r="Y90" s="461"/>
      <c r="Z90" s="461"/>
      <c r="AA90" s="461"/>
      <c r="AB90" s="461"/>
      <c r="AC90" s="461"/>
      <c r="AD90" s="461"/>
      <c r="AE90" s="461"/>
      <c r="AF90" s="461"/>
      <c r="AG90" s="461"/>
      <c r="AH90" s="461"/>
      <c r="AI90" s="461"/>
      <c r="AJ90" s="461"/>
      <c r="AK90" s="461"/>
      <c r="AL90" s="461"/>
      <c r="AM90" s="461"/>
      <c r="AN90" s="461"/>
      <c r="AO90" s="461"/>
      <c r="AP90" s="461"/>
      <c r="AQ90" s="461"/>
      <c r="AR90" s="461"/>
      <c r="AS90" s="461"/>
      <c r="AT90" s="461"/>
      <c r="AU90" s="461"/>
      <c r="AV90" s="461"/>
      <c r="AW90" s="461"/>
      <c r="AX90" s="461"/>
      <c r="AY90" s="461"/>
      <c r="AZ90" s="461"/>
      <c r="BA90" s="461"/>
      <c r="BB90" s="461"/>
      <c r="BC90" s="461"/>
      <c r="BD90" s="461"/>
      <c r="BE90" s="461"/>
      <c r="BF90" s="461"/>
      <c r="BG90" s="461"/>
      <c r="BH90" s="461"/>
      <c r="BI90" s="461"/>
      <c r="BJ90" s="461"/>
      <c r="BK90" s="72"/>
    </row>
    <row r="91" spans="16:63" s="76" customFormat="1" x14ac:dyDescent="0.25">
      <c r="P91" s="461"/>
      <c r="Q91" s="461"/>
      <c r="R91" s="461"/>
      <c r="S91" s="461"/>
      <c r="T91" s="461"/>
      <c r="U91" s="461"/>
      <c r="V91" s="461"/>
      <c r="W91" s="461"/>
      <c r="X91" s="461"/>
      <c r="Y91" s="461"/>
      <c r="Z91" s="461"/>
      <c r="AA91" s="461"/>
      <c r="AB91" s="461"/>
      <c r="AC91" s="461"/>
      <c r="AD91" s="461"/>
      <c r="AE91" s="461"/>
      <c r="AF91" s="461"/>
      <c r="AG91" s="461"/>
      <c r="AH91" s="461"/>
      <c r="AI91" s="461"/>
      <c r="AJ91" s="461"/>
      <c r="AK91" s="461"/>
      <c r="AL91" s="461"/>
      <c r="AM91" s="461"/>
      <c r="AN91" s="461"/>
      <c r="AO91" s="461"/>
      <c r="AP91" s="461"/>
      <c r="AQ91" s="461"/>
      <c r="AR91" s="461"/>
      <c r="AS91" s="461"/>
      <c r="AT91" s="461"/>
      <c r="AU91" s="461"/>
      <c r="AV91" s="461"/>
      <c r="AW91" s="461"/>
      <c r="AX91" s="461"/>
      <c r="AY91" s="461"/>
      <c r="AZ91" s="461"/>
      <c r="BA91" s="461"/>
      <c r="BB91" s="461"/>
      <c r="BC91" s="461"/>
      <c r="BD91" s="461"/>
      <c r="BE91" s="461"/>
      <c r="BF91" s="461"/>
      <c r="BG91" s="461"/>
      <c r="BH91" s="461"/>
      <c r="BI91" s="461"/>
      <c r="BJ91" s="461"/>
      <c r="BK91" s="72"/>
    </row>
    <row r="92" spans="16:63" s="76" customFormat="1" x14ac:dyDescent="0.25">
      <c r="P92" s="461"/>
      <c r="Q92" s="461"/>
      <c r="R92" s="461"/>
      <c r="S92" s="461"/>
      <c r="T92" s="461"/>
      <c r="U92" s="461"/>
      <c r="V92" s="461"/>
      <c r="W92" s="461"/>
      <c r="X92" s="461"/>
      <c r="Y92" s="461"/>
      <c r="Z92" s="461"/>
      <c r="AA92" s="461"/>
      <c r="AB92" s="461"/>
      <c r="AC92" s="461"/>
      <c r="AD92" s="461"/>
      <c r="AE92" s="461"/>
      <c r="AF92" s="461"/>
      <c r="AG92" s="461"/>
      <c r="AH92" s="461"/>
      <c r="AI92" s="461"/>
      <c r="AJ92" s="461"/>
      <c r="AK92" s="461"/>
      <c r="AL92" s="461"/>
      <c r="AM92" s="461"/>
      <c r="AN92" s="461"/>
      <c r="AO92" s="461"/>
      <c r="AP92" s="461"/>
      <c r="AQ92" s="461"/>
      <c r="AR92" s="461"/>
      <c r="AS92" s="461"/>
      <c r="AT92" s="461"/>
      <c r="AU92" s="461"/>
      <c r="AV92" s="461"/>
      <c r="AW92" s="461"/>
      <c r="AX92" s="461"/>
      <c r="AY92" s="461"/>
      <c r="AZ92" s="461"/>
      <c r="BA92" s="461"/>
      <c r="BB92" s="461"/>
      <c r="BC92" s="461"/>
      <c r="BD92" s="461"/>
      <c r="BE92" s="461"/>
      <c r="BF92" s="461"/>
      <c r="BG92" s="461"/>
      <c r="BH92" s="461"/>
      <c r="BI92" s="461"/>
      <c r="BJ92" s="461"/>
      <c r="BK92" s="72"/>
    </row>
    <row r="93" spans="16:63" s="76" customFormat="1" x14ac:dyDescent="0.25">
      <c r="P93" s="461"/>
      <c r="Q93" s="461"/>
      <c r="R93" s="461"/>
      <c r="S93" s="461"/>
      <c r="T93" s="461"/>
      <c r="U93" s="461"/>
      <c r="V93" s="461"/>
      <c r="W93" s="461"/>
      <c r="X93" s="461"/>
      <c r="Y93" s="461"/>
      <c r="Z93" s="461"/>
      <c r="AA93" s="461"/>
      <c r="AB93" s="461"/>
      <c r="AC93" s="461"/>
      <c r="AD93" s="461"/>
      <c r="AE93" s="461"/>
      <c r="AF93" s="461"/>
      <c r="AG93" s="461"/>
      <c r="AH93" s="461"/>
      <c r="AI93" s="461"/>
      <c r="AJ93" s="461"/>
      <c r="AK93" s="461"/>
      <c r="AL93" s="461"/>
      <c r="AM93" s="461"/>
      <c r="AN93" s="461"/>
      <c r="AO93" s="461"/>
      <c r="AP93" s="461"/>
      <c r="AQ93" s="461"/>
      <c r="AR93" s="461"/>
      <c r="AS93" s="461"/>
      <c r="AT93" s="461"/>
      <c r="AU93" s="461"/>
      <c r="AV93" s="461"/>
      <c r="AW93" s="461"/>
      <c r="AX93" s="461"/>
      <c r="AY93" s="461"/>
      <c r="AZ93" s="461"/>
      <c r="BA93" s="461"/>
      <c r="BB93" s="461"/>
      <c r="BC93" s="461"/>
      <c r="BD93" s="461"/>
      <c r="BE93" s="461"/>
      <c r="BF93" s="461"/>
      <c r="BG93" s="461"/>
      <c r="BH93" s="461"/>
      <c r="BI93" s="461"/>
      <c r="BJ93" s="461"/>
      <c r="BK93" s="72"/>
    </row>
    <row r="94" spans="16:63" s="76" customFormat="1" x14ac:dyDescent="0.25">
      <c r="P94" s="461"/>
      <c r="Q94" s="461"/>
      <c r="R94" s="461"/>
      <c r="S94" s="461"/>
      <c r="T94" s="461"/>
      <c r="U94" s="461"/>
      <c r="V94" s="461"/>
      <c r="W94" s="461"/>
      <c r="X94" s="461"/>
      <c r="Y94" s="461"/>
      <c r="Z94" s="461"/>
      <c r="AA94" s="461"/>
      <c r="AB94" s="461"/>
      <c r="AC94" s="461"/>
      <c r="AD94" s="461"/>
      <c r="AE94" s="461"/>
      <c r="AF94" s="461"/>
      <c r="AG94" s="461"/>
      <c r="AH94" s="461"/>
      <c r="AI94" s="461"/>
      <c r="AJ94" s="461"/>
      <c r="AK94" s="461"/>
      <c r="AL94" s="461"/>
      <c r="AM94" s="461"/>
      <c r="AN94" s="461"/>
      <c r="AO94" s="461"/>
      <c r="AP94" s="461"/>
      <c r="AQ94" s="461"/>
      <c r="AR94" s="461"/>
      <c r="AS94" s="461"/>
      <c r="AT94" s="461"/>
      <c r="AU94" s="461"/>
      <c r="AV94" s="461"/>
      <c r="AW94" s="461"/>
      <c r="AX94" s="461"/>
      <c r="AY94" s="461"/>
      <c r="AZ94" s="461"/>
      <c r="BA94" s="461"/>
      <c r="BB94" s="461"/>
      <c r="BC94" s="461"/>
      <c r="BD94" s="461"/>
      <c r="BE94" s="461"/>
      <c r="BF94" s="461"/>
      <c r="BG94" s="461"/>
      <c r="BH94" s="461"/>
      <c r="BI94" s="461"/>
      <c r="BJ94" s="461"/>
      <c r="BK94" s="72"/>
    </row>
    <row r="95" spans="16:63" s="76" customFormat="1" x14ac:dyDescent="0.25">
      <c r="P95" s="461"/>
      <c r="Q95" s="461"/>
      <c r="R95" s="461"/>
      <c r="S95" s="461"/>
      <c r="T95" s="461"/>
      <c r="U95" s="461"/>
      <c r="V95" s="461"/>
      <c r="W95" s="461"/>
      <c r="X95" s="461"/>
      <c r="Y95" s="461"/>
      <c r="Z95" s="461"/>
      <c r="AA95" s="461"/>
      <c r="AB95" s="461"/>
      <c r="AC95" s="461"/>
      <c r="AD95" s="461"/>
      <c r="AE95" s="461"/>
      <c r="AF95" s="461"/>
      <c r="AG95" s="461"/>
      <c r="AH95" s="461"/>
      <c r="AI95" s="461"/>
      <c r="AJ95" s="461"/>
      <c r="AK95" s="461"/>
      <c r="AL95" s="461"/>
      <c r="AM95" s="461"/>
      <c r="AN95" s="461"/>
      <c r="AO95" s="461"/>
      <c r="AP95" s="461"/>
      <c r="AQ95" s="461"/>
      <c r="AR95" s="461"/>
      <c r="AS95" s="461"/>
      <c r="AT95" s="461"/>
      <c r="AU95" s="461"/>
      <c r="AV95" s="461"/>
      <c r="AW95" s="461"/>
      <c r="AX95" s="461"/>
      <c r="AY95" s="461"/>
      <c r="AZ95" s="461"/>
      <c r="BA95" s="461"/>
      <c r="BB95" s="461"/>
      <c r="BC95" s="461"/>
      <c r="BD95" s="461"/>
      <c r="BE95" s="461"/>
      <c r="BF95" s="461"/>
      <c r="BG95" s="461"/>
      <c r="BH95" s="461"/>
      <c r="BI95" s="461"/>
      <c r="BJ95" s="461"/>
      <c r="BK95" s="72"/>
    </row>
    <row r="96" spans="16:63" s="76" customFormat="1" x14ac:dyDescent="0.25">
      <c r="P96" s="461"/>
      <c r="Q96" s="461"/>
      <c r="R96" s="461"/>
      <c r="S96" s="461"/>
      <c r="T96" s="461"/>
      <c r="U96" s="461"/>
      <c r="V96" s="461"/>
      <c r="W96" s="461"/>
      <c r="X96" s="461"/>
      <c r="Y96" s="461"/>
      <c r="Z96" s="461"/>
      <c r="AA96" s="461"/>
      <c r="AB96" s="461"/>
      <c r="AC96" s="461"/>
      <c r="AD96" s="461"/>
      <c r="AE96" s="461"/>
      <c r="AF96" s="461"/>
      <c r="AG96" s="461"/>
      <c r="AH96" s="461"/>
      <c r="AI96" s="461"/>
      <c r="AJ96" s="461"/>
      <c r="AK96" s="461"/>
      <c r="AL96" s="461"/>
      <c r="AM96" s="461"/>
      <c r="AN96" s="461"/>
      <c r="AO96" s="461"/>
      <c r="AP96" s="461"/>
      <c r="AQ96" s="461"/>
      <c r="AR96" s="461"/>
      <c r="AS96" s="461"/>
      <c r="AT96" s="461"/>
      <c r="AU96" s="461"/>
      <c r="AV96" s="461"/>
      <c r="AW96" s="461"/>
      <c r="AX96" s="461"/>
      <c r="AY96" s="461"/>
      <c r="AZ96" s="461"/>
      <c r="BA96" s="461"/>
      <c r="BB96" s="461"/>
      <c r="BC96" s="461"/>
      <c r="BD96" s="461"/>
      <c r="BE96" s="461"/>
      <c r="BF96" s="461"/>
      <c r="BG96" s="461"/>
      <c r="BH96" s="461"/>
      <c r="BI96" s="461"/>
      <c r="BJ96" s="461"/>
      <c r="BK96" s="72"/>
    </row>
    <row r="97" spans="16:63" s="76" customFormat="1" x14ac:dyDescent="0.25">
      <c r="P97" s="461"/>
      <c r="Q97" s="461"/>
      <c r="R97" s="461"/>
      <c r="S97" s="461"/>
      <c r="T97" s="461"/>
      <c r="U97" s="461"/>
      <c r="V97" s="461"/>
      <c r="W97" s="461"/>
      <c r="X97" s="461"/>
      <c r="Y97" s="461"/>
      <c r="Z97" s="461"/>
      <c r="AA97" s="461"/>
      <c r="AB97" s="461"/>
      <c r="AC97" s="461"/>
      <c r="AD97" s="461"/>
      <c r="AE97" s="461"/>
      <c r="AF97" s="461"/>
      <c r="AG97" s="461"/>
      <c r="AH97" s="461"/>
      <c r="AI97" s="461"/>
      <c r="AJ97" s="461"/>
      <c r="AK97" s="461"/>
      <c r="AL97" s="461"/>
      <c r="AM97" s="461"/>
      <c r="AN97" s="461"/>
      <c r="AO97" s="461"/>
      <c r="AP97" s="461"/>
      <c r="AQ97" s="461"/>
      <c r="AR97" s="461"/>
      <c r="AS97" s="461"/>
      <c r="AT97" s="461"/>
      <c r="AU97" s="461"/>
      <c r="AV97" s="461"/>
      <c r="AW97" s="461"/>
      <c r="AX97" s="461"/>
      <c r="AY97" s="461"/>
      <c r="AZ97" s="461"/>
      <c r="BA97" s="461"/>
      <c r="BB97" s="461"/>
      <c r="BC97" s="461"/>
      <c r="BD97" s="461"/>
      <c r="BE97" s="461"/>
      <c r="BF97" s="461"/>
      <c r="BG97" s="461"/>
      <c r="BH97" s="461"/>
      <c r="BI97" s="461"/>
      <c r="BJ97" s="461"/>
      <c r="BK97" s="72"/>
    </row>
    <row r="98" spans="16:63" s="76" customFormat="1" x14ac:dyDescent="0.25">
      <c r="P98" s="461"/>
      <c r="Q98" s="461"/>
      <c r="R98" s="461"/>
      <c r="S98" s="461"/>
      <c r="T98" s="461"/>
      <c r="U98" s="461"/>
      <c r="V98" s="461"/>
      <c r="W98" s="461"/>
      <c r="X98" s="461"/>
      <c r="Y98" s="461"/>
      <c r="Z98" s="461"/>
      <c r="AA98" s="461"/>
      <c r="AB98" s="461"/>
      <c r="AC98" s="461"/>
      <c r="AD98" s="461"/>
      <c r="AE98" s="461"/>
      <c r="AF98" s="461"/>
      <c r="AG98" s="461"/>
      <c r="AH98" s="461"/>
      <c r="AI98" s="461"/>
      <c r="AJ98" s="461"/>
      <c r="AK98" s="461"/>
      <c r="AL98" s="461"/>
      <c r="AM98" s="461"/>
      <c r="AN98" s="461"/>
      <c r="AO98" s="461"/>
      <c r="AP98" s="461"/>
      <c r="AQ98" s="461"/>
      <c r="AR98" s="461"/>
      <c r="AS98" s="461"/>
      <c r="AT98" s="461"/>
      <c r="AU98" s="461"/>
      <c r="AV98" s="461"/>
      <c r="AW98" s="461"/>
      <c r="AX98" s="461"/>
      <c r="AY98" s="461"/>
      <c r="AZ98" s="461"/>
      <c r="BA98" s="461"/>
      <c r="BB98" s="461"/>
      <c r="BC98" s="461"/>
      <c r="BD98" s="461"/>
      <c r="BE98" s="461"/>
      <c r="BF98" s="461"/>
      <c r="BG98" s="461"/>
      <c r="BH98" s="461"/>
      <c r="BI98" s="461"/>
      <c r="BJ98" s="461"/>
      <c r="BK98" s="72"/>
    </row>
    <row r="99" spans="16:63" s="76" customFormat="1" x14ac:dyDescent="0.25">
      <c r="P99" s="461"/>
      <c r="Q99" s="461"/>
      <c r="R99" s="461"/>
      <c r="S99" s="461"/>
      <c r="T99" s="461"/>
      <c r="U99" s="461"/>
      <c r="V99" s="461"/>
      <c r="W99" s="461"/>
      <c r="X99" s="461"/>
      <c r="Y99" s="461"/>
      <c r="Z99" s="461"/>
      <c r="AA99" s="461"/>
      <c r="AB99" s="461"/>
      <c r="AC99" s="461"/>
      <c r="AD99" s="461"/>
      <c r="AE99" s="461"/>
      <c r="AF99" s="461"/>
      <c r="AG99" s="461"/>
      <c r="AH99" s="461"/>
      <c r="AI99" s="461"/>
      <c r="AJ99" s="461"/>
      <c r="AK99" s="461"/>
      <c r="AL99" s="461"/>
      <c r="AM99" s="461"/>
      <c r="AN99" s="461"/>
      <c r="AO99" s="461"/>
      <c r="AP99" s="461"/>
      <c r="AQ99" s="461"/>
      <c r="AR99" s="461"/>
      <c r="AS99" s="461"/>
      <c r="AT99" s="461"/>
      <c r="AU99" s="461"/>
      <c r="AV99" s="461"/>
      <c r="AW99" s="461"/>
      <c r="AX99" s="461"/>
      <c r="AY99" s="461"/>
      <c r="AZ99" s="461"/>
      <c r="BA99" s="461"/>
      <c r="BB99" s="461"/>
      <c r="BC99" s="461"/>
      <c r="BD99" s="461"/>
      <c r="BE99" s="461"/>
      <c r="BF99" s="461"/>
      <c r="BG99" s="461"/>
      <c r="BH99" s="461"/>
      <c r="BI99" s="461"/>
      <c r="BJ99" s="461"/>
      <c r="BK99" s="72"/>
    </row>
    <row r="100" spans="16:63" s="76" customFormat="1" x14ac:dyDescent="0.25">
      <c r="P100" s="461"/>
      <c r="Q100" s="461"/>
      <c r="R100" s="461"/>
      <c r="S100" s="461"/>
      <c r="T100" s="461"/>
      <c r="U100" s="461"/>
      <c r="V100" s="461"/>
      <c r="W100" s="461"/>
      <c r="X100" s="461"/>
      <c r="Y100" s="461"/>
      <c r="Z100" s="461"/>
      <c r="AA100" s="461"/>
      <c r="AB100" s="461"/>
      <c r="AC100" s="461"/>
      <c r="AD100" s="461"/>
      <c r="AE100" s="461"/>
      <c r="AF100" s="461"/>
      <c r="AG100" s="461"/>
      <c r="AH100" s="461"/>
      <c r="AI100" s="461"/>
      <c r="AJ100" s="461"/>
      <c r="AK100" s="461"/>
      <c r="AL100" s="461"/>
      <c r="AM100" s="461"/>
      <c r="AN100" s="461"/>
      <c r="AO100" s="461"/>
      <c r="AP100" s="461"/>
      <c r="AQ100" s="461"/>
      <c r="AR100" s="461"/>
      <c r="AS100" s="461"/>
      <c r="AT100" s="461"/>
      <c r="AU100" s="461"/>
      <c r="AV100" s="461"/>
      <c r="AW100" s="461"/>
      <c r="AX100" s="461"/>
      <c r="AY100" s="461"/>
      <c r="AZ100" s="461"/>
      <c r="BA100" s="461"/>
      <c r="BB100" s="461"/>
      <c r="BC100" s="461"/>
      <c r="BD100" s="461"/>
      <c r="BE100" s="461"/>
      <c r="BF100" s="461"/>
      <c r="BG100" s="461"/>
      <c r="BH100" s="461"/>
      <c r="BI100" s="461"/>
      <c r="BJ100" s="461"/>
      <c r="BK100" s="72"/>
    </row>
  </sheetData>
  <sheetProtection algorithmName="SHA-512" hashValue="wiZ46dKp7V809SCUP73BBrLDbtRA1QOO4bvBliitWy2nT0kuuqI8RIpeBJbXryQunHpCGzJy21MJTYESxuWvkA==" saltValue="j4KaL1a/yIExky40IMMHng==" spinCount="100000" sheet="1" objects="1" scenarios="1"/>
  <mergeCells count="17">
    <mergeCell ref="B37:C37"/>
    <mergeCell ref="B11:F11"/>
    <mergeCell ref="B12:C12"/>
    <mergeCell ref="D12:E12"/>
    <mergeCell ref="B19:F19"/>
    <mergeCell ref="C21:D21"/>
    <mergeCell ref="B26:F26"/>
    <mergeCell ref="L3:M5"/>
    <mergeCell ref="B6:F6"/>
    <mergeCell ref="I6:M6"/>
    <mergeCell ref="I26:M26"/>
    <mergeCell ref="I31:M31"/>
    <mergeCell ref="B8:C9"/>
    <mergeCell ref="D8:D9"/>
    <mergeCell ref="E8:E9"/>
    <mergeCell ref="K3:K5"/>
    <mergeCell ref="C2:I3"/>
  </mergeCells>
  <dataValidations count="5">
    <dataValidation type="list" allowBlank="1" showInputMessage="1" showErrorMessage="1" sqref="D14" xr:uid="{B69E8CAD-DB1B-41A7-9890-082BBF68D544}">
      <formula1>$AI$11:$AI$17</formula1>
    </dataValidation>
    <dataValidation type="list" allowBlank="1" showInputMessage="1" showErrorMessage="1" sqref="C21:D21" xr:uid="{2C3CE4A7-CEAE-4118-8D17-92E431C7AEFF}">
      <formula1>$AL$34:$AL$53</formula1>
    </dataValidation>
    <dataValidation type="list" allowBlank="1" showInputMessage="1" showErrorMessage="1" sqref="L22" xr:uid="{D05BFA73-540A-4C2E-9638-EC5CBE322D90}">
      <formula1>$AF$8:$AF$11</formula1>
    </dataValidation>
    <dataValidation type="list" allowBlank="1" showInputMessage="1" showErrorMessage="1" sqref="K29" xr:uid="{75AB4DEA-A693-4BE4-8F4E-BF58CE6331B6}">
      <formula1>$AT$53:$AT$69</formula1>
    </dataValidation>
    <dataValidation type="list" allowBlank="1" showInputMessage="1" showErrorMessage="1" sqref="D12:E12" xr:uid="{3023072D-5B39-4440-8B8A-B6CF7DE14FC4}">
      <formula1>$AH$47:$AH$68</formula1>
    </dataValidation>
  </dataValidations>
  <hyperlinks>
    <hyperlink ref="AM30" r:id="rId1" display="https://voute.bape.gouv.qc.ca/dl/?id=00000421060" xr:uid="{BCA8FD05-8B47-444C-9498-5F7E94F2C1E4}"/>
  </hyperlinks>
  <pageMargins left="0.7" right="0.7" top="0.75" bottom="0.75" header="0.3" footer="0.3"/>
  <pageSetup orientation="portrait" r:id="rId2"/>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D5A8B5-FFC6-4CA7-BB32-9EA1D1368515}">
  <sheetPr>
    <tabColor rgb="FF0F9ED5"/>
  </sheetPr>
  <dimension ref="A1:BR62"/>
  <sheetViews>
    <sheetView workbookViewId="0">
      <selection activeCell="I24" sqref="I24"/>
    </sheetView>
  </sheetViews>
  <sheetFormatPr baseColWidth="10" defaultColWidth="11.5703125" defaultRowHeight="18" x14ac:dyDescent="0.25"/>
  <cols>
    <col min="1" max="5" width="11.5703125" style="1"/>
    <col min="6" max="6" width="18.7109375" style="1" customWidth="1"/>
    <col min="7" max="7" width="11.5703125" style="1"/>
    <col min="8" max="8" width="20.28515625" style="1" customWidth="1"/>
    <col min="9" max="9" width="14" style="1" customWidth="1"/>
    <col min="10" max="10" width="6.28515625" style="1" customWidth="1"/>
    <col min="11" max="11" width="2.28515625" style="1" customWidth="1"/>
    <col min="12" max="26" width="11.5703125" style="1"/>
    <col min="27" max="34" width="11.5703125" style="303"/>
    <col min="35" max="58" width="11.5703125" style="450"/>
    <col min="59" max="70" width="11.5703125" style="303"/>
    <col min="71" max="16384" width="11.5703125" style="1"/>
  </cols>
  <sheetData>
    <row r="1" spans="1:47" x14ac:dyDescent="0.25">
      <c r="A1" s="288"/>
      <c r="B1" s="288"/>
      <c r="C1" s="288"/>
      <c r="D1" s="288"/>
      <c r="E1" s="288"/>
      <c r="F1" s="288"/>
      <c r="G1" s="288"/>
      <c r="H1" s="288"/>
      <c r="I1" s="288"/>
      <c r="J1" s="288"/>
      <c r="K1" s="288"/>
      <c r="L1" s="288"/>
      <c r="M1" s="288"/>
      <c r="N1" s="288"/>
      <c r="O1" s="288"/>
      <c r="P1" s="288"/>
      <c r="Q1" s="288"/>
      <c r="R1" s="288"/>
      <c r="S1" s="288"/>
      <c r="T1" s="288"/>
      <c r="U1" s="288"/>
      <c r="V1" s="288"/>
      <c r="W1" s="288"/>
      <c r="X1" s="288"/>
      <c r="Y1" s="288"/>
      <c r="Z1" s="288"/>
    </row>
    <row r="2" spans="1:47" x14ac:dyDescent="0.25">
      <c r="A2" s="288"/>
      <c r="B2" s="288"/>
      <c r="C2" s="288"/>
      <c r="D2" s="288"/>
      <c r="E2" s="288"/>
      <c r="F2" s="288"/>
      <c r="G2" s="288"/>
      <c r="H2" s="288"/>
      <c r="I2" s="288"/>
      <c r="J2" s="288"/>
      <c r="K2" s="288"/>
      <c r="L2" s="288"/>
      <c r="M2" s="288"/>
      <c r="N2" s="288"/>
      <c r="O2" s="288"/>
      <c r="P2" s="288"/>
      <c r="Q2" s="288"/>
      <c r="R2" s="288"/>
      <c r="S2" s="288"/>
      <c r="T2" s="288"/>
      <c r="U2" s="288"/>
      <c r="V2" s="288"/>
      <c r="W2" s="288"/>
      <c r="X2" s="288"/>
      <c r="Y2" s="288"/>
      <c r="Z2" s="288"/>
    </row>
    <row r="3" spans="1:47" ht="23.25" x14ac:dyDescent="0.35">
      <c r="A3" s="288"/>
      <c r="B3" s="288"/>
      <c r="C3" s="604" t="s">
        <v>20</v>
      </c>
      <c r="D3" s="604"/>
      <c r="E3" s="604"/>
      <c r="F3" s="604"/>
      <c r="G3" s="604"/>
      <c r="H3" s="288"/>
      <c r="I3" s="288"/>
      <c r="J3" s="288"/>
      <c r="K3" s="288"/>
      <c r="L3" s="288"/>
      <c r="M3" s="288"/>
      <c r="N3" s="288"/>
      <c r="O3" s="288"/>
      <c r="P3" s="288"/>
      <c r="Q3" s="288"/>
      <c r="R3" s="288"/>
      <c r="S3" s="288"/>
      <c r="T3" s="288"/>
      <c r="U3" s="288"/>
      <c r="V3" s="288"/>
      <c r="W3" s="288"/>
      <c r="X3" s="288"/>
      <c r="Y3" s="288"/>
      <c r="Z3" s="288"/>
    </row>
    <row r="4" spans="1:47" ht="18.75" thickBot="1" x14ac:dyDescent="0.3">
      <c r="A4" s="288"/>
      <c r="B4" s="288"/>
      <c r="C4" s="288"/>
      <c r="D4" s="288"/>
      <c r="E4" s="288"/>
      <c r="F4" s="288"/>
      <c r="G4" s="288"/>
      <c r="H4" s="288"/>
      <c r="I4" s="288"/>
      <c r="J4" s="288"/>
      <c r="K4" s="288"/>
      <c r="L4" s="288"/>
      <c r="M4" s="288"/>
      <c r="N4" s="288"/>
      <c r="O4" s="288"/>
      <c r="P4" s="288"/>
      <c r="Q4" s="288"/>
      <c r="R4" s="288"/>
      <c r="S4" s="288"/>
      <c r="T4" s="288"/>
      <c r="U4" s="288"/>
      <c r="V4" s="288"/>
      <c r="W4" s="288"/>
      <c r="X4" s="288"/>
      <c r="Y4" s="288"/>
      <c r="Z4" s="288"/>
    </row>
    <row r="5" spans="1:47" x14ac:dyDescent="0.25">
      <c r="A5" s="288"/>
      <c r="B5" s="850" t="s">
        <v>27</v>
      </c>
      <c r="C5" s="851"/>
      <c r="D5" s="851"/>
      <c r="E5" s="475"/>
      <c r="F5" s="475"/>
      <c r="G5" s="475"/>
      <c r="H5" s="475"/>
      <c r="I5" s="476" t="s">
        <v>26</v>
      </c>
      <c r="J5" s="475"/>
      <c r="K5" s="477"/>
      <c r="L5" s="288"/>
      <c r="M5" s="288"/>
      <c r="N5" s="288"/>
      <c r="O5" s="288"/>
      <c r="P5" s="288"/>
      <c r="Q5" s="288"/>
      <c r="R5" s="288"/>
      <c r="S5" s="288"/>
      <c r="T5" s="288"/>
      <c r="U5" s="288"/>
      <c r="V5" s="288"/>
      <c r="W5" s="288"/>
      <c r="X5" s="288"/>
      <c r="Y5" s="288"/>
      <c r="Z5" s="288"/>
    </row>
    <row r="6" spans="1:47" ht="18.75" thickBot="1" x14ac:dyDescent="0.3">
      <c r="A6" s="288"/>
      <c r="B6" s="478"/>
      <c r="C6" s="473"/>
      <c r="D6" s="473"/>
      <c r="E6" s="473"/>
      <c r="F6" s="473"/>
      <c r="G6" s="473"/>
      <c r="H6" s="473"/>
      <c r="I6" s="473"/>
      <c r="J6" s="473"/>
      <c r="K6" s="479"/>
      <c r="L6" s="288"/>
      <c r="M6" s="288"/>
      <c r="N6" s="288"/>
      <c r="O6" s="288"/>
      <c r="P6" s="288"/>
      <c r="Q6" s="288"/>
      <c r="R6" s="288"/>
      <c r="S6" s="288"/>
      <c r="T6" s="288"/>
      <c r="U6" s="288"/>
      <c r="V6" s="288"/>
      <c r="W6" s="288"/>
      <c r="X6" s="288"/>
      <c r="Y6" s="288"/>
      <c r="Z6" s="288"/>
      <c r="AS6" s="468" t="s">
        <v>59</v>
      </c>
    </row>
    <row r="7" spans="1:47" ht="18.75" thickBot="1" x14ac:dyDescent="0.3">
      <c r="A7" s="288"/>
      <c r="B7" s="478" t="s">
        <v>3</v>
      </c>
      <c r="C7" s="473"/>
      <c r="D7" s="473"/>
      <c r="E7" s="473"/>
      <c r="F7" s="331">
        <f>AS8</f>
        <v>50</v>
      </c>
      <c r="G7" s="473" t="s">
        <v>24</v>
      </c>
      <c r="H7" s="473"/>
      <c r="I7" s="323">
        <f>F7*'feuille de saisie (R1)'!D8</f>
        <v>0</v>
      </c>
      <c r="J7" s="473" t="s">
        <v>2</v>
      </c>
      <c r="K7" s="479"/>
      <c r="L7" s="288"/>
      <c r="M7" s="288"/>
      <c r="N7" s="288"/>
      <c r="O7" s="288"/>
      <c r="P7" s="288"/>
      <c r="Q7" s="288"/>
      <c r="R7" s="288"/>
      <c r="S7" s="288"/>
      <c r="T7" s="288"/>
      <c r="U7" s="288"/>
      <c r="V7" s="288"/>
      <c r="W7" s="288"/>
      <c r="X7" s="288"/>
      <c r="Y7" s="288"/>
      <c r="Z7" s="288"/>
      <c r="AK7" s="450" t="s">
        <v>86</v>
      </c>
      <c r="AN7" s="450">
        <v>81800</v>
      </c>
      <c r="AO7" s="469">
        <v>1</v>
      </c>
      <c r="AP7" s="450" t="s">
        <v>58</v>
      </c>
      <c r="AQ7" s="450">
        <f>AO7*AN7</f>
        <v>81800</v>
      </c>
      <c r="AR7" s="450" t="s">
        <v>2</v>
      </c>
      <c r="AS7" s="452">
        <f>(AQ7*1.26)/52/40</f>
        <v>49.551923076923075</v>
      </c>
      <c r="AU7" s="450" t="s">
        <v>88</v>
      </c>
    </row>
    <row r="8" spans="1:47" ht="18.75" thickBot="1" x14ac:dyDescent="0.3">
      <c r="A8" s="288"/>
      <c r="B8" s="478"/>
      <c r="C8" s="473"/>
      <c r="D8" s="473"/>
      <c r="E8" s="473"/>
      <c r="F8" s="473"/>
      <c r="G8" s="473"/>
      <c r="H8" s="473"/>
      <c r="I8" s="473"/>
      <c r="J8" s="473"/>
      <c r="K8" s="479"/>
      <c r="L8" s="288"/>
      <c r="M8" s="288"/>
      <c r="N8" s="288"/>
      <c r="O8" s="288"/>
      <c r="P8" s="288"/>
      <c r="Q8" s="288"/>
      <c r="R8" s="288"/>
      <c r="S8" s="288"/>
      <c r="T8" s="288"/>
      <c r="U8" s="288"/>
      <c r="V8" s="288"/>
      <c r="W8" s="288"/>
      <c r="X8" s="288"/>
      <c r="Y8" s="288"/>
      <c r="Z8" s="288"/>
      <c r="AS8" s="450">
        <v>50</v>
      </c>
    </row>
    <row r="9" spans="1:47" ht="21.75" thickBot="1" x14ac:dyDescent="0.3">
      <c r="A9" s="288"/>
      <c r="B9" s="478" t="s">
        <v>21</v>
      </c>
      <c r="C9" s="473"/>
      <c r="D9" s="473"/>
      <c r="E9" s="473"/>
      <c r="F9" s="329">
        <f>'feuille de saisie (R1)'!$AI$8</f>
        <v>0</v>
      </c>
      <c r="G9" s="473" t="s">
        <v>82</v>
      </c>
      <c r="H9" s="473"/>
      <c r="I9" s="323">
        <f>F9*'feuille de saisie (R1)'!L32*'feuille de saisie (R1)'!D16</f>
        <v>0</v>
      </c>
      <c r="J9" s="473" t="s">
        <v>2</v>
      </c>
      <c r="K9" s="479"/>
      <c r="L9" s="288"/>
      <c r="M9" s="288"/>
      <c r="N9" s="288"/>
      <c r="O9" s="326"/>
      <c r="P9" s="288"/>
      <c r="Q9" s="288"/>
      <c r="R9" s="288"/>
      <c r="S9" s="288"/>
      <c r="T9" s="288"/>
      <c r="U9" s="288"/>
      <c r="V9" s="288"/>
      <c r="W9" s="288"/>
      <c r="X9" s="288"/>
      <c r="Y9" s="288"/>
      <c r="Z9" s="288"/>
    </row>
    <row r="10" spans="1:47" ht="18.75" thickBot="1" x14ac:dyDescent="0.3">
      <c r="A10" s="288"/>
      <c r="B10" s="478"/>
      <c r="C10" s="473"/>
      <c r="D10" s="473"/>
      <c r="E10" s="473"/>
      <c r="F10" s="473"/>
      <c r="G10" s="473"/>
      <c r="H10" s="473"/>
      <c r="I10" s="473"/>
      <c r="J10" s="473"/>
      <c r="K10" s="479"/>
      <c r="L10" s="288"/>
      <c r="M10" s="288"/>
      <c r="N10" s="288"/>
      <c r="O10" s="288"/>
      <c r="P10" s="288"/>
      <c r="Q10" s="288"/>
      <c r="R10" s="288"/>
      <c r="S10" s="288"/>
      <c r="T10" s="288"/>
      <c r="U10" s="288"/>
      <c r="V10" s="288"/>
      <c r="W10" s="288"/>
      <c r="X10" s="288"/>
      <c r="Y10" s="288"/>
      <c r="Z10" s="288"/>
    </row>
    <row r="11" spans="1:47" ht="18.75" thickBot="1" x14ac:dyDescent="0.3">
      <c r="A11" s="288"/>
      <c r="B11" s="478" t="s">
        <v>22</v>
      </c>
      <c r="C11" s="473"/>
      <c r="D11" s="473"/>
      <c r="E11" s="473"/>
      <c r="F11" s="329">
        <f>6.51/0.5</f>
        <v>13.02</v>
      </c>
      <c r="G11" s="473" t="s">
        <v>25</v>
      </c>
      <c r="H11" s="473"/>
      <c r="I11" s="323">
        <f>F11*'feuille de saisie (R1)'!L32*'feuille de saisie (R1)'!D23</f>
        <v>0</v>
      </c>
      <c r="J11" s="473" t="s">
        <v>2</v>
      </c>
      <c r="K11" s="479"/>
      <c r="L11" s="288"/>
      <c r="M11" s="288"/>
      <c r="N11" s="288"/>
      <c r="O11" s="288"/>
      <c r="P11" s="288"/>
      <c r="Q11" s="288"/>
      <c r="R11" s="288"/>
      <c r="S11" s="288"/>
      <c r="T11" s="288"/>
      <c r="U11" s="288"/>
      <c r="V11" s="288"/>
      <c r="W11" s="288"/>
      <c r="X11" s="288"/>
      <c r="Y11" s="288"/>
      <c r="Z11" s="288"/>
    </row>
    <row r="12" spans="1:47" ht="18.75" thickBot="1" x14ac:dyDescent="0.3">
      <c r="A12" s="288"/>
      <c r="B12" s="478"/>
      <c r="C12" s="473"/>
      <c r="D12" s="473"/>
      <c r="E12" s="473"/>
      <c r="F12" s="473"/>
      <c r="G12" s="473"/>
      <c r="H12" s="473"/>
      <c r="I12" s="473"/>
      <c r="J12" s="473"/>
      <c r="K12" s="479"/>
      <c r="L12" s="288"/>
      <c r="M12" s="288"/>
      <c r="N12" s="288"/>
      <c r="O12" s="288"/>
      <c r="P12" s="288"/>
      <c r="Q12" s="288"/>
      <c r="R12" s="288"/>
      <c r="S12" s="288"/>
      <c r="T12" s="288"/>
      <c r="U12" s="288"/>
      <c r="V12" s="288"/>
      <c r="W12" s="288"/>
      <c r="X12" s="288"/>
      <c r="Y12" s="288"/>
      <c r="Z12" s="288"/>
    </row>
    <row r="13" spans="1:47" ht="18.75" thickBot="1" x14ac:dyDescent="0.3">
      <c r="A13" s="288"/>
      <c r="B13" s="478" t="s">
        <v>89</v>
      </c>
      <c r="C13" s="473"/>
      <c r="D13" s="473"/>
      <c r="E13" s="473"/>
      <c r="F13" s="330">
        <v>1.22</v>
      </c>
      <c r="G13" s="473" t="s">
        <v>104</v>
      </c>
      <c r="H13" s="473"/>
      <c r="I13" s="429">
        <f>IFERROR((('feuille de saisie (R1)'!K8/1.341)*'resultats (R1)'!F13*'feuille de saisie (R1)'!K9)+('resultats (R1)'!AQ40*'feuille de saisie (R1)'!K9),0)</f>
        <v>0</v>
      </c>
      <c r="J13" s="473" t="s">
        <v>2</v>
      </c>
      <c r="K13" s="479"/>
      <c r="L13" s="288"/>
      <c r="M13" s="288"/>
      <c r="N13" s="288"/>
      <c r="O13" s="288"/>
      <c r="P13" s="288"/>
      <c r="Q13" s="288"/>
      <c r="R13" s="288"/>
      <c r="S13" s="288"/>
      <c r="T13" s="288"/>
      <c r="U13" s="288"/>
      <c r="V13" s="288"/>
      <c r="W13" s="288"/>
      <c r="X13" s="288"/>
      <c r="Y13" s="288"/>
      <c r="Z13" s="288"/>
    </row>
    <row r="14" spans="1:47" ht="18.75" thickBot="1" x14ac:dyDescent="0.3">
      <c r="A14" s="288"/>
      <c r="B14" s="478" t="s">
        <v>90</v>
      </c>
      <c r="C14" s="473"/>
      <c r="D14" s="473"/>
      <c r="E14" s="473"/>
      <c r="F14" s="330">
        <v>1.22</v>
      </c>
      <c r="G14" s="473" t="s">
        <v>104</v>
      </c>
      <c r="H14" s="473"/>
      <c r="I14" s="429">
        <f>IFERROR((('feuille de saisie (R1)'!K11/1.341)*'resultats (R1)'!F14*'feuille de saisie (R1)'!K12)+(AQ40*'feuille de saisie (R1)'!K12),0)</f>
        <v>0</v>
      </c>
      <c r="J14" s="473" t="s">
        <v>2</v>
      </c>
      <c r="K14" s="479"/>
      <c r="L14" s="288"/>
      <c r="M14" s="288"/>
      <c r="N14" s="288"/>
      <c r="O14" s="316">
        <f>'feuille de saisie'!K8/1.341</f>
        <v>0</v>
      </c>
      <c r="P14" s="316"/>
      <c r="Q14" s="316">
        <f>(O14*F13*'feuille de saisie'!K9)+('resultats (R1)'!AQ40*'feuille de saisie'!K9)</f>
        <v>0</v>
      </c>
      <c r="R14" s="288"/>
      <c r="S14" s="288"/>
      <c r="T14" s="288"/>
      <c r="U14" s="288"/>
      <c r="V14" s="288"/>
      <c r="W14" s="288"/>
      <c r="X14" s="288"/>
      <c r="Y14" s="288"/>
      <c r="Z14" s="288"/>
    </row>
    <row r="15" spans="1:47" ht="18.75" thickBot="1" x14ac:dyDescent="0.3">
      <c r="A15" s="288"/>
      <c r="B15" s="478" t="s">
        <v>91</v>
      </c>
      <c r="C15" s="473"/>
      <c r="D15" s="473"/>
      <c r="E15" s="473"/>
      <c r="F15" s="330">
        <v>1.22</v>
      </c>
      <c r="G15" s="473" t="s">
        <v>104</v>
      </c>
      <c r="H15" s="473"/>
      <c r="I15" s="429">
        <f>IFERROR((('feuille de saisie (R1)'!K14/1.341)*'resultats (R1)'!F15*'feuille de saisie (R1)'!K15)+(AQ40*'feuille de saisie (R1)'!K15),0)</f>
        <v>0</v>
      </c>
      <c r="J15" s="473" t="s">
        <v>2</v>
      </c>
      <c r="K15" s="479"/>
      <c r="L15" s="288"/>
      <c r="M15" s="288"/>
      <c r="N15" s="288"/>
      <c r="O15" s="288"/>
      <c r="P15" s="288"/>
      <c r="Q15" s="288"/>
      <c r="R15" s="288"/>
      <c r="S15" s="288"/>
      <c r="T15" s="288"/>
      <c r="U15" s="288"/>
      <c r="V15" s="288"/>
      <c r="W15" s="288"/>
      <c r="X15" s="288"/>
      <c r="Y15" s="288"/>
      <c r="Z15" s="288"/>
    </row>
    <row r="16" spans="1:47" ht="18.75" thickBot="1" x14ac:dyDescent="0.3">
      <c r="A16" s="288"/>
      <c r="B16" s="478" t="s">
        <v>92</v>
      </c>
      <c r="C16" s="473"/>
      <c r="D16" s="473"/>
      <c r="E16" s="473"/>
      <c r="F16" s="329">
        <v>1.22</v>
      </c>
      <c r="G16" s="473" t="s">
        <v>104</v>
      </c>
      <c r="H16" s="473"/>
      <c r="I16" s="429">
        <f>IFERROR((('feuille de saisie (R1)'!K17/1.341)*'resultats (R1)'!F16*'feuille de saisie (R1)'!K18)+(AQ40*'feuille de saisie (R1)'!K18),0)</f>
        <v>0</v>
      </c>
      <c r="J16" s="473" t="s">
        <v>2</v>
      </c>
      <c r="K16" s="479"/>
      <c r="L16" s="288"/>
      <c r="M16" s="288"/>
      <c r="N16" s="288"/>
      <c r="O16" s="288"/>
      <c r="P16" s="288"/>
      <c r="Q16" s="288"/>
      <c r="R16" s="288"/>
      <c r="S16" s="288"/>
      <c r="T16" s="288"/>
      <c r="U16" s="288"/>
      <c r="V16" s="288"/>
      <c r="W16" s="288"/>
      <c r="X16" s="288"/>
      <c r="Y16" s="288"/>
      <c r="Z16" s="288"/>
    </row>
    <row r="17" spans="1:47" ht="18.75" thickBot="1" x14ac:dyDescent="0.3">
      <c r="A17" s="288"/>
      <c r="B17" s="478" t="s">
        <v>103</v>
      </c>
      <c r="C17" s="473"/>
      <c r="D17" s="473"/>
      <c r="E17" s="473"/>
      <c r="F17" s="329">
        <v>1.22</v>
      </c>
      <c r="G17" s="473" t="s">
        <v>104</v>
      </c>
      <c r="H17" s="473"/>
      <c r="I17" s="429">
        <f>IFERROR((('feuille de saisie (R1)'!K20/1.341)*'resultats (R1)'!F17*'feuille de saisie (R1)'!K21),0)</f>
        <v>0</v>
      </c>
      <c r="J17" s="473" t="s">
        <v>2</v>
      </c>
      <c r="K17" s="479"/>
      <c r="L17" s="288"/>
      <c r="M17" s="288"/>
      <c r="N17" s="288"/>
      <c r="O17" s="288"/>
      <c r="P17" s="288"/>
      <c r="Q17" s="288"/>
      <c r="R17" s="288"/>
      <c r="S17" s="288"/>
      <c r="T17" s="288"/>
      <c r="U17" s="288"/>
      <c r="V17" s="288"/>
      <c r="W17" s="288"/>
      <c r="X17" s="288"/>
      <c r="Y17" s="288"/>
      <c r="Z17" s="288"/>
    </row>
    <row r="18" spans="1:47" ht="18.75" thickBot="1" x14ac:dyDescent="0.3">
      <c r="A18" s="288"/>
      <c r="B18" s="478" t="s">
        <v>23</v>
      </c>
      <c r="C18" s="473"/>
      <c r="D18" s="473"/>
      <c r="E18" s="473"/>
      <c r="F18" s="329">
        <v>1.5</v>
      </c>
      <c r="G18" s="473" t="s">
        <v>29</v>
      </c>
      <c r="H18" s="473"/>
      <c r="I18" s="430">
        <f>IFERROR((('feuille de saisie (R1)'!L28/10000)*'feuille de saisie (R1)'!L29)*(F18/100),0)</f>
        <v>0</v>
      </c>
      <c r="J18" s="473" t="s">
        <v>2</v>
      </c>
      <c r="K18" s="479"/>
      <c r="L18" s="288"/>
      <c r="M18" s="288"/>
      <c r="N18" s="288"/>
      <c r="O18" s="326"/>
      <c r="P18" s="288"/>
      <c r="Q18" s="328"/>
      <c r="R18" s="288"/>
      <c r="S18" s="288"/>
      <c r="T18" s="288"/>
      <c r="U18" s="288"/>
      <c r="V18" s="288"/>
      <c r="W18" s="288"/>
      <c r="X18" s="288"/>
      <c r="Y18" s="288"/>
      <c r="Z18" s="288"/>
    </row>
    <row r="19" spans="1:47" x14ac:dyDescent="0.25">
      <c r="A19" s="288"/>
      <c r="B19" s="478"/>
      <c r="C19" s="473"/>
      <c r="D19" s="473"/>
      <c r="E19" s="473"/>
      <c r="F19" s="473"/>
      <c r="G19" s="473"/>
      <c r="H19" s="473"/>
      <c r="I19" s="480"/>
      <c r="J19" s="473"/>
      <c r="K19" s="479"/>
      <c r="L19" s="288"/>
      <c r="M19" s="288"/>
      <c r="N19" s="288"/>
      <c r="O19" s="288"/>
      <c r="P19" s="288"/>
      <c r="Q19" s="288"/>
      <c r="R19" s="288"/>
      <c r="S19" s="288"/>
      <c r="T19" s="288"/>
      <c r="U19" s="288"/>
      <c r="V19" s="288"/>
      <c r="W19" s="288"/>
      <c r="X19" s="288"/>
      <c r="Y19" s="288"/>
      <c r="Z19" s="288"/>
    </row>
    <row r="20" spans="1:47" x14ac:dyDescent="0.25">
      <c r="A20" s="288"/>
      <c r="B20" s="478"/>
      <c r="C20" s="473"/>
      <c r="D20" s="473"/>
      <c r="E20" s="473"/>
      <c r="F20" s="481"/>
      <c r="G20" s="473"/>
      <c r="H20" s="473"/>
      <c r="I20" s="480"/>
      <c r="J20" s="473"/>
      <c r="K20" s="479"/>
      <c r="L20" s="288"/>
      <c r="M20" s="288"/>
      <c r="N20" s="288"/>
      <c r="O20" s="288"/>
      <c r="P20" s="288"/>
      <c r="Q20" s="288"/>
      <c r="R20" s="288"/>
      <c r="S20" s="288"/>
      <c r="T20" s="288"/>
      <c r="U20" s="288"/>
      <c r="V20" s="288"/>
      <c r="W20" s="288"/>
      <c r="X20" s="288"/>
      <c r="Y20" s="288"/>
      <c r="Z20" s="288"/>
      <c r="AM20" s="450" t="s">
        <v>28</v>
      </c>
      <c r="AN20" s="458">
        <v>0</v>
      </c>
      <c r="AO20" s="450" t="s">
        <v>29</v>
      </c>
    </row>
    <row r="21" spans="1:47" ht="18.75" thickBot="1" x14ac:dyDescent="0.3">
      <c r="A21" s="288"/>
      <c r="B21" s="478"/>
      <c r="C21" s="473"/>
      <c r="D21" s="473"/>
      <c r="E21" s="473"/>
      <c r="F21" s="482"/>
      <c r="G21" s="473"/>
      <c r="H21" s="473"/>
      <c r="I21" s="473"/>
      <c r="J21" s="473"/>
      <c r="K21" s="479"/>
      <c r="L21" s="288"/>
      <c r="M21" s="288"/>
      <c r="N21" s="288"/>
      <c r="O21" s="288"/>
      <c r="P21" s="288"/>
      <c r="Q21" s="288"/>
      <c r="R21" s="288"/>
      <c r="S21" s="288"/>
      <c r="T21" s="288"/>
      <c r="U21" s="288"/>
      <c r="V21" s="288"/>
      <c r="W21" s="288"/>
      <c r="X21" s="288"/>
      <c r="Y21" s="288"/>
      <c r="Z21" s="288"/>
      <c r="AL21" s="450" t="s">
        <v>30</v>
      </c>
      <c r="AM21" s="450" t="s">
        <v>31</v>
      </c>
      <c r="AN21" s="458">
        <v>10</v>
      </c>
      <c r="AO21" s="450" t="s">
        <v>29</v>
      </c>
    </row>
    <row r="22" spans="1:47" ht="21.6" customHeight="1" thickBot="1" x14ac:dyDescent="0.3">
      <c r="A22" s="288"/>
      <c r="B22" s="478"/>
      <c r="C22" s="473"/>
      <c r="D22" s="473"/>
      <c r="E22" s="483" t="s">
        <v>141</v>
      </c>
      <c r="F22" s="483"/>
      <c r="G22" s="483"/>
      <c r="H22" s="483"/>
      <c r="I22" s="323">
        <f>SUM(I7:I18)</f>
        <v>0</v>
      </c>
      <c r="J22" s="473" t="s">
        <v>2</v>
      </c>
      <c r="K22" s="479"/>
      <c r="L22" s="288"/>
      <c r="M22" s="288"/>
      <c r="N22" s="288"/>
      <c r="O22" s="288"/>
      <c r="P22" s="288"/>
      <c r="Q22" s="288"/>
      <c r="R22" s="288"/>
      <c r="S22" s="288"/>
      <c r="T22" s="288"/>
      <c r="U22" s="288"/>
      <c r="V22" s="288"/>
      <c r="W22" s="288"/>
      <c r="X22" s="288"/>
      <c r="Y22" s="288"/>
      <c r="Z22" s="288"/>
      <c r="AM22" s="450" t="s">
        <v>32</v>
      </c>
      <c r="AN22" s="458">
        <v>20</v>
      </c>
      <c r="AO22" s="450" t="s">
        <v>29</v>
      </c>
    </row>
    <row r="23" spans="1:47" ht="19.899999999999999" customHeight="1" thickBot="1" x14ac:dyDescent="0.3">
      <c r="A23" s="288"/>
      <c r="B23" s="478"/>
      <c r="C23" s="473"/>
      <c r="D23" s="473"/>
      <c r="E23" s="483" t="s">
        <v>140</v>
      </c>
      <c r="F23" s="483"/>
      <c r="G23" s="483"/>
      <c r="H23" s="483"/>
      <c r="I23" s="495">
        <f>IF(I22-I7&gt;6000,6000,SUM(I9,I11,I13,I14,I15,I16,I17,I18))</f>
        <v>0</v>
      </c>
      <c r="J23" s="473" t="s">
        <v>2</v>
      </c>
      <c r="K23" s="479"/>
      <c r="L23" s="288"/>
      <c r="M23" s="288"/>
      <c r="N23" s="324" t="s">
        <v>410</v>
      </c>
      <c r="O23" s="305"/>
      <c r="P23" s="305"/>
      <c r="Q23" s="305"/>
      <c r="R23" s="305"/>
      <c r="S23" s="305"/>
      <c r="T23" s="305"/>
      <c r="U23" s="305"/>
      <c r="V23" s="288"/>
      <c r="W23" s="288"/>
      <c r="X23" s="288"/>
      <c r="Y23" s="288"/>
      <c r="Z23" s="288"/>
    </row>
    <row r="24" spans="1:47" ht="21" customHeight="1" thickBot="1" x14ac:dyDescent="0.3">
      <c r="A24" s="288"/>
      <c r="B24" s="478"/>
      <c r="C24" s="473"/>
      <c r="D24" s="473"/>
      <c r="E24" s="483" t="s">
        <v>139</v>
      </c>
      <c r="F24" s="483"/>
      <c r="G24" s="483"/>
      <c r="H24" s="483"/>
      <c r="I24" s="323">
        <f>I7+I23</f>
        <v>0</v>
      </c>
      <c r="J24" s="473" t="s">
        <v>2</v>
      </c>
      <c r="K24" s="479"/>
      <c r="L24" s="288"/>
      <c r="M24" s="288"/>
      <c r="N24" s="288"/>
      <c r="O24" s="288"/>
      <c r="P24" s="288"/>
      <c r="Q24" s="288"/>
      <c r="R24" s="288"/>
      <c r="S24" s="288"/>
      <c r="T24" s="288"/>
      <c r="U24" s="288"/>
      <c r="V24" s="288"/>
      <c r="W24" s="288"/>
      <c r="X24" s="288"/>
      <c r="Y24" s="288"/>
      <c r="Z24" s="288"/>
    </row>
    <row r="25" spans="1:47" ht="18.75" thickBot="1" x14ac:dyDescent="0.3">
      <c r="A25" s="288"/>
      <c r="B25" s="484"/>
      <c r="C25" s="474"/>
      <c r="D25" s="474"/>
      <c r="E25" s="474"/>
      <c r="F25" s="474"/>
      <c r="G25" s="474"/>
      <c r="H25" s="474"/>
      <c r="I25" s="474"/>
      <c r="J25" s="474"/>
      <c r="K25" s="485"/>
      <c r="L25" s="288"/>
      <c r="M25" s="288"/>
      <c r="N25" s="288"/>
      <c r="O25" s="288"/>
      <c r="P25" s="288"/>
      <c r="Q25" s="288"/>
      <c r="R25" s="288"/>
      <c r="S25" s="288"/>
      <c r="T25" s="288"/>
      <c r="U25" s="288"/>
      <c r="V25" s="288"/>
      <c r="W25" s="288"/>
      <c r="X25" s="288"/>
      <c r="Y25" s="288"/>
      <c r="Z25" s="288"/>
    </row>
    <row r="26" spans="1:47" x14ac:dyDescent="0.25">
      <c r="A26" s="288"/>
      <c r="B26" s="76"/>
      <c r="C26" s="76"/>
      <c r="D26" s="76"/>
      <c r="E26" s="76"/>
      <c r="F26" s="76"/>
      <c r="G26" s="76"/>
      <c r="H26" s="76"/>
      <c r="I26" s="76"/>
      <c r="J26" s="76"/>
      <c r="K26" s="76"/>
      <c r="L26" s="288"/>
      <c r="M26" s="288"/>
      <c r="N26" s="288"/>
      <c r="O26" s="288"/>
      <c r="P26" s="288"/>
      <c r="Q26" s="288"/>
      <c r="R26" s="288"/>
      <c r="S26" s="288"/>
      <c r="T26" s="288"/>
      <c r="U26" s="288"/>
      <c r="V26" s="288"/>
      <c r="W26" s="288"/>
      <c r="X26" s="288"/>
      <c r="Y26" s="288"/>
      <c r="Z26" s="288"/>
    </row>
    <row r="27" spans="1:47" x14ac:dyDescent="0.25">
      <c r="A27" s="288"/>
      <c r="B27" s="72"/>
      <c r="C27" s="72"/>
      <c r="D27" s="72"/>
      <c r="E27" s="72"/>
      <c r="F27" s="72"/>
      <c r="G27" s="72"/>
      <c r="H27" s="72"/>
      <c r="I27" s="72"/>
      <c r="J27" s="72"/>
      <c r="K27" s="72"/>
      <c r="L27" s="288"/>
      <c r="M27" s="288"/>
      <c r="N27" s="288"/>
      <c r="O27" s="288"/>
      <c r="P27" s="288"/>
      <c r="Q27" s="288"/>
      <c r="R27" s="288"/>
      <c r="S27" s="288"/>
      <c r="T27" s="288"/>
      <c r="U27" s="288"/>
      <c r="V27" s="288"/>
      <c r="W27" s="288"/>
      <c r="X27" s="288"/>
      <c r="Y27" s="288"/>
      <c r="Z27" s="288"/>
    </row>
    <row r="28" spans="1:47" x14ac:dyDescent="0.25">
      <c r="A28" s="288"/>
      <c r="B28" s="72"/>
      <c r="C28" s="72"/>
      <c r="D28" s="72"/>
      <c r="E28" s="72"/>
      <c r="F28" s="72"/>
      <c r="G28" s="72"/>
      <c r="H28" s="72"/>
      <c r="I28" s="72"/>
      <c r="J28" s="72"/>
      <c r="K28" s="72"/>
      <c r="L28" s="288"/>
      <c r="M28" s="288"/>
      <c r="N28" s="288"/>
      <c r="O28" s="288"/>
      <c r="P28" s="288"/>
      <c r="Q28" s="288"/>
      <c r="R28" s="288"/>
      <c r="S28" s="288"/>
      <c r="T28" s="288"/>
      <c r="U28" s="288"/>
      <c r="V28" s="288"/>
      <c r="W28" s="288"/>
      <c r="X28" s="288"/>
      <c r="Y28" s="288"/>
      <c r="Z28" s="288"/>
      <c r="AM28" s="450" t="s">
        <v>93</v>
      </c>
    </row>
    <row r="29" spans="1:47" x14ac:dyDescent="0.25">
      <c r="A29" s="288"/>
      <c r="B29" s="288"/>
      <c r="C29" s="288"/>
      <c r="D29" s="288"/>
      <c r="E29" s="288"/>
      <c r="F29" s="288"/>
      <c r="G29" s="288"/>
      <c r="H29" s="288"/>
      <c r="I29" s="288"/>
      <c r="J29" s="288"/>
      <c r="K29" s="288"/>
      <c r="L29" s="288"/>
      <c r="M29" s="288"/>
      <c r="N29" s="288"/>
      <c r="O29" s="288"/>
      <c r="P29" s="288"/>
      <c r="Q29" s="288"/>
      <c r="R29" s="288"/>
      <c r="S29" s="288"/>
      <c r="T29" s="288"/>
      <c r="U29" s="288"/>
      <c r="V29" s="288"/>
      <c r="W29" s="288"/>
      <c r="X29" s="288"/>
      <c r="Y29" s="288"/>
      <c r="Z29" s="288"/>
    </row>
    <row r="30" spans="1:47" x14ac:dyDescent="0.25">
      <c r="A30" s="288"/>
      <c r="B30" s="288"/>
      <c r="C30" s="288"/>
      <c r="D30" s="288"/>
      <c r="E30" s="288"/>
      <c r="F30" s="288"/>
      <c r="G30" s="288"/>
      <c r="H30" s="288"/>
      <c r="I30" s="288"/>
      <c r="J30" s="288"/>
      <c r="K30" s="288"/>
      <c r="L30" s="288"/>
      <c r="M30" s="288"/>
      <c r="N30" s="288"/>
      <c r="O30" s="288"/>
      <c r="P30" s="288"/>
      <c r="Q30" s="288"/>
      <c r="R30" s="288"/>
      <c r="S30" s="288"/>
      <c r="T30" s="288"/>
      <c r="U30" s="288"/>
      <c r="V30" s="288"/>
      <c r="W30" s="288"/>
      <c r="X30" s="288"/>
      <c r="Y30" s="288"/>
      <c r="Z30" s="288"/>
      <c r="AM30" s="450" t="s">
        <v>94</v>
      </c>
      <c r="AO30" s="452">
        <f>57.8*1.5</f>
        <v>86.699999999999989</v>
      </c>
      <c r="AS30" s="450" t="s">
        <v>98</v>
      </c>
      <c r="AU30" s="450">
        <f>23.26*3.5</f>
        <v>81.410000000000011</v>
      </c>
    </row>
    <row r="31" spans="1:47" x14ac:dyDescent="0.25">
      <c r="A31" s="288"/>
      <c r="B31" s="288"/>
      <c r="C31" s="288"/>
      <c r="D31" s="288"/>
      <c r="E31" s="288"/>
      <c r="F31" s="288"/>
      <c r="G31" s="288"/>
      <c r="H31" s="288"/>
      <c r="I31" s="288"/>
      <c r="J31" s="288"/>
      <c r="K31" s="288"/>
      <c r="L31" s="288"/>
      <c r="M31" s="288"/>
      <c r="N31" s="288"/>
      <c r="O31" s="288"/>
      <c r="P31" s="288"/>
      <c r="Q31" s="288"/>
      <c r="R31" s="288"/>
      <c r="S31" s="288"/>
      <c r="T31" s="288"/>
      <c r="U31" s="288"/>
      <c r="V31" s="288"/>
      <c r="W31" s="288"/>
      <c r="X31" s="288"/>
      <c r="Y31" s="288"/>
      <c r="Z31" s="288"/>
      <c r="AM31" s="450" t="s">
        <v>85</v>
      </c>
      <c r="AO31" s="452">
        <f>22.56*1.94</f>
        <v>43.766399999999997</v>
      </c>
      <c r="AS31" s="450" t="s">
        <v>99</v>
      </c>
      <c r="AU31" s="450">
        <f>4.03*5</f>
        <v>20.150000000000002</v>
      </c>
    </row>
    <row r="32" spans="1:47" x14ac:dyDescent="0.25">
      <c r="A32" s="288"/>
      <c r="B32" s="288"/>
      <c r="C32" s="288"/>
      <c r="D32" s="288"/>
      <c r="E32" s="288"/>
      <c r="F32" s="288"/>
      <c r="G32" s="288"/>
      <c r="H32" s="288"/>
      <c r="I32" s="288"/>
      <c r="J32" s="288"/>
      <c r="K32" s="288"/>
      <c r="L32" s="288"/>
      <c r="M32" s="288"/>
      <c r="N32" s="288"/>
      <c r="O32" s="288"/>
      <c r="P32" s="288"/>
      <c r="Q32" s="288"/>
      <c r="R32" s="288"/>
      <c r="S32" s="288"/>
      <c r="T32" s="288"/>
      <c r="U32" s="288"/>
      <c r="V32" s="288"/>
      <c r="W32" s="288"/>
      <c r="X32" s="288"/>
      <c r="Y32" s="288"/>
      <c r="Z32" s="288"/>
      <c r="AM32" s="450" t="s">
        <v>95</v>
      </c>
      <c r="AO32" s="452">
        <f>12.18*5.51</f>
        <v>67.111800000000002</v>
      </c>
    </row>
    <row r="33" spans="1:47" x14ac:dyDescent="0.25">
      <c r="A33" s="288"/>
      <c r="B33" s="288"/>
      <c r="C33" s="288"/>
      <c r="D33" s="288"/>
      <c r="E33" s="288"/>
      <c r="F33" s="288"/>
      <c r="G33" s="288"/>
      <c r="H33" s="288"/>
      <c r="I33" s="288"/>
      <c r="J33" s="288"/>
      <c r="K33" s="288"/>
      <c r="L33" s="288"/>
      <c r="M33" s="288"/>
      <c r="N33" s="288"/>
      <c r="O33" s="288"/>
      <c r="P33" s="288"/>
      <c r="Q33" s="288"/>
      <c r="R33" s="288"/>
      <c r="S33" s="288"/>
      <c r="T33" s="288"/>
      <c r="U33" s="288"/>
      <c r="V33" s="288"/>
      <c r="W33" s="288"/>
      <c r="X33" s="288"/>
      <c r="Y33" s="288"/>
      <c r="Z33" s="288"/>
      <c r="AM33" s="450" t="s">
        <v>87</v>
      </c>
      <c r="AO33" s="452">
        <f>26.47*2.9</f>
        <v>76.762999999999991</v>
      </c>
      <c r="AS33" s="450" t="s">
        <v>106</v>
      </c>
      <c r="AU33" s="450">
        <f>29.17*2</f>
        <v>58.34</v>
      </c>
    </row>
    <row r="34" spans="1:47" x14ac:dyDescent="0.25">
      <c r="A34" s="288"/>
      <c r="B34" s="288"/>
      <c r="C34" s="288"/>
      <c r="D34" s="288"/>
      <c r="E34" s="288"/>
      <c r="F34" s="288"/>
      <c r="G34" s="288"/>
      <c r="H34" s="288"/>
      <c r="I34" s="288"/>
      <c r="J34" s="288"/>
      <c r="K34" s="288"/>
      <c r="L34" s="288"/>
      <c r="M34" s="288"/>
      <c r="N34" s="288"/>
      <c r="O34" s="288"/>
      <c r="P34" s="288"/>
      <c r="Q34" s="288"/>
      <c r="R34" s="288"/>
      <c r="S34" s="288"/>
      <c r="T34" s="288"/>
      <c r="U34" s="288"/>
      <c r="V34" s="288"/>
      <c r="W34" s="288"/>
      <c r="X34" s="288"/>
      <c r="Y34" s="288"/>
      <c r="Z34" s="288"/>
      <c r="AM34" s="450" t="s">
        <v>96</v>
      </c>
      <c r="AO34" s="452">
        <f>7.31*9.24</f>
        <v>67.544399999999996</v>
      </c>
      <c r="AS34" s="450" t="s">
        <v>100</v>
      </c>
      <c r="AU34" s="452">
        <f>37*1.2</f>
        <v>44.4</v>
      </c>
    </row>
    <row r="35" spans="1:47" x14ac:dyDescent="0.25">
      <c r="A35" s="288"/>
      <c r="B35" s="288"/>
      <c r="C35" s="288"/>
      <c r="D35" s="288"/>
      <c r="E35" s="288"/>
      <c r="F35" s="288"/>
      <c r="G35" s="288"/>
      <c r="H35" s="288"/>
      <c r="I35" s="288"/>
      <c r="J35" s="288"/>
      <c r="K35" s="288"/>
      <c r="L35" s="288"/>
      <c r="M35" s="288"/>
      <c r="N35" s="288"/>
      <c r="O35" s="288"/>
      <c r="P35" s="288"/>
      <c r="Q35" s="288"/>
      <c r="R35" s="288"/>
      <c r="S35" s="288"/>
      <c r="T35" s="288"/>
      <c r="U35" s="288"/>
      <c r="V35" s="288"/>
      <c r="W35" s="288"/>
      <c r="X35" s="288"/>
      <c r="Y35" s="288"/>
      <c r="Z35" s="288"/>
      <c r="AM35" s="450" t="s">
        <v>97</v>
      </c>
      <c r="AO35" s="450">
        <f>6.39*12</f>
        <v>76.679999999999993</v>
      </c>
      <c r="AS35" s="450" t="s">
        <v>101</v>
      </c>
      <c r="AU35" s="452">
        <f>10.11*2.4</f>
        <v>24.263999999999999</v>
      </c>
    </row>
    <row r="36" spans="1:47" x14ac:dyDescent="0.25">
      <c r="A36" s="288"/>
      <c r="B36" s="288"/>
      <c r="C36" s="288"/>
      <c r="D36" s="288"/>
      <c r="E36" s="288"/>
      <c r="F36" s="288"/>
      <c r="G36" s="288"/>
      <c r="H36" s="288"/>
      <c r="I36" s="288"/>
      <c r="J36" s="288"/>
      <c r="K36" s="288"/>
      <c r="L36" s="288"/>
      <c r="M36" s="288"/>
      <c r="N36" s="288"/>
      <c r="O36" s="288"/>
      <c r="P36" s="288"/>
      <c r="Q36" s="288"/>
      <c r="R36" s="288"/>
      <c r="S36" s="288"/>
      <c r="T36" s="288"/>
      <c r="U36" s="288"/>
      <c r="V36" s="288"/>
      <c r="W36" s="288"/>
      <c r="X36" s="288"/>
      <c r="Y36" s="288"/>
      <c r="Z36" s="288"/>
    </row>
    <row r="37" spans="1:47" x14ac:dyDescent="0.25">
      <c r="A37" s="288"/>
      <c r="B37" s="288"/>
      <c r="C37" s="288"/>
      <c r="D37" s="288"/>
      <c r="E37" s="288"/>
      <c r="F37" s="288"/>
      <c r="G37" s="288"/>
      <c r="H37" s="288"/>
      <c r="I37" s="288"/>
      <c r="J37" s="288"/>
      <c r="K37" s="288"/>
      <c r="L37" s="288"/>
      <c r="M37" s="288"/>
      <c r="N37" s="288"/>
      <c r="O37" s="288"/>
      <c r="P37" s="288"/>
      <c r="Q37" s="288"/>
      <c r="R37" s="288"/>
      <c r="S37" s="288"/>
      <c r="T37" s="288"/>
      <c r="U37" s="288"/>
      <c r="V37" s="288"/>
      <c r="W37" s="288"/>
      <c r="X37" s="288"/>
      <c r="Y37" s="288"/>
      <c r="Z37" s="288"/>
    </row>
    <row r="38" spans="1:47" x14ac:dyDescent="0.25">
      <c r="A38" s="288"/>
      <c r="B38" s="288"/>
      <c r="C38" s="288"/>
      <c r="D38" s="288"/>
      <c r="E38" s="288"/>
      <c r="F38" s="288"/>
      <c r="G38" s="288"/>
      <c r="H38" s="288"/>
      <c r="I38" s="288"/>
      <c r="J38" s="288"/>
      <c r="K38" s="288"/>
      <c r="L38" s="288"/>
      <c r="M38" s="288"/>
      <c r="N38" s="288"/>
      <c r="O38" s="288"/>
      <c r="P38" s="288"/>
      <c r="Q38" s="288"/>
      <c r="R38" s="288"/>
      <c r="S38" s="288"/>
      <c r="T38" s="288"/>
      <c r="U38" s="288"/>
      <c r="V38" s="288"/>
      <c r="W38" s="288"/>
      <c r="X38" s="288"/>
      <c r="Y38" s="288"/>
      <c r="Z38" s="288"/>
      <c r="AN38" s="450" t="s">
        <v>102</v>
      </c>
      <c r="AO38" s="458">
        <f>AVERAGE(AO30:AO35)</f>
        <v>69.760933333333327</v>
      </c>
      <c r="AT38" s="450" t="s">
        <v>102</v>
      </c>
      <c r="AU38" s="458">
        <f>AVERAGE(AU30:AU35)</f>
        <v>45.712800000000009</v>
      </c>
    </row>
    <row r="39" spans="1:47" x14ac:dyDescent="0.25">
      <c r="A39" s="288"/>
      <c r="B39" s="288"/>
      <c r="C39" s="288"/>
      <c r="D39" s="288"/>
      <c r="E39" s="288"/>
      <c r="F39" s="288"/>
      <c r="G39" s="288"/>
      <c r="H39" s="288"/>
      <c r="I39" s="288"/>
      <c r="J39" s="288"/>
      <c r="K39" s="288"/>
      <c r="L39" s="288"/>
      <c r="M39" s="288"/>
      <c r="N39" s="288"/>
      <c r="O39" s="288"/>
      <c r="P39" s="288"/>
      <c r="Q39" s="288"/>
      <c r="R39" s="288"/>
      <c r="S39" s="288"/>
      <c r="T39" s="288"/>
      <c r="U39" s="288"/>
      <c r="V39" s="288"/>
      <c r="W39" s="288"/>
      <c r="X39" s="288"/>
      <c r="Y39" s="288"/>
      <c r="Z39" s="288"/>
    </row>
    <row r="40" spans="1:47" x14ac:dyDescent="0.25">
      <c r="A40" s="288"/>
      <c r="B40" s="288"/>
      <c r="C40" s="288"/>
      <c r="D40" s="288"/>
      <c r="E40" s="288"/>
      <c r="F40" s="288"/>
      <c r="G40" s="288"/>
      <c r="H40" s="288"/>
      <c r="I40" s="288"/>
      <c r="J40" s="288"/>
      <c r="K40" s="288"/>
      <c r="L40" s="288"/>
      <c r="M40" s="288"/>
      <c r="N40" s="288"/>
      <c r="O40" s="288"/>
      <c r="P40" s="288"/>
      <c r="Q40" s="288"/>
      <c r="R40" s="288"/>
      <c r="S40" s="288"/>
      <c r="T40" s="288"/>
      <c r="U40" s="288"/>
      <c r="V40" s="288"/>
      <c r="W40" s="288"/>
      <c r="X40" s="288"/>
      <c r="Y40" s="288"/>
      <c r="Z40" s="288"/>
      <c r="AM40" s="450" t="s">
        <v>107</v>
      </c>
      <c r="AP40" s="450" t="s">
        <v>102</v>
      </c>
      <c r="AQ40" s="458">
        <f>(AO38+AU38)/2</f>
        <v>57.736866666666671</v>
      </c>
      <c r="AR40" s="450" t="s">
        <v>24</v>
      </c>
    </row>
    <row r="41" spans="1:47" x14ac:dyDescent="0.25">
      <c r="A41" s="288"/>
      <c r="B41" s="288"/>
      <c r="C41" s="288"/>
      <c r="D41" s="288"/>
      <c r="E41" s="288"/>
      <c r="F41" s="288"/>
      <c r="G41" s="288"/>
      <c r="H41" s="288"/>
      <c r="I41" s="288"/>
      <c r="J41" s="288"/>
      <c r="K41" s="288"/>
      <c r="L41" s="288"/>
      <c r="M41" s="288"/>
      <c r="N41" s="288"/>
      <c r="O41" s="288"/>
      <c r="P41" s="288"/>
      <c r="Q41" s="288"/>
      <c r="R41" s="288"/>
      <c r="S41" s="288"/>
      <c r="T41" s="288"/>
      <c r="U41" s="288"/>
      <c r="V41" s="288"/>
      <c r="W41" s="288"/>
      <c r="X41" s="288"/>
      <c r="Y41" s="288"/>
      <c r="Z41" s="288"/>
      <c r="AM41" s="452">
        <v>34.450000000000003</v>
      </c>
    </row>
    <row r="42" spans="1:47" x14ac:dyDescent="0.25">
      <c r="AM42" s="452">
        <v>40</v>
      </c>
    </row>
    <row r="43" spans="1:47" x14ac:dyDescent="0.25">
      <c r="AM43" s="452">
        <v>48.52</v>
      </c>
    </row>
    <row r="44" spans="1:47" x14ac:dyDescent="0.25">
      <c r="AM44" s="452">
        <v>54.96</v>
      </c>
    </row>
    <row r="45" spans="1:47" x14ac:dyDescent="0.25">
      <c r="AM45" s="452">
        <v>62.09</v>
      </c>
    </row>
    <row r="46" spans="1:47" x14ac:dyDescent="0.25">
      <c r="AM46" s="452">
        <v>66.709999999999994</v>
      </c>
    </row>
    <row r="47" spans="1:47" x14ac:dyDescent="0.25">
      <c r="AM47" s="452">
        <v>78.33</v>
      </c>
    </row>
    <row r="48" spans="1:47" x14ac:dyDescent="0.25">
      <c r="AM48" s="452">
        <v>85.79</v>
      </c>
    </row>
    <row r="49" spans="38:44" x14ac:dyDescent="0.25">
      <c r="AM49" s="452">
        <v>98.62</v>
      </c>
    </row>
    <row r="50" spans="38:44" x14ac:dyDescent="0.25">
      <c r="AM50" s="452">
        <v>110.09</v>
      </c>
    </row>
    <row r="51" spans="38:44" x14ac:dyDescent="0.25">
      <c r="AM51" s="452">
        <v>132.24</v>
      </c>
    </row>
    <row r="52" spans="38:44" x14ac:dyDescent="0.25">
      <c r="AM52" s="452">
        <v>151.83000000000001</v>
      </c>
    </row>
    <row r="53" spans="38:44" x14ac:dyDescent="0.25">
      <c r="AM53" s="452">
        <v>161</v>
      </c>
    </row>
    <row r="54" spans="38:44" x14ac:dyDescent="0.25">
      <c r="AM54" s="452">
        <v>174.01</v>
      </c>
      <c r="AP54" s="469">
        <f>AQ40/AM62</f>
        <v>0.4213201204532076</v>
      </c>
      <c r="AR54" s="450" t="s">
        <v>130</v>
      </c>
    </row>
    <row r="55" spans="38:44" x14ac:dyDescent="0.25">
      <c r="AM55" s="452">
        <v>192.85</v>
      </c>
    </row>
    <row r="56" spans="38:44" x14ac:dyDescent="0.25">
      <c r="AM56" s="452">
        <v>217.81</v>
      </c>
    </row>
    <row r="57" spans="38:44" x14ac:dyDescent="0.25">
      <c r="AM57" s="452">
        <v>232.45</v>
      </c>
    </row>
    <row r="58" spans="38:44" x14ac:dyDescent="0.25">
      <c r="AM58" s="452">
        <v>252.68</v>
      </c>
    </row>
    <row r="59" spans="38:44" x14ac:dyDescent="0.25">
      <c r="AM59" s="452">
        <v>269.33999999999997</v>
      </c>
    </row>
    <row r="60" spans="38:44" x14ac:dyDescent="0.25">
      <c r="AM60" s="452">
        <v>276.99</v>
      </c>
    </row>
    <row r="62" spans="38:44" x14ac:dyDescent="0.25">
      <c r="AL62" s="450" t="s">
        <v>108</v>
      </c>
      <c r="AM62" s="450">
        <f>AVERAGE(AM41:AM60)</f>
        <v>137.03800000000001</v>
      </c>
    </row>
  </sheetData>
  <sheetProtection algorithmName="SHA-512" hashValue="+sq8/kps7axO0ecHcrT0qkbtSaEZ/fMTsIgeYZEL41Mox9P2jhMB/t7lJbP+buWxub6nRoX296YxZNdlfjfXwA==" saltValue="RnrMPcVoeEhpkz2ISwRD3w==" spinCount="100000" sheet="1" objects="1" scenarios="1"/>
  <mergeCells count="2">
    <mergeCell ref="C3:G3"/>
    <mergeCell ref="B5:D5"/>
  </mergeCells>
  <pageMargins left="0.7" right="0.7" top="0.75" bottom="0.75" header="0.3" footer="0.3"/>
  <pageSetup orientation="portrait" r:id="rId1"/>
  <drawing r:id="rId2"/>
</worksheet>
</file>

<file path=docMetadata/LabelInfo.xml><?xml version="1.0" encoding="utf-8"?>
<clbl:labelList xmlns:clbl="http://schemas.microsoft.com/office/2020/mipLabelMetadata">
  <clbl:label id="{3143a543-edee-49dc-bd20-22d7a8454e52}" enabled="0" method="" siteId="{3143a543-edee-49dc-bd20-22d7a8454e52}"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14</vt:i4>
      </vt:variant>
      <vt:variant>
        <vt:lpstr>Plages nommées</vt:lpstr>
      </vt:variant>
      <vt:variant>
        <vt:i4>4</vt:i4>
      </vt:variant>
    </vt:vector>
  </HeadingPairs>
  <TitlesOfParts>
    <vt:vector size="18" baseType="lpstr">
      <vt:lpstr>Instructions</vt:lpstr>
      <vt:lpstr>feuille de saisie</vt:lpstr>
      <vt:lpstr>resultats</vt:lpstr>
      <vt:lpstr>carte coût des terres</vt:lpstr>
      <vt:lpstr>Coût Structure de financement</vt:lpstr>
      <vt:lpstr>MAPAQ-Résumé</vt:lpstr>
      <vt:lpstr>Instructions Réclamation</vt:lpstr>
      <vt:lpstr>feuille de saisie (R1)</vt:lpstr>
      <vt:lpstr>resultats (R1)</vt:lpstr>
      <vt:lpstr>Réclamation 1</vt:lpstr>
      <vt:lpstr>feuille de saisie (R2)</vt:lpstr>
      <vt:lpstr>resultats (R2)</vt:lpstr>
      <vt:lpstr>Réclamation 2</vt:lpstr>
      <vt:lpstr>Source</vt:lpstr>
      <vt:lpstr>'Coût Structure de financement'!Zone_d_impression</vt:lpstr>
      <vt:lpstr>'Instructions Réclamation'!Zone_d_impression</vt:lpstr>
      <vt:lpstr>'Réclamation 1'!Zone_d_impression</vt:lpstr>
      <vt:lpstr>'Réclamation 2'!Zone_d_impression</vt:lpstr>
    </vt:vector>
  </TitlesOfParts>
  <Manager>MAPAQ</Manager>
  <Company>MAPAQ</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Plan de financement</dc:title>
  <dc:subject>Aides financières</dc:subject>
  <dc:creator>MAPAQ</dc:creator>
  <cp:keywords>Programme d'appui au développement agriculture et agroalimentaire en région; Innovation; Essai;PADAAR</cp:keywords>
  <cp:lastModifiedBy>Simard Annie (DRPMAPA) (Baie-Saint-Paul)</cp:lastModifiedBy>
  <dcterms:created xsi:type="dcterms:W3CDTF">2025-02-26T13:35:47Z</dcterms:created>
  <dcterms:modified xsi:type="dcterms:W3CDTF">2026-01-09T18:41:24Z</dcterms:modified>
</cp:coreProperties>
</file>