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Qubc1-burop01\mapaq-communs\Programme PDTS\Documents administratifs\Coût et structure de financement\"/>
    </mc:Choice>
  </mc:AlternateContent>
  <xr:revisionPtr revIDLastSave="0" documentId="13_ncr:1_{393D2F79-C2DD-47A0-AECE-4175DAC93F66}" xr6:coauthVersionLast="47" xr6:coauthVersionMax="47" xr10:uidLastSave="{00000000-0000-0000-0000-000000000000}"/>
  <workbookProtection workbookAlgorithmName="SHA-512" workbookHashValue="cctVMVbdRbe1NC3D9OhnEyeU0UpHV3B13+JNdigNk3OMO+1XvwrIokA+TT/61QEROD3YFOlfCDBqUi0V9G0KWQ==" workbookSaltValue="IO+KSL6WMLWHl1HQ9qK2DA==" workbookSpinCount="100000" lockStructure="1"/>
  <bookViews>
    <workbookView xWindow="-120" yWindow="-120" windowWidth="29040" windowHeight="15840" activeTab="1" xr2:uid="{DA31CB8F-EB1C-4B37-93E2-6B92B15921A8}"/>
  </bookViews>
  <sheets>
    <sheet name="Instructions" sheetId="10" r:id="rId1"/>
    <sheet name="Coût Structure de financement" sheetId="1" r:id="rId2"/>
    <sheet name="Source" sheetId="2" state="hidden" r:id="rId3"/>
  </sheets>
  <definedNames>
    <definedName name="_xlnm.Print_Area" localSheetId="1">'Coût Structure de financement'!$A$1:$Q$68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A159" i="2"/>
  <c r="H94" i="1"/>
  <c r="I94" i="1" s="1"/>
  <c r="H44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6" i="1"/>
  <c r="J22" i="1"/>
  <c r="K22" i="1"/>
  <c r="A117" i="2" l="1" a="1"/>
  <c r="A117" i="2" s="1"/>
  <c r="A115" i="2" a="1"/>
  <c r="A115" i="2" s="1"/>
  <c r="A113" i="2" a="1"/>
  <c r="A113" i="2" s="1"/>
  <c r="A110" i="2" a="1"/>
  <c r="A110" i="2" s="1"/>
  <c r="A109" i="2" a="1"/>
  <c r="A109" i="2" s="1"/>
  <c r="A99" i="2" a="1"/>
  <c r="A99" i="2" s="1"/>
  <c r="L68" i="1" l="1"/>
  <c r="B99" i="2"/>
  <c r="L17" i="1" l="1"/>
  <c r="A60" i="1" l="1"/>
  <c r="L69" i="1" l="1"/>
  <c r="L70" i="1"/>
  <c r="L71" i="1"/>
  <c r="L72" i="1"/>
  <c r="L62" i="1"/>
  <c r="L63" i="1"/>
  <c r="L64" i="1"/>
  <c r="L61" i="1"/>
  <c r="L45" i="1"/>
  <c r="L46" i="1"/>
  <c r="L47" i="1"/>
  <c r="L48" i="1"/>
  <c r="L49" i="1"/>
  <c r="L54" i="1"/>
  <c r="L55" i="1"/>
  <c r="L56" i="1"/>
  <c r="L57" i="1"/>
  <c r="L58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6" i="1"/>
  <c r="L18" i="1"/>
  <c r="L19" i="1"/>
  <c r="L20" i="1"/>
  <c r="L21" i="1"/>
  <c r="J59" i="1"/>
  <c r="G90" i="1"/>
  <c r="H73" i="1"/>
  <c r="I73" i="1"/>
  <c r="J73" i="1"/>
  <c r="K73" i="1"/>
  <c r="L59" i="1" l="1"/>
  <c r="L73" i="1"/>
  <c r="H53" i="1"/>
  <c r="L53" i="1" s="1"/>
  <c r="L44" i="1"/>
  <c r="I65" i="1"/>
  <c r="H65" i="1"/>
  <c r="I59" i="1"/>
  <c r="H59" i="1"/>
  <c r="K50" i="1"/>
  <c r="I50" i="1"/>
  <c r="H50" i="1"/>
  <c r="K41" i="1"/>
  <c r="I41" i="1"/>
  <c r="H41" i="1"/>
  <c r="H22" i="1" l="1"/>
  <c r="H92" i="1" s="1"/>
  <c r="I22" i="1"/>
  <c r="I92" i="1" s="1"/>
  <c r="L6" i="1" l="1"/>
  <c r="A67" i="1"/>
  <c r="J50" i="1"/>
  <c r="J41" i="1"/>
  <c r="J65" i="1"/>
  <c r="K65" i="1"/>
  <c r="A101" i="2" a="1"/>
  <c r="A101" i="2" s="1"/>
  <c r="A119" i="2" l="1" a="1"/>
  <c r="A119" i="2" s="1"/>
  <c r="J92" i="1"/>
  <c r="A120" i="2" a="1"/>
  <c r="A120" i="2" s="1"/>
  <c r="L50" i="1"/>
  <c r="L65" i="1"/>
  <c r="K59" i="1" l="1"/>
  <c r="K92" i="1" s="1"/>
  <c r="L22" i="1" l="1"/>
  <c r="H77" i="1" s="1"/>
  <c r="L41" i="1"/>
  <c r="L92" i="1" l="1"/>
  <c r="M77" i="1"/>
  <c r="A125" i="2" l="1" a="1"/>
  <c r="A125" i="2" s="1"/>
  <c r="A122" i="2" a="1"/>
  <c r="A122" i="2" s="1"/>
  <c r="L93" i="1"/>
  <c r="A124" i="2" a="1"/>
  <c r="A124" i="2" s="1"/>
  <c r="L5" i="1"/>
  <c r="A158" i="2"/>
  <c r="G100" i="1"/>
  <c r="G115" i="1" l="1"/>
  <c r="A123" i="2" a="1"/>
  <c r="A123" i="2" s="1"/>
  <c r="A121" i="2" a="1"/>
  <c r="A121" i="2" s="1"/>
  <c r="A103" i="2"/>
  <c r="A11" i="1" s="1"/>
  <c r="A107" i="2" a="1"/>
  <c r="A107" i="2" s="1"/>
  <c r="A104" i="2" l="1"/>
  <c r="A105" i="2"/>
  <c r="A40" i="2"/>
  <c r="A41" i="2"/>
  <c r="A42" i="2"/>
  <c r="A43" i="2"/>
  <c r="A39" i="2"/>
  <c r="H6" i="1" l="1"/>
  <c r="H5" i="1"/>
  <c r="A111" i="2"/>
  <c r="H7" i="1" l="1"/>
  <c r="H4" i="1"/>
  <c r="K94" i="1" l="1"/>
  <c r="G92" i="1" l="1"/>
  <c r="I93" i="1"/>
  <c r="J93" i="1"/>
  <c r="H93" i="1"/>
  <c r="K93" i="1"/>
  <c r="A126" i="2" l="1"/>
  <c r="A9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<sst xmlns="http://schemas.openxmlformats.org/spreadsheetml/2006/main" count="461" uniqueCount="303">
  <si>
    <t>Salaires</t>
  </si>
  <si>
    <t xml:space="preserve">Titre du projet   </t>
  </si>
  <si>
    <t>Durée du projet</t>
  </si>
  <si>
    <t>(À sélectionner)</t>
  </si>
  <si>
    <t>No de dossier</t>
  </si>
  <si>
    <t>Demandeur</t>
  </si>
  <si>
    <t xml:space="preserve">Aide demandée </t>
  </si>
  <si>
    <t>Type de demandeur</t>
  </si>
  <si>
    <t>Dépenses admissibles</t>
  </si>
  <si>
    <t>Volet</t>
  </si>
  <si>
    <t>Taux maximum de cumul des
 aides gouvernementales</t>
  </si>
  <si>
    <t>Taux de cumul des aides financières publiques sur les dépenses admissibles</t>
  </si>
  <si>
    <t>Premier versement</t>
  </si>
  <si>
    <t>Versement(s) subséquent(s)</t>
  </si>
  <si>
    <t xml:space="preserve">Dernier versement </t>
  </si>
  <si>
    <t>Dépenses admissibles selon le texte du programme</t>
  </si>
  <si>
    <t>Honoraires professionnels et contractuels</t>
  </si>
  <si>
    <t>Coût de la dépense admissible</t>
  </si>
  <si>
    <t>Aide financière 
demandée au programme</t>
  </si>
  <si>
    <t>Nature</t>
  </si>
  <si>
    <t>Sous-total des honoraires professionnels et contractuels</t>
  </si>
  <si>
    <t>Rémunération du personnel</t>
  </si>
  <si>
    <t>Nom et organisme</t>
  </si>
  <si>
    <t>Taux horaire réel ($)</t>
  </si>
  <si>
    <t>Charges sociales (%)</t>
  </si>
  <si>
    <t>Agronome</t>
  </si>
  <si>
    <t>Sous-total de la rémunération du personnel</t>
  </si>
  <si>
    <t>Aide financière 
demandée</t>
  </si>
  <si>
    <t>Sous-total des achats de matériel et d’équipements</t>
  </si>
  <si>
    <t>Sous-total des frais de location</t>
  </si>
  <si>
    <t xml:space="preserve">Autres frais et dépenses </t>
  </si>
  <si>
    <t>Sous-total des autres frais et dépenses</t>
  </si>
  <si>
    <t>Coût de la dépense non admissible</t>
  </si>
  <si>
    <t>Sous-total des dépenses non admissibles</t>
  </si>
  <si>
    <t>Total du projet</t>
  </si>
  <si>
    <t>Total des dépenses admissibles</t>
  </si>
  <si>
    <t xml:space="preserve">Total des autres aides gouv. </t>
  </si>
  <si>
    <t>Total</t>
  </si>
  <si>
    <t>Montant de la contribution</t>
  </si>
  <si>
    <t>Subvention</t>
  </si>
  <si>
    <t>Financement du coût total du projet (dépenses admissibles ou non)</t>
  </si>
  <si>
    <t>Autres frais et dépenses</t>
  </si>
  <si>
    <t>Dépenses autorisées</t>
  </si>
  <si>
    <t>Oui</t>
  </si>
  <si>
    <t>Non</t>
  </si>
  <si>
    <t>Partiellement</t>
  </si>
  <si>
    <t>Statut - Documents</t>
  </si>
  <si>
    <t>Conforme</t>
  </si>
  <si>
    <t>Non conforme</t>
  </si>
  <si>
    <t>Questions : Contributeurs</t>
  </si>
  <si>
    <t>Contribution</t>
  </si>
  <si>
    <t>Profils</t>
  </si>
  <si>
    <t>PDTS</t>
  </si>
  <si>
    <t>Autre professionnel</t>
  </si>
  <si>
    <t>Chercheur de centre de recherche</t>
  </si>
  <si>
    <t>Chercheur universitaire</t>
  </si>
  <si>
    <t>Étudiant boursier</t>
  </si>
  <si>
    <t>Ingénieur(e)</t>
  </si>
  <si>
    <t>Ingénieur</t>
  </si>
  <si>
    <t>Producteur(-trice) agricole</t>
  </si>
  <si>
    <t>Ouvrier</t>
  </si>
  <si>
    <t>Professionnel(le) de recherche</t>
  </si>
  <si>
    <t>Pêcheur</t>
  </si>
  <si>
    <t>Technicien(ne)</t>
  </si>
  <si>
    <t>Producteur agricole</t>
  </si>
  <si>
    <t>Vétérinaire</t>
  </si>
  <si>
    <t>Professionnel de recherche</t>
  </si>
  <si>
    <t>Autre</t>
  </si>
  <si>
    <t>Technicien</t>
  </si>
  <si>
    <t>Demandeur ou partenaire</t>
  </si>
  <si>
    <t>Colonne1</t>
  </si>
  <si>
    <t>Programme de développement territorial et sectoriel</t>
  </si>
  <si>
    <t>Partenaire</t>
  </si>
  <si>
    <t>Partenaires 1</t>
  </si>
  <si>
    <t>Partenaires 2</t>
  </si>
  <si>
    <t>Partenaires 3</t>
  </si>
  <si>
    <t>Partenaires 4</t>
  </si>
  <si>
    <t>Partenaires 5</t>
  </si>
  <si>
    <t>Volets</t>
  </si>
  <si>
    <t>No selon le volet</t>
  </si>
  <si>
    <t>Sous-volet 1.1 — Planifications</t>
  </si>
  <si>
    <t>Sous-volet 1.2 — Coordination de la concertation</t>
  </si>
  <si>
    <t>Sous-volet 2.1 — Projets de développement du secteur agroalimentaire</t>
  </si>
  <si>
    <t>Clientèle</t>
  </si>
  <si>
    <t>No selon la clientèle</t>
  </si>
  <si>
    <t>Sous-volet 1.1</t>
  </si>
  <si>
    <t>Sous-volet 1.2</t>
  </si>
  <si>
    <t>Sous-volet 2.1</t>
  </si>
  <si>
    <t>Sous-volet 2.2  Entreprises privées</t>
  </si>
  <si>
    <t>Sous-volet 2.2  Autres demandeurs</t>
  </si>
  <si>
    <t>Sous-volet 2.3 - Structurants</t>
  </si>
  <si>
    <t>Sous-volet 2.3 - Mise en valeur</t>
  </si>
  <si>
    <t>CL0</t>
  </si>
  <si>
    <t>Associations du secteur des pêches et de l’aquaculture commerciales</t>
  </si>
  <si>
    <t>CL1</t>
  </si>
  <si>
    <t>Associations ou regroupements d’entreprises du secteur agroalimentaire</t>
  </si>
  <si>
    <t>CL2</t>
  </si>
  <si>
    <t>Communautés ou nations autochtones reconnues par l’Assemblée nationale du Québec</t>
  </si>
  <si>
    <t>CL3</t>
  </si>
  <si>
    <t>Coopératives</t>
  </si>
  <si>
    <t>CL4</t>
  </si>
  <si>
    <t>Entités municipales</t>
  </si>
  <si>
    <t>CL5</t>
  </si>
  <si>
    <t>Entreprises privées</t>
  </si>
  <si>
    <t>CL6</t>
  </si>
  <si>
    <t>Établissements de recherche</t>
  </si>
  <si>
    <t>CL7</t>
  </si>
  <si>
    <t>Établissements de transfert technologique</t>
  </si>
  <si>
    <t>CL8</t>
  </si>
  <si>
    <t>Organismes à but non lucratif</t>
  </si>
  <si>
    <t>CL9</t>
  </si>
  <si>
    <t>Organismes régionaux de promotion et de commercialisation des produits bioalimentaires</t>
  </si>
  <si>
    <t>CL10</t>
  </si>
  <si>
    <t>Structures de concertation sectorielle</t>
  </si>
  <si>
    <t>CL11</t>
  </si>
  <si>
    <t>CL12</t>
  </si>
  <si>
    <t>Table filière de l’aquaculture en eau douce du Québec</t>
  </si>
  <si>
    <t>CL13</t>
  </si>
  <si>
    <t>Taux d'aide</t>
  </si>
  <si>
    <t>Type de financement (autre)</t>
  </si>
  <si>
    <t>Autres programmes du MAPAQ</t>
  </si>
  <si>
    <t>Autre financement public</t>
  </si>
  <si>
    <t>Autres</t>
  </si>
  <si>
    <t>Financement autre programme confirmé</t>
  </si>
  <si>
    <t>Confirmé</t>
  </si>
  <si>
    <t>Non confirmé</t>
  </si>
  <si>
    <t>Priorités</t>
  </si>
  <si>
    <t>Durée</t>
  </si>
  <si>
    <t>Durée en absolue</t>
  </si>
  <si>
    <t>1 an</t>
  </si>
  <si>
    <t>2 ans</t>
  </si>
  <si>
    <t>3 ans</t>
  </si>
  <si>
    <t>Montant d'aide</t>
  </si>
  <si>
    <t>Montant minimum</t>
  </si>
  <si>
    <t>Montant brut</t>
  </si>
  <si>
    <t>Montant max</t>
  </si>
  <si>
    <t>Montant min</t>
  </si>
  <si>
    <t>Frais de location</t>
  </si>
  <si>
    <t>Minimum de contribution nécessaire</t>
  </si>
  <si>
    <t>Choisir un volet</t>
  </si>
  <si>
    <t>50 000 $ / projet</t>
  </si>
  <si>
    <t>5 000 $ / projet</t>
  </si>
  <si>
    <t>de salle</t>
  </si>
  <si>
    <t>Frais de communication et d'acquisition de données</t>
  </si>
  <si>
    <t>100 000 $ / an / secteur</t>
  </si>
  <si>
    <t>5 000 $ / an / secteur</t>
  </si>
  <si>
    <t>250 000 $ / projet</t>
  </si>
  <si>
    <t>de salle et coût d’utilisation ou de location de matériel, d’équipements, de bâtiments ou de terrains</t>
  </si>
  <si>
    <t>Frais de communication, d'acquisition de données et frais associés aux analyses de laboratoire</t>
  </si>
  <si>
    <t>ou coût d’utilisation de matériel, d’équipements, de bâtiments ou de terrains</t>
  </si>
  <si>
    <t>Frais de communication, d'acquisition de données et frais liés à l’adaptation ou à l’aménagement de bâtiments ou de terrains</t>
  </si>
  <si>
    <t>200 000 $ / an / projet</t>
  </si>
  <si>
    <t>5 000 $ / an / projet</t>
  </si>
  <si>
    <t>Dépenses associées à la promotion, à l’écocertification et à l’identification des produits aquatiques du Québec</t>
  </si>
  <si>
    <t>de salle et d’équipements pour la tenue d’une activité</t>
  </si>
  <si>
    <t>Frais de communication et de promotion d’une activité</t>
  </si>
  <si>
    <t>NO associé a un volet</t>
  </si>
  <si>
    <t>Durée sélectionnée en absolue</t>
  </si>
  <si>
    <t>NO associé une clientèle</t>
  </si>
  <si>
    <t>Calcul montant aide</t>
  </si>
  <si>
    <t>Description</t>
  </si>
  <si>
    <t>Clientèle admissible selon volet</t>
  </si>
  <si>
    <t>Calcul de l'aide max</t>
  </si>
  <si>
    <t>Calcul de l'aide min</t>
  </si>
  <si>
    <t>Calcul % aide</t>
  </si>
  <si>
    <t>Calcul bonification</t>
  </si>
  <si>
    <t>Decription</t>
  </si>
  <si>
    <t>Critère de bonification sélectionné</t>
  </si>
  <si>
    <t>Taux de bonification selon le volet</t>
  </si>
  <si>
    <t>Taux de bonification qui s'applique</t>
  </si>
  <si>
    <t>Calcul cumul</t>
  </si>
  <si>
    <t>Taux de cumul selon le volet</t>
  </si>
  <si>
    <t>Dépenses admissibles selon le volet</t>
  </si>
  <si>
    <t>Calcul % contribution en argent des dépenses admissibles requis</t>
  </si>
  <si>
    <t>% en argent pour la portion de l’aide financière annuelle excédant 50 000 $</t>
  </si>
  <si>
    <t>Maximum pour durée du projet</t>
  </si>
  <si>
    <t>Maximum par année</t>
  </si>
  <si>
    <t>Volet 1.1</t>
  </si>
  <si>
    <t>Volet 1.2</t>
  </si>
  <si>
    <t>Volet  2.1</t>
  </si>
  <si>
    <t>X</t>
  </si>
  <si>
    <t>oui</t>
  </si>
  <si>
    <t>Volet  2.2 entreprises privées</t>
  </si>
  <si>
    <t>Volet  2.2 autres</t>
  </si>
  <si>
    <t>Volet  2.3 Struct.</t>
  </si>
  <si>
    <t>Volet  2.3 Int.collectif</t>
  </si>
  <si>
    <t>Montant à afficher selon le volet choisi</t>
  </si>
  <si>
    <t>Identification du contributeur</t>
  </si>
  <si>
    <t>MAPAQ-Autre programme</t>
  </si>
  <si>
    <t>Ministère autre que le MAPAQ</t>
  </si>
  <si>
    <t>Société d'État</t>
  </si>
  <si>
    <t>Organisme</t>
  </si>
  <si>
    <t>Entreprise</t>
  </si>
  <si>
    <t>Autre contributeur</t>
  </si>
  <si>
    <t>Précision sur la source de financement</t>
  </si>
  <si>
    <t>Fonds propres</t>
  </si>
  <si>
    <t>Prêt bancaire</t>
  </si>
  <si>
    <t>Prêt gouvernemental</t>
  </si>
  <si>
    <t>Garantie de prêt gouvernemental</t>
  </si>
  <si>
    <t>Bourse</t>
  </si>
  <si>
    <t>Autre source de financement</t>
  </si>
  <si>
    <t>Confirmation du financement</t>
  </si>
  <si>
    <t>% en argent des dépenses admissibles avec bonification 10%</t>
  </si>
  <si>
    <t>% en argent des dépenses admissibles sans bonification 10%</t>
  </si>
  <si>
    <r>
      <rPr>
        <sz val="11"/>
        <color theme="1"/>
        <rFont val="Calibri"/>
        <family val="2"/>
        <scheme val="minor"/>
      </rPr>
      <t>– Le type de demandeur</t>
    </r>
    <r>
      <rPr>
        <b/>
        <sz val="11"/>
        <color theme="1"/>
        <rFont val="Calibri"/>
        <family val="2"/>
        <scheme val="minor"/>
      </rPr>
      <t>;</t>
    </r>
  </si>
  <si>
    <t>– Le volet;</t>
  </si>
  <si>
    <r>
      <t>Étudiant salarié (1er</t>
    </r>
    <r>
      <rPr>
        <sz val="11"/>
        <rFont val="Calibri"/>
        <family val="2"/>
        <scheme val="minor"/>
      </rPr>
      <t xml:space="preserve"> cycle)</t>
    </r>
  </si>
  <si>
    <r>
      <t>Étudiant salarié (2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cycle)</t>
    </r>
  </si>
  <si>
    <r>
      <t>Étudiant salarié (3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cycle)</t>
    </r>
  </si>
  <si>
    <r>
      <t>Étudiant salarié (autre</t>
    </r>
    <r>
      <rPr>
        <sz val="11"/>
        <rFont val="Calibri"/>
        <family val="2"/>
        <scheme val="minor"/>
      </rPr>
      <t>)</t>
    </r>
  </si>
  <si>
    <t>Contribution en nature</t>
  </si>
  <si>
    <r>
      <t xml:space="preserve">Un message ou un nombre qui s’affiche en rouge lors du remplissage du formulaire </t>
    </r>
    <r>
      <rPr>
        <b/>
        <i/>
        <sz val="11"/>
        <color rgb="FFFF0000"/>
        <rFont val="Calibri"/>
        <family val="2"/>
        <scheme val="minor"/>
      </rPr>
      <t xml:space="preserve">Coûts et structure de financement </t>
    </r>
    <r>
      <rPr>
        <b/>
        <sz val="11"/>
        <color rgb="FFFF0000"/>
        <rFont val="Calibri"/>
        <family val="2"/>
        <scheme val="minor"/>
      </rPr>
      <t>indique une erreur à corriger.</t>
    </r>
  </si>
  <si>
    <t>– Les salaires déclarés doivent être les salaires réels plus les charges sociales (si les charges sociales dépassent le montant forfaitaire fixe de 26 %, une preuve comptable sera exigée lors des réclamations).</t>
  </si>
  <si>
    <t>– Le montant de frais d’administration pouvant être réclamés apparaît à la case H77.</t>
  </si>
  <si>
    <t>Autre contribution gouvernementale</t>
  </si>
  <si>
    <t>Heure-personne</t>
  </si>
  <si>
    <t>Frais de déplacement et de séjour du demandeur et de ses partenaires</t>
  </si>
  <si>
    <t>Sous-total des frais de déplacement et de séjour</t>
  </si>
  <si>
    <t>Description des honoraires professionnels et contractuels (incluant les frais de déplacement et de séjour)</t>
  </si>
  <si>
    <t>Sans objet</t>
  </si>
  <si>
    <r>
      <t xml:space="preserve">Précision sur la source de financement
 </t>
    </r>
    <r>
      <rPr>
        <sz val="9"/>
        <rFont val="Arial"/>
        <family val="2"/>
      </rPr>
      <t>(subvention, fonds propres, prêt bancaire, prêt gouvernemental, bourse, autre source de financement [précisez])</t>
    </r>
  </si>
  <si>
    <r>
      <t xml:space="preserve">Confirmation du financement </t>
    </r>
    <r>
      <rPr>
        <sz val="9"/>
        <rFont val="Arial"/>
        <family val="2"/>
      </rPr>
      <t>(confirmé ou 
non confirmé)</t>
    </r>
  </si>
  <si>
    <t>En argent</t>
  </si>
  <si>
    <t>En nature</t>
  </si>
  <si>
    <t>Contribution 
en nature</t>
  </si>
  <si>
    <t>Total des contributions 
en nature</t>
  </si>
  <si>
    <t>Taux maximum d’aide financière admissible</t>
  </si>
  <si>
    <r>
      <t xml:space="preserve">Montant minimum d’aide admissible 
</t>
    </r>
    <r>
      <rPr>
        <sz val="8"/>
        <rFont val="Arial"/>
        <family val="2"/>
      </rPr>
      <t>(incluant les frais d’administration)</t>
    </r>
  </si>
  <si>
    <r>
      <t xml:space="preserve">Montant maximum d’aide admissible
</t>
    </r>
    <r>
      <rPr>
        <sz val="8"/>
        <rFont val="Arial"/>
        <family val="2"/>
      </rPr>
      <t>(incluant les frais d’administration)</t>
    </r>
  </si>
  <si>
    <t>Catégorie d’emploi</t>
  </si>
  <si>
    <t>Frais de déplacement (lieu de départ et d’arrivée, distance, indemnité par km, etc.), d’hébergement et de restauration</t>
  </si>
  <si>
    <t xml:space="preserve">Frais d’administration
</t>
  </si>
  <si>
    <t>Maximum des frais d’administration admissibles</t>
  </si>
  <si>
    <t>Montant des frais d’administration 
en contribution en nature</t>
  </si>
  <si>
    <t>Montant des frais d’administration
demandé</t>
  </si>
  <si>
    <t>Total de l’aide financière 
demandée</t>
  </si>
  <si>
    <t xml:space="preserve">Montant minimum de contribution en argent nécessaire selon le montant d’aide financière demandé </t>
  </si>
  <si>
    <t>La demande de financement s’inscrit-elle dans un projet global plus important?</t>
  </si>
  <si>
    <t>Exemple : John Fassett, Centre d’expertise ABC</t>
  </si>
  <si>
    <r>
      <t>SECTION</t>
    </r>
    <r>
      <rPr>
        <b/>
        <sz val="11"/>
        <rFont val="Arial"/>
        <family val="2"/>
      </rPr>
      <t xml:space="preserve"> 2</t>
    </r>
    <r>
      <rPr>
        <b/>
        <sz val="11"/>
        <color theme="1"/>
        <rFont val="Arial"/>
        <family val="2"/>
      </rPr>
      <t xml:space="preserve"> – STRUCTURE DE FINANCEMENT </t>
    </r>
    <r>
      <rPr>
        <b/>
        <sz val="11"/>
        <color theme="4"/>
        <rFont val="Arial"/>
        <family val="2"/>
      </rPr>
      <t>(OBLIGATOIRE – à remplir par le bénéficiaire)</t>
    </r>
  </si>
  <si>
    <t>MAPAQ – Programme de développement territorial et sectoriel</t>
  </si>
  <si>
    <t>Achat de matériel et d’équipements neufs ou usagés (seulement pour les volets 2.1 et 2.2)</t>
  </si>
  <si>
    <t>Sous-volet 2.2 — Projets de développement territorial – entreprises privées</t>
  </si>
  <si>
    <t>Sous-volet 2.2 — Projets de développement territorial – autres demandeurs</t>
  </si>
  <si>
    <t>Sous-volet 2.3 — Projets de développement du secteur des pêches et de l'aquaculture commerciales – projets structurants d'intérêt collectif</t>
  </si>
  <si>
    <t>Sous-volet 2.3 — Projets de développement du secteur des pêches et de l'aquaculture commerciales – projets d'intérêt collectif de mise en valeur du secteur</t>
  </si>
  <si>
    <t>Section réservée au Ministère</t>
  </si>
  <si>
    <t>Aide offerte*</t>
  </si>
  <si>
    <r>
      <t>Étudiant(e) salarié(e) (autre</t>
    </r>
    <r>
      <rPr>
        <sz val="11"/>
        <rFont val="Calibri"/>
        <family val="2"/>
        <scheme val="minor"/>
      </rPr>
      <t>)</t>
    </r>
  </si>
  <si>
    <t>Étudiant(e) salarié(e) – postdoctorat</t>
  </si>
  <si>
    <r>
      <t>Étudiant(e) salarié(e) – 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cycle</t>
    </r>
  </si>
  <si>
    <r>
      <t>Étudiant(e) salarié(e) –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cycle</t>
    </r>
  </si>
  <si>
    <r>
      <t>Étudiant(e) salarié(e) – 1</t>
    </r>
    <r>
      <rPr>
        <vertAlign val="superscript"/>
        <sz val="10"/>
        <rFont val="Arial"/>
        <family val="2"/>
      </rPr>
      <t>er</t>
    </r>
    <r>
      <rPr>
        <sz val="11"/>
        <rFont val="Calibri"/>
        <family val="2"/>
        <scheme val="minor"/>
      </rPr>
      <t xml:space="preserve"> cycle</t>
    </r>
  </si>
  <si>
    <t>Ouvrier(-ière)</t>
  </si>
  <si>
    <t>Pêcheur(-euse)</t>
  </si>
  <si>
    <t>Coûts et structure de financement (les sélections et les entrées libres s’effectuent dans les cases bleues)</t>
  </si>
  <si>
    <t xml:space="preserve">Si oui, veuillez indiquer le coût total lié à la réalisation 
du projet global. </t>
  </si>
  <si>
    <t>Salaire réel incluant les bonis, les avantages sociaux et les charges sociales</t>
  </si>
  <si>
    <t>Sont admissibles les frais d’administration sans excéder 15 % de l’aide financière.</t>
  </si>
  <si>
    <r>
      <t>Étudiant salarié (postdoctorat</t>
    </r>
    <r>
      <rPr>
        <sz val="11"/>
        <rFont val="Calibri"/>
        <family val="2"/>
        <scheme val="minor"/>
      </rPr>
      <t>)</t>
    </r>
  </si>
  <si>
    <t>non admissibles à ce volet</t>
  </si>
  <si>
    <t>Bonification de 10 % pour les projets dont les coûts sont affectés par le caractère unique lié à l'insularité et à l'isolement en raison de la position géographique de l'agglomération des Îles-de-la-Madeleine</t>
  </si>
  <si>
    <t>Chercheur(-euse) universitaire</t>
  </si>
  <si>
    <t>Chercheur(-euse) de centre de recherche</t>
  </si>
  <si>
    <t>Bonification pour les
Îles-de-la-Madeleine</t>
  </si>
  <si>
    <t>1. Indiquez :</t>
  </si>
  <si>
    <t>–  Si vous répondez aux critères d’admissibilité pour la bonification de 10 % pour les projets dont les coûts sont affectés par le caractère unique lié à l’insularité et à l’isolement en raison de la position géographique de l’agglomération des Îles-de-la-Madeleine;</t>
  </si>
  <si>
    <t>–  Si la demande de financement s’inscrit dans un projet global plus important. Si oui, inscrivez le coût total du projet global à la case suivante (case D10);</t>
  </si>
  <si>
    <t>2. Remplissez la SECTION 1 – DESCRIPTION DES COÛTS</t>
  </si>
  <si>
    <t>– Inscrivez la description des coûts admissibles et les montants correspondants dans les cases bleues prévues à cet effet (lignes 18 à 72).</t>
  </si>
  <si>
    <t>– S’il y a lieu, inscrivez la description des coûts essentiels non admissibles et les montants correspondants dans les cases bleues prévues à cet effet (lignes 81 à 89).</t>
  </si>
  <si>
    <t>3. Remplissez la SECTION 2 – STRUCTURE DE FINANCEMENT</t>
  </si>
  <si>
    <t>– Précisez les autres sources de financement liées à ce projet (lignes 101 à 114).</t>
  </si>
  <si>
    <r>
      <t xml:space="preserve">4. Faites-nous parvenir le fichier </t>
    </r>
    <r>
      <rPr>
        <b/>
        <i/>
        <sz val="11"/>
        <rFont val="Calibri"/>
        <family val="2"/>
        <scheme val="minor"/>
      </rPr>
      <t>Coûts et structure de financement</t>
    </r>
    <r>
      <rPr>
        <b/>
        <sz val="11"/>
        <rFont val="Calibri"/>
        <family val="2"/>
        <scheme val="minor"/>
      </rPr>
      <t xml:space="preserve"> en format Excel.  </t>
    </r>
  </si>
  <si>
    <r>
      <t xml:space="preserve">– Lors des réclamations, les pièces justificatives requises pour ce poste de dépenses sont :
       </t>
    </r>
    <r>
      <rPr>
        <i/>
        <sz val="11"/>
        <color theme="1"/>
        <rFont val="Calibri"/>
        <family val="2"/>
        <scheme val="minor"/>
      </rPr>
      <t xml:space="preserve"> Formulaire de déclaration des dépenses liées aux salaires</t>
    </r>
    <r>
      <rPr>
        <sz val="11"/>
        <color theme="1"/>
        <rFont val="Calibri"/>
        <family val="2"/>
        <scheme val="minor"/>
      </rPr>
      <t xml:space="preserve"> (à remplir pour l’ensemble des salaires déclarés du demandeur et de ses partenaires);
        Extractions du registre de paie de l’employeur ou des relevés de paie de chaque employé, lorsque requis.</t>
    </r>
  </si>
  <si>
    <t>Dépenses non admissibles selon le texte du programme et qui sont essentielles à la réalisation du projet</t>
  </si>
  <si>
    <t xml:space="preserve">Total de chacune des colonnes (ligne 92) sur le total des dépenses admissibles (cellule H92) (%)  </t>
  </si>
  <si>
    <r>
      <rPr>
        <b/>
        <sz val="14"/>
        <rFont val="Calibri"/>
        <family val="2"/>
        <scheme val="minor"/>
      </rPr>
      <t>Conditions particulières </t>
    </r>
    <r>
      <rPr>
        <sz val="14"/>
        <rFont val="Calibri"/>
        <family val="2"/>
        <scheme val="minor"/>
      </rPr>
      <t>:</t>
    </r>
  </si>
  <si>
    <r>
      <t xml:space="preserve">Identification du contributeur
</t>
    </r>
    <r>
      <rPr>
        <sz val="9"/>
        <rFont val="Arial"/>
        <family val="2"/>
      </rPr>
      <t>(demandeur, partenaire, ministère, organisme, société d’État, autre [précisez])</t>
    </r>
  </si>
  <si>
    <t>Section de commentaires réservée au Ministère</t>
  </si>
  <si>
    <t>Contribution 
en argent</t>
  </si>
  <si>
    <r>
      <t>Inscrire le montant demandé au programme dans la colonne </t>
    </r>
    <r>
      <rPr>
        <i/>
        <sz val="9"/>
        <rFont val="Arial"/>
        <family val="2"/>
      </rPr>
      <t>Montant des frais d’administration demandé</t>
    </r>
    <r>
      <rPr>
        <sz val="9"/>
        <rFont val="Arial"/>
        <family val="2"/>
      </rPr>
      <t xml:space="preserve">. Il est possible que le montant à indiquer soit inférieur au montant maximum admissible si le taux d’aide est déjà atteint. Les frais d’administration peuvent être une contribution en nature. </t>
    </r>
  </si>
  <si>
    <t>Description du matériel ou de l’équipement acheté (maximum de 100 000 $ pour ces dépenses)</t>
  </si>
  <si>
    <t>Exemple : Achat, livraison et installation de 3 équipements de congélation à 60 000 $ chacun</t>
  </si>
  <si>
    <t>Total des contributions 
en argent</t>
  </si>
  <si>
    <t>– Contribution sans paiement correspondant à l'implication de ressources humaines et l'utilisation de terrains, d'immeubles, d'équipements ou de marchandises nécessaires à la réalisation du projet et à laquelle est attribuée une valeur monétaire.</t>
  </si>
  <si>
    <r>
      <t>– Lors des réclamations, les pièces justificatives requises pour ce poste de dépenses sont :
       Implication de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ressources humaines : </t>
    </r>
    <r>
      <rPr>
        <i/>
        <sz val="11"/>
        <color theme="1"/>
        <rFont val="Calibri"/>
        <family val="2"/>
        <scheme val="minor"/>
      </rPr>
      <t>Formulaire de déclaration des dépenses liées aux salaires</t>
    </r>
    <r>
      <rPr>
        <sz val="11"/>
        <rFont val="Calibri"/>
        <family val="2"/>
        <scheme val="minor"/>
      </rPr>
      <t xml:space="preserve"> (à remplir p</t>
    </r>
    <r>
      <rPr>
        <sz val="11"/>
        <color theme="1"/>
        <rFont val="Calibri"/>
        <family val="2"/>
        <scheme val="minor"/>
      </rPr>
      <t xml:space="preserve">our l’ensemble des salaires déclarés du demandeur et de ses partenaires);
       Utilisation de terrains, d’immeubles, d’équipements ou de marchandises : </t>
    </r>
    <r>
      <rPr>
        <i/>
        <sz val="11"/>
        <color theme="1"/>
        <rFont val="Calibri"/>
        <family val="2"/>
        <scheme val="minor"/>
      </rPr>
      <t>Formulaire de déclaration de contribution nature</t>
    </r>
    <r>
      <rPr>
        <sz val="11"/>
        <color theme="1"/>
        <rFont val="Calibri"/>
        <family val="2"/>
        <scheme val="minor"/>
      </rPr>
      <t xml:space="preserve">.
</t>
    </r>
  </si>
  <si>
    <r>
      <t xml:space="preserve">– La durée :  
           </t>
    </r>
    <r>
      <rPr>
        <b/>
        <sz val="11"/>
        <color theme="1"/>
        <rFont val="Calibri"/>
        <family val="2"/>
        <scheme val="minor"/>
      </rPr>
      <t>1 an</t>
    </r>
    <r>
      <rPr>
        <sz val="11"/>
        <color theme="1"/>
        <rFont val="Calibri"/>
        <family val="2"/>
        <scheme val="minor"/>
      </rPr>
      <t xml:space="preserve"> pour les projets de 12 mois et moins
           </t>
    </r>
    <r>
      <rPr>
        <b/>
        <sz val="11"/>
        <color theme="1"/>
        <rFont val="Calibri"/>
        <family val="2"/>
        <scheme val="minor"/>
      </rPr>
      <t>2 ans</t>
    </r>
    <r>
      <rPr>
        <sz val="11"/>
        <color theme="1"/>
        <rFont val="Calibri"/>
        <family val="2"/>
        <scheme val="minor"/>
      </rPr>
      <t xml:space="preserve"> pour les projets de 13 à 24 mois
           </t>
    </r>
    <r>
      <rPr>
        <b/>
        <sz val="11"/>
        <color theme="1"/>
        <rFont val="Calibri"/>
        <family val="2"/>
        <scheme val="minor"/>
      </rPr>
      <t>3 ans</t>
    </r>
    <r>
      <rPr>
        <sz val="11"/>
        <color theme="1"/>
        <rFont val="Calibri"/>
        <family val="2"/>
        <scheme val="minor"/>
      </rPr>
      <t xml:space="preserve"> pour les projets de 25 à 36 mois
</t>
    </r>
  </si>
  <si>
    <t>En argent et nature</t>
  </si>
  <si>
    <t xml:space="preserve">Note : Le montant inscrit dans la colonne Coût de la dépense admissible doit être réparti dans les colonnes adjacentes, soit : Contribution du demandeur ou de ses partenaires, Autre contribution gouvernementale et Aide financière demandée au programme. 
Ainsi, la somme des colonnes I, J, K et L doit égaler celle de la colonne H. </t>
  </si>
  <si>
    <t>Contribution du demandeur 
ou de ses partenaires</t>
  </si>
  <si>
    <t>Aide pêcheur(-cheuse)</t>
  </si>
  <si>
    <t>Producteur(-trice) aquacole</t>
  </si>
  <si>
    <t>Autre professionnel(le)</t>
  </si>
  <si>
    <t>PROGRAMME DE DÉVELOPPEMENT TERRITORIAL ET SECTORIEL
Coût et structure de financement - Volet 2 - Réalisation de projets d’intérêt collectif</t>
  </si>
  <si>
    <t>* Le montant de l’aide financière offerte est inscrit dans la convention d'aide financière transmise par le Ministère.</t>
  </si>
  <si>
    <r>
      <t>SECTION</t>
    </r>
    <r>
      <rPr>
        <b/>
        <sz val="11"/>
        <rFont val="Arial"/>
        <family val="2"/>
      </rPr>
      <t xml:space="preserve"> 1</t>
    </r>
    <r>
      <rPr>
        <b/>
        <sz val="11"/>
        <color theme="1"/>
        <rFont val="Arial"/>
        <family val="2"/>
      </rPr>
      <t xml:space="preserve"> – DESCRIPTION DES COÛTS </t>
    </r>
    <r>
      <rPr>
        <b/>
        <sz val="11"/>
        <color rgb="FF265792"/>
        <rFont val="Arial"/>
        <family val="2"/>
      </rPr>
      <t>(OBLIGATOIRE – à remplir par le bénéficiaire)</t>
    </r>
  </si>
  <si>
    <t>Exemple : 5 visites de ferme, 100 km par visite à 0,530 $/km et 5 dîners pour comité de suivi du projet à 16,40 $/dîner et 2 nuits à Montréal en haute saison à 219 $/nuit</t>
  </si>
  <si>
    <t>Exemple : Demandeur</t>
  </si>
  <si>
    <t>Calcul du montant de contribution en argent</t>
  </si>
  <si>
    <t>Barèmes</t>
  </si>
  <si>
    <t>Structures de concertation territoriale</t>
  </si>
  <si>
    <t>v.2024_11_29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</si>
</sst>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\ &quot;$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rgb="FF265792"/>
      <name val="Arial"/>
      <family val="2"/>
    </font>
    <font>
      <b/>
      <sz val="14"/>
      <color rgb="FF26579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theme="4"/>
      <name val="Arial"/>
      <family val="2"/>
    </font>
    <font>
      <sz val="8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265792"/>
      <name val="Arial"/>
      <family val="2"/>
    </font>
    <font>
      <b/>
      <sz val="9"/>
      <color rgb="FF265792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26579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E69A"/>
        <bgColor indexed="64"/>
      </patternFill>
    </fill>
    <fill>
      <patternFill patternType="solid">
        <fgColor rgb="FF4E56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E6F0"/>
        <bgColor indexed="64"/>
      </patternFill>
    </fill>
    <fill>
      <patternFill patternType="solid">
        <fgColor rgb="FFF7F7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3E3E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E3E3E3"/>
      </left>
      <right style="thin">
        <color rgb="FFE3E3E3"/>
      </right>
      <top/>
      <bottom style="thin">
        <color rgb="FFE3E3E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7" fillId="0" borderId="0" xfId="1" applyFont="1"/>
    <xf numFmtId="164" fontId="7" fillId="0" borderId="0" xfId="1" applyNumberFormat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2" fillId="0" borderId="0" xfId="1" applyFont="1"/>
    <xf numFmtId="0" fontId="7" fillId="2" borderId="0" xfId="1" applyFont="1" applyFill="1"/>
    <xf numFmtId="0" fontId="11" fillId="0" borderId="0" xfId="0" applyFont="1" applyAlignment="1">
      <alignment vertical="center"/>
    </xf>
    <xf numFmtId="9" fontId="7" fillId="0" borderId="0" xfId="1" applyNumberFormat="1" applyFont="1" applyAlignment="1">
      <alignment horizontal="left"/>
    </xf>
    <xf numFmtId="44" fontId="2" fillId="4" borderId="5" xfId="2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right" vertical="center" wrapText="1"/>
    </xf>
    <xf numFmtId="9" fontId="2" fillId="3" borderId="5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 wrapText="1"/>
    </xf>
    <xf numFmtId="165" fontId="2" fillId="3" borderId="5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0" applyFont="1"/>
    <xf numFmtId="164" fontId="3" fillId="12" borderId="8" xfId="1" applyNumberFormat="1" applyFont="1" applyFill="1" applyBorder="1" applyAlignment="1">
      <alignment vertical="center"/>
    </xf>
    <xf numFmtId="164" fontId="3" fillId="12" borderId="2" xfId="1" applyNumberFormat="1" applyFont="1" applyFill="1" applyBorder="1" applyAlignment="1">
      <alignment vertical="center"/>
    </xf>
    <xf numFmtId="164" fontId="3" fillId="12" borderId="9" xfId="1" applyNumberFormat="1" applyFont="1" applyFill="1" applyBorder="1" applyAlignment="1">
      <alignment vertical="center"/>
    </xf>
    <xf numFmtId="1" fontId="7" fillId="0" borderId="0" xfId="1" applyNumberFormat="1" applyFont="1" applyAlignment="1">
      <alignment horizontal="center" vertical="center" wrapText="1"/>
    </xf>
    <xf numFmtId="0" fontId="5" fillId="19" borderId="1" xfId="1" applyFont="1" applyFill="1" applyBorder="1" applyAlignment="1">
      <alignment horizontal="center" vertical="center" wrapText="1"/>
    </xf>
    <xf numFmtId="10" fontId="6" fillId="11" borderId="5" xfId="3" applyNumberFormat="1" applyFont="1" applyFill="1" applyBorder="1" applyAlignment="1" applyProtection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 applyProtection="1">
      <alignment horizontal="center" vertical="top"/>
      <protection locked="0"/>
    </xf>
    <xf numFmtId="44" fontId="17" fillId="6" borderId="5" xfId="2" applyFont="1" applyFill="1" applyBorder="1" applyAlignment="1" applyProtection="1">
      <alignment horizontal="center" vertical="center"/>
    </xf>
    <xf numFmtId="2" fontId="17" fillId="6" borderId="5" xfId="3" applyNumberFormat="1" applyFont="1" applyFill="1" applyBorder="1" applyAlignment="1" applyProtection="1">
      <alignment horizontal="center" vertical="center"/>
    </xf>
    <xf numFmtId="2" fontId="2" fillId="4" borderId="5" xfId="3" applyNumberFormat="1" applyFont="1" applyFill="1" applyBorder="1" applyAlignment="1" applyProtection="1">
      <alignment horizontal="center" vertical="center"/>
      <protection locked="0"/>
    </xf>
    <xf numFmtId="0" fontId="17" fillId="6" borderId="5" xfId="1" applyFont="1" applyFill="1" applyBorder="1" applyAlignment="1">
      <alignment horizontal="center" vertical="center"/>
    </xf>
    <xf numFmtId="10" fontId="17" fillId="6" borderId="5" xfId="3" applyNumberFormat="1" applyFont="1" applyFill="1" applyBorder="1" applyAlignment="1" applyProtection="1">
      <alignment horizontal="center" vertical="center"/>
    </xf>
    <xf numFmtId="10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6" borderId="22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/>
    </xf>
    <xf numFmtId="10" fontId="3" fillId="6" borderId="5" xfId="1" applyNumberFormat="1" applyFont="1" applyFill="1" applyBorder="1" applyAlignment="1">
      <alignment horizontal="center" vertical="center"/>
    </xf>
    <xf numFmtId="2" fontId="3" fillId="11" borderId="5" xfId="1" applyNumberFormat="1" applyFont="1" applyFill="1" applyBorder="1" applyAlignment="1">
      <alignment horizontal="center" vertical="center"/>
    </xf>
    <xf numFmtId="164" fontId="3" fillId="11" borderId="5" xfId="1" applyNumberFormat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 wrapText="1"/>
    </xf>
    <xf numFmtId="9" fontId="3" fillId="4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24" fillId="0" borderId="0" xfId="0" applyNumberFormat="1" applyFont="1" applyAlignment="1">
      <alignment horizontal="left" wrapText="1"/>
    </xf>
    <xf numFmtId="0" fontId="31" fillId="0" borderId="0" xfId="0" applyFont="1" applyAlignment="1">
      <alignment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5" fillId="8" borderId="0" xfId="0" applyFont="1" applyFill="1"/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left"/>
    </xf>
    <xf numFmtId="0" fontId="35" fillId="7" borderId="17" xfId="0" applyFont="1" applyFill="1" applyBorder="1"/>
    <xf numFmtId="0" fontId="35" fillId="0" borderId="17" xfId="0" applyFont="1" applyBorder="1"/>
    <xf numFmtId="0" fontId="35" fillId="5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9" fontId="35" fillId="7" borderId="12" xfId="0" applyNumberFormat="1" applyFont="1" applyFill="1" applyBorder="1" applyAlignment="1">
      <alignment horizontal="left"/>
    </xf>
    <xf numFmtId="0" fontId="35" fillId="0" borderId="12" xfId="0" applyFont="1" applyBorder="1"/>
    <xf numFmtId="0" fontId="35" fillId="7" borderId="12" xfId="0" applyFont="1" applyFill="1" applyBorder="1"/>
    <xf numFmtId="0" fontId="35" fillId="7" borderId="12" xfId="0" applyFont="1" applyFill="1" applyBorder="1" applyAlignment="1">
      <alignment horizontal="center"/>
    </xf>
    <xf numFmtId="0" fontId="35" fillId="0" borderId="12" xfId="0" applyFont="1" applyBorder="1" applyAlignment="1">
      <alignment horizontal="center"/>
    </xf>
    <xf numFmtId="165" fontId="35" fillId="7" borderId="12" xfId="0" applyNumberFormat="1" applyFont="1" applyFill="1" applyBorder="1"/>
    <xf numFmtId="0" fontId="35" fillId="10" borderId="0" xfId="0" applyFont="1" applyFill="1"/>
    <xf numFmtId="164" fontId="35" fillId="0" borderId="17" xfId="0" applyNumberFormat="1" applyFont="1" applyBorder="1" applyAlignment="1">
      <alignment horizontal="center"/>
    </xf>
    <xf numFmtId="165" fontId="35" fillId="0" borderId="12" xfId="0" applyNumberFormat="1" applyFont="1" applyBorder="1"/>
    <xf numFmtId="164" fontId="35" fillId="7" borderId="17" xfId="0" applyNumberFormat="1" applyFont="1" applyFill="1" applyBorder="1" applyAlignment="1">
      <alignment horizontal="center"/>
    </xf>
    <xf numFmtId="165" fontId="35" fillId="10" borderId="12" xfId="0" applyNumberFormat="1" applyFont="1" applyFill="1" applyBorder="1"/>
    <xf numFmtId="0" fontId="6" fillId="9" borderId="0" xfId="0" applyFont="1" applyFill="1" applyAlignment="1">
      <alignment vertical="center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9" fontId="35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6" fillId="9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center" vertical="center"/>
    </xf>
    <xf numFmtId="0" fontId="6" fillId="13" borderId="0" xfId="0" applyFont="1" applyFill="1"/>
    <xf numFmtId="0" fontId="2" fillId="15" borderId="18" xfId="0" applyFont="1" applyFill="1" applyBorder="1" applyAlignment="1" applyProtection="1">
      <alignment vertical="center" wrapText="1"/>
      <protection hidden="1"/>
    </xf>
    <xf numFmtId="0" fontId="6" fillId="20" borderId="0" xfId="0" applyFont="1" applyFill="1"/>
    <xf numFmtId="0" fontId="3" fillId="6" borderId="5" xfId="1" applyFont="1" applyFill="1" applyBorder="1" applyAlignment="1">
      <alignment horizontal="center" vertical="center" wrapText="1"/>
    </xf>
    <xf numFmtId="0" fontId="3" fillId="19" borderId="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  <protection locked="0"/>
    </xf>
    <xf numFmtId="164" fontId="3" fillId="4" borderId="1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1" applyNumberFormat="1" applyFont="1" applyFill="1" applyBorder="1" applyAlignment="1">
      <alignment horizontal="center" vertical="center" wrapText="1"/>
    </xf>
    <xf numFmtId="165" fontId="3" fillId="6" borderId="5" xfId="1" applyNumberFormat="1" applyFont="1" applyFill="1" applyBorder="1" applyAlignment="1">
      <alignment horizontal="center" vertical="center"/>
    </xf>
    <xf numFmtId="165" fontId="3" fillId="6" borderId="5" xfId="3" applyNumberFormat="1" applyFont="1" applyFill="1" applyBorder="1" applyAlignment="1" applyProtection="1">
      <alignment horizontal="center" vertical="center"/>
    </xf>
    <xf numFmtId="165" fontId="17" fillId="6" borderId="6" xfId="1" applyNumberFormat="1" applyFont="1" applyFill="1" applyBorder="1" applyAlignment="1">
      <alignment horizontal="right" vertical="center"/>
    </xf>
    <xf numFmtId="165" fontId="17" fillId="6" borderId="5" xfId="1" applyNumberFormat="1" applyFont="1" applyFill="1" applyBorder="1" applyAlignment="1">
      <alignment horizontal="right" vertical="center"/>
    </xf>
    <xf numFmtId="165" fontId="2" fillId="4" borderId="6" xfId="1" applyNumberFormat="1" applyFont="1" applyFill="1" applyBorder="1" applyAlignment="1" applyProtection="1">
      <alignment horizontal="right" vertical="center"/>
      <protection locked="0"/>
    </xf>
    <xf numFmtId="165" fontId="2" fillId="4" borderId="5" xfId="1" applyNumberFormat="1" applyFont="1" applyFill="1" applyBorder="1" applyAlignment="1" applyProtection="1">
      <alignment horizontal="right" vertical="center"/>
      <protection locked="0"/>
    </xf>
    <xf numFmtId="165" fontId="3" fillId="6" borderId="6" xfId="1" applyNumberFormat="1" applyFont="1" applyFill="1" applyBorder="1" applyAlignment="1">
      <alignment vertical="center"/>
    </xf>
    <xf numFmtId="165" fontId="3" fillId="6" borderId="5" xfId="1" applyNumberFormat="1" applyFont="1" applyFill="1" applyBorder="1" applyAlignment="1">
      <alignment vertical="center"/>
    </xf>
    <xf numFmtId="165" fontId="2" fillId="14" borderId="5" xfId="1" applyNumberFormat="1" applyFont="1" applyFill="1" applyBorder="1" applyAlignment="1" applyProtection="1">
      <alignment horizontal="center" vertical="center"/>
      <protection locked="0"/>
    </xf>
    <xf numFmtId="165" fontId="2" fillId="6" borderId="6" xfId="1" applyNumberFormat="1" applyFont="1" applyFill="1" applyBorder="1" applyAlignment="1">
      <alignment horizontal="right" vertical="center"/>
    </xf>
    <xf numFmtId="165" fontId="17" fillId="6" borderId="5" xfId="1" applyNumberFormat="1" applyFont="1" applyFill="1" applyBorder="1" applyAlignment="1">
      <alignment vertical="center"/>
    </xf>
    <xf numFmtId="165" fontId="2" fillId="4" borderId="10" xfId="1" applyNumberFormat="1" applyFont="1" applyFill="1" applyBorder="1" applyAlignment="1" applyProtection="1">
      <alignment horizontal="right" vertical="center"/>
      <protection locked="0"/>
    </xf>
    <xf numFmtId="165" fontId="17" fillId="6" borderId="6" xfId="1" applyNumberFormat="1" applyFont="1" applyFill="1" applyBorder="1" applyAlignment="1">
      <alignment horizontal="right" vertical="center" wrapText="1"/>
    </xf>
    <xf numFmtId="165" fontId="17" fillId="6" borderId="5" xfId="1" applyNumberFormat="1" applyFont="1" applyFill="1" applyBorder="1" applyAlignment="1">
      <alignment horizontal="right" vertical="center" wrapText="1"/>
    </xf>
    <xf numFmtId="165" fontId="17" fillId="6" borderId="9" xfId="1" applyNumberFormat="1" applyFont="1" applyFill="1" applyBorder="1" applyAlignment="1">
      <alignment horizontal="right" vertical="center"/>
    </xf>
    <xf numFmtId="165" fontId="2" fillId="4" borderId="8" xfId="1" applyNumberFormat="1" applyFont="1" applyFill="1" applyBorder="1" applyAlignment="1" applyProtection="1">
      <alignment horizontal="right" vertical="center"/>
      <protection locked="0"/>
    </xf>
    <xf numFmtId="165" fontId="2" fillId="4" borderId="9" xfId="1" applyNumberFormat="1" applyFont="1" applyFill="1" applyBorder="1" applyAlignment="1" applyProtection="1">
      <alignment horizontal="right" vertical="center"/>
      <protection locked="0"/>
    </xf>
    <xf numFmtId="165" fontId="2" fillId="4" borderId="2" xfId="1" applyNumberFormat="1" applyFont="1" applyFill="1" applyBorder="1" applyAlignment="1" applyProtection="1">
      <alignment horizontal="right" vertical="center"/>
      <protection locked="0"/>
    </xf>
    <xf numFmtId="165" fontId="2" fillId="4" borderId="3" xfId="1" applyNumberFormat="1" applyFont="1" applyFill="1" applyBorder="1" applyAlignment="1" applyProtection="1">
      <alignment horizontal="right" vertical="center"/>
      <protection locked="0"/>
    </xf>
    <xf numFmtId="165" fontId="2" fillId="14" borderId="5" xfId="2" applyNumberFormat="1" applyFont="1" applyFill="1" applyBorder="1" applyAlignment="1" applyProtection="1">
      <alignment horizontal="center" vertical="center"/>
      <protection locked="0"/>
    </xf>
    <xf numFmtId="165" fontId="2" fillId="4" borderId="6" xfId="2" applyNumberFormat="1" applyFont="1" applyFill="1" applyBorder="1" applyAlignment="1" applyProtection="1">
      <alignment horizontal="right" vertical="center"/>
      <protection locked="0"/>
    </xf>
    <xf numFmtId="165" fontId="2" fillId="4" borderId="5" xfId="2" applyNumberFormat="1" applyFont="1" applyFill="1" applyBorder="1" applyAlignment="1" applyProtection="1">
      <alignment horizontal="right" vertical="center"/>
      <protection locked="0"/>
    </xf>
    <xf numFmtId="165" fontId="3" fillId="6" borderId="5" xfId="2" applyNumberFormat="1" applyFont="1" applyFill="1" applyBorder="1" applyAlignment="1">
      <alignment vertical="center"/>
    </xf>
    <xf numFmtId="165" fontId="3" fillId="6" borderId="6" xfId="1" applyNumberFormat="1" applyFont="1" applyFill="1" applyBorder="1" applyAlignment="1">
      <alignment horizontal="center" vertical="center"/>
    </xf>
    <xf numFmtId="165" fontId="3" fillId="6" borderId="6" xfId="1" applyNumberFormat="1" applyFont="1" applyFill="1" applyBorder="1" applyAlignment="1">
      <alignment horizontal="right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18" borderId="5" xfId="1" applyNumberFormat="1" applyFont="1" applyFill="1" applyBorder="1" applyAlignment="1">
      <alignment horizontal="center" vertical="center"/>
    </xf>
    <xf numFmtId="0" fontId="17" fillId="6" borderId="15" xfId="1" applyFont="1" applyFill="1" applyBorder="1" applyAlignment="1" applyProtection="1">
      <alignment horizontal="center" vertical="center" wrapText="1"/>
      <protection locked="0"/>
    </xf>
    <xf numFmtId="165" fontId="17" fillId="6" borderId="9" xfId="1" applyNumberFormat="1" applyFont="1" applyFill="1" applyBorder="1" applyAlignment="1" applyProtection="1">
      <alignment horizontal="center" vertical="center" wrapText="1"/>
      <protection locked="0"/>
    </xf>
    <xf numFmtId="165" fontId="2" fillId="6" borderId="9" xfId="1" applyNumberFormat="1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165" fontId="3" fillId="6" borderId="9" xfId="1" applyNumberFormat="1" applyFont="1" applyFill="1" applyBorder="1" applyAlignment="1">
      <alignment horizontal="center" vertical="center" wrapText="1"/>
    </xf>
    <xf numFmtId="0" fontId="7" fillId="0" borderId="0" xfId="1" applyFont="1" applyBorder="1"/>
    <xf numFmtId="165" fontId="17" fillId="6" borderId="25" xfId="1" applyNumberFormat="1" applyFont="1" applyFill="1" applyBorder="1" applyAlignment="1">
      <alignment horizontal="right" vertical="center"/>
    </xf>
    <xf numFmtId="165" fontId="2" fillId="6" borderId="25" xfId="1" applyNumberFormat="1" applyFont="1" applyFill="1" applyBorder="1" applyAlignment="1">
      <alignment horizontal="right" vertical="center"/>
    </xf>
    <xf numFmtId="165" fontId="3" fillId="6" borderId="25" xfId="1" applyNumberFormat="1" applyFont="1" applyFill="1" applyBorder="1" applyAlignment="1">
      <alignment vertical="center"/>
    </xf>
    <xf numFmtId="165" fontId="4" fillId="6" borderId="25" xfId="1" applyNumberFormat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165" fontId="2" fillId="17" borderId="32" xfId="2" applyNumberFormat="1" applyFont="1" applyFill="1" applyBorder="1" applyAlignment="1">
      <alignment horizontal="right" vertical="center"/>
    </xf>
    <xf numFmtId="165" fontId="3" fillId="6" borderId="25" xfId="2" applyNumberFormat="1" applyFont="1" applyFill="1" applyBorder="1" applyAlignment="1">
      <alignment vertical="center"/>
    </xf>
    <xf numFmtId="165" fontId="2" fillId="17" borderId="25" xfId="1" applyNumberFormat="1" applyFont="1" applyFill="1" applyBorder="1" applyAlignment="1">
      <alignment horizontal="right" vertical="center"/>
    </xf>
    <xf numFmtId="164" fontId="3" fillId="12" borderId="29" xfId="1" applyNumberFormat="1" applyFont="1" applyFill="1" applyBorder="1" applyAlignment="1">
      <alignment vertical="center"/>
    </xf>
    <xf numFmtId="164" fontId="3" fillId="12" borderId="34" xfId="1" applyNumberFormat="1" applyFont="1" applyFill="1" applyBorder="1" applyAlignment="1">
      <alignment vertical="center"/>
    </xf>
    <xf numFmtId="164" fontId="5" fillId="19" borderId="25" xfId="1" applyNumberFormat="1" applyFont="1" applyFill="1" applyBorder="1" applyAlignment="1">
      <alignment horizontal="center" vertical="center" wrapText="1"/>
    </xf>
    <xf numFmtId="165" fontId="6" fillId="3" borderId="25" xfId="1" applyNumberFormat="1" applyFont="1" applyFill="1" applyBorder="1" applyAlignment="1">
      <alignment horizontal="center" vertical="center"/>
    </xf>
    <xf numFmtId="10" fontId="3" fillId="11" borderId="25" xfId="3" applyNumberFormat="1" applyFont="1" applyFill="1" applyBorder="1" applyAlignment="1" applyProtection="1">
      <alignment horizontal="center" vertical="center" wrapText="1"/>
    </xf>
    <xf numFmtId="164" fontId="6" fillId="11" borderId="38" xfId="1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4" fillId="0" borderId="0" xfId="0" applyNumberFormat="1" applyFont="1" applyAlignment="1">
      <alignment horizontal="left" wrapText="1"/>
    </xf>
    <xf numFmtId="49" fontId="24" fillId="22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/>
    </xf>
    <xf numFmtId="49" fontId="39" fillId="0" borderId="0" xfId="0" applyNumberFormat="1" applyFont="1" applyAlignment="1">
      <alignment horizontal="left" wrapText="1"/>
    </xf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30" fillId="0" borderId="0" xfId="0" applyNumberFormat="1" applyFont="1" applyFill="1" applyAlignment="1">
      <alignment horizontal="center" vertical="center" wrapText="1"/>
    </xf>
    <xf numFmtId="0" fontId="45" fillId="3" borderId="3" xfId="5" applyFont="1" applyFill="1" applyBorder="1" applyAlignment="1">
      <alignment horizontal="center" vertical="center" wrapText="1"/>
    </xf>
    <xf numFmtId="0" fontId="45" fillId="3" borderId="15" xfId="5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11" fillId="6" borderId="2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7" fillId="6" borderId="24" xfId="1" applyFont="1" applyFill="1" applyBorder="1" applyAlignment="1">
      <alignment horizontal="left" vertical="center"/>
    </xf>
    <xf numFmtId="0" fontId="17" fillId="6" borderId="8" xfId="1" applyFont="1" applyFill="1" applyBorder="1" applyAlignment="1">
      <alignment horizontal="left" vertical="center"/>
    </xf>
    <xf numFmtId="0" fontId="17" fillId="6" borderId="9" xfId="1" applyFont="1" applyFill="1" applyBorder="1" applyAlignment="1">
      <alignment horizontal="left" vertical="center"/>
    </xf>
    <xf numFmtId="0" fontId="2" fillId="4" borderId="24" xfId="2" applyNumberFormat="1" applyFont="1" applyFill="1" applyBorder="1" applyAlignment="1" applyProtection="1">
      <alignment horizontal="left" vertical="center"/>
      <protection locked="0"/>
    </xf>
    <xf numFmtId="0" fontId="2" fillId="4" borderId="8" xfId="2" applyNumberFormat="1" applyFont="1" applyFill="1" applyBorder="1" applyAlignment="1" applyProtection="1">
      <alignment horizontal="left" vertical="center"/>
      <protection locked="0"/>
    </xf>
    <xf numFmtId="0" fontId="2" fillId="4" borderId="9" xfId="2" applyNumberFormat="1" applyFont="1" applyFill="1" applyBorder="1" applyAlignment="1" applyProtection="1">
      <alignment horizontal="left" vertical="center"/>
      <protection locked="0"/>
    </xf>
    <xf numFmtId="164" fontId="2" fillId="3" borderId="24" xfId="1" applyNumberFormat="1" applyFont="1" applyFill="1" applyBorder="1" applyAlignment="1">
      <alignment horizontal="right" vertical="top"/>
    </xf>
    <xf numFmtId="164" fontId="2" fillId="3" borderId="8" xfId="1" applyNumberFormat="1" applyFont="1" applyFill="1" applyBorder="1" applyAlignment="1">
      <alignment horizontal="right" vertical="top"/>
    </xf>
    <xf numFmtId="164" fontId="2" fillId="3" borderId="9" xfId="1" applyNumberFormat="1" applyFont="1" applyFill="1" applyBorder="1" applyAlignment="1">
      <alignment horizontal="right" vertical="top"/>
    </xf>
    <xf numFmtId="0" fontId="3" fillId="4" borderId="5" xfId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1" applyFont="1" applyFill="1" applyBorder="1" applyAlignment="1" applyProtection="1">
      <alignment horizontal="left" vertical="center" wrapText="1"/>
      <protection locked="0"/>
    </xf>
    <xf numFmtId="0" fontId="2" fillId="4" borderId="8" xfId="1" applyFont="1" applyFill="1" applyBorder="1" applyAlignment="1" applyProtection="1">
      <alignment horizontal="left" vertical="center" wrapText="1"/>
      <protection locked="0"/>
    </xf>
    <xf numFmtId="0" fontId="2" fillId="4" borderId="9" xfId="1" applyFont="1" applyFill="1" applyBorder="1" applyAlignment="1" applyProtection="1">
      <alignment horizontal="left" vertical="center" wrapText="1"/>
      <protection locked="0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18" borderId="5" xfId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41" fillId="21" borderId="4" xfId="0" applyFont="1" applyFill="1" applyBorder="1" applyAlignment="1" applyProtection="1">
      <alignment horizontal="left" vertical="top"/>
      <protection locked="0"/>
    </xf>
    <xf numFmtId="0" fontId="41" fillId="21" borderId="0" xfId="0" applyFont="1" applyFill="1" applyBorder="1" applyAlignment="1" applyProtection="1">
      <alignment horizontal="left" vertical="top"/>
      <protection locked="0"/>
    </xf>
    <xf numFmtId="0" fontId="41" fillId="21" borderId="7" xfId="0" applyFont="1" applyFill="1" applyBorder="1" applyAlignment="1" applyProtection="1">
      <alignment horizontal="left" vertical="top"/>
      <protection locked="0"/>
    </xf>
    <xf numFmtId="0" fontId="41" fillId="21" borderId="14" xfId="0" applyFont="1" applyFill="1" applyBorder="1" applyAlignment="1" applyProtection="1">
      <alignment horizontal="left" vertical="top"/>
      <protection locked="0"/>
    </xf>
    <xf numFmtId="0" fontId="41" fillId="21" borderId="13" xfId="0" applyFont="1" applyFill="1" applyBorder="1" applyAlignment="1" applyProtection="1">
      <alignment horizontal="left" vertical="top"/>
      <protection locked="0"/>
    </xf>
    <xf numFmtId="0" fontId="41" fillId="21" borderId="15" xfId="0" applyFont="1" applyFill="1" applyBorder="1" applyAlignment="1" applyProtection="1">
      <alignment horizontal="left" vertical="top"/>
      <protection locked="0"/>
    </xf>
    <xf numFmtId="2" fontId="3" fillId="18" borderId="5" xfId="1" applyNumberFormat="1" applyFont="1" applyFill="1" applyBorder="1" applyAlignment="1">
      <alignment horizontal="center" vertical="center"/>
    </xf>
    <xf numFmtId="0" fontId="5" fillId="18" borderId="5" xfId="1" applyFont="1" applyFill="1" applyBorder="1" applyAlignment="1">
      <alignment horizontal="center" vertical="center"/>
    </xf>
    <xf numFmtId="0" fontId="5" fillId="18" borderId="5" xfId="1" applyFont="1" applyFill="1" applyBorder="1" applyAlignment="1">
      <alignment horizontal="center" vertical="center" wrapText="1"/>
    </xf>
    <xf numFmtId="0" fontId="3" fillId="18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left" vertical="center"/>
    </xf>
    <xf numFmtId="0" fontId="2" fillId="4" borderId="24" xfId="1" applyFont="1" applyFill="1" applyBorder="1" applyAlignment="1" applyProtection="1">
      <alignment horizontal="left" vertical="top"/>
      <protection locked="0"/>
    </xf>
    <xf numFmtId="0" fontId="2" fillId="4" borderId="8" xfId="1" applyFont="1" applyFill="1" applyBorder="1" applyAlignment="1" applyProtection="1">
      <alignment horizontal="left" vertical="top"/>
      <protection locked="0"/>
    </xf>
    <xf numFmtId="164" fontId="26" fillId="11" borderId="39" xfId="1" applyNumberFormat="1" applyFont="1" applyFill="1" applyBorder="1" applyAlignment="1">
      <alignment horizontal="center" vertical="center" wrapText="1"/>
    </xf>
    <xf numFmtId="164" fontId="26" fillId="11" borderId="40" xfId="1" applyNumberFormat="1" applyFont="1" applyFill="1" applyBorder="1" applyAlignment="1">
      <alignment horizontal="center" vertical="center" wrapText="1"/>
    </xf>
    <xf numFmtId="10" fontId="21" fillId="11" borderId="39" xfId="3" applyNumberFormat="1" applyFont="1" applyFill="1" applyBorder="1" applyAlignment="1" applyProtection="1">
      <alignment horizontal="center" vertical="center" wrapText="1"/>
    </xf>
    <xf numFmtId="10" fontId="21" fillId="11" borderId="41" xfId="3" applyNumberFormat="1" applyFont="1" applyFill="1" applyBorder="1" applyAlignment="1" applyProtection="1">
      <alignment horizontal="center" vertical="center" wrapText="1"/>
    </xf>
    <xf numFmtId="164" fontId="6" fillId="11" borderId="24" xfId="1" applyNumberFormat="1" applyFont="1" applyFill="1" applyBorder="1" applyAlignment="1">
      <alignment horizontal="right" vertical="center" wrapText="1"/>
    </xf>
    <xf numFmtId="164" fontId="6" fillId="11" borderId="8" xfId="1" applyNumberFormat="1" applyFont="1" applyFill="1" applyBorder="1" applyAlignment="1">
      <alignment horizontal="right" vertical="center" wrapText="1"/>
    </xf>
    <xf numFmtId="164" fontId="6" fillId="11" borderId="9" xfId="1" applyNumberFormat="1" applyFont="1" applyFill="1" applyBorder="1" applyAlignment="1">
      <alignment horizontal="right" vertical="center" wrapText="1"/>
    </xf>
    <xf numFmtId="0" fontId="2" fillId="4" borderId="9" xfId="1" applyFont="1" applyFill="1" applyBorder="1" applyAlignment="1" applyProtection="1">
      <alignment horizontal="left" vertical="top"/>
      <protection locked="0"/>
    </xf>
    <xf numFmtId="164" fontId="2" fillId="3" borderId="24" xfId="1" applyNumberFormat="1" applyFont="1" applyFill="1" applyBorder="1" applyAlignment="1">
      <alignment horizontal="right" vertical="center"/>
    </xf>
    <xf numFmtId="164" fontId="2" fillId="3" borderId="8" xfId="1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0" fontId="18" fillId="3" borderId="29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top" wrapText="1"/>
    </xf>
    <xf numFmtId="0" fontId="18" fillId="3" borderId="3" xfId="1" applyFont="1" applyFill="1" applyBorder="1" applyAlignment="1">
      <alignment horizontal="center" vertical="top" wrapText="1"/>
    </xf>
    <xf numFmtId="0" fontId="2" fillId="3" borderId="28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left" vertical="top" wrapText="1"/>
    </xf>
    <xf numFmtId="164" fontId="2" fillId="2" borderId="2" xfId="1" applyNumberFormat="1" applyFont="1" applyFill="1" applyBorder="1" applyAlignment="1">
      <alignment horizontal="left" vertical="top" wrapText="1"/>
    </xf>
    <xf numFmtId="164" fontId="2" fillId="2" borderId="34" xfId="1" applyNumberFormat="1" applyFont="1" applyFill="1" applyBorder="1" applyAlignment="1">
      <alignment horizontal="left" vertical="top" wrapText="1"/>
    </xf>
    <xf numFmtId="164" fontId="2" fillId="2" borderId="4" xfId="1" applyNumberFormat="1" applyFont="1" applyFill="1" applyBorder="1" applyAlignment="1">
      <alignment horizontal="left" vertical="top" wrapText="1"/>
    </xf>
    <xf numFmtId="164" fontId="2" fillId="2" borderId="0" xfId="1" applyNumberFormat="1" applyFont="1" applyFill="1" applyBorder="1" applyAlignment="1">
      <alignment horizontal="left" vertical="top" wrapText="1"/>
    </xf>
    <xf numFmtId="164" fontId="2" fillId="2" borderId="36" xfId="1" applyNumberFormat="1" applyFont="1" applyFill="1" applyBorder="1" applyAlignment="1">
      <alignment horizontal="left" vertical="top" wrapText="1"/>
    </xf>
    <xf numFmtId="164" fontId="2" fillId="2" borderId="14" xfId="1" applyNumberFormat="1" applyFont="1" applyFill="1" applyBorder="1" applyAlignment="1">
      <alignment horizontal="left" vertical="top" wrapText="1"/>
    </xf>
    <xf numFmtId="164" fontId="2" fillId="2" borderId="13" xfId="1" applyNumberFormat="1" applyFont="1" applyFill="1" applyBorder="1" applyAlignment="1">
      <alignment horizontal="left" vertical="top" wrapText="1"/>
    </xf>
    <xf numFmtId="164" fontId="2" fillId="2" borderId="35" xfId="1" applyNumberFormat="1" applyFont="1" applyFill="1" applyBorder="1" applyAlignment="1">
      <alignment horizontal="left" vertical="top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28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18" fillId="16" borderId="15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35" xfId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  <protection locked="0"/>
    </xf>
    <xf numFmtId="164" fontId="2" fillId="4" borderId="9" xfId="1" applyNumberFormat="1" applyFont="1" applyFill="1" applyBorder="1" applyAlignment="1" applyProtection="1">
      <alignment horizontal="center" vertical="center"/>
      <protection locked="0"/>
    </xf>
    <xf numFmtId="164" fontId="2" fillId="4" borderId="32" xfId="1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 applyProtection="1">
      <alignment horizontal="left" vertical="top"/>
      <protection locked="0"/>
    </xf>
    <xf numFmtId="0" fontId="2" fillId="4" borderId="5" xfId="1" applyFont="1" applyFill="1" applyBorder="1" applyAlignment="1" applyProtection="1">
      <alignment horizontal="left" vertical="top"/>
      <protection locked="0"/>
    </xf>
    <xf numFmtId="0" fontId="11" fillId="6" borderId="2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3" fillId="3" borderId="2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/>
    </xf>
    <xf numFmtId="164" fontId="2" fillId="6" borderId="16" xfId="1" applyNumberFormat="1" applyFont="1" applyFill="1" applyBorder="1" applyAlignment="1">
      <alignment horizontal="center" vertical="center"/>
    </xf>
    <xf numFmtId="164" fontId="2" fillId="6" borderId="11" xfId="1" applyNumberFormat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right" vertical="center" wrapText="1"/>
    </xf>
    <xf numFmtId="0" fontId="3" fillId="3" borderId="8" xfId="1" applyFont="1" applyFill="1" applyBorder="1" applyAlignment="1">
      <alignment horizontal="right" vertical="center" wrapText="1"/>
    </xf>
    <xf numFmtId="0" fontId="3" fillId="3" borderId="9" xfId="1" applyFont="1" applyFill="1" applyBorder="1" applyAlignment="1">
      <alignment horizontal="right" vertical="center" wrapText="1"/>
    </xf>
    <xf numFmtId="0" fontId="17" fillId="6" borderId="6" xfId="1" applyFont="1" applyFill="1" applyBorder="1" applyAlignment="1" applyProtection="1">
      <alignment horizontal="left" vertical="center" wrapText="1"/>
      <protection locked="0"/>
    </xf>
    <xf numFmtId="0" fontId="17" fillId="6" borderId="8" xfId="1" applyFont="1" applyFill="1" applyBorder="1" applyAlignment="1" applyProtection="1">
      <alignment horizontal="left" vertical="center" wrapText="1"/>
      <protection locked="0"/>
    </xf>
    <xf numFmtId="164" fontId="6" fillId="3" borderId="24" xfId="1" applyNumberFormat="1" applyFont="1" applyFill="1" applyBorder="1" applyAlignment="1">
      <alignment horizontal="right" vertical="center"/>
    </xf>
    <xf numFmtId="164" fontId="6" fillId="3" borderId="8" xfId="1" applyNumberFormat="1" applyFont="1" applyFill="1" applyBorder="1" applyAlignment="1">
      <alignment horizontal="right" vertical="center"/>
    </xf>
    <xf numFmtId="0" fontId="17" fillId="6" borderId="9" xfId="1" applyFont="1" applyFill="1" applyBorder="1" applyAlignment="1" applyProtection="1">
      <alignment horizontal="left" vertical="center" wrapText="1"/>
      <protection locked="0"/>
    </xf>
    <xf numFmtId="164" fontId="6" fillId="11" borderId="37" xfId="1" applyNumberFormat="1" applyFont="1" applyFill="1" applyBorder="1" applyAlignment="1">
      <alignment horizontal="right" vertical="center" wrapText="1"/>
    </xf>
    <xf numFmtId="164" fontId="6" fillId="11" borderId="23" xfId="1" applyNumberFormat="1" applyFont="1" applyFill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164" fontId="2" fillId="2" borderId="24" xfId="1" applyNumberFormat="1" applyFont="1" applyFill="1" applyBorder="1" applyAlignment="1">
      <alignment horizontal="right" vertical="center" wrapText="1"/>
    </xf>
    <xf numFmtId="164" fontId="2" fillId="2" borderId="8" xfId="1" applyNumberFormat="1" applyFont="1" applyFill="1" applyBorder="1" applyAlignment="1">
      <alignment horizontal="right" vertical="center" wrapText="1"/>
    </xf>
    <xf numFmtId="164" fontId="2" fillId="2" borderId="9" xfId="1" applyNumberFormat="1" applyFont="1" applyFill="1" applyBorder="1" applyAlignment="1">
      <alignment horizontal="right" vertical="center" wrapText="1"/>
    </xf>
    <xf numFmtId="0" fontId="43" fillId="3" borderId="28" xfId="1" applyFont="1" applyFill="1" applyBorder="1" applyAlignment="1">
      <alignment horizontal="center" vertical="center"/>
    </xf>
    <xf numFmtId="0" fontId="43" fillId="3" borderId="13" xfId="1" applyFont="1" applyFill="1" applyBorder="1" applyAlignment="1">
      <alignment horizontal="center" vertical="center"/>
    </xf>
    <xf numFmtId="0" fontId="43" fillId="3" borderId="15" xfId="1" applyFont="1" applyFill="1" applyBorder="1" applyAlignment="1">
      <alignment horizontal="center" vertical="center"/>
    </xf>
    <xf numFmtId="0" fontId="17" fillId="6" borderId="24" xfId="1" applyFont="1" applyFill="1" applyBorder="1" applyAlignment="1">
      <alignment horizontal="left" vertical="center" wrapText="1"/>
    </xf>
    <xf numFmtId="0" fontId="17" fillId="6" borderId="8" xfId="1" applyFont="1" applyFill="1" applyBorder="1" applyAlignment="1">
      <alignment horizontal="left" vertical="center" wrapText="1"/>
    </xf>
    <xf numFmtId="0" fontId="17" fillId="6" borderId="9" xfId="1" applyFont="1" applyFill="1" applyBorder="1" applyAlignment="1">
      <alignment horizontal="left" vertical="center" wrapText="1"/>
    </xf>
  </cellXfs>
  <cellStyles count="6">
    <cellStyle name="Lien hypertexte" xfId="5" builtinId="8"/>
    <cellStyle name="Monétaire" xfId="2" builtinId="4"/>
    <cellStyle name="Normal" xfId="0" builtinId="0"/>
    <cellStyle name="Normal 2" xfId="4" xr:uid="{1C4C0121-3CC5-432C-836A-5BADE929ADD7}"/>
    <cellStyle name="Normal 5" xfId="1" xr:uid="{0A079CF1-245C-4799-A671-DF1567882EE9}"/>
    <cellStyle name="Pourcentage" xfId="3" builtin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7F7F7"/>
      <color rgb="FF265792"/>
      <color rgb="FFF8E69A"/>
      <color rgb="FFE3E3E3"/>
      <color rgb="FFDAE6F0"/>
      <color rgb="FF4E5662"/>
      <color rgb="FFBBCDEB"/>
      <color rgb="FFA1BAE3"/>
      <color rgb="FF325EA8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46658</xdr:colOff>
      <xdr:row>0</xdr:row>
      <xdr:rowOff>38146</xdr:rowOff>
    </xdr:from>
    <xdr:to>
      <xdr:col>1</xdr:col>
      <xdr:colOff>179241</xdr:colOff>
      <xdr:row>1</xdr:row>
      <xdr:rowOff>30429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8" y="38146"/>
          <a:ext cx="1458292" cy="538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428625</xdr:colOff>
      <xdr:row>10</xdr:row>
      <xdr:rowOff>266433</xdr:rowOff>
    </xdr:from>
    <xdr:to>
      <xdr:col>9</xdr:col>
      <xdr:colOff>428625</xdr:colOff>
      <xdr:row>13</xdr:row>
      <xdr:rowOff>97402</xdr:rowOff>
    </xdr:to>
    <xdr:sp macro="" textlink="">
      <xdr:nvSpPr>
        <xdr:cNvPr id="1061" name="Text Box 37" hidden="1">
          <a:extLst>
            <a:ext uri="{FF2B5EF4-FFF2-40B4-BE49-F238E27FC236}">
              <a16:creationId xmlns:a16="http://schemas.microsoft.com/office/drawing/2014/main" id="{1D3D5793-C66E-C815-55CD-82D9A0726C72}"/>
            </a:ext>
          </a:extLst>
        </xdr:cNvPr>
        <xdr:cNvSpPr txBox="1">
          <a:spLocks noChangeArrowheads="1"/>
        </xdr:cNvSpPr>
      </xdr:nvSpPr>
      <xdr:spPr bwMode="auto">
        <a:xfrm>
          <a:off x="10529888" y="4448175"/>
          <a:ext cx="11906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210EBB-7F15-41DC-B3D0-875AF700617D}" name="Tableau1" displayName="Tableau1" ref="A1:A4" totalsRowShown="0" headerRowDxfId="35" dataDxfId="34">
  <autoFilter ref="A1:A4" xr:uid="{64210EBB-7F15-41DC-B3D0-875AF700617D}"/>
  <tableColumns count="1">
    <tableColumn id="1" xr3:uid="{5B17CB3F-590A-486D-99E1-715D187EE49C}" name="Dépenses autorisées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978B08-3709-460B-B2E2-436E329791CB}" name="Tableau4" displayName="Tableau4" ref="A5:A7" totalsRowShown="0" headerRowDxfId="32" dataDxfId="31">
  <autoFilter ref="A5:A7" xr:uid="{BD978B08-3709-460B-B2E2-436E329791CB}"/>
  <tableColumns count="1">
    <tableColumn id="1" xr3:uid="{D5E51C11-D512-47C3-9B0F-837975C40EAF}" name="Statut - Documents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3DA25E-2307-4CD0-8F9B-152D8B12D05D}" name="Tableau5" displayName="Tableau5" ref="A8:A10" totalsRowShown="0" headerRowDxfId="29" dataDxfId="28">
  <autoFilter ref="A8:A10" xr:uid="{C73DA25E-2307-4CD0-8F9B-152D8B12D05D}"/>
  <tableColumns count="1">
    <tableColumn id="1" xr3:uid="{7E1B706D-0002-47BA-AC5A-73CC02FE8C1F}" name="Questions : Contributeurs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7AE2EC-6BC3-4C53-B6C2-EAB04FD51466}" name="Tableau57" displayName="Tableau57" ref="A11:A15" totalsRowShown="0" headerRowDxfId="26" dataDxfId="25">
  <autoFilter ref="A11:A15" xr:uid="{B27AE2EC-6BC3-4C53-B6C2-EAB04FD51466}"/>
  <tableColumns count="1">
    <tableColumn id="1" xr3:uid="{5D756B7F-C4BF-42B9-B59A-F211416E3B5B}" name="Contribution" dataDxfId="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6C8F56-EF6C-4012-AFF9-9E588C597480}" name="Tableau578" displayName="Tableau578" ref="A16:C33" totalsRowShown="0" headerRowDxfId="23" dataDxfId="22">
  <autoFilter ref="A16:C33" xr:uid="{756C8F56-EF6C-4012-AFF9-9E588C597480}"/>
  <sortState xmlns:xlrd2="http://schemas.microsoft.com/office/spreadsheetml/2017/richdata2" ref="A17:A33">
    <sortCondition ref="A18:A33"/>
  </sortState>
  <tableColumns count="3">
    <tableColumn id="1" xr3:uid="{22AA1269-0694-404B-B915-3279C6D1DAC9}" name="Profils" dataDxfId="21"/>
    <tableColumn id="2" xr3:uid="{7C26DCC0-27B9-4613-BD37-F6964F66FA60}" name="PDTS" dataDxfId="20"/>
    <tableColumn id="3" xr3:uid="{EF46BA53-2958-4765-AD1F-2C27EF295F53}" name="Colonne1" dataDxfId="1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1E224C-87F1-4447-B15F-C39AC6C77731}" name="Tableau579" displayName="Tableau579" ref="A34:B43" totalsRowShown="0" headerRowDxfId="18" dataDxfId="17">
  <autoFilter ref="A34:B43" xr:uid="{EE1E224C-87F1-4447-B15F-C39AC6C77731}"/>
  <tableColumns count="2">
    <tableColumn id="1" xr3:uid="{A619E78B-3BDA-4726-9B2E-B7B58C50946E}" name="Demandeur ou partenaire" dataDxfId="16"/>
    <tableColumn id="2" xr3:uid="{F13905DF-E164-4D86-9FA4-CE9B29AE161F}" name="Colonne1" dataDxfId="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E9CC32-E40D-4AF4-8C71-5052CA9D8AC2}" name="Tableau5799" displayName="Tableau5799" ref="A44:B52" totalsRowShown="0" headerRowDxfId="14" dataDxfId="13">
  <autoFilter ref="A44:B52" xr:uid="{EAE9CC32-E40D-4AF4-8C71-5052CA9D8AC2}"/>
  <tableColumns count="2">
    <tableColumn id="1" xr3:uid="{B10CCB7A-5F9C-4E90-87D3-8E4E279B562E}" name="Volets" dataDxfId="12"/>
    <tableColumn id="2" xr3:uid="{6FD070E5-B66E-49B0-AD90-B75CDC8D5EC1}" name="No selon le volet" dataDxfId="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A433321-BC3F-442A-97DC-3E28B0AC0DA2}" name="Tableau579910" displayName="Tableau579910" ref="A53:I67" totalsRowShown="0" headerRowDxfId="10" dataDxfId="9">
  <autoFilter ref="A53:I67" xr:uid="{DA433321-BC3F-442A-97DC-3E28B0AC0DA2}"/>
  <tableColumns count="9">
    <tableColumn id="1" xr3:uid="{3C44454F-C80D-4F6D-B2EC-730CB93DA205}" name="Clientèle" dataDxfId="8"/>
    <tableColumn id="2" xr3:uid="{392E8BC2-E64C-4EAB-BCD8-2854970C92CB}" name="No selon la clientèle" dataDxfId="7"/>
    <tableColumn id="3" xr3:uid="{33252E93-9AEF-4D49-97B7-D4917D55E6D2}" name="Sous-volet 1.1" dataDxfId="6"/>
    <tableColumn id="4" xr3:uid="{BB34664D-AA43-4983-9F22-EDD11F9E536B}" name="Sous-volet 1.2" dataDxfId="5"/>
    <tableColumn id="5" xr3:uid="{4F0E2C48-40BD-4B89-AC8D-52D31D46DACD}" name="Sous-volet 2.1" dataDxfId="4"/>
    <tableColumn id="6" xr3:uid="{41288002-0AF1-49A2-A05F-0F8EDCF6D1B8}" name="Sous-volet 2.2  Entreprises privées" dataDxfId="3"/>
    <tableColumn id="8" xr3:uid="{36281C53-BE8A-44A2-B9C4-F764632A28C8}" name="Sous-volet 2.2  Autres demandeurs" dataDxfId="2"/>
    <tableColumn id="7" xr3:uid="{C97F9081-E4D8-4A58-B034-B13E50BF9DE3}" name="Sous-volet 2.3 - Structurants" dataDxfId="1"/>
    <tableColumn id="10" xr3:uid="{B686197E-EA92-41A0-A572-392A3329A947}" name="Sous-volet 2.3 - Mise en vale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sor.gouv.qc.ca/fileadmin/PDF/faire_affaire_avec_etat/cadre_normatif/frais_deplacemen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F201-9F80-4926-AAFE-03AB09337756}">
  <sheetPr codeName="Feuil1"/>
  <dimension ref="A1:O31"/>
  <sheetViews>
    <sheetView showGridLines="0" zoomScale="118" zoomScaleNormal="118" workbookViewId="0">
      <selection activeCell="A12" sqref="A12:O12"/>
    </sheetView>
  </sheetViews>
  <sheetFormatPr baseColWidth="10" defaultColWidth="11.42578125" defaultRowHeight="15" customHeight="1" x14ac:dyDescent="0.25"/>
  <cols>
    <col min="1" max="15" width="11.42578125" style="55"/>
    <col min="16" max="16384" width="11.42578125" style="54"/>
  </cols>
  <sheetData>
    <row r="1" spans="1:15" ht="30" customHeight="1" x14ac:dyDescent="0.25">
      <c r="A1" s="161" t="s">
        <v>211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5" customHeight="1" x14ac:dyDescent="0.25">
      <c r="A2" s="155" t="s">
        <v>255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5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5" customHeight="1" x14ac:dyDescent="0.25">
      <c r="A4" s="158" t="s">
        <v>265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ht="15" customHeight="1" x14ac:dyDescent="0.25">
      <c r="A5" s="154" t="s">
        <v>204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5" customHeight="1" x14ac:dyDescent="0.25">
      <c r="A6" s="156" t="s">
        <v>205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ht="28.5" customHeight="1" x14ac:dyDescent="0.25">
      <c r="A7" s="159" t="s">
        <v>266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 ht="15" customHeight="1" x14ac:dyDescent="0.25">
      <c r="A8" s="159" t="s">
        <v>267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 ht="60" customHeight="1" x14ac:dyDescent="0.25">
      <c r="A9" s="160" t="s">
        <v>287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1:15" ht="10.9" customHeight="1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ht="15" customHeight="1" x14ac:dyDescent="0.25">
      <c r="A11" s="158" t="s">
        <v>268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ht="15" customHeight="1" x14ac:dyDescent="0.25">
      <c r="A12" s="159" t="s">
        <v>269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ht="15" customHeight="1" x14ac:dyDescent="0.25">
      <c r="A13" s="159" t="s">
        <v>213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1:15" ht="15" customHeight="1" x14ac:dyDescent="0.25">
      <c r="A14" s="159" t="s">
        <v>270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5" ht="15" customHeigh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5" customHeight="1" x14ac:dyDescent="0.25">
      <c r="A16" s="158" t="s">
        <v>271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1:15" ht="15" customHeight="1" x14ac:dyDescent="0.25">
      <c r="A17" s="159" t="s">
        <v>272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5" ht="1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15" customHeight="1" x14ac:dyDescent="0.25">
      <c r="A19" s="158" t="s">
        <v>273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5" ht="15" customHeight="1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ht="15" customHeight="1" x14ac:dyDescent="0.25">
      <c r="A21" s="155" t="s">
        <v>0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3" spans="1:15" ht="30.75" customHeight="1" x14ac:dyDescent="0.25">
      <c r="A23" s="152" t="s">
        <v>212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</row>
    <row r="24" spans="1:15" ht="54.75" customHeight="1" x14ac:dyDescent="0.25">
      <c r="A24" s="152" t="s">
        <v>274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1:15" s="55" customFormat="1" ht="15" customHeight="1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5" s="55" customFormat="1" ht="15" customHeight="1" x14ac:dyDescent="0.25">
      <c r="A26" s="155" t="s">
        <v>210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27" spans="1:15" s="55" customFormat="1" ht="15" customHeight="1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s="55" customFormat="1" ht="33.75" customHeight="1" x14ac:dyDescent="0.25">
      <c r="A28" s="156" t="s">
        <v>285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s="55" customFormat="1" ht="62.25" customHeight="1" x14ac:dyDescent="0.25">
      <c r="A29" s="152" t="s">
        <v>286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1:15" s="55" customFormat="1" ht="15" customHeight="1" x14ac:dyDescent="0.25"/>
    <row r="31" spans="1:15" s="55" customFormat="1" ht="15" customHeight="1" x14ac:dyDescent="0.25"/>
  </sheetData>
  <sheetProtection algorithmName="SHA-512" hashValue="+B29tLRmxi0VtT1GWM5zg8lwYbRf6w14lsRUIbivPGo1vqOs0h8ZzQ8dHDeW1v1MPdb8nrgRrKs8MP7mbQjaGw==" saltValue="h3iSHlbbFPupaTBHScTFVA==" spinCount="100000" sheet="1" objects="1" scenarios="1"/>
  <mergeCells count="26"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6:O6"/>
    <mergeCell ref="A23:O23"/>
    <mergeCell ref="A11:O11"/>
    <mergeCell ref="A12:O12"/>
    <mergeCell ref="A13:O13"/>
    <mergeCell ref="A14:O14"/>
    <mergeCell ref="A16:O16"/>
    <mergeCell ref="A17:O17"/>
    <mergeCell ref="A20:O20"/>
    <mergeCell ref="A19:O19"/>
    <mergeCell ref="A21:O21"/>
    <mergeCell ref="A24:O24"/>
    <mergeCell ref="A25:O25"/>
    <mergeCell ref="A26:O26"/>
    <mergeCell ref="A27:O27"/>
    <mergeCell ref="A29:O29"/>
    <mergeCell ref="A28:O2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5A7E-58F5-44F2-AD04-5D825FEE7617}">
  <sheetPr codeName="Feuil2">
    <pageSetUpPr fitToPage="1"/>
  </sheetPr>
  <dimension ref="A1:P115"/>
  <sheetViews>
    <sheetView showGridLines="0" tabSelected="1" zoomScaleNormal="100" zoomScalePageLayoutView="40" workbookViewId="0">
      <selection activeCell="F9" sqref="F9:H9"/>
    </sheetView>
  </sheetViews>
  <sheetFormatPr baseColWidth="10" defaultColWidth="11.28515625" defaultRowHeight="14.25" x14ac:dyDescent="0.2"/>
  <cols>
    <col min="1" max="1" width="20.140625" style="1" customWidth="1"/>
    <col min="2" max="2" width="14.28515625" style="1" customWidth="1"/>
    <col min="3" max="3" width="18.140625" style="1" customWidth="1"/>
    <col min="4" max="4" width="30" style="1" customWidth="1"/>
    <col min="5" max="5" width="13.42578125" style="1" customWidth="1"/>
    <col min="6" max="6" width="14.28515625" style="1" customWidth="1"/>
    <col min="7" max="7" width="14.85546875" style="1" customWidth="1"/>
    <col min="8" max="8" width="15.7109375" style="1" customWidth="1"/>
    <col min="9" max="9" width="16.5703125" style="1" customWidth="1"/>
    <col min="10" max="10" width="15.85546875" style="1" customWidth="1"/>
    <col min="11" max="12" width="16.5703125" style="1" customWidth="1"/>
    <col min="13" max="13" width="25.5703125" style="1" customWidth="1"/>
    <col min="14" max="16384" width="11.28515625" style="1"/>
  </cols>
  <sheetData>
    <row r="1" spans="1:13" s="2" customFormat="1" ht="45" customHeight="1" x14ac:dyDescent="0.25">
      <c r="A1" s="261" t="s">
        <v>294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M1" s="4"/>
    </row>
    <row r="2" spans="1:13" s="4" customFormat="1" ht="14.25" customHeight="1" x14ac:dyDescent="0.25">
      <c r="A2" s="3"/>
      <c r="J2" s="12"/>
      <c r="K2" s="12"/>
    </row>
    <row r="3" spans="1:13" s="5" customFormat="1" ht="25.15" customHeight="1" x14ac:dyDescent="0.2">
      <c r="A3" s="262" t="s">
        <v>1</v>
      </c>
      <c r="B3" s="181"/>
      <c r="C3" s="181"/>
      <c r="D3" s="181"/>
      <c r="E3" s="15"/>
      <c r="F3" s="191" t="s">
        <v>2</v>
      </c>
      <c r="G3" s="192"/>
      <c r="H3" s="53" t="s">
        <v>3</v>
      </c>
      <c r="J3" s="195" t="s">
        <v>246</v>
      </c>
      <c r="K3" s="195"/>
      <c r="L3" s="151" t="s">
        <v>302</v>
      </c>
      <c r="M3" s="1"/>
    </row>
    <row r="4" spans="1:13" s="5" customFormat="1" ht="27" customHeight="1" x14ac:dyDescent="0.2">
      <c r="A4" s="262"/>
      <c r="B4" s="181"/>
      <c r="C4" s="181"/>
      <c r="D4" s="181"/>
      <c r="E4" s="15"/>
      <c r="F4" s="191" t="s">
        <v>226</v>
      </c>
      <c r="G4" s="192"/>
      <c r="H4" s="17">
        <f>Source!$A$107+Source!$A$111</f>
        <v>0</v>
      </c>
      <c r="J4" s="193" t="s">
        <v>4</v>
      </c>
      <c r="K4" s="193"/>
      <c r="L4" s="50"/>
      <c r="M4" s="47"/>
    </row>
    <row r="5" spans="1:13" s="5" customFormat="1" ht="31.5" customHeight="1" x14ac:dyDescent="0.2">
      <c r="A5" s="52" t="s">
        <v>5</v>
      </c>
      <c r="B5" s="181"/>
      <c r="C5" s="181"/>
      <c r="D5" s="181"/>
      <c r="E5" s="15"/>
      <c r="F5" s="191" t="s">
        <v>227</v>
      </c>
      <c r="G5" s="192"/>
      <c r="H5" s="103">
        <f>Source!$A$105</f>
        <v>0</v>
      </c>
      <c r="I5" s="18"/>
      <c r="J5" s="193" t="s">
        <v>6</v>
      </c>
      <c r="K5" s="193"/>
      <c r="L5" s="104">
        <f>L92</f>
        <v>0</v>
      </c>
    </row>
    <row r="6" spans="1:13" s="5" customFormat="1" ht="34.5" customHeight="1" x14ac:dyDescent="0.2">
      <c r="A6" s="52" t="s">
        <v>7</v>
      </c>
      <c r="B6" s="181" t="s">
        <v>3</v>
      </c>
      <c r="C6" s="181"/>
      <c r="D6" s="181"/>
      <c r="E6" s="15"/>
      <c r="F6" s="191" t="s">
        <v>228</v>
      </c>
      <c r="G6" s="192"/>
      <c r="H6" s="19">
        <f>Source!$A$104</f>
        <v>0</v>
      </c>
      <c r="I6" s="20"/>
      <c r="J6" s="193" t="s">
        <v>8</v>
      </c>
      <c r="K6" s="193"/>
      <c r="L6" s="105">
        <f>H92</f>
        <v>0</v>
      </c>
      <c r="M6" s="48"/>
    </row>
    <row r="7" spans="1:13" s="5" customFormat="1" ht="53.65" customHeight="1" x14ac:dyDescent="0.2">
      <c r="A7" s="52" t="s">
        <v>9</v>
      </c>
      <c r="B7" s="182" t="s">
        <v>3</v>
      </c>
      <c r="C7" s="183"/>
      <c r="D7" s="184"/>
      <c r="E7" s="21"/>
      <c r="F7" s="263" t="s">
        <v>10</v>
      </c>
      <c r="G7" s="263"/>
      <c r="H7" s="17">
        <f>Source!$A$113+Source!$A$111</f>
        <v>0</v>
      </c>
      <c r="I7" s="22"/>
      <c r="J7" s="194" t="s">
        <v>11</v>
      </c>
      <c r="K7" s="194"/>
      <c r="L7" s="49">
        <f>IFERROR((K92+L92)/H92,0)</f>
        <v>0</v>
      </c>
      <c r="M7" s="48"/>
    </row>
    <row r="8" spans="1:13" s="5" customFormat="1" ht="43.5" customHeight="1" x14ac:dyDescent="0.2">
      <c r="A8" s="97" t="s">
        <v>264</v>
      </c>
      <c r="B8" s="185" t="s">
        <v>3</v>
      </c>
      <c r="C8" s="185"/>
      <c r="D8" s="185"/>
      <c r="E8" s="21"/>
      <c r="I8" s="23"/>
      <c r="J8" s="202" t="s">
        <v>247</v>
      </c>
      <c r="K8" s="202"/>
      <c r="L8" s="51"/>
      <c r="M8" s="13"/>
    </row>
    <row r="9" spans="1:13" s="5" customFormat="1" ht="29.25" customHeight="1" x14ac:dyDescent="0.2">
      <c r="A9" s="166" t="s">
        <v>237</v>
      </c>
      <c r="B9" s="167"/>
      <c r="C9" s="168"/>
      <c r="D9" s="101" t="s">
        <v>3</v>
      </c>
      <c r="E9" s="24"/>
      <c r="F9" s="206"/>
      <c r="G9" s="206"/>
      <c r="H9" s="206"/>
      <c r="I9" s="24"/>
      <c r="J9" s="203" t="s">
        <v>12</v>
      </c>
      <c r="K9" s="203"/>
      <c r="L9" s="51"/>
    </row>
    <row r="10" spans="1:13" s="5" customFormat="1" ht="26.25" customHeight="1" x14ac:dyDescent="0.2">
      <c r="A10" s="166" t="s">
        <v>256</v>
      </c>
      <c r="B10" s="167"/>
      <c r="C10" s="168"/>
      <c r="D10" s="102"/>
      <c r="E10" s="24"/>
      <c r="F10" s="24"/>
      <c r="G10" s="24"/>
      <c r="H10" s="24"/>
      <c r="I10" s="24"/>
      <c r="J10" s="204" t="s">
        <v>13</v>
      </c>
      <c r="K10" s="204"/>
      <c r="L10" s="51"/>
    </row>
    <row r="11" spans="1:13" s="5" customFormat="1" ht="25.15" customHeight="1" x14ac:dyDescent="0.2">
      <c r="A11" s="276" t="str">
        <f>IF(AND(Source!A103=FALSE,B7&lt;&gt;"(À sélectionner)"),"Attention! Le type de demandeur sélectionné n'est pas admissible pour le sous-volet choisi.","")</f>
        <v/>
      </c>
      <c r="B11" s="276"/>
      <c r="C11" s="276"/>
      <c r="D11" s="276"/>
      <c r="E11" s="25"/>
      <c r="F11" s="16"/>
      <c r="G11" s="16"/>
      <c r="J11" s="205" t="s">
        <v>14</v>
      </c>
      <c r="K11" s="205"/>
      <c r="L11" s="51"/>
    </row>
    <row r="12" spans="1:13" ht="30.75" customHeight="1" thickBot="1" x14ac:dyDescent="0.25">
      <c r="J12" s="210" t="s">
        <v>295</v>
      </c>
      <c r="K12" s="210"/>
      <c r="L12" s="210"/>
    </row>
    <row r="13" spans="1:13" s="2" customFormat="1" ht="20.25" customHeight="1" x14ac:dyDescent="0.25">
      <c r="A13" s="266" t="s">
        <v>296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8"/>
    </row>
    <row r="14" spans="1:13" s="2" customFormat="1" ht="60" customHeight="1" x14ac:dyDescent="0.25">
      <c r="A14" s="169" t="s">
        <v>15</v>
      </c>
      <c r="B14" s="170"/>
      <c r="C14" s="170"/>
      <c r="D14" s="170"/>
      <c r="E14" s="170"/>
      <c r="F14" s="170"/>
      <c r="G14" s="171"/>
      <c r="H14" s="211" t="s">
        <v>289</v>
      </c>
      <c r="I14" s="212"/>
      <c r="J14" s="212"/>
      <c r="K14" s="212"/>
      <c r="L14" s="213"/>
    </row>
    <row r="15" spans="1:13" s="2" customFormat="1" ht="26.25" customHeight="1" x14ac:dyDescent="0.25">
      <c r="A15" s="281" t="s">
        <v>16</v>
      </c>
      <c r="B15" s="282"/>
      <c r="C15" s="282"/>
      <c r="D15" s="282"/>
      <c r="E15" s="282"/>
      <c r="F15" s="282"/>
      <c r="G15" s="283"/>
      <c r="H15" s="253" t="s">
        <v>17</v>
      </c>
      <c r="I15" s="280" t="s">
        <v>290</v>
      </c>
      <c r="J15" s="290"/>
      <c r="K15" s="288" t="s">
        <v>214</v>
      </c>
      <c r="L15" s="270" t="s">
        <v>18</v>
      </c>
      <c r="M15" s="279"/>
    </row>
    <row r="16" spans="1:13" s="5" customFormat="1" ht="15.75" customHeight="1" x14ac:dyDescent="0.2">
      <c r="A16" s="284" t="s">
        <v>218</v>
      </c>
      <c r="B16" s="285"/>
      <c r="C16" s="285"/>
      <c r="D16" s="285"/>
      <c r="E16" s="285"/>
      <c r="F16" s="285"/>
      <c r="G16" s="286"/>
      <c r="H16" s="280"/>
      <c r="I16" s="100" t="s">
        <v>222</v>
      </c>
      <c r="J16" s="9" t="s">
        <v>223</v>
      </c>
      <c r="K16" s="289"/>
      <c r="L16" s="278"/>
      <c r="M16" s="279"/>
    </row>
    <row r="17" spans="1:16" s="5" customFormat="1" ht="15" customHeight="1" x14ac:dyDescent="0.2">
      <c r="A17" s="172"/>
      <c r="B17" s="173"/>
      <c r="C17" s="173"/>
      <c r="D17" s="173"/>
      <c r="E17" s="173"/>
      <c r="F17" s="173"/>
      <c r="G17" s="174"/>
      <c r="H17" s="106">
        <v>35150</v>
      </c>
      <c r="I17" s="107">
        <v>1500</v>
      </c>
      <c r="J17" s="291" t="s">
        <v>219</v>
      </c>
      <c r="K17" s="107">
        <v>20000</v>
      </c>
      <c r="L17" s="137">
        <f>H17-I17-K17</f>
        <v>13650</v>
      </c>
      <c r="M17" s="279"/>
      <c r="P17" s="277"/>
    </row>
    <row r="18" spans="1:16" s="5" customFormat="1" ht="15" customHeight="1" x14ac:dyDescent="0.2">
      <c r="A18" s="214"/>
      <c r="B18" s="215"/>
      <c r="C18" s="215"/>
      <c r="D18" s="215"/>
      <c r="E18" s="215"/>
      <c r="F18" s="215"/>
      <c r="G18" s="223"/>
      <c r="H18" s="108"/>
      <c r="I18" s="109"/>
      <c r="J18" s="292"/>
      <c r="K18" s="112"/>
      <c r="L18" s="138">
        <f>H18-I18-K18</f>
        <v>0</v>
      </c>
      <c r="M18" s="279"/>
      <c r="P18" s="277"/>
    </row>
    <row r="19" spans="1:16" s="5" customFormat="1" ht="15" customHeight="1" x14ac:dyDescent="0.2">
      <c r="A19" s="214"/>
      <c r="B19" s="215"/>
      <c r="C19" s="215"/>
      <c r="D19" s="215"/>
      <c r="E19" s="215"/>
      <c r="F19" s="215"/>
      <c r="G19" s="223"/>
      <c r="H19" s="108"/>
      <c r="I19" s="109"/>
      <c r="J19" s="292"/>
      <c r="K19" s="112"/>
      <c r="L19" s="138">
        <f>H19-I19-K19</f>
        <v>0</v>
      </c>
      <c r="M19" s="10"/>
      <c r="P19" s="277"/>
    </row>
    <row r="20" spans="1:16" s="5" customFormat="1" ht="15" customHeight="1" x14ac:dyDescent="0.2">
      <c r="A20" s="214"/>
      <c r="B20" s="215"/>
      <c r="C20" s="215"/>
      <c r="D20" s="215"/>
      <c r="E20" s="215"/>
      <c r="F20" s="215"/>
      <c r="G20" s="223"/>
      <c r="H20" s="108"/>
      <c r="I20" s="109"/>
      <c r="J20" s="292"/>
      <c r="K20" s="112"/>
      <c r="L20" s="138">
        <f>H20-I20-K20</f>
        <v>0</v>
      </c>
      <c r="P20" s="277"/>
    </row>
    <row r="21" spans="1:16" s="5" customFormat="1" ht="15" customHeight="1" x14ac:dyDescent="0.2">
      <c r="A21" s="214"/>
      <c r="B21" s="215"/>
      <c r="C21" s="215"/>
      <c r="D21" s="215"/>
      <c r="E21" s="215"/>
      <c r="F21" s="215"/>
      <c r="G21" s="223"/>
      <c r="H21" s="108"/>
      <c r="I21" s="109"/>
      <c r="J21" s="293"/>
      <c r="K21" s="112"/>
      <c r="L21" s="138">
        <f>H21-I21-K21</f>
        <v>0</v>
      </c>
      <c r="P21" s="277"/>
    </row>
    <row r="22" spans="1:16" s="5" customFormat="1" ht="15" customHeight="1" x14ac:dyDescent="0.2">
      <c r="A22" s="224" t="s">
        <v>20</v>
      </c>
      <c r="B22" s="225"/>
      <c r="C22" s="225"/>
      <c r="D22" s="225"/>
      <c r="E22" s="225"/>
      <c r="F22" s="225"/>
      <c r="G22" s="226"/>
      <c r="H22" s="110">
        <f t="shared" ref="H22:L22" si="0">SUM(H18:H21)</f>
        <v>0</v>
      </c>
      <c r="I22" s="111">
        <f t="shared" si="0"/>
        <v>0</v>
      </c>
      <c r="J22" s="111">
        <f t="shared" si="0"/>
        <v>0</v>
      </c>
      <c r="K22" s="111">
        <f t="shared" si="0"/>
        <v>0</v>
      </c>
      <c r="L22" s="139">
        <f t="shared" si="0"/>
        <v>0</v>
      </c>
      <c r="P22" s="277"/>
    </row>
    <row r="23" spans="1:16" s="5" customFormat="1" ht="14.25" customHeight="1" x14ac:dyDescent="0.2">
      <c r="A23" s="294" t="s">
        <v>21</v>
      </c>
      <c r="B23" s="295"/>
      <c r="C23" s="295"/>
      <c r="D23" s="295"/>
      <c r="E23" s="295"/>
      <c r="F23" s="295"/>
      <c r="G23" s="296"/>
      <c r="H23" s="252" t="s">
        <v>17</v>
      </c>
      <c r="I23" s="209" t="s">
        <v>280</v>
      </c>
      <c r="J23" s="193" t="s">
        <v>224</v>
      </c>
      <c r="K23" s="193" t="s">
        <v>214</v>
      </c>
      <c r="L23" s="278" t="s">
        <v>18</v>
      </c>
      <c r="P23" s="277"/>
    </row>
    <row r="24" spans="1:16" s="5" customFormat="1" x14ac:dyDescent="0.2">
      <c r="A24" s="164" t="s">
        <v>257</v>
      </c>
      <c r="B24" s="165"/>
      <c r="C24" s="165"/>
      <c r="D24" s="165"/>
      <c r="E24" s="165"/>
      <c r="F24" s="165"/>
      <c r="G24" s="297"/>
      <c r="H24" s="287"/>
      <c r="I24" s="207"/>
      <c r="J24" s="193"/>
      <c r="K24" s="193"/>
      <c r="L24" s="278"/>
      <c r="P24" s="277"/>
    </row>
    <row r="25" spans="1:16" s="5" customFormat="1" ht="30.75" customHeight="1" x14ac:dyDescent="0.2">
      <c r="A25" s="298" t="s">
        <v>22</v>
      </c>
      <c r="B25" s="299"/>
      <c r="C25" s="300"/>
      <c r="D25" s="8" t="s">
        <v>229</v>
      </c>
      <c r="E25" s="9" t="s">
        <v>23</v>
      </c>
      <c r="F25" s="9" t="s">
        <v>24</v>
      </c>
      <c r="G25" s="9" t="s">
        <v>215</v>
      </c>
      <c r="H25" s="253"/>
      <c r="I25" s="208"/>
      <c r="J25" s="193"/>
      <c r="K25" s="193"/>
      <c r="L25" s="278"/>
    </row>
    <row r="26" spans="1:16" s="5" customFormat="1" ht="15" customHeight="1" x14ac:dyDescent="0.2">
      <c r="A26" s="172" t="s">
        <v>238</v>
      </c>
      <c r="B26" s="173"/>
      <c r="C26" s="174"/>
      <c r="D26" s="41" t="s">
        <v>25</v>
      </c>
      <c r="E26" s="38">
        <v>26.85</v>
      </c>
      <c r="F26" s="42">
        <v>0.26</v>
      </c>
      <c r="G26" s="39">
        <v>150</v>
      </c>
      <c r="H26" s="113">
        <f>ROUND((E26+(E26*F26))*G26,0)</f>
        <v>5075</v>
      </c>
      <c r="I26" s="114"/>
      <c r="J26" s="114">
        <v>2000</v>
      </c>
      <c r="K26" s="114"/>
      <c r="L26" s="137">
        <f t="shared" ref="L26:L40" si="1">H26-I26-J26-K26</f>
        <v>3075</v>
      </c>
    </row>
    <row r="27" spans="1:16" s="5" customFormat="1" ht="15" customHeight="1" x14ac:dyDescent="0.2">
      <c r="A27" s="175"/>
      <c r="B27" s="176"/>
      <c r="C27" s="177"/>
      <c r="D27" s="37" t="s">
        <v>3</v>
      </c>
      <c r="E27" s="14"/>
      <c r="F27" s="43"/>
      <c r="G27" s="40"/>
      <c r="H27" s="113">
        <f t="shared" ref="H27:H40" si="2">ROUND((E27+(E27*F27))*G27,0)</f>
        <v>0</v>
      </c>
      <c r="I27" s="109"/>
      <c r="J27" s="109"/>
      <c r="K27" s="109"/>
      <c r="L27" s="138">
        <f t="shared" si="1"/>
        <v>0</v>
      </c>
    </row>
    <row r="28" spans="1:16" s="5" customFormat="1" ht="15" customHeight="1" x14ac:dyDescent="0.2">
      <c r="A28" s="175"/>
      <c r="B28" s="176"/>
      <c r="C28" s="177"/>
      <c r="D28" s="37" t="s">
        <v>3</v>
      </c>
      <c r="E28" s="14"/>
      <c r="F28" s="43"/>
      <c r="G28" s="40"/>
      <c r="H28" s="113">
        <f t="shared" si="2"/>
        <v>0</v>
      </c>
      <c r="I28" s="109"/>
      <c r="J28" s="109"/>
      <c r="K28" s="109"/>
      <c r="L28" s="138">
        <f t="shared" si="1"/>
        <v>0</v>
      </c>
    </row>
    <row r="29" spans="1:16" s="5" customFormat="1" ht="15" customHeight="1" x14ac:dyDescent="0.2">
      <c r="A29" s="175"/>
      <c r="B29" s="176"/>
      <c r="C29" s="177"/>
      <c r="D29" s="37" t="s">
        <v>3</v>
      </c>
      <c r="E29" s="14"/>
      <c r="F29" s="43"/>
      <c r="G29" s="40"/>
      <c r="H29" s="113">
        <f t="shared" si="2"/>
        <v>0</v>
      </c>
      <c r="I29" s="109"/>
      <c r="J29" s="109"/>
      <c r="K29" s="109"/>
      <c r="L29" s="138">
        <f t="shared" si="1"/>
        <v>0</v>
      </c>
    </row>
    <row r="30" spans="1:16" s="5" customFormat="1" ht="15" customHeight="1" x14ac:dyDescent="0.2">
      <c r="A30" s="175"/>
      <c r="B30" s="176"/>
      <c r="C30" s="177"/>
      <c r="D30" s="37" t="s">
        <v>3</v>
      </c>
      <c r="E30" s="14"/>
      <c r="F30" s="43"/>
      <c r="G30" s="40"/>
      <c r="H30" s="113">
        <f t="shared" si="2"/>
        <v>0</v>
      </c>
      <c r="I30" s="109"/>
      <c r="J30" s="109"/>
      <c r="K30" s="109"/>
      <c r="L30" s="138">
        <f t="shared" si="1"/>
        <v>0</v>
      </c>
    </row>
    <row r="31" spans="1:16" s="5" customFormat="1" ht="15" customHeight="1" x14ac:dyDescent="0.2">
      <c r="A31" s="175"/>
      <c r="B31" s="176"/>
      <c r="C31" s="177"/>
      <c r="D31" s="37" t="s">
        <v>3</v>
      </c>
      <c r="E31" s="14"/>
      <c r="F31" s="43"/>
      <c r="G31" s="40"/>
      <c r="H31" s="113">
        <f t="shared" si="2"/>
        <v>0</v>
      </c>
      <c r="I31" s="109"/>
      <c r="J31" s="109"/>
      <c r="K31" s="109"/>
      <c r="L31" s="138">
        <f t="shared" si="1"/>
        <v>0</v>
      </c>
    </row>
    <row r="32" spans="1:16" s="5" customFormat="1" ht="15" customHeight="1" x14ac:dyDescent="0.2">
      <c r="A32" s="175"/>
      <c r="B32" s="176"/>
      <c r="C32" s="177"/>
      <c r="D32" s="37" t="s">
        <v>3</v>
      </c>
      <c r="E32" s="14"/>
      <c r="F32" s="43"/>
      <c r="G32" s="40"/>
      <c r="H32" s="113">
        <f t="shared" si="2"/>
        <v>0</v>
      </c>
      <c r="I32" s="109"/>
      <c r="J32" s="109"/>
      <c r="K32" s="109"/>
      <c r="L32" s="138">
        <f t="shared" si="1"/>
        <v>0</v>
      </c>
    </row>
    <row r="33" spans="1:15" s="5" customFormat="1" ht="15" customHeight="1" x14ac:dyDescent="0.2">
      <c r="A33" s="175"/>
      <c r="B33" s="176"/>
      <c r="C33" s="177"/>
      <c r="D33" s="37" t="s">
        <v>3</v>
      </c>
      <c r="E33" s="14"/>
      <c r="F33" s="43"/>
      <c r="G33" s="40"/>
      <c r="H33" s="113">
        <f t="shared" si="2"/>
        <v>0</v>
      </c>
      <c r="I33" s="109"/>
      <c r="J33" s="109"/>
      <c r="K33" s="109"/>
      <c r="L33" s="138">
        <f t="shared" si="1"/>
        <v>0</v>
      </c>
    </row>
    <row r="34" spans="1:15" s="5" customFormat="1" ht="15" customHeight="1" x14ac:dyDescent="0.25">
      <c r="A34" s="175"/>
      <c r="B34" s="176"/>
      <c r="C34" s="177"/>
      <c r="D34" s="37" t="s">
        <v>3</v>
      </c>
      <c r="E34" s="14"/>
      <c r="F34" s="43"/>
      <c r="G34" s="40"/>
      <c r="H34" s="113">
        <f t="shared" si="2"/>
        <v>0</v>
      </c>
      <c r="I34" s="109"/>
      <c r="J34" s="109"/>
      <c r="K34" s="109"/>
      <c r="L34" s="138">
        <f t="shared" si="1"/>
        <v>0</v>
      </c>
      <c r="O34" s="27"/>
    </row>
    <row r="35" spans="1:15" s="5" customFormat="1" ht="15" customHeight="1" x14ac:dyDescent="0.2">
      <c r="A35" s="175"/>
      <c r="B35" s="176"/>
      <c r="C35" s="177"/>
      <c r="D35" s="37" t="s">
        <v>3</v>
      </c>
      <c r="E35" s="14"/>
      <c r="F35" s="43"/>
      <c r="G35" s="40"/>
      <c r="H35" s="113">
        <f t="shared" si="2"/>
        <v>0</v>
      </c>
      <c r="I35" s="109"/>
      <c r="J35" s="109"/>
      <c r="K35" s="109"/>
      <c r="L35" s="138">
        <f t="shared" si="1"/>
        <v>0</v>
      </c>
    </row>
    <row r="36" spans="1:15" s="5" customFormat="1" ht="15" customHeight="1" x14ac:dyDescent="0.2">
      <c r="A36" s="175"/>
      <c r="B36" s="176"/>
      <c r="C36" s="177"/>
      <c r="D36" s="37" t="s">
        <v>3</v>
      </c>
      <c r="E36" s="14"/>
      <c r="F36" s="43"/>
      <c r="G36" s="40"/>
      <c r="H36" s="113">
        <f t="shared" si="2"/>
        <v>0</v>
      </c>
      <c r="I36" s="109"/>
      <c r="J36" s="109"/>
      <c r="K36" s="109"/>
      <c r="L36" s="138">
        <f t="shared" si="1"/>
        <v>0</v>
      </c>
      <c r="M36" s="6"/>
    </row>
    <row r="37" spans="1:15" s="5" customFormat="1" ht="15" customHeight="1" x14ac:dyDescent="0.2">
      <c r="A37" s="175"/>
      <c r="B37" s="176"/>
      <c r="C37" s="177"/>
      <c r="D37" s="37" t="s">
        <v>3</v>
      </c>
      <c r="E37" s="14"/>
      <c r="F37" s="43"/>
      <c r="G37" s="40"/>
      <c r="H37" s="113">
        <f t="shared" si="2"/>
        <v>0</v>
      </c>
      <c r="I37" s="109"/>
      <c r="J37" s="109"/>
      <c r="K37" s="109"/>
      <c r="L37" s="138">
        <f t="shared" si="1"/>
        <v>0</v>
      </c>
    </row>
    <row r="38" spans="1:15" s="5" customFormat="1" ht="15" customHeight="1" x14ac:dyDescent="0.2">
      <c r="A38" s="175"/>
      <c r="B38" s="176"/>
      <c r="C38" s="177"/>
      <c r="D38" s="37" t="s">
        <v>3</v>
      </c>
      <c r="E38" s="14"/>
      <c r="F38" s="43"/>
      <c r="G38" s="40"/>
      <c r="H38" s="113">
        <f t="shared" si="2"/>
        <v>0</v>
      </c>
      <c r="I38" s="109"/>
      <c r="J38" s="109"/>
      <c r="K38" s="109"/>
      <c r="L38" s="138">
        <f t="shared" si="1"/>
        <v>0</v>
      </c>
    </row>
    <row r="39" spans="1:15" s="5" customFormat="1" ht="15" customHeight="1" x14ac:dyDescent="0.2">
      <c r="A39" s="175"/>
      <c r="B39" s="176"/>
      <c r="C39" s="177"/>
      <c r="D39" s="37" t="s">
        <v>3</v>
      </c>
      <c r="E39" s="14"/>
      <c r="F39" s="43"/>
      <c r="G39" s="40"/>
      <c r="H39" s="113">
        <f t="shared" si="2"/>
        <v>0</v>
      </c>
      <c r="I39" s="109"/>
      <c r="J39" s="109"/>
      <c r="K39" s="109"/>
      <c r="L39" s="138">
        <f t="shared" si="1"/>
        <v>0</v>
      </c>
    </row>
    <row r="40" spans="1:15" s="5" customFormat="1" ht="15" customHeight="1" x14ac:dyDescent="0.2">
      <c r="A40" s="175"/>
      <c r="B40" s="176"/>
      <c r="C40" s="177"/>
      <c r="D40" s="37" t="s">
        <v>3</v>
      </c>
      <c r="E40" s="14"/>
      <c r="F40" s="43"/>
      <c r="G40" s="40"/>
      <c r="H40" s="113">
        <f t="shared" si="2"/>
        <v>0</v>
      </c>
      <c r="I40" s="115"/>
      <c r="J40" s="115"/>
      <c r="K40" s="115"/>
      <c r="L40" s="138">
        <f t="shared" si="1"/>
        <v>0</v>
      </c>
    </row>
    <row r="41" spans="1:15" s="5" customFormat="1" ht="15" customHeight="1" x14ac:dyDescent="0.2">
      <c r="A41" s="178" t="s">
        <v>26</v>
      </c>
      <c r="B41" s="179"/>
      <c r="C41" s="179"/>
      <c r="D41" s="179"/>
      <c r="E41" s="179"/>
      <c r="F41" s="179"/>
      <c r="G41" s="180"/>
      <c r="H41" s="110">
        <f>SUM(H27:H40)</f>
        <v>0</v>
      </c>
      <c r="I41" s="110">
        <f t="shared" ref="I41:L41" si="3">SUM(I27:I40)</f>
        <v>0</v>
      </c>
      <c r="J41" s="111">
        <f t="shared" si="3"/>
        <v>0</v>
      </c>
      <c r="K41" s="110">
        <f>SUM(K27:K40)</f>
        <v>0</v>
      </c>
      <c r="L41" s="139">
        <f t="shared" si="3"/>
        <v>0</v>
      </c>
      <c r="M41" s="136"/>
    </row>
    <row r="42" spans="1:15" s="5" customFormat="1" ht="20.25" customHeight="1" x14ac:dyDescent="0.2">
      <c r="A42" s="294" t="s">
        <v>216</v>
      </c>
      <c r="B42" s="295"/>
      <c r="C42" s="295"/>
      <c r="D42" s="295"/>
      <c r="E42" s="295"/>
      <c r="F42" s="295"/>
      <c r="G42" s="162" t="s">
        <v>300</v>
      </c>
      <c r="H42" s="252" t="s">
        <v>17</v>
      </c>
      <c r="I42" s="209" t="s">
        <v>280</v>
      </c>
      <c r="J42" s="207" t="s">
        <v>224</v>
      </c>
      <c r="K42" s="207" t="s">
        <v>214</v>
      </c>
      <c r="L42" s="269" t="s">
        <v>27</v>
      </c>
      <c r="M42" s="2"/>
    </row>
    <row r="43" spans="1:15" s="5" customFormat="1" ht="15" customHeight="1" x14ac:dyDescent="0.2">
      <c r="A43" s="164" t="s">
        <v>230</v>
      </c>
      <c r="B43" s="165"/>
      <c r="C43" s="165"/>
      <c r="D43" s="165"/>
      <c r="E43" s="165"/>
      <c r="F43" s="165"/>
      <c r="G43" s="163"/>
      <c r="H43" s="253"/>
      <c r="I43" s="208"/>
      <c r="J43" s="208"/>
      <c r="K43" s="208"/>
      <c r="L43" s="270"/>
    </row>
    <row r="44" spans="1:15" s="5" customFormat="1" ht="24.75" customHeight="1" x14ac:dyDescent="0.2">
      <c r="A44" s="323" t="s">
        <v>297</v>
      </c>
      <c r="B44" s="324"/>
      <c r="C44" s="324"/>
      <c r="D44" s="324"/>
      <c r="E44" s="324"/>
      <c r="F44" s="324"/>
      <c r="G44" s="325"/>
      <c r="H44" s="116">
        <f>5*100*0.53+5*16.4+2*219</f>
        <v>785</v>
      </c>
      <c r="I44" s="117">
        <v>785</v>
      </c>
      <c r="J44" s="118"/>
      <c r="K44" s="118"/>
      <c r="L44" s="137">
        <f t="shared" ref="L44:L49" si="4">H44-I44-J44-K44</f>
        <v>0</v>
      </c>
    </row>
    <row r="45" spans="1:15" s="5" customFormat="1" ht="15" customHeight="1" x14ac:dyDescent="0.2">
      <c r="A45" s="264"/>
      <c r="B45" s="265"/>
      <c r="C45" s="265"/>
      <c r="D45" s="265"/>
      <c r="E45" s="265"/>
      <c r="F45" s="265"/>
      <c r="G45" s="265"/>
      <c r="H45" s="119"/>
      <c r="I45" s="109"/>
      <c r="J45" s="120"/>
      <c r="K45" s="120"/>
      <c r="L45" s="138">
        <f t="shared" si="4"/>
        <v>0</v>
      </c>
    </row>
    <row r="46" spans="1:15" s="5" customFormat="1" ht="15" customHeight="1" x14ac:dyDescent="0.2">
      <c r="A46" s="264"/>
      <c r="B46" s="265"/>
      <c r="C46" s="265"/>
      <c r="D46" s="265"/>
      <c r="E46" s="265"/>
      <c r="F46" s="265"/>
      <c r="G46" s="265"/>
      <c r="H46" s="119"/>
      <c r="I46" s="109"/>
      <c r="J46" s="120"/>
      <c r="K46" s="120"/>
      <c r="L46" s="138">
        <f t="shared" si="4"/>
        <v>0</v>
      </c>
    </row>
    <row r="47" spans="1:15" s="5" customFormat="1" ht="15" customHeight="1" x14ac:dyDescent="0.2">
      <c r="A47" s="214"/>
      <c r="B47" s="215"/>
      <c r="C47" s="215"/>
      <c r="D47" s="215"/>
      <c r="E47" s="215"/>
      <c r="F47" s="215"/>
      <c r="G47" s="223"/>
      <c r="H47" s="119"/>
      <c r="I47" s="109"/>
      <c r="J47" s="120"/>
      <c r="K47" s="120"/>
      <c r="L47" s="138">
        <f t="shared" si="4"/>
        <v>0</v>
      </c>
    </row>
    <row r="48" spans="1:15" s="5" customFormat="1" ht="15" customHeight="1" x14ac:dyDescent="0.2">
      <c r="A48" s="214"/>
      <c r="B48" s="215"/>
      <c r="C48" s="215"/>
      <c r="D48" s="215"/>
      <c r="E48" s="215"/>
      <c r="F48" s="215"/>
      <c r="G48" s="223"/>
      <c r="H48" s="119"/>
      <c r="I48" s="109"/>
      <c r="J48" s="120"/>
      <c r="K48" s="120"/>
      <c r="L48" s="138">
        <f t="shared" si="4"/>
        <v>0</v>
      </c>
    </row>
    <row r="49" spans="1:12" s="5" customFormat="1" ht="15" customHeight="1" x14ac:dyDescent="0.2">
      <c r="A49" s="264"/>
      <c r="B49" s="265"/>
      <c r="C49" s="265"/>
      <c r="D49" s="265"/>
      <c r="E49" s="265"/>
      <c r="F49" s="265"/>
      <c r="G49" s="265"/>
      <c r="H49" s="121"/>
      <c r="I49" s="115"/>
      <c r="J49" s="122"/>
      <c r="K49" s="122"/>
      <c r="L49" s="138">
        <f t="shared" si="4"/>
        <v>0</v>
      </c>
    </row>
    <row r="50" spans="1:12" s="5" customFormat="1" ht="15" customHeight="1" x14ac:dyDescent="0.2">
      <c r="A50" s="224" t="s">
        <v>217</v>
      </c>
      <c r="B50" s="225"/>
      <c r="C50" s="225"/>
      <c r="D50" s="225"/>
      <c r="E50" s="225"/>
      <c r="F50" s="225"/>
      <c r="G50" s="226"/>
      <c r="H50" s="110">
        <f>SUM(H45:H49)</f>
        <v>0</v>
      </c>
      <c r="I50" s="111">
        <f t="shared" ref="I50:L50" si="5">SUM(I45:I49)</f>
        <v>0</v>
      </c>
      <c r="J50" s="111">
        <f t="shared" si="5"/>
        <v>0</v>
      </c>
      <c r="K50" s="111">
        <f>SUM(K45:K49)</f>
        <v>0</v>
      </c>
      <c r="L50" s="139">
        <f t="shared" si="5"/>
        <v>0</v>
      </c>
    </row>
    <row r="51" spans="1:12" s="5" customFormat="1" ht="20.25" customHeight="1" x14ac:dyDescent="0.2">
      <c r="A51" s="294" t="s">
        <v>241</v>
      </c>
      <c r="B51" s="295"/>
      <c r="C51" s="295"/>
      <c r="D51" s="295"/>
      <c r="E51" s="295"/>
      <c r="F51" s="295"/>
      <c r="G51" s="296"/>
      <c r="H51" s="252" t="s">
        <v>17</v>
      </c>
      <c r="I51" s="209" t="s">
        <v>280</v>
      </c>
      <c r="J51" s="207" t="s">
        <v>224</v>
      </c>
      <c r="K51" s="207" t="s">
        <v>214</v>
      </c>
      <c r="L51" s="269" t="s">
        <v>27</v>
      </c>
    </row>
    <row r="52" spans="1:12" s="5" customFormat="1" ht="15" customHeight="1" x14ac:dyDescent="0.2">
      <c r="A52" s="164" t="s">
        <v>282</v>
      </c>
      <c r="B52" s="165"/>
      <c r="C52" s="165"/>
      <c r="D52" s="165"/>
      <c r="E52" s="165"/>
      <c r="F52" s="165"/>
      <c r="G52" s="297"/>
      <c r="H52" s="253"/>
      <c r="I52" s="208"/>
      <c r="J52" s="208"/>
      <c r="K52" s="208"/>
      <c r="L52" s="270"/>
    </row>
    <row r="53" spans="1:12" s="5" customFormat="1" ht="15" customHeight="1" x14ac:dyDescent="0.2">
      <c r="A53" s="172" t="s">
        <v>283</v>
      </c>
      <c r="B53" s="173"/>
      <c r="C53" s="173"/>
      <c r="D53" s="173"/>
      <c r="E53" s="173"/>
      <c r="F53" s="173"/>
      <c r="G53" s="174"/>
      <c r="H53" s="106">
        <f>3*60000</f>
        <v>180000</v>
      </c>
      <c r="I53" s="107">
        <v>80000</v>
      </c>
      <c r="J53" s="118"/>
      <c r="K53" s="118"/>
      <c r="L53" s="137">
        <f t="shared" ref="L53:L58" si="6">H53-I53-J53-K53</f>
        <v>100000</v>
      </c>
    </row>
    <row r="54" spans="1:12" s="5" customFormat="1" ht="15" customHeight="1" x14ac:dyDescent="0.2">
      <c r="A54" s="214"/>
      <c r="B54" s="215"/>
      <c r="C54" s="215"/>
      <c r="D54" s="215"/>
      <c r="E54" s="215"/>
      <c r="F54" s="215"/>
      <c r="G54" s="223"/>
      <c r="H54" s="108"/>
      <c r="I54" s="109"/>
      <c r="J54" s="109"/>
      <c r="K54" s="123"/>
      <c r="L54" s="138">
        <f t="shared" si="6"/>
        <v>0</v>
      </c>
    </row>
    <row r="55" spans="1:12" s="5" customFormat="1" ht="15" customHeight="1" x14ac:dyDescent="0.2">
      <c r="A55" s="214"/>
      <c r="B55" s="215"/>
      <c r="C55" s="215"/>
      <c r="D55" s="215"/>
      <c r="E55" s="215"/>
      <c r="F55" s="215"/>
      <c r="G55" s="223"/>
      <c r="H55" s="108"/>
      <c r="I55" s="109"/>
      <c r="J55" s="109"/>
      <c r="K55" s="123"/>
      <c r="L55" s="138">
        <f t="shared" si="6"/>
        <v>0</v>
      </c>
    </row>
    <row r="56" spans="1:12" s="5" customFormat="1" ht="15" customHeight="1" x14ac:dyDescent="0.2">
      <c r="A56" s="214"/>
      <c r="B56" s="215"/>
      <c r="C56" s="215"/>
      <c r="D56" s="215"/>
      <c r="E56" s="215"/>
      <c r="F56" s="215"/>
      <c r="G56" s="223"/>
      <c r="H56" s="108"/>
      <c r="I56" s="109"/>
      <c r="J56" s="109"/>
      <c r="K56" s="123"/>
      <c r="L56" s="138">
        <f t="shared" si="6"/>
        <v>0</v>
      </c>
    </row>
    <row r="57" spans="1:12" s="5" customFormat="1" ht="15" customHeight="1" x14ac:dyDescent="0.2">
      <c r="A57" s="214"/>
      <c r="B57" s="215"/>
      <c r="C57" s="215"/>
      <c r="D57" s="215"/>
      <c r="E57" s="215"/>
      <c r="F57" s="215"/>
      <c r="G57" s="223"/>
      <c r="H57" s="108"/>
      <c r="I57" s="109"/>
      <c r="J57" s="109"/>
      <c r="K57" s="123"/>
      <c r="L57" s="138">
        <f t="shared" si="6"/>
        <v>0</v>
      </c>
    </row>
    <row r="58" spans="1:12" s="5" customFormat="1" ht="15" customHeight="1" x14ac:dyDescent="0.2">
      <c r="A58" s="214"/>
      <c r="B58" s="215"/>
      <c r="C58" s="215"/>
      <c r="D58" s="215"/>
      <c r="E58" s="215"/>
      <c r="F58" s="215"/>
      <c r="G58" s="223"/>
      <c r="H58" s="108"/>
      <c r="I58" s="109"/>
      <c r="J58" s="109"/>
      <c r="K58" s="123"/>
      <c r="L58" s="138">
        <f t="shared" si="6"/>
        <v>0</v>
      </c>
    </row>
    <row r="59" spans="1:12" s="5" customFormat="1" ht="15" customHeight="1" x14ac:dyDescent="0.2">
      <c r="A59" s="224" t="s">
        <v>28</v>
      </c>
      <c r="B59" s="225"/>
      <c r="C59" s="225"/>
      <c r="D59" s="225"/>
      <c r="E59" s="225"/>
      <c r="F59" s="225"/>
      <c r="G59" s="226"/>
      <c r="H59" s="110">
        <f t="shared" ref="H59:K59" si="7">SUM(H54:H58)</f>
        <v>0</v>
      </c>
      <c r="I59" s="111">
        <f t="shared" si="7"/>
        <v>0</v>
      </c>
      <c r="J59" s="111">
        <f t="shared" si="7"/>
        <v>0</v>
      </c>
      <c r="K59" s="111">
        <f t="shared" si="7"/>
        <v>0</v>
      </c>
      <c r="L59" s="140">
        <f>IF(SUM(L54:L58)&lt;=100000,SUM(L54:L58),"Maximum de 100 000 $ dépassé !")</f>
        <v>0</v>
      </c>
    </row>
    <row r="60" spans="1:12" s="5" customFormat="1" ht="40.15" customHeight="1" x14ac:dyDescent="0.2">
      <c r="A60" s="314" t="str">
        <f>"Frais de location "&amp;Source!A115</f>
        <v>Frais de location Choisir un volet</v>
      </c>
      <c r="B60" s="315"/>
      <c r="C60" s="315"/>
      <c r="D60" s="315"/>
      <c r="E60" s="315"/>
      <c r="F60" s="315"/>
      <c r="G60" s="316"/>
      <c r="H60" s="7" t="s">
        <v>17</v>
      </c>
      <c r="I60" s="99" t="s">
        <v>280</v>
      </c>
      <c r="J60" s="46" t="s">
        <v>224</v>
      </c>
      <c r="K60" s="7" t="s">
        <v>214</v>
      </c>
      <c r="L60" s="141" t="s">
        <v>27</v>
      </c>
    </row>
    <row r="61" spans="1:12" s="5" customFormat="1" ht="15" customHeight="1" x14ac:dyDescent="0.2">
      <c r="A61" s="214"/>
      <c r="B61" s="215"/>
      <c r="C61" s="215"/>
      <c r="D61" s="215"/>
      <c r="E61" s="215"/>
      <c r="F61" s="215"/>
      <c r="G61" s="223"/>
      <c r="H61" s="124"/>
      <c r="I61" s="125"/>
      <c r="J61" s="125"/>
      <c r="K61" s="125"/>
      <c r="L61" s="142">
        <f>H61-I61-J61-K61</f>
        <v>0</v>
      </c>
    </row>
    <row r="62" spans="1:12" s="5" customFormat="1" ht="15" customHeight="1" x14ac:dyDescent="0.2">
      <c r="A62" s="214"/>
      <c r="B62" s="215"/>
      <c r="C62" s="215"/>
      <c r="D62" s="215"/>
      <c r="E62" s="215"/>
      <c r="F62" s="215"/>
      <c r="G62" s="223"/>
      <c r="H62" s="124"/>
      <c r="I62" s="125"/>
      <c r="J62" s="125"/>
      <c r="K62" s="125"/>
      <c r="L62" s="142">
        <f>H62-I62-J62-K62</f>
        <v>0</v>
      </c>
    </row>
    <row r="63" spans="1:12" s="5" customFormat="1" ht="15" customHeight="1" x14ac:dyDescent="0.2">
      <c r="A63" s="214"/>
      <c r="B63" s="215"/>
      <c r="C63" s="215"/>
      <c r="D63" s="215"/>
      <c r="E63" s="215"/>
      <c r="F63" s="215"/>
      <c r="G63" s="223"/>
      <c r="H63" s="124"/>
      <c r="I63" s="125"/>
      <c r="J63" s="125"/>
      <c r="K63" s="125"/>
      <c r="L63" s="142">
        <f>H63-I63-J63-K63</f>
        <v>0</v>
      </c>
    </row>
    <row r="64" spans="1:12" s="5" customFormat="1" ht="15" customHeight="1" x14ac:dyDescent="0.2">
      <c r="A64" s="214"/>
      <c r="B64" s="215"/>
      <c r="C64" s="215"/>
      <c r="D64" s="215"/>
      <c r="E64" s="215"/>
      <c r="F64" s="215"/>
      <c r="G64" s="223"/>
      <c r="H64" s="124"/>
      <c r="I64" s="125"/>
      <c r="J64" s="125"/>
      <c r="K64" s="125"/>
      <c r="L64" s="142">
        <f>H64-I64-J64-K64</f>
        <v>0</v>
      </c>
    </row>
    <row r="65" spans="1:14" s="5" customFormat="1" ht="15" customHeight="1" x14ac:dyDescent="0.2">
      <c r="A65" s="224" t="s">
        <v>29</v>
      </c>
      <c r="B65" s="225"/>
      <c r="C65" s="225"/>
      <c r="D65" s="225"/>
      <c r="E65" s="225"/>
      <c r="F65" s="225"/>
      <c r="G65" s="226"/>
      <c r="H65" s="126">
        <f>SUM(H61:H64)</f>
        <v>0</v>
      </c>
      <c r="I65" s="126">
        <f t="shared" ref="I65:L65" si="8">SUM(I61:I64)</f>
        <v>0</v>
      </c>
      <c r="J65" s="126">
        <f t="shared" si="8"/>
        <v>0</v>
      </c>
      <c r="K65" s="126">
        <f t="shared" si="8"/>
        <v>0</v>
      </c>
      <c r="L65" s="143">
        <f t="shared" si="8"/>
        <v>0</v>
      </c>
    </row>
    <row r="66" spans="1:14" s="5" customFormat="1" ht="14.25" customHeight="1" x14ac:dyDescent="0.2">
      <c r="A66" s="294" t="s">
        <v>30</v>
      </c>
      <c r="B66" s="295"/>
      <c r="C66" s="295"/>
      <c r="D66" s="295"/>
      <c r="E66" s="295"/>
      <c r="F66" s="295"/>
      <c r="G66" s="296"/>
      <c r="H66" s="252" t="s">
        <v>17</v>
      </c>
      <c r="I66" s="209" t="s">
        <v>280</v>
      </c>
      <c r="J66" s="207" t="s">
        <v>224</v>
      </c>
      <c r="K66" s="209" t="s">
        <v>214</v>
      </c>
      <c r="L66" s="271" t="s">
        <v>27</v>
      </c>
    </row>
    <row r="67" spans="1:14" ht="30.75" customHeight="1" x14ac:dyDescent="0.2">
      <c r="A67" s="320" t="str">
        <f>Source!A117</f>
        <v>Choisir un volet</v>
      </c>
      <c r="B67" s="321"/>
      <c r="C67" s="321"/>
      <c r="D67" s="321"/>
      <c r="E67" s="321"/>
      <c r="F67" s="321"/>
      <c r="G67" s="322"/>
      <c r="H67" s="253"/>
      <c r="I67" s="208"/>
      <c r="J67" s="208"/>
      <c r="K67" s="208"/>
      <c r="L67" s="270"/>
      <c r="M67" s="5"/>
    </row>
    <row r="68" spans="1:14" ht="15" customHeight="1" x14ac:dyDescent="0.2">
      <c r="A68" s="214"/>
      <c r="B68" s="215"/>
      <c r="C68" s="215"/>
      <c r="D68" s="215"/>
      <c r="E68" s="215"/>
      <c r="F68" s="215"/>
      <c r="G68" s="223"/>
      <c r="H68" s="108"/>
      <c r="I68" s="109"/>
      <c r="J68" s="109"/>
      <c r="K68" s="109"/>
      <c r="L68" s="144">
        <f>H68-I68-J68-K68</f>
        <v>0</v>
      </c>
      <c r="N68" s="28"/>
    </row>
    <row r="69" spans="1:14" ht="15" customHeight="1" x14ac:dyDescent="0.2">
      <c r="A69" s="214"/>
      <c r="B69" s="215"/>
      <c r="C69" s="215"/>
      <c r="D69" s="215"/>
      <c r="E69" s="215"/>
      <c r="F69" s="215"/>
      <c r="G69" s="223"/>
      <c r="H69" s="108"/>
      <c r="I69" s="109"/>
      <c r="J69" s="109"/>
      <c r="K69" s="109"/>
      <c r="L69" s="144">
        <f>H69-I69-J69-K69</f>
        <v>0</v>
      </c>
    </row>
    <row r="70" spans="1:14" ht="15" customHeight="1" x14ac:dyDescent="0.2">
      <c r="A70" s="214"/>
      <c r="B70" s="215"/>
      <c r="C70" s="215"/>
      <c r="D70" s="215"/>
      <c r="E70" s="215"/>
      <c r="F70" s="215"/>
      <c r="G70" s="223"/>
      <c r="H70" s="108"/>
      <c r="I70" s="109"/>
      <c r="J70" s="109"/>
      <c r="K70" s="109"/>
      <c r="L70" s="144">
        <f>H70-I70-J70-K70</f>
        <v>0</v>
      </c>
    </row>
    <row r="71" spans="1:14" ht="15" customHeight="1" x14ac:dyDescent="0.2">
      <c r="A71" s="214"/>
      <c r="B71" s="215"/>
      <c r="C71" s="215"/>
      <c r="D71" s="215"/>
      <c r="E71" s="215"/>
      <c r="F71" s="215"/>
      <c r="G71" s="223"/>
      <c r="H71" s="108"/>
      <c r="I71" s="109"/>
      <c r="J71" s="109"/>
      <c r="K71" s="109"/>
      <c r="L71" s="144">
        <f>H71-I71-J71-K71</f>
        <v>0</v>
      </c>
    </row>
    <row r="72" spans="1:14" ht="15" customHeight="1" x14ac:dyDescent="0.2">
      <c r="A72" s="214"/>
      <c r="B72" s="215"/>
      <c r="C72" s="215"/>
      <c r="D72" s="215"/>
      <c r="E72" s="215"/>
      <c r="F72" s="215"/>
      <c r="G72" s="223"/>
      <c r="H72" s="108"/>
      <c r="I72" s="109"/>
      <c r="J72" s="109"/>
      <c r="K72" s="109"/>
      <c r="L72" s="144">
        <f>H72-I72-J72-K72</f>
        <v>0</v>
      </c>
    </row>
    <row r="73" spans="1:14" ht="15" customHeight="1" x14ac:dyDescent="0.2">
      <c r="A73" s="224" t="s">
        <v>31</v>
      </c>
      <c r="B73" s="225"/>
      <c r="C73" s="225"/>
      <c r="D73" s="225"/>
      <c r="E73" s="225"/>
      <c r="F73" s="225"/>
      <c r="G73" s="226"/>
      <c r="H73" s="111">
        <f>SUM(H68:H72)</f>
        <v>0</v>
      </c>
      <c r="I73" s="111">
        <f t="shared" ref="I73:L73" si="9">SUM(I68:I72)</f>
        <v>0</v>
      </c>
      <c r="J73" s="111">
        <f t="shared" si="9"/>
        <v>0</v>
      </c>
      <c r="K73" s="111">
        <f t="shared" si="9"/>
        <v>0</v>
      </c>
      <c r="L73" s="139">
        <f t="shared" si="9"/>
        <v>0</v>
      </c>
    </row>
    <row r="74" spans="1:14" ht="7.5" customHeight="1" x14ac:dyDescent="0.2">
      <c r="A74" s="145"/>
      <c r="B74" s="29"/>
      <c r="C74" s="29"/>
      <c r="D74" s="29"/>
      <c r="E74" s="30"/>
      <c r="F74" s="31"/>
      <c r="G74" s="30"/>
      <c r="H74" s="30"/>
      <c r="I74" s="30"/>
      <c r="J74" s="30"/>
      <c r="K74" s="30"/>
      <c r="L74" s="146"/>
    </row>
    <row r="75" spans="1:14" ht="17.25" customHeight="1" x14ac:dyDescent="0.2">
      <c r="A75" s="227" t="s">
        <v>231</v>
      </c>
      <c r="B75" s="228"/>
      <c r="C75" s="228"/>
      <c r="D75" s="228"/>
      <c r="E75" s="228"/>
      <c r="F75" s="228"/>
      <c r="G75" s="229"/>
      <c r="H75" s="193" t="s">
        <v>232</v>
      </c>
      <c r="I75" s="233" t="s">
        <v>233</v>
      </c>
      <c r="J75" s="234"/>
      <c r="K75" s="254" t="s">
        <v>234</v>
      </c>
      <c r="L75" s="255"/>
    </row>
    <row r="76" spans="1:14" s="5" customFormat="1" ht="47.25" customHeight="1" x14ac:dyDescent="0.2">
      <c r="A76" s="230" t="s">
        <v>258</v>
      </c>
      <c r="B76" s="231"/>
      <c r="C76" s="231"/>
      <c r="D76" s="231"/>
      <c r="E76" s="231"/>
      <c r="F76" s="231"/>
      <c r="G76" s="232"/>
      <c r="H76" s="193"/>
      <c r="I76" s="235"/>
      <c r="J76" s="236"/>
      <c r="K76" s="256"/>
      <c r="L76" s="257"/>
      <c r="M76" s="11"/>
    </row>
    <row r="77" spans="1:14" s="5" customFormat="1" ht="40.5" customHeight="1" x14ac:dyDescent="0.2">
      <c r="A77" s="317" t="s">
        <v>281</v>
      </c>
      <c r="B77" s="318"/>
      <c r="C77" s="318"/>
      <c r="D77" s="318"/>
      <c r="E77" s="318"/>
      <c r="F77" s="318"/>
      <c r="G77" s="319"/>
      <c r="H77" s="127">
        <f>ROUNDDOWN(SUM(L22+L41+L50+L59+L65+L73)*0.15,)</f>
        <v>0</v>
      </c>
      <c r="I77" s="258"/>
      <c r="J77" s="259"/>
      <c r="K77" s="258"/>
      <c r="L77" s="260"/>
      <c r="M77" s="32" t="str">
        <f>IF((I77+K77)&lt;=H77,"","Le maximum de frais généraux admissible est dépassé de "&amp;(I77+K77-H77)&amp;" $")</f>
        <v/>
      </c>
    </row>
    <row r="78" spans="1:14" ht="7.5" customHeight="1" x14ac:dyDescent="0.2">
      <c r="A78" s="145"/>
      <c r="B78" s="29"/>
      <c r="C78" s="29"/>
      <c r="D78" s="29"/>
      <c r="E78" s="30"/>
      <c r="F78" s="31"/>
      <c r="G78" s="30"/>
      <c r="H78" s="30"/>
      <c r="I78" s="30"/>
      <c r="J78" s="30"/>
      <c r="K78" s="29"/>
      <c r="L78" s="146"/>
    </row>
    <row r="79" spans="1:14" ht="40.5" customHeight="1" x14ac:dyDescent="0.2">
      <c r="A79" s="246" t="s">
        <v>275</v>
      </c>
      <c r="B79" s="247"/>
      <c r="C79" s="247"/>
      <c r="D79" s="247"/>
      <c r="E79" s="247"/>
      <c r="F79" s="248"/>
      <c r="G79" s="252" t="s">
        <v>32</v>
      </c>
      <c r="H79" s="252" t="s">
        <v>279</v>
      </c>
      <c r="I79" s="272"/>
      <c r="J79" s="272"/>
      <c r="K79" s="272"/>
      <c r="L79" s="273"/>
    </row>
    <row r="80" spans="1:14" ht="7.5" customHeight="1" x14ac:dyDescent="0.2">
      <c r="A80" s="249"/>
      <c r="B80" s="250"/>
      <c r="C80" s="250"/>
      <c r="D80" s="250"/>
      <c r="E80" s="250"/>
      <c r="F80" s="251"/>
      <c r="G80" s="253"/>
      <c r="H80" s="253"/>
      <c r="I80" s="274"/>
      <c r="J80" s="274"/>
      <c r="K80" s="274"/>
      <c r="L80" s="275"/>
    </row>
    <row r="81" spans="1:14" x14ac:dyDescent="0.2">
      <c r="A81" s="214"/>
      <c r="B81" s="215"/>
      <c r="C81" s="215"/>
      <c r="D81" s="215"/>
      <c r="E81" s="215"/>
      <c r="F81" s="215"/>
      <c r="G81" s="108"/>
      <c r="H81" s="237"/>
      <c r="I81" s="238"/>
      <c r="J81" s="238"/>
      <c r="K81" s="238"/>
      <c r="L81" s="239"/>
      <c r="N81" s="28"/>
    </row>
    <row r="82" spans="1:14" x14ac:dyDescent="0.2">
      <c r="A82" s="214"/>
      <c r="B82" s="215"/>
      <c r="C82" s="215"/>
      <c r="D82" s="215"/>
      <c r="E82" s="215"/>
      <c r="F82" s="215"/>
      <c r="G82" s="108"/>
      <c r="H82" s="240"/>
      <c r="I82" s="241"/>
      <c r="J82" s="241"/>
      <c r="K82" s="241"/>
      <c r="L82" s="242"/>
    </row>
    <row r="83" spans="1:14" x14ac:dyDescent="0.2">
      <c r="A83" s="214"/>
      <c r="B83" s="215"/>
      <c r="C83" s="215"/>
      <c r="D83" s="215"/>
      <c r="E83" s="215"/>
      <c r="F83" s="215"/>
      <c r="G83" s="108"/>
      <c r="H83" s="240"/>
      <c r="I83" s="241"/>
      <c r="J83" s="241"/>
      <c r="K83" s="241"/>
      <c r="L83" s="242"/>
    </row>
    <row r="84" spans="1:14" x14ac:dyDescent="0.2">
      <c r="A84" s="214"/>
      <c r="B84" s="215"/>
      <c r="C84" s="215"/>
      <c r="D84" s="215"/>
      <c r="E84" s="215"/>
      <c r="F84" s="215"/>
      <c r="G84" s="108"/>
      <c r="H84" s="240"/>
      <c r="I84" s="241"/>
      <c r="J84" s="241"/>
      <c r="K84" s="241"/>
      <c r="L84" s="242"/>
    </row>
    <row r="85" spans="1:14" x14ac:dyDescent="0.2">
      <c r="A85" s="214"/>
      <c r="B85" s="215"/>
      <c r="C85" s="215"/>
      <c r="D85" s="215"/>
      <c r="E85" s="215"/>
      <c r="F85" s="215"/>
      <c r="G85" s="108"/>
      <c r="H85" s="240"/>
      <c r="I85" s="241"/>
      <c r="J85" s="241"/>
      <c r="K85" s="241"/>
      <c r="L85" s="242"/>
    </row>
    <row r="86" spans="1:14" x14ac:dyDescent="0.2">
      <c r="A86" s="214"/>
      <c r="B86" s="215"/>
      <c r="C86" s="215"/>
      <c r="D86" s="215"/>
      <c r="E86" s="215"/>
      <c r="F86" s="215"/>
      <c r="G86" s="108"/>
      <c r="H86" s="240"/>
      <c r="I86" s="241"/>
      <c r="J86" s="241"/>
      <c r="K86" s="241"/>
      <c r="L86" s="242"/>
      <c r="N86" s="28"/>
    </row>
    <row r="87" spans="1:14" x14ac:dyDescent="0.2">
      <c r="A87" s="214"/>
      <c r="B87" s="215"/>
      <c r="C87" s="215"/>
      <c r="D87" s="215"/>
      <c r="E87" s="215"/>
      <c r="F87" s="215"/>
      <c r="G87" s="108"/>
      <c r="H87" s="240"/>
      <c r="I87" s="241"/>
      <c r="J87" s="241"/>
      <c r="K87" s="241"/>
      <c r="L87" s="242"/>
    </row>
    <row r="88" spans="1:14" x14ac:dyDescent="0.2">
      <c r="A88" s="214"/>
      <c r="B88" s="215"/>
      <c r="C88" s="215"/>
      <c r="D88" s="215"/>
      <c r="E88" s="215"/>
      <c r="F88" s="215"/>
      <c r="G88" s="108"/>
      <c r="H88" s="240"/>
      <c r="I88" s="241"/>
      <c r="J88" s="241"/>
      <c r="K88" s="241"/>
      <c r="L88" s="242"/>
    </row>
    <row r="89" spans="1:14" x14ac:dyDescent="0.2">
      <c r="A89" s="214"/>
      <c r="B89" s="215"/>
      <c r="C89" s="215"/>
      <c r="D89" s="215"/>
      <c r="E89" s="215"/>
      <c r="F89" s="215"/>
      <c r="G89" s="108"/>
      <c r="H89" s="240"/>
      <c r="I89" s="241"/>
      <c r="J89" s="241"/>
      <c r="K89" s="241"/>
      <c r="L89" s="242"/>
    </row>
    <row r="90" spans="1:14" x14ac:dyDescent="0.2">
      <c r="A90" s="224" t="s">
        <v>33</v>
      </c>
      <c r="B90" s="225"/>
      <c r="C90" s="225"/>
      <c r="D90" s="225"/>
      <c r="E90" s="225"/>
      <c r="F90" s="225"/>
      <c r="G90" s="128">
        <f>SUM(G81:G89)</f>
        <v>0</v>
      </c>
      <c r="H90" s="243"/>
      <c r="I90" s="244"/>
      <c r="J90" s="244"/>
      <c r="K90" s="244"/>
      <c r="L90" s="245"/>
    </row>
    <row r="91" spans="1:14" ht="36" x14ac:dyDescent="0.2">
      <c r="A91" s="311" t="str">
        <f>IF(G92=G115,"","Veuillez remplir la section 2 ci-dessous. Le total des dépenses du projet (G92) doit être égal au total des contributions.")</f>
        <v/>
      </c>
      <c r="B91" s="312"/>
      <c r="C91" s="312"/>
      <c r="D91" s="312"/>
      <c r="E91" s="312"/>
      <c r="F91" s="313"/>
      <c r="G91" s="33" t="s">
        <v>34</v>
      </c>
      <c r="H91" s="33" t="s">
        <v>35</v>
      </c>
      <c r="I91" s="98" t="s">
        <v>284</v>
      </c>
      <c r="J91" s="33" t="s">
        <v>225</v>
      </c>
      <c r="K91" s="33" t="s">
        <v>36</v>
      </c>
      <c r="L91" s="147" t="s">
        <v>235</v>
      </c>
    </row>
    <row r="92" spans="1:14" ht="30" customHeight="1" x14ac:dyDescent="0.2">
      <c r="A92" s="306" t="s">
        <v>37</v>
      </c>
      <c r="B92" s="307"/>
      <c r="C92" s="307"/>
      <c r="D92" s="307"/>
      <c r="E92" s="307"/>
      <c r="F92" s="307"/>
      <c r="G92" s="129">
        <f>G90+H92</f>
        <v>0</v>
      </c>
      <c r="H92" s="130">
        <f>H22+H41+H50+H59+H65+H73+K77+I77</f>
        <v>0</v>
      </c>
      <c r="I92" s="129">
        <f>I22+I41+I50+I59+I65+I73</f>
        <v>0</v>
      </c>
      <c r="J92" s="129">
        <f>J22+J41+J50+J59+J65+J73+I77</f>
        <v>0</v>
      </c>
      <c r="K92" s="130">
        <f>K22+K41+K50+K59+K65+K73</f>
        <v>0</v>
      </c>
      <c r="L92" s="148">
        <f>L22+L41+L50+L59+L65+L73+K77</f>
        <v>0</v>
      </c>
    </row>
    <row r="93" spans="1:14" ht="25.5" customHeight="1" x14ac:dyDescent="0.2">
      <c r="A93" s="220" t="s">
        <v>276</v>
      </c>
      <c r="B93" s="221"/>
      <c r="C93" s="221"/>
      <c r="D93" s="221"/>
      <c r="E93" s="221"/>
      <c r="F93" s="221"/>
      <c r="G93" s="222"/>
      <c r="H93" s="34">
        <f>IF($H$92&gt;0,H92/($H$92),0)</f>
        <v>0</v>
      </c>
      <c r="I93" s="34">
        <f>IF($H$92&gt;0,I92/($H$92),0)</f>
        <v>0</v>
      </c>
      <c r="J93" s="34">
        <f>IF($H$92&gt;0,J92/($H$92),0)</f>
        <v>0</v>
      </c>
      <c r="K93" s="34">
        <f>IF($H$92&gt;0,K92/($H$92),0)</f>
        <v>0</v>
      </c>
      <c r="L93" s="149">
        <f>IFERROR(L92/H92,0)</f>
        <v>0</v>
      </c>
    </row>
    <row r="94" spans="1:14" ht="30.75" customHeight="1" thickBot="1" x14ac:dyDescent="0.25">
      <c r="A94" s="309" t="s">
        <v>236</v>
      </c>
      <c r="B94" s="310"/>
      <c r="C94" s="310"/>
      <c r="D94" s="310"/>
      <c r="E94" s="310"/>
      <c r="F94" s="310"/>
      <c r="G94" s="310"/>
      <c r="H94" s="150">
        <f>IFERROR(IF(AND(B7=Source!A91,Source!A109=TRUE),H92*0.05,IF(B7=Source!A91,H92*0.1,IF(AND(B7=Source!A92,Source!A109=TRUE,Source!A159=TRUE),Source!A158*0.05,IF(AND(B7=Source!A92,Source!A159=TRUE),Source!A158*0.1,IF(AND(B7=Source!A93,Source!A159=TRUE),Source!A158*0.1,IF(AND(B7=Source!A94,Source!A109=TRUE),H92*0.15,IF(B7=Source!A94,H92*0.2,IF(AND(B7=Source!A95,Source!A109=TRUE,Source!A159=TRUE),Source!A158*0.05,IF(AND(B7=Source!A95,Source!A159=TRUE),Source!A158*0.1,IF(AND(B7=Source!A96,Source!A109=TRUE),0,IF(B7=Source!A96,H92*0.2,IF(AND(B7=Source!A97,Source!A109=TRUE),H92*0.05,IF(B7=Source!A97,H92*0.1,0))))))))))))),0)</f>
        <v>0</v>
      </c>
      <c r="I94" s="216" t="str">
        <f>IF(H94="","",IF(I92&lt;H94,"Minimum de contribution en argent non atteint",""))</f>
        <v/>
      </c>
      <c r="J94" s="217"/>
      <c r="K94" s="218" t="str">
        <f>IF($L$92&gt;$H$6,"Maximum d'aide financière dépassé",IF($L$93&gt;$H$4,"Taux maximum d'aide dépassé de "&amp;($L$92-($H$92*$H$4))&amp;" $ ",""))</f>
        <v/>
      </c>
      <c r="L94" s="219"/>
    </row>
    <row r="95" spans="1:14" customFormat="1" ht="55.9" customHeight="1" x14ac:dyDescent="0.25">
      <c r="A95" s="196" t="s">
        <v>277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8"/>
    </row>
    <row r="96" spans="1:14" customFormat="1" ht="62.65" customHeight="1" x14ac:dyDescent="0.25">
      <c r="A96" s="199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1"/>
    </row>
    <row r="97" spans="1:13" x14ac:dyDescent="0.2">
      <c r="L97" s="2"/>
    </row>
    <row r="98" spans="1:13" s="2" customFormat="1" ht="20.25" customHeight="1" x14ac:dyDescent="0.25">
      <c r="A98" s="195" t="s">
        <v>239</v>
      </c>
      <c r="B98" s="195"/>
      <c r="C98" s="195"/>
      <c r="D98" s="195"/>
      <c r="E98" s="195"/>
      <c r="F98" s="195"/>
      <c r="G98" s="195"/>
      <c r="H98"/>
      <c r="I98"/>
      <c r="J98"/>
      <c r="K98"/>
    </row>
    <row r="99" spans="1:13" ht="60" customHeight="1" x14ac:dyDescent="0.25">
      <c r="A99" s="193" t="s">
        <v>278</v>
      </c>
      <c r="B99" s="193"/>
      <c r="C99" s="193" t="s">
        <v>220</v>
      </c>
      <c r="D99" s="193"/>
      <c r="E99" s="193"/>
      <c r="F99" s="36" t="s">
        <v>221</v>
      </c>
      <c r="G99" s="35" t="s">
        <v>38</v>
      </c>
      <c r="H99"/>
      <c r="I99"/>
      <c r="J99"/>
      <c r="K99"/>
      <c r="L99"/>
      <c r="M99"/>
    </row>
    <row r="100" spans="1:13" ht="27.75" customHeight="1" x14ac:dyDescent="0.25">
      <c r="A100" s="189" t="s">
        <v>240</v>
      </c>
      <c r="B100" s="190"/>
      <c r="C100" s="189" t="s">
        <v>39</v>
      </c>
      <c r="D100" s="190"/>
      <c r="E100" s="190"/>
      <c r="F100" s="45"/>
      <c r="G100" s="133">
        <f>L92</f>
        <v>0</v>
      </c>
      <c r="H100"/>
      <c r="I100"/>
      <c r="J100"/>
      <c r="K100"/>
    </row>
    <row r="101" spans="1:13" ht="28.15" customHeight="1" x14ac:dyDescent="0.25">
      <c r="A101" s="304" t="s">
        <v>298</v>
      </c>
      <c r="B101" s="305"/>
      <c r="C101" s="304" t="s">
        <v>195</v>
      </c>
      <c r="D101" s="305"/>
      <c r="E101" s="308"/>
      <c r="F101" s="131" t="s">
        <v>124</v>
      </c>
      <c r="G101" s="132">
        <v>50000</v>
      </c>
      <c r="H101"/>
      <c r="I101"/>
      <c r="J101"/>
      <c r="K101"/>
      <c r="L101" s="26"/>
    </row>
    <row r="102" spans="1:13" ht="28.15" customHeight="1" x14ac:dyDescent="0.25">
      <c r="A102" s="186"/>
      <c r="B102" s="187"/>
      <c r="C102" s="186"/>
      <c r="D102" s="187"/>
      <c r="E102" s="188"/>
      <c r="F102" s="44" t="s">
        <v>3</v>
      </c>
      <c r="G102" s="134"/>
      <c r="H102"/>
      <c r="I102"/>
      <c r="J102"/>
      <c r="K102"/>
      <c r="L102" s="26"/>
    </row>
    <row r="103" spans="1:13" ht="28.15" customHeight="1" x14ac:dyDescent="0.25">
      <c r="A103" s="186"/>
      <c r="B103" s="187"/>
      <c r="C103" s="186"/>
      <c r="D103" s="187"/>
      <c r="E103" s="188"/>
      <c r="F103" s="44" t="s">
        <v>3</v>
      </c>
      <c r="G103" s="134"/>
      <c r="H103"/>
      <c r="I103"/>
      <c r="J103"/>
      <c r="K103"/>
      <c r="L103" s="26"/>
    </row>
    <row r="104" spans="1:13" ht="28.15" customHeight="1" x14ac:dyDescent="0.25">
      <c r="A104" s="186"/>
      <c r="B104" s="187"/>
      <c r="C104" s="186"/>
      <c r="D104" s="187"/>
      <c r="E104" s="188"/>
      <c r="F104" s="44" t="s">
        <v>3</v>
      </c>
      <c r="G104" s="134"/>
      <c r="H104"/>
      <c r="I104"/>
      <c r="J104"/>
      <c r="K104"/>
      <c r="L104" s="26"/>
    </row>
    <row r="105" spans="1:13" ht="28.15" customHeight="1" x14ac:dyDescent="0.25">
      <c r="A105" s="186"/>
      <c r="B105" s="187"/>
      <c r="C105" s="186"/>
      <c r="D105" s="187"/>
      <c r="E105" s="188"/>
      <c r="F105" s="44" t="s">
        <v>3</v>
      </c>
      <c r="G105" s="134"/>
      <c r="H105"/>
      <c r="I105"/>
      <c r="J105"/>
      <c r="K105"/>
      <c r="L105" s="26"/>
    </row>
    <row r="106" spans="1:13" ht="28.15" customHeight="1" x14ac:dyDescent="0.25">
      <c r="A106" s="186"/>
      <c r="B106" s="187"/>
      <c r="C106" s="186"/>
      <c r="D106" s="187"/>
      <c r="E106" s="188"/>
      <c r="F106" s="44" t="s">
        <v>3</v>
      </c>
      <c r="G106" s="134"/>
      <c r="H106"/>
      <c r="I106"/>
      <c r="J106"/>
      <c r="K106"/>
      <c r="L106" s="26"/>
    </row>
    <row r="107" spans="1:13" ht="28.15" customHeight="1" x14ac:dyDescent="0.25">
      <c r="A107" s="186"/>
      <c r="B107" s="187"/>
      <c r="C107" s="186"/>
      <c r="D107" s="187"/>
      <c r="E107" s="188"/>
      <c r="F107" s="44" t="s">
        <v>3</v>
      </c>
      <c r="G107" s="134"/>
      <c r="H107"/>
      <c r="I107"/>
      <c r="J107"/>
      <c r="K107"/>
      <c r="L107" s="26"/>
    </row>
    <row r="108" spans="1:13" ht="28.15" customHeight="1" x14ac:dyDescent="0.25">
      <c r="A108" s="186"/>
      <c r="B108" s="187"/>
      <c r="C108" s="186"/>
      <c r="D108" s="187"/>
      <c r="E108" s="188"/>
      <c r="F108" s="44" t="s">
        <v>3</v>
      </c>
      <c r="G108" s="134"/>
      <c r="H108"/>
      <c r="I108"/>
      <c r="J108"/>
      <c r="K108"/>
      <c r="L108" s="26"/>
    </row>
    <row r="109" spans="1:13" ht="28.15" customHeight="1" x14ac:dyDescent="0.25">
      <c r="A109" s="186"/>
      <c r="B109" s="187"/>
      <c r="C109" s="186"/>
      <c r="D109" s="187"/>
      <c r="E109" s="188"/>
      <c r="F109" s="44" t="s">
        <v>3</v>
      </c>
      <c r="G109" s="134"/>
      <c r="H109"/>
      <c r="I109"/>
      <c r="J109"/>
      <c r="K109"/>
      <c r="L109" s="26"/>
    </row>
    <row r="110" spans="1:13" ht="28.15" customHeight="1" x14ac:dyDescent="0.25">
      <c r="A110" s="186"/>
      <c r="B110" s="187"/>
      <c r="C110" s="186"/>
      <c r="D110" s="187"/>
      <c r="E110" s="188"/>
      <c r="F110" s="44" t="s">
        <v>3</v>
      </c>
      <c r="G110" s="134"/>
      <c r="H110"/>
      <c r="I110"/>
      <c r="J110"/>
      <c r="K110"/>
      <c r="L110" s="26"/>
    </row>
    <row r="111" spans="1:13" ht="28.15" customHeight="1" x14ac:dyDescent="0.25">
      <c r="A111" s="186"/>
      <c r="B111" s="187"/>
      <c r="C111" s="186"/>
      <c r="D111" s="187"/>
      <c r="E111" s="188"/>
      <c r="F111" s="44" t="s">
        <v>3</v>
      </c>
      <c r="G111" s="134"/>
      <c r="H111"/>
      <c r="I111"/>
      <c r="J111"/>
      <c r="K111"/>
      <c r="L111" s="26"/>
    </row>
    <row r="112" spans="1:13" ht="28.15" customHeight="1" x14ac:dyDescent="0.25">
      <c r="A112" s="186"/>
      <c r="B112" s="187"/>
      <c r="C112" s="186"/>
      <c r="D112" s="187"/>
      <c r="E112" s="188"/>
      <c r="F112" s="44" t="s">
        <v>3</v>
      </c>
      <c r="G112" s="134"/>
      <c r="H112"/>
      <c r="I112"/>
      <c r="J112"/>
      <c r="K112"/>
      <c r="L112" s="26"/>
    </row>
    <row r="113" spans="1:12" ht="28.15" customHeight="1" x14ac:dyDescent="0.25">
      <c r="A113" s="186"/>
      <c r="B113" s="187"/>
      <c r="C113" s="186"/>
      <c r="D113" s="187"/>
      <c r="E113" s="188"/>
      <c r="F113" s="44" t="s">
        <v>3</v>
      </c>
      <c r="G113" s="134"/>
      <c r="H113"/>
      <c r="I113"/>
      <c r="J113"/>
      <c r="K113"/>
      <c r="L113" s="26"/>
    </row>
    <row r="114" spans="1:12" ht="28.15" customHeight="1" x14ac:dyDescent="0.25">
      <c r="A114" s="186"/>
      <c r="B114" s="187"/>
      <c r="C114" s="186"/>
      <c r="D114" s="187"/>
      <c r="E114" s="188"/>
      <c r="F114" s="44" t="s">
        <v>3</v>
      </c>
      <c r="G114" s="134"/>
      <c r="H114"/>
      <c r="I114"/>
      <c r="J114"/>
      <c r="K114"/>
      <c r="L114" s="26"/>
    </row>
    <row r="115" spans="1:12" ht="28.5" customHeight="1" x14ac:dyDescent="0.25">
      <c r="A115" s="301" t="s">
        <v>40</v>
      </c>
      <c r="B115" s="302"/>
      <c r="C115" s="302"/>
      <c r="D115" s="302"/>
      <c r="E115" s="302"/>
      <c r="F115" s="303"/>
      <c r="G115" s="135">
        <f>G100+(SUM(G102:G114))</f>
        <v>0</v>
      </c>
      <c r="H115"/>
      <c r="I115"/>
      <c r="J115"/>
      <c r="K115"/>
      <c r="L115" s="26"/>
    </row>
  </sheetData>
  <sheetProtection algorithmName="SHA-512" hashValue="XVj3Ni5nyCs9mQcdgx7hfebF0jYFqYvZuC9omLvKHZ/cDTMMct6SNDE/Rr4+wyEsPGbE9mKBfXpkIKCAkkogdQ==" saltValue="d/hnvWtCfgENXA1FdRHwGw==" spinCount="100000" sheet="1" objects="1" scenarios="1"/>
  <protectedRanges>
    <protectedRange sqref="B5:E6 B3:E3" name="Plage7_2_1"/>
  </protectedRanges>
  <sortState xmlns:xlrd2="http://schemas.microsoft.com/office/spreadsheetml/2017/richdata2" ref="C102:E112">
    <sortCondition ref="C102:C112"/>
  </sortState>
  <mergeCells count="179">
    <mergeCell ref="J3:K3"/>
    <mergeCell ref="A77:G77"/>
    <mergeCell ref="A71:G71"/>
    <mergeCell ref="I51:I52"/>
    <mergeCell ref="A66:G66"/>
    <mergeCell ref="A67:G67"/>
    <mergeCell ref="J66:J67"/>
    <mergeCell ref="A57:G57"/>
    <mergeCell ref="A58:G58"/>
    <mergeCell ref="A17:G17"/>
    <mergeCell ref="A18:G18"/>
    <mergeCell ref="A19:G19"/>
    <mergeCell ref="A44:G44"/>
    <mergeCell ref="A45:G45"/>
    <mergeCell ref="A46:G46"/>
    <mergeCell ref="A31:C31"/>
    <mergeCell ref="A32:C32"/>
    <mergeCell ref="A33:C33"/>
    <mergeCell ref="A34:C34"/>
    <mergeCell ref="A35:C35"/>
    <mergeCell ref="A36:C36"/>
    <mergeCell ref="A37:C37"/>
    <mergeCell ref="A38:C38"/>
    <mergeCell ref="A42:F42"/>
    <mergeCell ref="L51:L52"/>
    <mergeCell ref="A63:G63"/>
    <mergeCell ref="A64:G64"/>
    <mergeCell ref="A65:G65"/>
    <mergeCell ref="A51:G51"/>
    <mergeCell ref="A52:G52"/>
    <mergeCell ref="A54:G54"/>
    <mergeCell ref="A55:G55"/>
    <mergeCell ref="A56:G56"/>
    <mergeCell ref="A60:G60"/>
    <mergeCell ref="A62:G62"/>
    <mergeCell ref="A53:G53"/>
    <mergeCell ref="A69:G69"/>
    <mergeCell ref="A70:G70"/>
    <mergeCell ref="A115:F115"/>
    <mergeCell ref="A101:B101"/>
    <mergeCell ref="C104:E104"/>
    <mergeCell ref="A108:B108"/>
    <mergeCell ref="A81:F81"/>
    <mergeCell ref="A92:F92"/>
    <mergeCell ref="C100:E100"/>
    <mergeCell ref="C105:E105"/>
    <mergeCell ref="A111:B111"/>
    <mergeCell ref="C108:E108"/>
    <mergeCell ref="C109:E109"/>
    <mergeCell ref="C101:E101"/>
    <mergeCell ref="C102:E102"/>
    <mergeCell ref="C110:E110"/>
    <mergeCell ref="C111:E111"/>
    <mergeCell ref="A94:G94"/>
    <mergeCell ref="A105:B105"/>
    <mergeCell ref="A103:B103"/>
    <mergeCell ref="A104:B104"/>
    <mergeCell ref="A102:B102"/>
    <mergeCell ref="A107:B107"/>
    <mergeCell ref="A106:B106"/>
    <mergeCell ref="P17:P24"/>
    <mergeCell ref="K23:K25"/>
    <mergeCell ref="L23:L25"/>
    <mergeCell ref="M15:M18"/>
    <mergeCell ref="H15:H16"/>
    <mergeCell ref="A15:G15"/>
    <mergeCell ref="A16:G16"/>
    <mergeCell ref="L15:L16"/>
    <mergeCell ref="H23:H25"/>
    <mergeCell ref="I23:I25"/>
    <mergeCell ref="K15:K16"/>
    <mergeCell ref="I15:J15"/>
    <mergeCell ref="J17:J21"/>
    <mergeCell ref="J23:J25"/>
    <mergeCell ref="A23:G23"/>
    <mergeCell ref="A24:G24"/>
    <mergeCell ref="A25:C25"/>
    <mergeCell ref="A20:G20"/>
    <mergeCell ref="A21:G21"/>
    <mergeCell ref="A22:G22"/>
    <mergeCell ref="A1:K1"/>
    <mergeCell ref="A3:A4"/>
    <mergeCell ref="A99:B99"/>
    <mergeCell ref="F5:G5"/>
    <mergeCell ref="F6:G6"/>
    <mergeCell ref="F7:G7"/>
    <mergeCell ref="H42:H43"/>
    <mergeCell ref="H51:H52"/>
    <mergeCell ref="H66:H67"/>
    <mergeCell ref="A47:G47"/>
    <mergeCell ref="A48:G48"/>
    <mergeCell ref="A49:G49"/>
    <mergeCell ref="A50:G50"/>
    <mergeCell ref="A61:G61"/>
    <mergeCell ref="A59:G59"/>
    <mergeCell ref="A13:L13"/>
    <mergeCell ref="L42:L43"/>
    <mergeCell ref="J51:J52"/>
    <mergeCell ref="L66:L67"/>
    <mergeCell ref="K66:K67"/>
    <mergeCell ref="B3:D4"/>
    <mergeCell ref="K51:K52"/>
    <mergeCell ref="H79:L80"/>
    <mergeCell ref="A11:D11"/>
    <mergeCell ref="I94:J94"/>
    <mergeCell ref="K94:L94"/>
    <mergeCell ref="A93:G93"/>
    <mergeCell ref="I66:I67"/>
    <mergeCell ref="A72:G72"/>
    <mergeCell ref="A73:G73"/>
    <mergeCell ref="A75:G75"/>
    <mergeCell ref="A76:G76"/>
    <mergeCell ref="H75:H76"/>
    <mergeCell ref="I75:J76"/>
    <mergeCell ref="A68:G68"/>
    <mergeCell ref="H81:L90"/>
    <mergeCell ref="A79:F80"/>
    <mergeCell ref="G79:G80"/>
    <mergeCell ref="A87:F87"/>
    <mergeCell ref="A88:F88"/>
    <mergeCell ref="A89:F89"/>
    <mergeCell ref="A90:F90"/>
    <mergeCell ref="A84:F84"/>
    <mergeCell ref="A85:F85"/>
    <mergeCell ref="A86:F86"/>
    <mergeCell ref="K75:L76"/>
    <mergeCell ref="I77:J77"/>
    <mergeCell ref="K77:L77"/>
    <mergeCell ref="C114:E114"/>
    <mergeCell ref="A112:B112"/>
    <mergeCell ref="A113:B113"/>
    <mergeCell ref="A114:B114"/>
    <mergeCell ref="C113:E113"/>
    <mergeCell ref="C112:E112"/>
    <mergeCell ref="A109:B109"/>
    <mergeCell ref="A110:B110"/>
    <mergeCell ref="A82:F82"/>
    <mergeCell ref="A83:F83"/>
    <mergeCell ref="C107:E107"/>
    <mergeCell ref="C99:E99"/>
    <mergeCell ref="C106:E106"/>
    <mergeCell ref="A91:F91"/>
    <mergeCell ref="B5:D5"/>
    <mergeCell ref="B6:D6"/>
    <mergeCell ref="B7:D7"/>
    <mergeCell ref="B8:D8"/>
    <mergeCell ref="C103:E103"/>
    <mergeCell ref="A100:B100"/>
    <mergeCell ref="F3:G3"/>
    <mergeCell ref="J4:K4"/>
    <mergeCell ref="J5:K5"/>
    <mergeCell ref="J6:K6"/>
    <mergeCell ref="J7:K7"/>
    <mergeCell ref="A98:G98"/>
    <mergeCell ref="A95:L96"/>
    <mergeCell ref="J8:K8"/>
    <mergeCell ref="J9:K9"/>
    <mergeCell ref="J10:K10"/>
    <mergeCell ref="J11:K11"/>
    <mergeCell ref="F9:H9"/>
    <mergeCell ref="F4:G4"/>
    <mergeCell ref="K42:K43"/>
    <mergeCell ref="I42:I43"/>
    <mergeCell ref="J42:J43"/>
    <mergeCell ref="J12:L12"/>
    <mergeCell ref="H14:L14"/>
    <mergeCell ref="G42:G43"/>
    <mergeCell ref="A43:F43"/>
    <mergeCell ref="A9:C9"/>
    <mergeCell ref="A10:C10"/>
    <mergeCell ref="A14:G14"/>
    <mergeCell ref="A26:C26"/>
    <mergeCell ref="A27:C27"/>
    <mergeCell ref="A28:C28"/>
    <mergeCell ref="A29:C29"/>
    <mergeCell ref="A30:C30"/>
    <mergeCell ref="A41:G41"/>
    <mergeCell ref="A40:C40"/>
    <mergeCell ref="A39:C39"/>
  </mergeCells>
  <phoneticPr fontId="8" type="noConversion"/>
  <conditionalFormatting sqref="L5">
    <cfRule type="expression" dxfId="45" priority="15">
      <formula>L5&gt;H6</formula>
    </cfRule>
  </conditionalFormatting>
  <conditionalFormatting sqref="L7">
    <cfRule type="expression" dxfId="44" priority="10">
      <formula>$L$7&gt;H7</formula>
    </cfRule>
  </conditionalFormatting>
  <conditionalFormatting sqref="M77">
    <cfRule type="expression" dxfId="43" priority="5" stopIfTrue="1">
      <formula>$I$77+$K$77&gt;$H$77</formula>
    </cfRule>
  </conditionalFormatting>
  <conditionalFormatting sqref="L59">
    <cfRule type="expression" dxfId="42" priority="7">
      <formula>SUM($L$54:$L$58)&gt;100000</formula>
    </cfRule>
  </conditionalFormatting>
  <conditionalFormatting sqref="I92">
    <cfRule type="expression" dxfId="41" priority="3">
      <formula>$I$92&lt;$H$94</formula>
    </cfRule>
  </conditionalFormatting>
  <conditionalFormatting sqref="I77:L77">
    <cfRule type="expression" dxfId="40" priority="2">
      <formula>($I$77+$K$77)&gt;$H$77</formula>
    </cfRule>
  </conditionalFormatting>
  <conditionalFormatting sqref="H94">
    <cfRule type="expression" dxfId="39" priority="1">
      <formula>$I$92&lt;$H$94</formula>
    </cfRule>
  </conditionalFormatting>
  <conditionalFormatting sqref="L93">
    <cfRule type="expression" dxfId="38" priority="16">
      <formula>$L$92&gt;$H$6</formula>
    </cfRule>
  </conditionalFormatting>
  <conditionalFormatting sqref="L92">
    <cfRule type="expression" dxfId="37" priority="17">
      <formula>L92&gt;H$6</formula>
    </cfRule>
  </conditionalFormatting>
  <dataValidations xWindow="1099" yWindow="276" count="1">
    <dataValidation type="list" allowBlank="1" showInputMessage="1" showErrorMessage="1" sqref="D9" xr:uid="{23708337-00E6-4F41-A29A-383F18464F2A}">
      <formula1>"(À sélectionner),Oui,Non,"</formula1>
    </dataValidation>
  </dataValidations>
  <hyperlinks>
    <hyperlink ref="G42:G43" r:id="rId1" display="Barèmes" xr:uid="{67F32C40-50C4-4E45-8E42-199DF15DDB0E}"/>
  </hyperlinks>
  <pageMargins left="0.23622047244094491" right="0.23622047244094491" top="0.74803149606299213" bottom="0.74803149606299213" header="0.31496062992125984" footer="0.31496062992125984"/>
  <pageSetup paperSize="120" scale="32" fitToHeight="0" orientation="portrait" horizontalDpi="1200" verticalDpi="1200" r:id="rId2"/>
  <ignoredErrors>
    <ignoredError sqref="J73:L73 K59" unlockedFormula="1"/>
    <ignoredError sqref="I22" formulaRang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7981DE5-AF03-4F40-9393-94946CF9BAFD}">
            <xm:f>Source!A99=6</xm:f>
            <x14:dxf>
              <font>
                <color rgb="FFFF0000"/>
              </font>
            </x14:dxf>
          </x14:cfRule>
          <xm:sqref>A60:G60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99" yWindow="276" count="6">
        <x14:dataValidation type="list" allowBlank="1" showInputMessage="1" showErrorMessage="1" xr:uid="{78AF8171-0787-4F41-B516-6AE75B473C54}">
          <x14:formula1>
            <xm:f>Source!$A$81:$A$83</xm:f>
          </x14:formula1>
          <xm:sqref>B8</xm:sqref>
        </x14:dataValidation>
        <x14:dataValidation type="list" allowBlank="1" showInputMessage="1" showErrorMessage="1" xr:uid="{C160DAED-46B7-4787-9B37-0384DC77429C}">
          <x14:formula1>
            <xm:f>Source!$A$45:$A$52</xm:f>
          </x14:formula1>
          <xm:sqref>B7</xm:sqref>
        </x14:dataValidation>
        <x14:dataValidation type="list" allowBlank="1" showInputMessage="1" showErrorMessage="1" xr:uid="{A691D479-B8C2-47DF-BF02-114E31CD566A}">
          <x14:formula1>
            <xm:f>Source!$A$54:$A$67</xm:f>
          </x14:formula1>
          <xm:sqref>B6</xm:sqref>
        </x14:dataValidation>
        <x14:dataValidation type="list" allowBlank="1" showInputMessage="1" showErrorMessage="1" promptTitle="Durée du projet" prompt="Pour les projets de 12 mois et moins, sélectionnez 1 an; pour ceux de 13 à 24 mois, sélectionnez 2 ans; pour ceux de 25 à 36 mois, sélectionnez 3 ans" xr:uid="{81E5AE4C-C432-44B5-A807-EBEA4C1CF7E8}">
          <x14:formula1>
            <xm:f>Source!$A$85:$A$88</xm:f>
          </x14:formula1>
          <xm:sqref>H3</xm:sqref>
        </x14:dataValidation>
        <x14:dataValidation type="list" allowBlank="1" showInputMessage="1" showErrorMessage="1" xr:uid="{6982135A-E2AC-4BF6-97B9-B16F3CCD1825}">
          <x14:formula1>
            <xm:f>Source!$A$77:$A$79</xm:f>
          </x14:formula1>
          <xm:sqref>F102:F114</xm:sqref>
        </x14:dataValidation>
        <x14:dataValidation type="list" allowBlank="1" showInputMessage="1" showErrorMessage="1" xr:uid="{1668A6F5-1428-41C8-BBFC-793EC26F1FFD}">
          <x14:formula1>
            <xm:f>Source!$C$17:$C$36</xm:f>
          </x14:formula1>
          <xm:sqref>D27:D40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D6A2-85B8-405B-8ED8-67AB0DBAC5FB}">
  <sheetPr codeName="Feuil3"/>
  <dimension ref="A1:AR160"/>
  <sheetViews>
    <sheetView showZeros="0" topLeftCell="A29" zoomScale="96" zoomScaleNormal="96" workbookViewId="0">
      <pane xSplit="1" topLeftCell="B1" activePane="topRight" state="frozen"/>
      <selection activeCell="A29" sqref="A29"/>
      <selection pane="topRight" activeCell="A65" sqref="A65"/>
    </sheetView>
  </sheetViews>
  <sheetFormatPr baseColWidth="10" defaultColWidth="11.28515625" defaultRowHeight="12.75" x14ac:dyDescent="0.2"/>
  <cols>
    <col min="1" max="1" width="127.5703125" style="60" bestFit="1" customWidth="1"/>
    <col min="2" max="2" width="40.28515625" style="60" bestFit="1" customWidth="1"/>
    <col min="3" max="3" width="22" style="60" customWidth="1"/>
    <col min="4" max="4" width="20" style="60" bestFit="1" customWidth="1"/>
    <col min="5" max="5" width="24.5703125" style="60" customWidth="1"/>
    <col min="6" max="6" width="23.7109375" style="60" customWidth="1"/>
    <col min="7" max="7" width="31.5703125" style="60" customWidth="1"/>
    <col min="8" max="8" width="40.7109375" style="60" customWidth="1"/>
    <col min="9" max="9" width="37" style="60" customWidth="1"/>
    <col min="10" max="16384" width="11.28515625" style="60"/>
  </cols>
  <sheetData>
    <row r="1" spans="1:44" ht="20.25" customHeight="1" x14ac:dyDescent="0.2">
      <c r="A1" s="62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x14ac:dyDescent="0.2">
      <c r="A2" s="63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x14ac:dyDescent="0.2">
      <c r="A3" s="63" t="s">
        <v>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1:44" x14ac:dyDescent="0.2">
      <c r="A4" s="63" t="s">
        <v>45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</row>
    <row r="5" spans="1:44" s="59" customFormat="1" ht="20.25" customHeight="1" x14ac:dyDescent="0.25">
      <c r="A5" s="62" t="s">
        <v>46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x14ac:dyDescent="0.2">
      <c r="A6" s="63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</row>
    <row r="7" spans="1:44" x14ac:dyDescent="0.2">
      <c r="A7" s="63" t="s">
        <v>48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s="59" customFormat="1" ht="20.25" customHeight="1" x14ac:dyDescent="0.25">
      <c r="A8" s="62" t="s">
        <v>49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x14ac:dyDescent="0.2">
      <c r="A9" s="63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1:44" x14ac:dyDescent="0.2">
      <c r="A10" s="63" t="s">
        <v>44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 s="59" customFormat="1" ht="20.25" customHeight="1" x14ac:dyDescent="0.25">
      <c r="A11" s="62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x14ac:dyDescent="0.2">
      <c r="A12" s="63" t="s">
        <v>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 x14ac:dyDescent="0.2">
      <c r="A13" s="63" t="s">
        <v>222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 x14ac:dyDescent="0.2">
      <c r="A14" s="63" t="s">
        <v>19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 x14ac:dyDescent="0.2">
      <c r="A15" s="63" t="s">
        <v>288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 s="59" customFormat="1" ht="20.25" customHeight="1" x14ac:dyDescent="0.25">
      <c r="A16" s="62" t="s">
        <v>51</v>
      </c>
      <c r="B16" s="62" t="s">
        <v>52</v>
      </c>
      <c r="C16" s="62" t="s">
        <v>70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x14ac:dyDescent="0.2">
      <c r="A17" s="63" t="s">
        <v>3</v>
      </c>
      <c r="B17" s="63" t="s">
        <v>3</v>
      </c>
      <c r="C17" s="63" t="s">
        <v>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1:44" x14ac:dyDescent="0.2">
      <c r="A18" s="63" t="s">
        <v>25</v>
      </c>
      <c r="B18" s="64" t="s">
        <v>25</v>
      </c>
      <c r="C18" s="63" t="s">
        <v>25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1:44" x14ac:dyDescent="0.2">
      <c r="A19" s="63" t="s">
        <v>262</v>
      </c>
      <c r="B19" s="64" t="s">
        <v>53</v>
      </c>
      <c r="C19" s="63" t="s">
        <v>291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1:44" x14ac:dyDescent="0.2">
      <c r="A20" s="63" t="s">
        <v>263</v>
      </c>
      <c r="B20" s="64" t="s">
        <v>54</v>
      </c>
      <c r="C20" s="63" t="s">
        <v>262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1:44" x14ac:dyDescent="0.2">
      <c r="A21" s="63" t="s">
        <v>249</v>
      </c>
      <c r="B21" s="64" t="s">
        <v>55</v>
      </c>
      <c r="C21" s="63" t="s">
        <v>263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1:44" ht="17.25" x14ac:dyDescent="0.25">
      <c r="A22" s="63" t="s">
        <v>250</v>
      </c>
      <c r="B22" s="64" t="s">
        <v>56</v>
      </c>
      <c r="C22" s="63" t="s">
        <v>249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1:44" ht="17.25" x14ac:dyDescent="0.25">
      <c r="A23" s="63" t="s">
        <v>251</v>
      </c>
      <c r="B23" s="64" t="s">
        <v>206</v>
      </c>
      <c r="C23" s="63" t="s">
        <v>250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1:44" ht="17.25" x14ac:dyDescent="0.25">
      <c r="A24" s="63" t="s">
        <v>252</v>
      </c>
      <c r="B24" s="64" t="s">
        <v>207</v>
      </c>
      <c r="C24" s="63" t="s">
        <v>251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1:44" ht="17.25" x14ac:dyDescent="0.25">
      <c r="A25" s="63" t="s">
        <v>248</v>
      </c>
      <c r="B25" s="64" t="s">
        <v>208</v>
      </c>
      <c r="C25" s="63" t="s">
        <v>252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1:44" ht="15" x14ac:dyDescent="0.25">
      <c r="A26" s="63" t="s">
        <v>57</v>
      </c>
      <c r="B26" s="64" t="s">
        <v>209</v>
      </c>
      <c r="C26" s="63" t="s">
        <v>248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1:44" ht="15" x14ac:dyDescent="0.25">
      <c r="A27" s="63" t="s">
        <v>253</v>
      </c>
      <c r="B27" s="64" t="s">
        <v>259</v>
      </c>
      <c r="C27" s="63" t="s">
        <v>57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1:44" x14ac:dyDescent="0.2">
      <c r="A28" s="63" t="s">
        <v>254</v>
      </c>
      <c r="B28" s="64" t="s">
        <v>58</v>
      </c>
      <c r="C28" s="63" t="s">
        <v>253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1:44" x14ac:dyDescent="0.2">
      <c r="A29" s="63" t="s">
        <v>59</v>
      </c>
      <c r="B29" s="64" t="s">
        <v>60</v>
      </c>
      <c r="C29" s="63" t="s">
        <v>254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1:44" x14ac:dyDescent="0.2">
      <c r="A30" s="63" t="s">
        <v>61</v>
      </c>
      <c r="B30" s="64" t="s">
        <v>62</v>
      </c>
      <c r="C30" s="63" t="s">
        <v>59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1:44" x14ac:dyDescent="0.2">
      <c r="A31" s="63" t="s">
        <v>63</v>
      </c>
      <c r="B31" s="64" t="s">
        <v>64</v>
      </c>
      <c r="C31" s="63" t="s">
        <v>292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1:44" x14ac:dyDescent="0.2">
      <c r="A32" s="63" t="s">
        <v>65</v>
      </c>
      <c r="B32" s="64" t="s">
        <v>66</v>
      </c>
      <c r="C32" s="63" t="s">
        <v>61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1:44" x14ac:dyDescent="0.2">
      <c r="A33" s="63" t="s">
        <v>67</v>
      </c>
      <c r="B33" s="64" t="s">
        <v>68</v>
      </c>
      <c r="C33" s="63" t="s">
        <v>63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1:44" s="59" customFormat="1" ht="20.25" customHeight="1" x14ac:dyDescent="0.2">
      <c r="A34" s="62" t="s">
        <v>69</v>
      </c>
      <c r="B34" s="62" t="s">
        <v>70</v>
      </c>
      <c r="C34" s="63" t="s">
        <v>65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</row>
    <row r="35" spans="1:44" x14ac:dyDescent="0.2">
      <c r="A35" s="63" t="s">
        <v>3</v>
      </c>
      <c r="B35" s="63"/>
      <c r="C35" s="63" t="s">
        <v>293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1:44" x14ac:dyDescent="0.2">
      <c r="A36" s="63" t="s">
        <v>71</v>
      </c>
      <c r="B36" s="63"/>
      <c r="C36" s="63" t="s">
        <v>67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1:44" x14ac:dyDescent="0.2">
      <c r="A37" s="63" t="s">
        <v>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1:44" x14ac:dyDescent="0.2">
      <c r="A38" s="63" t="s">
        <v>72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1:44" x14ac:dyDescent="0.2">
      <c r="A39" s="65">
        <f>'Coût Structure de financement'!C102</f>
        <v>0</v>
      </c>
      <c r="B39" s="63" t="s">
        <v>73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1:44" x14ac:dyDescent="0.2">
      <c r="A40" s="65">
        <f>'Coût Structure de financement'!C103</f>
        <v>0</v>
      </c>
      <c r="B40" s="63" t="s">
        <v>74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1:44" x14ac:dyDescent="0.2">
      <c r="A41" s="66">
        <f>'Coût Structure de financement'!C104</f>
        <v>0</v>
      </c>
      <c r="B41" s="63" t="s">
        <v>75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1:44" x14ac:dyDescent="0.2">
      <c r="A42" s="66">
        <f>'Coût Structure de financement'!C105</f>
        <v>0</v>
      </c>
      <c r="B42" s="63" t="s">
        <v>76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1:44" x14ac:dyDescent="0.2">
      <c r="A43" s="66">
        <f>'Coût Structure de financement'!C106</f>
        <v>0</v>
      </c>
      <c r="B43" s="63" t="s">
        <v>77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1:44" s="59" customFormat="1" ht="20.25" customHeight="1" x14ac:dyDescent="0.25">
      <c r="A44" s="62" t="s">
        <v>78</v>
      </c>
      <c r="B44" s="62" t="s">
        <v>79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</row>
    <row r="45" spans="1:44" x14ac:dyDescent="0.2">
      <c r="A45" s="63" t="s">
        <v>3</v>
      </c>
      <c r="B45" s="63">
        <v>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44" x14ac:dyDescent="0.2">
      <c r="A46" s="63" t="s">
        <v>80</v>
      </c>
      <c r="B46" s="63">
        <v>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1:44" x14ac:dyDescent="0.2">
      <c r="A47" s="63" t="s">
        <v>81</v>
      </c>
      <c r="B47" s="63">
        <v>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1:44" x14ac:dyDescent="0.2">
      <c r="A48" s="63" t="s">
        <v>82</v>
      </c>
      <c r="B48" s="63">
        <v>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1:44" x14ac:dyDescent="0.2">
      <c r="A49" s="67" t="s">
        <v>242</v>
      </c>
      <c r="B49" s="63">
        <v>4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1:44" x14ac:dyDescent="0.2">
      <c r="A50" s="68" t="s">
        <v>243</v>
      </c>
      <c r="B50" s="63">
        <v>5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1:44" x14ac:dyDescent="0.2">
      <c r="A51" s="68" t="s">
        <v>244</v>
      </c>
      <c r="B51" s="63">
        <v>6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1:44" x14ac:dyDescent="0.2">
      <c r="A52" s="68" t="s">
        <v>245</v>
      </c>
      <c r="B52" s="63">
        <v>7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1:44" s="59" customFormat="1" ht="20.25" customHeight="1" x14ac:dyDescent="0.25">
      <c r="A53" s="62" t="s">
        <v>83</v>
      </c>
      <c r="B53" s="62" t="s">
        <v>84</v>
      </c>
      <c r="C53" s="69" t="s">
        <v>85</v>
      </c>
      <c r="D53" s="62" t="s">
        <v>86</v>
      </c>
      <c r="E53" s="62" t="s">
        <v>87</v>
      </c>
      <c r="F53" s="62" t="s">
        <v>88</v>
      </c>
      <c r="G53" s="62" t="s">
        <v>89</v>
      </c>
      <c r="H53" s="70" t="s">
        <v>90</v>
      </c>
      <c r="I53" s="70" t="s">
        <v>91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</row>
    <row r="54" spans="1:44" x14ac:dyDescent="0.2">
      <c r="A54" s="63" t="s">
        <v>3</v>
      </c>
      <c r="B54" s="63" t="s">
        <v>92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1:44" x14ac:dyDescent="0.2">
      <c r="A55" s="63" t="s">
        <v>93</v>
      </c>
      <c r="B55" s="63" t="s">
        <v>94</v>
      </c>
      <c r="C55" s="63"/>
      <c r="D55" s="63"/>
      <c r="E55" s="63"/>
      <c r="F55" s="63"/>
      <c r="G55" s="63"/>
      <c r="H55" s="63" t="s">
        <v>43</v>
      </c>
      <c r="I55" s="63" t="s">
        <v>43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4" x14ac:dyDescent="0.2">
      <c r="A56" s="63" t="s">
        <v>95</v>
      </c>
      <c r="B56" s="63" t="s">
        <v>96</v>
      </c>
      <c r="C56" s="63" t="s">
        <v>43</v>
      </c>
      <c r="D56" s="63" t="s">
        <v>43</v>
      </c>
      <c r="E56" s="63" t="s">
        <v>43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1:44" x14ac:dyDescent="0.2">
      <c r="A57" s="63" t="s">
        <v>97</v>
      </c>
      <c r="B57" s="63" t="s">
        <v>98</v>
      </c>
      <c r="C57" s="63" t="s">
        <v>43</v>
      </c>
      <c r="D57" s="63"/>
      <c r="E57" s="63"/>
      <c r="F57" s="63"/>
      <c r="G57" s="63" t="s">
        <v>43</v>
      </c>
      <c r="H57" s="63"/>
      <c r="I57" s="63" t="s">
        <v>43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1:44" x14ac:dyDescent="0.2">
      <c r="A58" s="63" t="s">
        <v>99</v>
      </c>
      <c r="B58" s="63" t="s">
        <v>100</v>
      </c>
      <c r="C58" s="63"/>
      <c r="D58" s="63"/>
      <c r="E58" s="63"/>
      <c r="F58" s="63"/>
      <c r="G58" s="63" t="s">
        <v>43</v>
      </c>
      <c r="H58" s="63"/>
      <c r="I58" s="63" t="s">
        <v>43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1:44" x14ac:dyDescent="0.2">
      <c r="A59" s="63" t="s">
        <v>101</v>
      </c>
      <c r="B59" s="63" t="s">
        <v>102</v>
      </c>
      <c r="C59" s="63" t="s">
        <v>43</v>
      </c>
      <c r="D59" s="63"/>
      <c r="E59" s="63"/>
      <c r="F59" s="63"/>
      <c r="G59" s="63" t="s">
        <v>43</v>
      </c>
      <c r="H59" s="63"/>
      <c r="I59" s="63" t="s">
        <v>43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1:44" x14ac:dyDescent="0.2">
      <c r="A60" s="63" t="s">
        <v>103</v>
      </c>
      <c r="B60" s="63" t="s">
        <v>104</v>
      </c>
      <c r="C60" s="63"/>
      <c r="D60" s="63"/>
      <c r="E60" s="63"/>
      <c r="F60" s="63" t="s">
        <v>43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1:44" x14ac:dyDescent="0.2">
      <c r="A61" s="63" t="s">
        <v>105</v>
      </c>
      <c r="B61" s="63" t="s">
        <v>106</v>
      </c>
      <c r="C61" s="63" t="s">
        <v>43</v>
      </c>
      <c r="D61" s="63" t="s">
        <v>43</v>
      </c>
      <c r="E61" s="63" t="s">
        <v>43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1:44" x14ac:dyDescent="0.2">
      <c r="A62" s="63" t="s">
        <v>107</v>
      </c>
      <c r="B62" s="63" t="s">
        <v>108</v>
      </c>
      <c r="C62" s="63" t="s">
        <v>43</v>
      </c>
      <c r="D62" s="63" t="s">
        <v>43</v>
      </c>
      <c r="E62" s="63" t="s">
        <v>43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1:44" x14ac:dyDescent="0.2">
      <c r="A63" s="63" t="s">
        <v>109</v>
      </c>
      <c r="B63" s="63" t="s">
        <v>110</v>
      </c>
      <c r="C63" s="63"/>
      <c r="D63" s="63"/>
      <c r="E63" s="63"/>
      <c r="F63" s="63"/>
      <c r="G63" s="63" t="s">
        <v>43</v>
      </c>
      <c r="H63" s="63" t="s">
        <v>43</v>
      </c>
      <c r="I63" s="63" t="s">
        <v>43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1:44" x14ac:dyDescent="0.2">
      <c r="A64" s="63" t="s">
        <v>111</v>
      </c>
      <c r="B64" s="63" t="s">
        <v>112</v>
      </c>
      <c r="C64" s="63"/>
      <c r="D64" s="63"/>
      <c r="E64" s="63"/>
      <c r="F64" s="63"/>
      <c r="G64" s="63"/>
      <c r="H64" s="63"/>
      <c r="I64" s="63" t="s">
        <v>43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1:44" x14ac:dyDescent="0.2">
      <c r="A65" s="63" t="s">
        <v>113</v>
      </c>
      <c r="B65" s="63" t="s">
        <v>114</v>
      </c>
      <c r="C65" s="63" t="s">
        <v>43</v>
      </c>
      <c r="D65" s="63" t="s">
        <v>43</v>
      </c>
      <c r="E65" s="63" t="s">
        <v>43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1:44" x14ac:dyDescent="0.2">
      <c r="A66" s="63" t="s">
        <v>301</v>
      </c>
      <c r="B66" s="63" t="s">
        <v>115</v>
      </c>
      <c r="C66" s="63" t="s">
        <v>43</v>
      </c>
      <c r="D66" s="63" t="s">
        <v>43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1:44" x14ac:dyDescent="0.2">
      <c r="A67" s="63" t="s">
        <v>116</v>
      </c>
      <c r="B67" s="63" t="s">
        <v>117</v>
      </c>
      <c r="C67" s="63"/>
      <c r="D67" s="63"/>
      <c r="E67" s="63"/>
      <c r="F67" s="63"/>
      <c r="G67" s="63"/>
      <c r="H67" s="63" t="s">
        <v>43</v>
      </c>
      <c r="I67" s="63" t="s">
        <v>43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1:44" s="59" customFormat="1" ht="20.25" customHeight="1" x14ac:dyDescent="0.2">
      <c r="A68" s="71" t="s">
        <v>118</v>
      </c>
      <c r="B68" s="72"/>
      <c r="C68" s="63"/>
      <c r="D68" s="63"/>
      <c r="E68" s="63"/>
      <c r="F68" s="63"/>
      <c r="G68" s="63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</row>
    <row r="69" spans="1:44" x14ac:dyDescent="0.2">
      <c r="A69" s="73">
        <v>0.5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1:44" x14ac:dyDescent="0.2">
      <c r="A70" s="73">
        <v>0.8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1:44" s="59" customFormat="1" ht="20.25" customHeight="1" x14ac:dyDescent="0.25">
      <c r="A71" s="71" t="s">
        <v>119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</row>
    <row r="72" spans="1:44" x14ac:dyDescent="0.2">
      <c r="A72" s="73" t="s">
        <v>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1:44" x14ac:dyDescent="0.2">
      <c r="A73" s="74" t="s">
        <v>120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1:44" x14ac:dyDescent="0.2">
      <c r="A74" s="75" t="s">
        <v>121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1:44" x14ac:dyDescent="0.2">
      <c r="A75" s="74" t="s">
        <v>122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1:44" s="59" customFormat="1" ht="20.25" customHeight="1" x14ac:dyDescent="0.25">
      <c r="A76" s="71" t="s">
        <v>123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</row>
    <row r="77" spans="1:44" x14ac:dyDescent="0.2">
      <c r="A77" s="63" t="s">
        <v>3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1:44" x14ac:dyDescent="0.2">
      <c r="A78" s="75" t="s">
        <v>124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1:44" x14ac:dyDescent="0.2">
      <c r="A79" s="63" t="s">
        <v>125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1:44" s="61" customFormat="1" ht="20.25" customHeight="1" x14ac:dyDescent="0.25">
      <c r="A80" s="71" t="s">
        <v>126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</row>
    <row r="81" spans="1:44" x14ac:dyDescent="0.2">
      <c r="A81" s="75" t="s">
        <v>3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1:44" x14ac:dyDescent="0.2">
      <c r="A82" s="74" t="s">
        <v>261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1:44" x14ac:dyDescent="0.2">
      <c r="A83" s="75" t="s">
        <v>219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1:44" s="61" customFormat="1" ht="20.25" customHeight="1" x14ac:dyDescent="0.25">
      <c r="A84" s="71" t="s">
        <v>127</v>
      </c>
      <c r="B84" s="71" t="s">
        <v>128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</row>
    <row r="85" spans="1:44" x14ac:dyDescent="0.2">
      <c r="A85" s="75" t="s">
        <v>3</v>
      </c>
      <c r="B85" s="76">
        <v>0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1:44" x14ac:dyDescent="0.2">
      <c r="A86" s="74" t="s">
        <v>129</v>
      </c>
      <c r="B86" s="77">
        <v>1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1:44" x14ac:dyDescent="0.2">
      <c r="A87" s="75" t="s">
        <v>130</v>
      </c>
      <c r="B87" s="76">
        <v>2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  <row r="88" spans="1:44" x14ac:dyDescent="0.2">
      <c r="A88" s="74" t="s">
        <v>131</v>
      </c>
      <c r="B88" s="77">
        <v>3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</row>
    <row r="89" spans="1:44" s="59" customFormat="1" ht="20.25" customHeight="1" x14ac:dyDescent="0.25">
      <c r="A89" s="71" t="s">
        <v>132</v>
      </c>
      <c r="B89" s="71" t="s">
        <v>133</v>
      </c>
      <c r="C89" s="71" t="s">
        <v>134</v>
      </c>
      <c r="D89" s="71" t="s">
        <v>135</v>
      </c>
      <c r="E89" s="71" t="s">
        <v>136</v>
      </c>
      <c r="F89" s="71" t="s">
        <v>137</v>
      </c>
      <c r="G89" s="71" t="s">
        <v>41</v>
      </c>
      <c r="H89" s="71" t="s">
        <v>138</v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</row>
    <row r="90" spans="1:44" x14ac:dyDescent="0.2">
      <c r="A90" s="75" t="s">
        <v>3</v>
      </c>
      <c r="B90" s="78">
        <v>0</v>
      </c>
      <c r="C90" s="78">
        <v>0</v>
      </c>
      <c r="D90" s="78">
        <v>0</v>
      </c>
      <c r="E90" s="78">
        <v>0</v>
      </c>
      <c r="F90" s="79" t="s">
        <v>139</v>
      </c>
      <c r="G90" s="79"/>
      <c r="H90" s="79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</row>
    <row r="91" spans="1:44" x14ac:dyDescent="0.2">
      <c r="A91" s="68" t="s">
        <v>80</v>
      </c>
      <c r="B91" s="80">
        <v>5000</v>
      </c>
      <c r="C91" s="81">
        <v>50000</v>
      </c>
      <c r="D91" s="81" t="s">
        <v>140</v>
      </c>
      <c r="E91" s="81" t="s">
        <v>141</v>
      </c>
      <c r="F91" s="81" t="s">
        <v>142</v>
      </c>
      <c r="G91" s="81" t="s">
        <v>143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</row>
    <row r="92" spans="1:44" x14ac:dyDescent="0.2">
      <c r="A92" s="67" t="s">
        <v>81</v>
      </c>
      <c r="B92" s="82">
        <v>5000</v>
      </c>
      <c r="C92" s="78">
        <v>100000</v>
      </c>
      <c r="D92" s="78" t="s">
        <v>144</v>
      </c>
      <c r="E92" s="83" t="s">
        <v>145</v>
      </c>
      <c r="F92" s="78" t="s">
        <v>142</v>
      </c>
      <c r="G92" s="78" t="s">
        <v>143</v>
      </c>
      <c r="H92" s="78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</row>
    <row r="93" spans="1:44" x14ac:dyDescent="0.2">
      <c r="A93" s="68" t="s">
        <v>82</v>
      </c>
      <c r="B93" s="80">
        <v>5000</v>
      </c>
      <c r="C93" s="81">
        <v>250000</v>
      </c>
      <c r="D93" s="81" t="s">
        <v>146</v>
      </c>
      <c r="E93" s="81" t="s">
        <v>141</v>
      </c>
      <c r="F93" s="81" t="s">
        <v>147</v>
      </c>
      <c r="G93" s="81" t="s">
        <v>148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</row>
    <row r="94" spans="1:44" x14ac:dyDescent="0.2">
      <c r="A94" s="67" t="s">
        <v>242</v>
      </c>
      <c r="B94" s="82">
        <v>5000</v>
      </c>
      <c r="C94" s="78">
        <v>50000</v>
      </c>
      <c r="D94" s="78" t="s">
        <v>140</v>
      </c>
      <c r="E94" s="83" t="s">
        <v>141</v>
      </c>
      <c r="F94" s="78" t="s">
        <v>149</v>
      </c>
      <c r="G94" s="78" t="s">
        <v>150</v>
      </c>
      <c r="H94" s="78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</row>
    <row r="95" spans="1:44" x14ac:dyDescent="0.2">
      <c r="A95" s="67" t="s">
        <v>243</v>
      </c>
      <c r="B95" s="82">
        <v>5000</v>
      </c>
      <c r="C95" s="78">
        <v>250000</v>
      </c>
      <c r="D95" s="78" t="s">
        <v>146</v>
      </c>
      <c r="E95" s="83" t="s">
        <v>141</v>
      </c>
      <c r="F95" s="78" t="s">
        <v>149</v>
      </c>
      <c r="G95" s="78" t="s">
        <v>150</v>
      </c>
      <c r="H95" s="78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</row>
    <row r="96" spans="1:44" x14ac:dyDescent="0.2">
      <c r="A96" s="68" t="s">
        <v>244</v>
      </c>
      <c r="B96" s="80">
        <v>5000</v>
      </c>
      <c r="C96" s="81">
        <v>200000</v>
      </c>
      <c r="D96" s="81" t="s">
        <v>151</v>
      </c>
      <c r="E96" s="81" t="s">
        <v>152</v>
      </c>
      <c r="F96" s="81" t="s">
        <v>260</v>
      </c>
      <c r="G96" s="81" t="s">
        <v>153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</row>
    <row r="97" spans="1:44" x14ac:dyDescent="0.2">
      <c r="A97" s="68" t="s">
        <v>245</v>
      </c>
      <c r="B97" s="80">
        <v>5000</v>
      </c>
      <c r="C97" s="81">
        <v>50000</v>
      </c>
      <c r="D97" s="81" t="s">
        <v>140</v>
      </c>
      <c r="E97" s="81" t="s">
        <v>141</v>
      </c>
      <c r="F97" s="81" t="s">
        <v>154</v>
      </c>
      <c r="G97" s="81" t="s">
        <v>155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</row>
    <row r="98" spans="1:44" s="59" customFormat="1" ht="20.25" customHeight="1" x14ac:dyDescent="0.25">
      <c r="A98" s="84" t="s">
        <v>156</v>
      </c>
      <c r="B98" s="84" t="s">
        <v>157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</row>
    <row r="99" spans="1:44" x14ac:dyDescent="0.2">
      <c r="A99" s="65" cm="1">
        <f t="array" ref="A99">_xlfn.IFS('Coût Structure de financement'!B7=A90,0,'Coût Structure de financement'!B7=A91,1,'Coût Structure de financement'!B7=A92,2,'Coût Structure de financement'!B7=A93,3,'Coût Structure de financement'!B7=A94,4,'Coût Structure de financement'!B7=A95,5,'Coût Structure de financement'!B7=A96,6,'Coût Structure de financement'!B7=A97,7)</f>
        <v>0</v>
      </c>
      <c r="B99" s="85">
        <f>IF('Coût Structure de financement'!H3=Source!A86,1,IF('Coût Structure de financement'!H3=Source!A87,2,IF('Coût Structure de financement'!H3=Source!A88,3,0)))</f>
        <v>0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</row>
    <row r="100" spans="1:44" s="59" customFormat="1" ht="20.25" customHeight="1" x14ac:dyDescent="0.25">
      <c r="A100" s="84" t="s">
        <v>158</v>
      </c>
      <c r="B100" s="84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</row>
    <row r="101" spans="1:44" x14ac:dyDescent="0.2">
      <c r="A101" s="65" t="str" cm="1">
        <f t="array" ref="A101">_xlfn.IFS('Coût Structure de financement'!B6="(À sélectionner)","CL0",'Coût Structure de financement'!B6="Associations du secteur des pêches et de l’aquaculture commerciales","CL1",'Coût Structure de financement'!B6="Associations ou regroupements d’entreprises du secteur agroalimentaire","CL2",'Coût Structure de financement'!B6="Communautés ou nations autochtones reconnues par l’Assemblée nationale du Québec","CL3",'Coût Structure de financement'!B6="Coopératives","CL4",'Coût Structure de financement'!B6="Entités municipales","CL5",'Coût Structure de financement'!B6="Entreprises privées","CL6",'Coût Structure de financement'!B6="Établissements de recherche","CL7",'Coût Structure de financement'!B6="Établissements de transfert technologique","CL8",'Coût Structure de financement'!B6="Organismes à but non lucratif","CL9",'Coût Structure de financement'!B6="Organismes régionaux de promotion et de commercialisation des produits bioalimentaires","CL10",'Coût Structure de financement'!B6="Structures de concertation sectorielle","CL11",'Coût Structure de financement'!B6="Structures de concertation territoriale ou des organismes mandatés","CL12",'Coût Structure de financement'!B6="Table filière de l’aquaculture en eau douce du Québec","CL13")</f>
        <v>CL0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</row>
    <row r="102" spans="1:44" s="59" customFormat="1" ht="20.25" customHeight="1" x14ac:dyDescent="0.25">
      <c r="A102" s="84" t="s">
        <v>159</v>
      </c>
      <c r="B102" s="84" t="s">
        <v>160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</row>
    <row r="103" spans="1:44" x14ac:dyDescent="0.2">
      <c r="A103" s="65" t="b">
        <f>(IF(AND(A101="CL1",A99=6),TRUE,IF(AND(A101="CL1",A99=7),TRUE,IF(AND(A101="CL2",A99=1),TRUE,IF(AND(A101="CL2",A99=2),TRUE,IF(AND(A101="CL2",A99=3),TRUE,IF(AND(A101="CL3",A99=1),TRUE,IF(AND(A101="CL6",A99=4),TRUE,IF(AND(A101="CL3",A99=5),TRUE,IF(AND(A101="CL3",A99=7),TRUE,IF(AND(A101="CL4",A99=5),TRUE,IF(AND(A101="CL4",A99=7),TRUE,IF(AND(A101="CL5",A99=1),TRUE,IF(AND(A101="CL5",A99=5),TRUE,IF(AND(A101="CL5",A99=7),TRUE,IF(AND(A101="CL7",A99=1),TRUE,IF(AND(A101="CL7",A99=2),TRUE,IF(AND(A101="CL7",A99=3),TRUE,IF(AND(A101="CL8",A99=1),TRUE,IF(AND(A101="CL8",A99=2),TRUE,IF(AND(A101="CL8",A99=3),TRUE,IF(AND(A101="CL9",A99=5),TRUE,IF(AND(A101="CL9",A99=6),TRUE,IF(AND(A101="CL9",A99=7),TRUE,IF(AND(A101="CL10",A99=7),TRUE,IF(AND(A101="CL11",A99=1),TRUE,IF(AND(A101="CL11",A99=2),TRUE,IF(AND(A101="CL11",A99=3),TRUE,IF(AND(A101="CL12",A99=2),TRUE,IF(AND(A101="CL13",A99=6),TRUE,IF(AND(A101="CL13",A99=7),TRUE,IF(AND(A101="CL12",A99=1),TRUE,FALSE))))))))))))))))))))))))))))))))</f>
        <v>0</v>
      </c>
      <c r="B103" s="63" t="s">
        <v>161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</row>
    <row r="104" spans="1:44" x14ac:dyDescent="0.2">
      <c r="A104" s="86">
        <f>IF(AND(A99=1,A103=TRUE),C91,IF(AND(A99=2,A103=TRUE),C92*B99,IF(AND(A99=3,A103=TRUE),C93,IF(AND(A99=4,A103=TRUE),C94,IF(AND(A99=5,A103=TRUE),C95,IF(AND(A99=6,A103=TRUE),C96*B99,IF(AND(A99=7,A103=TRUE),C97,IF(G6=0,))))))))</f>
        <v>0</v>
      </c>
      <c r="B104" s="63" t="s">
        <v>162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</row>
    <row r="105" spans="1:44" x14ac:dyDescent="0.2">
      <c r="A105" s="86">
        <f>IF(AND(A99=1,A103=TRUE),E91,IF(AND(A99=2,A103=TRUE),E92,IF(AND(A99=3,A103=TRUE),E93,IF(AND(A99=4,A103=TRUE),E94,IF(AND(A99=5,A103=TRUE),E95,IF(AND(A99=6,A103=TRUE),E96,IF(AND(A99=7,A103=TRUE),E97,IF(G6=0,))))))))</f>
        <v>0</v>
      </c>
      <c r="B105" s="63" t="s">
        <v>163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</row>
    <row r="106" spans="1:44" s="59" customFormat="1" ht="20.25" customHeight="1" x14ac:dyDescent="0.25">
      <c r="A106" s="84" t="s">
        <v>164</v>
      </c>
      <c r="B106" s="84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</row>
    <row r="107" spans="1:44" x14ac:dyDescent="0.2">
      <c r="A107" s="87" cm="1">
        <f t="array" ref="A107">_xlfn.IFS(A99=0,0,A99=1,0.8,A99=2,0.8,A99=3,0.8,A99=4,0.5,A99=5,0.8,A99=6,0.8,A99=7,0.8)</f>
        <v>0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</row>
    <row r="108" spans="1:44" s="59" customFormat="1" ht="20.25" customHeight="1" x14ac:dyDescent="0.25">
      <c r="A108" s="84" t="s">
        <v>165</v>
      </c>
      <c r="B108" s="84" t="s">
        <v>166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</row>
    <row r="109" spans="1:44" x14ac:dyDescent="0.2">
      <c r="A109" s="65" t="b" cm="1">
        <f t="array" ref="A109">_xlfn.IFS('Coût Structure de financement'!B8=A81,FALSE,'Coût Structure de financement'!B8=A83,FALSE,'Coût Structure de financement'!B8=A82,TRUE)</f>
        <v>0</v>
      </c>
      <c r="B109" s="63" t="s">
        <v>167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</row>
    <row r="110" spans="1:44" x14ac:dyDescent="0.2">
      <c r="A110" s="87" cm="1">
        <f t="array" ref="A110">_xlfn.IFS('Coût Structure de financement'!B7=A90,0,'Coût Structure de financement'!B7=A91,0.1,'Coût Structure de financement'!B7=A92,0.1,'Coût Structure de financement'!B7=A93,0,'Coût Structure de financement'!B7=A94,0.1,'Coût Structure de financement'!B7=A95,0.1,'Coût Structure de financement'!B7=A96,0.1,'Coût Structure de financement'!B7=A97,0.1)</f>
        <v>0</v>
      </c>
      <c r="B110" s="63" t="s">
        <v>168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</row>
    <row r="111" spans="1:44" x14ac:dyDescent="0.2">
      <c r="A111" s="87">
        <f>IF(A109=TRUE,A110,0)</f>
        <v>0</v>
      </c>
      <c r="B111" s="63" t="s">
        <v>169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</row>
    <row r="112" spans="1:44" s="59" customFormat="1" ht="20.25" customHeight="1" x14ac:dyDescent="0.25">
      <c r="A112" s="84" t="s">
        <v>170</v>
      </c>
      <c r="B112" s="84" t="s">
        <v>166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</row>
    <row r="113" spans="1:44" x14ac:dyDescent="0.2">
      <c r="A113" s="87" cm="1">
        <f t="array" ref="A113">_xlfn.IFS('Coût Structure de financement'!B7=A90,0,'Coût Structure de financement'!B7=A91,0.8,'Coût Structure de financement'!B7=A92,0.8,'Coût Structure de financement'!B7=A93,0.8,'Coût Structure de financement'!B7=A94,0.6,'Coût Structure de financement'!B7=A95,0.8,'Coût Structure de financement'!B7=A96,0.8,'Coût Structure de financement'!B7=A97,0.8)</f>
        <v>0</v>
      </c>
      <c r="B113" s="63" t="s">
        <v>171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</row>
    <row r="114" spans="1:44" ht="20.25" customHeight="1" x14ac:dyDescent="0.2">
      <c r="A114" s="84" t="s">
        <v>137</v>
      </c>
      <c r="B114" s="84" t="s">
        <v>166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</row>
    <row r="115" spans="1:44" x14ac:dyDescent="0.2">
      <c r="A115" s="63" t="str" cm="1">
        <f t="array" ref="A115">_xlfn.IFS('Coût Structure de financement'!B7=A90,F90,'Coût Structure de financement'!B7=A91,F91,'Coût Structure de financement'!B7=A92,F92,'Coût Structure de financement'!B7=A93,F93,'Coût Structure de financement'!B7=A94,F94,'Coût Structure de financement'!B7=A95,F95,'Coût Structure de financement'!B7=A96,F96,'Coût Structure de financement'!B7=A97,F97)</f>
        <v>Choisir un volet</v>
      </c>
      <c r="B115" s="63" t="s">
        <v>172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</row>
    <row r="116" spans="1:44" ht="20.25" customHeight="1" x14ac:dyDescent="0.2">
      <c r="A116" s="84" t="s">
        <v>41</v>
      </c>
      <c r="B116" s="84" t="s">
        <v>166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</row>
    <row r="117" spans="1:44" x14ac:dyDescent="0.2">
      <c r="A117" s="88" t="str" cm="1">
        <f t="array" ref="A117">_xlfn.IFS('Coût Structure de financement'!B7=A90,"Choisir un volet",'Coût Structure de financement'!B7=A91,G91,'Coût Structure de financement'!B7=A92,G92,'Coût Structure de financement'!B7=A93,G93,'Coût Structure de financement'!B7=A94,G94,'Coût Structure de financement'!B7=A95,G95,'Coût Structure de financement'!B7=A96,G96,'Coût Structure de financement'!B7=A97,G97)</f>
        <v>Choisir un volet</v>
      </c>
      <c r="B117" s="63" t="s">
        <v>172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</row>
    <row r="118" spans="1:44" ht="53.25" customHeight="1" x14ac:dyDescent="0.2">
      <c r="A118" s="84" t="s">
        <v>173</v>
      </c>
      <c r="B118" s="84" t="s">
        <v>166</v>
      </c>
      <c r="C118" s="89" t="s">
        <v>202</v>
      </c>
      <c r="D118" s="89" t="s">
        <v>203</v>
      </c>
      <c r="E118" s="89" t="s">
        <v>174</v>
      </c>
      <c r="F118" s="89" t="s">
        <v>175</v>
      </c>
      <c r="G118" s="89" t="s">
        <v>176</v>
      </c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</row>
    <row r="119" spans="1:44" ht="15" x14ac:dyDescent="0.2">
      <c r="A119" s="63" t="e" cm="1">
        <f t="array" ref="A119">IF(AND(A99=1,A101="CL2",A109=FALSE),'Coût Structure de financement'!L92*10%,IF(AND(A99=1,A101="CL3",A109=FALSE),'Coût Structure de financement'!L92*10%,IF(AND(A99=1,A101="CL5",A109=FALSE),'Coût Structure de financement'!L92*10%,IF(AND(A99=1,A101="CL7",A109=FALSE),'Coût Structure de financement'!L92*10%,IF(AND(A99=1,A101="CL8",A109=FALSE),'Coût Structure de financement'!L92*10%,IF(AND(A99=1,A101="CL11",A109=FALSE),'Coût Structure de financement'!L92*10%,IF(AND(A99=1,A101="CL12",A109=FALSE),'Coût Structure de financement'!L92*10%,IF(AND(A99=1,A101="CL2",A109=TRUE),'Coût Structure de financement'!L92*5%,IF(AND(A99=1,A101="CL3",A109=TRUE),'Coût Structure de financement'!L92*5%,IF(AND(A99=1,A101="CL5",A109=TRUE),'Coût Structure de financement'!L92*5%,IF(AND(A99=1,A101="CL7",A109=TRUE),'Coût Structure de financement'!L92*5%,IF(AND(A99=1,A101="CL8",A109=TRUE),'Coût Structure de financement'!L92*5%,IF(AND(A99=1,A101="CL11",A109=TRUE),'Coût Structure de financement'!L92*5%,IF(AND(A99=1,A101="CL12",A109=TRUE),'Coût Structure de financement'!L92*5%,test))))))))))))))</f>
        <v>#NAME?</v>
      </c>
      <c r="B119" s="90" t="s">
        <v>177</v>
      </c>
      <c r="C119" s="91">
        <v>0.05</v>
      </c>
      <c r="D119" s="91">
        <v>0.1</v>
      </c>
      <c r="E119" s="92"/>
      <c r="F119" s="93">
        <v>50000</v>
      </c>
      <c r="G119" s="9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</row>
    <row r="120" spans="1:44" ht="15" x14ac:dyDescent="0.2">
      <c r="A120" s="63" t="e" cm="1">
        <f t="array" ref="A120">IF(AND(A99=2,A101="CL2",A109=FALSE),('Coût Structure de financement'!L92-50000)*10%,IF(AND(A99=2,A101="CL7",A109=FALSE),('Coût Structure de financement'!L92-50000)*10%,IF(AND(A99=2,A101="CL8",A109=FALSE),('Coût Structure de financement'!L92-50000)*10%,IF(AND(A99=2,A101="CL11",A109=FALSE),('Coût Structure de financement'!L92-50000)*10%,IF(AND(A99=2,A101="CL12",A109=FALSE),('Coût Structure de financement'!L92-50000)*10%,IF(AND(A99=2,A101="CL2",A109=TRUE),('Coût Structure de financement'!L92-50000)*5%,IF(AND(A99=2,A101="CL7",A109=TRUE),('Coût Structure de financement'!L92-50000)*5%,IF(AND(A99=2,A101="CL8",A109=TRUE),('Coût Structure de financement'!L92-50000)*5%,IF(AND(A99=2,A101="CL11",A109=TRUE),('Coût Structure de financement'!L92-50000)*5%,IF(AND(A99=2,A101="CL12",A109=TRUE),('Coût Structure de financement'!L92-50000)*5%,test))))))))))</f>
        <v>#NAME?</v>
      </c>
      <c r="B120" s="90" t="s">
        <v>178</v>
      </c>
      <c r="C120" s="91">
        <v>0.05</v>
      </c>
      <c r="D120" s="91">
        <v>0.1</v>
      </c>
      <c r="E120" s="92"/>
      <c r="F120" s="93">
        <v>300000</v>
      </c>
      <c r="G120" s="93">
        <v>100000</v>
      </c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</row>
    <row r="121" spans="1:44" ht="15" x14ac:dyDescent="0.2">
      <c r="A121" s="63" t="e" cm="1">
        <f t="array" ref="A121">IF(AND(A99=3,A101="CL2",A109=FALSE),('Coût Structure de financement'!L92-50000)*10%,IF(AND(A99=3,A101="CL7",A109=FALSE),('Coût Structure de financement'!L92-50000)*10%,IF(AND(A99=3,A101="CL8",A109=FALSE),('Coût Structure de financement'!L92-50000)*10%,IF(AND(A99=3,A101="CL11",A109=FALSE),('Coût Structure de financement'!L92-50000)*10%,test))))</f>
        <v>#NAME?</v>
      </c>
      <c r="B121" s="90" t="s">
        <v>179</v>
      </c>
      <c r="C121" s="92" t="s">
        <v>180</v>
      </c>
      <c r="D121" s="91">
        <v>0.1</v>
      </c>
      <c r="E121" s="92" t="s">
        <v>181</v>
      </c>
      <c r="F121" s="93">
        <v>250000</v>
      </c>
      <c r="G121" s="9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</row>
    <row r="122" spans="1:44" ht="15" x14ac:dyDescent="0.2">
      <c r="A122" s="63" t="e" cm="1">
        <f t="array" ref="A122">IF(AND(A99=4,A101="CL6",A109=FALSE),('Coût Structure de financement'!L92)*20%,IF(AND(A99=4,A101="CL6",A109=TRUE),('Coût Structure de financement'!L92)*15%,test))</f>
        <v>#NAME?</v>
      </c>
      <c r="B122" s="90" t="s">
        <v>182</v>
      </c>
      <c r="C122" s="91">
        <v>0.15</v>
      </c>
      <c r="D122" s="91">
        <v>0.2</v>
      </c>
      <c r="E122" s="92" t="s">
        <v>181</v>
      </c>
      <c r="F122" s="93">
        <v>50000</v>
      </c>
      <c r="G122" s="9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</row>
    <row r="123" spans="1:44" ht="15" x14ac:dyDescent="0.2">
      <c r="A123" s="63" t="e" cm="1">
        <f t="array" ref="A123">IF(AND(A99=5,A101="CL3",A109=FALSE),('Coût Structure de financement'!L92-50000)*10%,IF(AND(A99=5,A101="CL4",A109=FALSE),('Coût Structure de financement'!L92-50000)*10%,IF(AND(A99=5,A101="CL5",A109=FALSE),('Coût Structure de financement'!L92-50000)*10%,IF(AND(A99=5,A101="CL9",A109=FALSE),('Coût Structure de financement'!L92-50000)*10%,IF(AND(A99=5,A101="CL3",A109=TRUE),('Coût Structure de financement'!L92-50000)*5%,IF(AND(A99=5,A101="CL4",A109=TRUE),('Coût Structure de financement'!L92-50000)*5%,IF(AND(A99=5,A101="CL5",A109=TRUE),('Coût Structure de financement'!L92-50000)*5%,IF(AND(A99=5,A101="CL9",A109=TRUE),('Coût Structure de financement'!L92-50000)*5%,test))))))))</f>
        <v>#NAME?</v>
      </c>
      <c r="B123" s="90" t="s">
        <v>183</v>
      </c>
      <c r="C123" s="91">
        <v>0.05</v>
      </c>
      <c r="D123" s="91">
        <v>0.1</v>
      </c>
      <c r="E123" s="92"/>
      <c r="F123" s="93">
        <v>250000</v>
      </c>
      <c r="G123" s="9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</row>
    <row r="124" spans="1:44" ht="15" x14ac:dyDescent="0.2">
      <c r="A124" s="63" t="e" cm="1">
        <f t="array" ref="A124">IF(AND(A99=6,A101="CL1",A109=FALSE),'Coût Structure de financement'!L92*20%,IF(AND(A99=6,A101="CL9",A109=FALSE),'Coût Structure de financement'!L92*20%,IF(AND(A99=6,A101="CL13",A109=FALSE),'Coût Structure de financement'!L92*20%,IF(AND(A99=6,A101="CL1",A109=TRUE),'Coût Structure de financement'!L92*10%,IF(AND(A99=6,A101="CL9",A109=TRUE),'Coût Structure de financement'!L92*10%,IF(AND(A99=6,A101="CL13",A109=TRUE),'Coût Structure de financement'!L92*10%,test))))))</f>
        <v>#NAME?</v>
      </c>
      <c r="B124" s="90" t="s">
        <v>184</v>
      </c>
      <c r="C124" s="91" t="s">
        <v>180</v>
      </c>
      <c r="D124" s="91">
        <v>0.2</v>
      </c>
      <c r="E124" s="92" t="s">
        <v>181</v>
      </c>
      <c r="F124" s="93">
        <v>200000</v>
      </c>
      <c r="G124" s="9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</row>
    <row r="125" spans="1:44" ht="15" x14ac:dyDescent="0.2">
      <c r="A125" s="63" t="e" cm="1">
        <f t="array" ref="A125">IF(AND(A99=7,A101="CL1",A109=FALSE),'Coût Structure de financement'!L92*10%,IF(AND(A99=7,A101="CL3",A109=FALSE),'Coût Structure de financement'!L92*10%,IF(AND(A99=7,A101="CL4",A109=FALSE),'Coût Structure de financement'!L92*10%,IF(AND(A99=7,A101="CL5",A109=FALSE),'Coût Structure de financement'!L92*10%,IF(AND(A99=7,A101="CL9",A109=FALSE),'Coût Structure de financement'!L92*10%,IF(AND(A99=7,A101="CL10",A109=FALSE),'Coût Structure de financement'!L92*10%,IF(AND(A99=7,A101="CL13",A109=FALSE),'Coût Structure de financement'!L92*10%,IF(AND(A99=7,A101="CL1",A109=TRUE),'Coût Structure de financement'!L92*5%,IF(AND(A99=7,A101="CL3",A109=TRUE),'Coût Structure de financement'!L92*5%,IF(AND(A99=7,A101="CL5",A109=TRUE),'Coût Structure de financement'!L92*5%,IF(AND(A99=7,A101="CL9",A109=TRUE),'Coût Structure de financement'!L92*5%,IF(AND(A99=7,A101="CL10",A109=TRUE),'Coût Structure de financement'!L92*5%,IF(AND(A99=7,A101="CL13",A109=TRUE),'Coût Structure de financement'!L92*5%,test)))))))))))))</f>
        <v>#NAME?</v>
      </c>
      <c r="B125" s="90" t="s">
        <v>185</v>
      </c>
      <c r="C125" s="91">
        <v>0.05</v>
      </c>
      <c r="D125" s="91">
        <v>0.1</v>
      </c>
      <c r="E125" s="92"/>
      <c r="F125" s="93">
        <v>50000</v>
      </c>
      <c r="G125" s="9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</row>
    <row r="126" spans="1:44" ht="15" x14ac:dyDescent="0.2">
      <c r="A126" s="63" t="str">
        <f>IF(A99=1,A119,IF(A99=2,A120,IF(A99=3,A121,IF(A99=4,A122,IF(A99=5,A123,IF(A99=6,A124,IF(A99=7,A125,"Choisir un volet")))))))</f>
        <v>Choisir un volet</v>
      </c>
      <c r="B126" s="63" t="s">
        <v>186</v>
      </c>
      <c r="C126" s="63"/>
      <c r="D126" s="63"/>
      <c r="E126" s="92"/>
      <c r="F126" s="93"/>
      <c r="G126" s="9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</row>
    <row r="127" spans="1:44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</row>
    <row r="128" spans="1:44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</row>
    <row r="129" spans="1:44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</row>
    <row r="130" spans="1:44" x14ac:dyDescent="0.2">
      <c r="A130" s="94" t="s">
        <v>187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</row>
    <row r="131" spans="1:44" x14ac:dyDescent="0.2">
      <c r="A131" s="95" t="s">
        <v>3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</row>
    <row r="132" spans="1:44" x14ac:dyDescent="0.2">
      <c r="A132" s="63" t="s">
        <v>5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</row>
    <row r="133" spans="1:44" x14ac:dyDescent="0.2">
      <c r="A133" s="63" t="s">
        <v>72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</row>
    <row r="134" spans="1:44" x14ac:dyDescent="0.2">
      <c r="A134" s="63" t="s">
        <v>188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</row>
    <row r="135" spans="1:44" x14ac:dyDescent="0.2">
      <c r="A135" s="63" t="s">
        <v>189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</row>
    <row r="136" spans="1:44" x14ac:dyDescent="0.2">
      <c r="A136" s="63" t="s">
        <v>190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</row>
    <row r="137" spans="1:44" x14ac:dyDescent="0.2">
      <c r="A137" s="63" t="s">
        <v>191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</row>
    <row r="138" spans="1:44" x14ac:dyDescent="0.2">
      <c r="A138" s="63" t="s">
        <v>192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</row>
    <row r="139" spans="1:44" x14ac:dyDescent="0.2">
      <c r="A139" s="63" t="s">
        <v>193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</row>
    <row r="140" spans="1:44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x14ac:dyDescent="0.2">
      <c r="A141" s="94" t="s">
        <v>194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x14ac:dyDescent="0.2">
      <c r="A142" s="95" t="s">
        <v>3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</row>
    <row r="143" spans="1:44" x14ac:dyDescent="0.2">
      <c r="A143" s="63" t="s">
        <v>39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</row>
    <row r="144" spans="1:44" x14ac:dyDescent="0.2">
      <c r="A144" s="63" t="s">
        <v>195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 x14ac:dyDescent="0.2">
      <c r="A145" s="63" t="s">
        <v>196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</row>
    <row r="146" spans="1:44" x14ac:dyDescent="0.2">
      <c r="A146" s="63" t="s">
        <v>197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  <row r="147" spans="1:44" x14ac:dyDescent="0.2">
      <c r="A147" s="63" t="s">
        <v>198</v>
      </c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</row>
    <row r="148" spans="1:44" x14ac:dyDescent="0.2">
      <c r="A148" s="63" t="s">
        <v>199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</row>
    <row r="149" spans="1:44" x14ac:dyDescent="0.2">
      <c r="A149" s="63" t="s">
        <v>200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</row>
    <row r="150" spans="1:44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</row>
    <row r="151" spans="1:44" x14ac:dyDescent="0.2">
      <c r="A151" s="94" t="s">
        <v>201</v>
      </c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</row>
    <row r="152" spans="1:44" x14ac:dyDescent="0.2">
      <c r="A152" s="95" t="s">
        <v>3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</row>
    <row r="153" spans="1:44" x14ac:dyDescent="0.2">
      <c r="A153" s="63" t="s">
        <v>124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</row>
    <row r="154" spans="1:44" x14ac:dyDescent="0.2">
      <c r="A154" s="63" t="s">
        <v>125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</row>
    <row r="155" spans="1:44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</row>
    <row r="156" spans="1:44" x14ac:dyDescent="0.2">
      <c r="A156" s="96" t="s">
        <v>299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</row>
    <row r="157" spans="1:44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</row>
    <row r="158" spans="1:44" x14ac:dyDescent="0.2">
      <c r="A158" s="65">
        <f>'Coût Structure de financement'!L92-50000</f>
        <v>-50000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</row>
    <row r="159" spans="1:44" x14ac:dyDescent="0.2">
      <c r="A159" s="65" t="b">
        <f>IF(A158&gt;0,TRUE,FALSE)</f>
        <v>0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</row>
    <row r="160" spans="1:44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</row>
  </sheetData>
  <phoneticPr fontId="8" type="noConversion"/>
  <pageMargins left="0.7" right="0.7" top="0.75" bottom="0.75" header="0.3" footer="0.3"/>
  <pageSetup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8a77a2-27a7-4d90-8740-5119586f1896">
      <UserInfo>
        <DisplayName>Desbiens Bénédicte (DASIP) (Québec)</DisplayName>
        <AccountId>45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C261D32E3624D81156C227BE4A5B1" ma:contentTypeVersion="5" ma:contentTypeDescription="Crée un document." ma:contentTypeScope="" ma:versionID="da269c4aed42acc6060b3ff97b775091">
  <xsd:schema xmlns:xsd="http://www.w3.org/2001/XMLSchema" xmlns:xs="http://www.w3.org/2001/XMLSchema" xmlns:p="http://schemas.microsoft.com/office/2006/metadata/properties" xmlns:ns2="4af4371d-bb1f-45db-87fd-84154f966167" xmlns:ns3="168a77a2-27a7-4d90-8740-5119586f1896" targetNamespace="http://schemas.microsoft.com/office/2006/metadata/properties" ma:root="true" ma:fieldsID="b1f18170ef0c85ae0a3abf3bac5b3ba4" ns2:_="" ns3:_="">
    <xsd:import namespace="4af4371d-bb1f-45db-87fd-84154f966167"/>
    <xsd:import namespace="168a77a2-27a7-4d90-8740-5119586f1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4371d-bb1f-45db-87fd-84154f966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77a2-27a7-4d90-8740-5119586f1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A863D-B8BB-4866-BFE0-00D84D804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BFD81D-0B3B-4716-844A-0D889C7B8FC1}">
  <ds:schemaRefs>
    <ds:schemaRef ds:uri="http://purl.org/dc/terms/"/>
    <ds:schemaRef ds:uri="168a77a2-27a7-4d90-8740-5119586f189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f4371d-bb1f-45db-87fd-84154f96616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A6DAB4-96DE-4220-A6A6-4DE187C5A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4371d-bb1f-45db-87fd-84154f966167"/>
    <ds:schemaRef ds:uri="168a77a2-27a7-4d90-8740-5119586f1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Instructions</vt:lpstr>
      <vt:lpstr>Coût Structure de financement</vt:lpstr>
      <vt:lpstr>Source</vt:lpstr>
      <vt:lpstr>'Coût Structure de financement'!Zone_d_impression</vt:lpstr>
    </vt:vector>
  </TitlesOfParts>
  <Manager/>
  <Company>MAPAQ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Dufour Sara (DPP) (Québec)</dc:creator>
  <cp:keywords/>
  <dc:description/>
  <cp:lastModifiedBy>Paquet Christiane (DAGPST) (Québec)</cp:lastModifiedBy>
  <cp:revision/>
  <dcterms:created xsi:type="dcterms:W3CDTF">2023-03-08T14:47:28Z</dcterms:created>
  <dcterms:modified xsi:type="dcterms:W3CDTF">2024-11-29T14:20:21Z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0x010100180C261D32E3624D81156C227BE4A5B1</vt:lpwstr>
  </property>
</Properties>
</file>