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apaq-my.sharepoint.com/personal/christiane_paquet_mapaq_gouv_qc_ca/Documents/Bureau/"/>
    </mc:Choice>
  </mc:AlternateContent>
  <xr:revisionPtr revIDLastSave="46" documentId="13_ncr:1_{67805FB9-53AA-4CE3-BC7F-875BB76B43AB}" xr6:coauthVersionLast="47" xr6:coauthVersionMax="47" xr10:uidLastSave="{882BA6A9-C9C1-4B7E-820F-F9A73FC99B4D}"/>
  <workbookProtection workbookAlgorithmName="SHA-512" workbookHashValue="Fo6hcxHRjbUay5rK5p7L/YdSl4FAH4cl0cRYw7Seow5TS6PfGmp0AjRAVAJypB6tukxcMrHadfHMTQ0oLCNn2g==" workbookSaltValue="hInZgdt4/t8x5CmzmNTe/w==" workbookSpinCount="100000" lockStructure="1"/>
  <bookViews>
    <workbookView xWindow="-120" yWindow="-120" windowWidth="29040" windowHeight="15720" tabRatio="702" activeTab="1" xr2:uid="{DA31CB8F-EB1C-4B37-93E2-6B92B15921A8}"/>
  </bookViews>
  <sheets>
    <sheet name="An 1 Coût Structure financement" sheetId="1" r:id="rId1"/>
    <sheet name="An 2 Coût Structure financement" sheetId="4" r:id="rId2"/>
    <sheet name="Résumé aide financière (1 an)" sheetId="6" state="hidden" r:id="rId3"/>
    <sheet name="Résumé aide financière (2 ans)" sheetId="5" state="hidden" r:id="rId4"/>
    <sheet name="Résumé aide financière (3 ans)" sheetId="3" state="hidden" r:id="rId5"/>
    <sheet name="Source" sheetId="2" state="hidden" r:id="rId6"/>
  </sheets>
  <definedNames>
    <definedName name="_xlnm.Print_Area" localSheetId="0">'An 1 Coût Structure financement'!$A$1:$L$101</definedName>
    <definedName name="_xlnm.Print_Area" localSheetId="1">'An 2 Coût Structure financement'!$A$1:$L$100</definedName>
    <definedName name="_xlnm.Print_Area" localSheetId="2">'Résumé aide financière (1 an)'!$A$1:$I$18</definedName>
    <definedName name="_xlnm.Print_Area" localSheetId="3">'Résumé aide financière (2 ans)'!$A$1:$H$26</definedName>
    <definedName name="_xlnm.Print_Area" localSheetId="4">'Résumé aide financière (3 ans)'!$A$1:$K$28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1" i="4" l="1"/>
  <c r="H100" i="4"/>
  <c r="H99" i="4"/>
  <c r="H98" i="4"/>
  <c r="H97" i="4"/>
  <c r="H96" i="4"/>
  <c r="H95" i="4"/>
  <c r="H94" i="4"/>
  <c r="H92" i="4"/>
  <c r="G91" i="4"/>
  <c r="H91" i="4" s="1"/>
  <c r="H90" i="4"/>
  <c r="H90" i="1"/>
  <c r="G101" i="4" l="1"/>
  <c r="B11" i="6" l="1"/>
  <c r="B13" i="6"/>
  <c r="B12" i="6" s="1"/>
  <c r="E15" i="3"/>
  <c r="H14" i="5"/>
  <c r="B19" i="5"/>
  <c r="B21" i="5" s="1"/>
  <c r="B20" i="5" s="1"/>
  <c r="E12" i="5"/>
  <c r="B12" i="5"/>
  <c r="B15" i="5" s="1"/>
  <c r="J36" i="1"/>
  <c r="J37" i="1"/>
  <c r="J38" i="1"/>
  <c r="J39" i="1"/>
  <c r="J40" i="1"/>
  <c r="J41" i="1"/>
  <c r="H32" i="1"/>
  <c r="J32" i="1" s="1"/>
  <c r="H33" i="1"/>
  <c r="J33" i="1" s="1"/>
  <c r="H34" i="1"/>
  <c r="J34" i="1" s="1"/>
  <c r="H35" i="1"/>
  <c r="J35" i="1" s="1"/>
  <c r="H36" i="1"/>
  <c r="H37" i="1"/>
  <c r="H38" i="1"/>
  <c r="H39" i="1"/>
  <c r="H40" i="1"/>
  <c r="H41" i="1"/>
  <c r="H42" i="1"/>
  <c r="J33" i="4"/>
  <c r="J34" i="4"/>
  <c r="J35" i="4"/>
  <c r="J36" i="4"/>
  <c r="J37" i="4"/>
  <c r="J38" i="4"/>
  <c r="J39" i="4"/>
  <c r="H33" i="4"/>
  <c r="H34" i="4"/>
  <c r="H35" i="4"/>
  <c r="H36" i="4"/>
  <c r="H37" i="4"/>
  <c r="H38" i="4"/>
  <c r="H39" i="4"/>
  <c r="H32" i="4"/>
  <c r="J32" i="4" s="1"/>
  <c r="H40" i="4"/>
  <c r="J40" i="4" s="1"/>
  <c r="H41" i="4"/>
  <c r="H12" i="5" l="1"/>
  <c r="E13" i="5"/>
  <c r="E19" i="5"/>
  <c r="E20" i="5" s="1"/>
  <c r="H14" i="3"/>
  <c r="E14" i="3"/>
  <c r="B14" i="3"/>
  <c r="B21" i="3"/>
  <c r="E21" i="5" l="1"/>
  <c r="E23" i="5" s="1"/>
  <c r="E22" i="5" s="1"/>
  <c r="B5" i="4"/>
  <c r="B4" i="4"/>
  <c r="K64" i="4"/>
  <c r="J64" i="4"/>
  <c r="I64" i="4"/>
  <c r="H64" i="4"/>
  <c r="L63" i="4"/>
  <c r="L62" i="4"/>
  <c r="L61" i="4"/>
  <c r="L60" i="4"/>
  <c r="L59" i="4"/>
  <c r="L58" i="4"/>
  <c r="K54" i="4"/>
  <c r="J54" i="4"/>
  <c r="I54" i="4"/>
  <c r="H54" i="4"/>
  <c r="L53" i="4"/>
  <c r="L52" i="4"/>
  <c r="L51" i="4"/>
  <c r="L50" i="4"/>
  <c r="H45" i="4"/>
  <c r="J45" i="4" s="1"/>
  <c r="H44" i="4"/>
  <c r="H43" i="4"/>
  <c r="J43" i="4" s="1"/>
  <c r="H42" i="4"/>
  <c r="J42" i="4" s="1"/>
  <c r="J41" i="4"/>
  <c r="H31" i="4"/>
  <c r="J31" i="4" s="1"/>
  <c r="H30" i="4"/>
  <c r="J30" i="4" s="1"/>
  <c r="K26" i="4"/>
  <c r="I26" i="4"/>
  <c r="H25" i="4"/>
  <c r="L25" i="4" s="1"/>
  <c r="H24" i="4"/>
  <c r="L24" i="4" s="1"/>
  <c r="H23" i="4"/>
  <c r="L23" i="4" s="1"/>
  <c r="H22" i="4"/>
  <c r="L22" i="4" s="1"/>
  <c r="L19" i="4"/>
  <c r="L18" i="4"/>
  <c r="L17" i="4"/>
  <c r="L16" i="4"/>
  <c r="H25" i="3"/>
  <c r="H24" i="3" s="1"/>
  <c r="E25" i="3"/>
  <c r="E24" i="3" s="1"/>
  <c r="H15" i="3" s="1"/>
  <c r="B23" i="3"/>
  <c r="E21" i="3" s="1"/>
  <c r="E22" i="3" s="1"/>
  <c r="K16" i="3"/>
  <c r="K14" i="3"/>
  <c r="L64" i="4" l="1"/>
  <c r="I66" i="4"/>
  <c r="L54" i="4"/>
  <c r="K66" i="4"/>
  <c r="K73" i="4"/>
  <c r="H46" i="4"/>
  <c r="H26" i="4"/>
  <c r="E23" i="3"/>
  <c r="B22" i="3"/>
  <c r="E17" i="3"/>
  <c r="L26" i="4"/>
  <c r="J44" i="4"/>
  <c r="J46" i="4" s="1"/>
  <c r="I73" i="4"/>
  <c r="H21" i="3"/>
  <c r="H22" i="3" s="1"/>
  <c r="L16" i="1"/>
  <c r="H66" i="4" l="1"/>
  <c r="H73" i="4"/>
  <c r="I75" i="4" s="1"/>
  <c r="J73" i="4"/>
  <c r="I74" i="4" s="1"/>
  <c r="K84" i="4" s="1"/>
  <c r="J66" i="4"/>
  <c r="K86" i="4"/>
  <c r="L73" i="4"/>
  <c r="L66" i="4"/>
  <c r="H70" i="4" s="1"/>
  <c r="A85" i="4" s="1"/>
  <c r="H23" i="3"/>
  <c r="L17" i="1"/>
  <c r="B5" i="3" l="1"/>
  <c r="H77" i="4"/>
  <c r="A83" i="4" s="1"/>
  <c r="H89" i="4"/>
  <c r="H101" i="4" s="1"/>
  <c r="B5" i="5"/>
  <c r="J75" i="4"/>
  <c r="I76" i="4" s="1"/>
  <c r="H75" i="4"/>
  <c r="K75" i="4"/>
  <c r="K79" i="4"/>
  <c r="K81" i="4"/>
  <c r="A81" i="4"/>
  <c r="A80" i="4"/>
  <c r="L75" i="4"/>
  <c r="K74" i="4"/>
  <c r="L50" i="1"/>
  <c r="K76" i="4" l="1"/>
  <c r="A84" i="4"/>
  <c r="A82" i="4"/>
  <c r="H64" i="1"/>
  <c r="I64" i="1"/>
  <c r="J64" i="1"/>
  <c r="K64" i="1"/>
  <c r="L59" i="1"/>
  <c r="H22" i="1" l="1"/>
  <c r="L22" i="1" s="1"/>
  <c r="L60" i="1"/>
  <c r="H25" i="1" l="1"/>
  <c r="H24" i="1"/>
  <c r="H23" i="1"/>
  <c r="H44" i="1" l="1"/>
  <c r="J44" i="1" s="1"/>
  <c r="H45" i="1"/>
  <c r="J45" i="1" s="1"/>
  <c r="L61" i="1"/>
  <c r="A39" i="2" l="1"/>
  <c r="A40" i="2"/>
  <c r="A41" i="2"/>
  <c r="A42" i="2"/>
  <c r="A43" i="2"/>
  <c r="L23" i="1"/>
  <c r="H92" i="1" l="1"/>
  <c r="H94" i="1"/>
  <c r="H95" i="1"/>
  <c r="H96" i="1"/>
  <c r="H97" i="1"/>
  <c r="H98" i="1"/>
  <c r="H99" i="1"/>
  <c r="H100" i="1"/>
  <c r="I54" i="1"/>
  <c r="J54" i="1"/>
  <c r="K54" i="1"/>
  <c r="H54" i="1"/>
  <c r="I26" i="1"/>
  <c r="I66" i="1" s="1"/>
  <c r="K26" i="1"/>
  <c r="K66" i="1" s="1"/>
  <c r="K73" i="1" l="1"/>
  <c r="I73" i="1"/>
  <c r="K86" i="1" s="1"/>
  <c r="L25" i="1" l="1"/>
  <c r="L24" i="1" l="1"/>
  <c r="H26" i="1"/>
  <c r="H31" i="1" l="1"/>
  <c r="J42" i="1"/>
  <c r="H43" i="1"/>
  <c r="J43" i="1" s="1"/>
  <c r="H30" i="1"/>
  <c r="J30" i="1" s="1"/>
  <c r="J31" i="1" l="1"/>
  <c r="J46" i="1" s="1"/>
  <c r="H46" i="1"/>
  <c r="H73" i="1" l="1"/>
  <c r="H66" i="1"/>
  <c r="J73" i="1"/>
  <c r="J66" i="1"/>
  <c r="L58" i="1"/>
  <c r="L62" i="1"/>
  <c r="L63" i="1"/>
  <c r="L51" i="1"/>
  <c r="L52" i="1"/>
  <c r="L53" i="1"/>
  <c r="L18" i="1"/>
  <c r="L19" i="1"/>
  <c r="L64" i="1" l="1"/>
  <c r="L54" i="1"/>
  <c r="L26" i="1"/>
  <c r="L66" i="1" l="1"/>
  <c r="H70" i="1" l="1"/>
  <c r="A85" i="1" s="1"/>
  <c r="F101" i="1"/>
  <c r="L73" i="1" l="1"/>
  <c r="H77" i="1" l="1"/>
  <c r="A83" i="1" s="1"/>
  <c r="B3" i="6"/>
  <c r="B4" i="3"/>
  <c r="B3" i="3" s="1"/>
  <c r="B4" i="5"/>
  <c r="B3" i="5" s="1"/>
  <c r="K81" i="1"/>
  <c r="A81" i="1"/>
  <c r="K74" i="1"/>
  <c r="G91" i="1"/>
  <c r="H91" i="1" s="1"/>
  <c r="H89" i="1"/>
  <c r="I74" i="1" l="1"/>
  <c r="K84" i="1" s="1"/>
  <c r="H101" i="1"/>
  <c r="A80" i="1" s="1"/>
  <c r="G101" i="1"/>
  <c r="B17" i="3" l="1"/>
  <c r="K79" i="1"/>
  <c r="J75" i="1"/>
  <c r="L75" i="1"/>
  <c r="I75" i="1"/>
  <c r="K75" i="1"/>
  <c r="H75" i="1"/>
  <c r="A84" i="1" l="1"/>
  <c r="A82" i="1"/>
  <c r="K76" i="1"/>
  <c r="I76" i="1"/>
</calcChain>
</file>

<file path=xl/sharedStrings.xml><?xml version="1.0" encoding="utf-8"?>
<sst xmlns="http://schemas.openxmlformats.org/spreadsheetml/2006/main" count="636" uniqueCount="264">
  <si>
    <t xml:space="preserve">Titre du projet   </t>
  </si>
  <si>
    <t>(À sélectionner)</t>
  </si>
  <si>
    <t>Demandeur</t>
  </si>
  <si>
    <t>Nature</t>
  </si>
  <si>
    <t>Charges sociales (%)</t>
  </si>
  <si>
    <t>Agronome</t>
  </si>
  <si>
    <t>Total des dépenses admissibles</t>
  </si>
  <si>
    <t>Subvention</t>
  </si>
  <si>
    <t>Dépenses autorisées</t>
  </si>
  <si>
    <t>Oui</t>
  </si>
  <si>
    <t>Non</t>
  </si>
  <si>
    <t>Partiellement</t>
  </si>
  <si>
    <t>Statut - Documents</t>
  </si>
  <si>
    <t>Conforme</t>
  </si>
  <si>
    <t>Non conforme</t>
  </si>
  <si>
    <t>Questions : Contributeurs</t>
  </si>
  <si>
    <t>Contribution</t>
  </si>
  <si>
    <t>Profils</t>
  </si>
  <si>
    <t>PDTS</t>
  </si>
  <si>
    <t>Ingénieur(e)</t>
  </si>
  <si>
    <t>Producteur(-trice) agricole</t>
  </si>
  <si>
    <t>Professionnel(le) de recherche</t>
  </si>
  <si>
    <t>Technicien(ne)</t>
  </si>
  <si>
    <t>Vétérinaire</t>
  </si>
  <si>
    <t>Autre</t>
  </si>
  <si>
    <t>Demandeur ou partenaire</t>
  </si>
  <si>
    <t>Colonne1</t>
  </si>
  <si>
    <t>Programme de développement territorial et sectoriel</t>
  </si>
  <si>
    <t>Partenaire</t>
  </si>
  <si>
    <t>Partenaires 1</t>
  </si>
  <si>
    <t>Partenaires 2</t>
  </si>
  <si>
    <t>Partenaires 3</t>
  </si>
  <si>
    <t>Partenaires 4</t>
  </si>
  <si>
    <t>Partenaires 5</t>
  </si>
  <si>
    <t>Volets</t>
  </si>
  <si>
    <t>No selon le volet</t>
  </si>
  <si>
    <t>Sous-volet 1.1 — Planifications</t>
  </si>
  <si>
    <t>Sous-volet 1.2 — Coordination de la concertation</t>
  </si>
  <si>
    <t>Sous-volet 2.1 — Projets de développement du secteur agroalimentaire</t>
  </si>
  <si>
    <t>Clientèle</t>
  </si>
  <si>
    <t>No selon la clientèle</t>
  </si>
  <si>
    <t>Sous-volet 1.1</t>
  </si>
  <si>
    <t>Sous-volet 1.2</t>
  </si>
  <si>
    <t>Sous-volet 2.1</t>
  </si>
  <si>
    <t>Sous-volet 2.2  Entreprises privées</t>
  </si>
  <si>
    <t>Sous-volet 2.2  Autres demandeurs</t>
  </si>
  <si>
    <t>Sous-volet 2.3 - Structurants</t>
  </si>
  <si>
    <t>Sous-volet 2.3 - Mise en valeur</t>
  </si>
  <si>
    <t>CL0</t>
  </si>
  <si>
    <t>Associations du secteur des pêches et de l’aquaculture commerciales</t>
  </si>
  <si>
    <t>CL1</t>
  </si>
  <si>
    <t>Associations ou regroupements d’entreprises du secteur agroalimentaire</t>
  </si>
  <si>
    <t>CL2</t>
  </si>
  <si>
    <t>Communautés ou nations autochtones reconnues par l’Assemblée nationale du Québec</t>
  </si>
  <si>
    <t>CL3</t>
  </si>
  <si>
    <t>Coopératives</t>
  </si>
  <si>
    <t>CL4</t>
  </si>
  <si>
    <t>Entités municipales</t>
  </si>
  <si>
    <t>CL5</t>
  </si>
  <si>
    <t>Entreprises privées</t>
  </si>
  <si>
    <t>CL6</t>
  </si>
  <si>
    <t>Établissements de recherche</t>
  </si>
  <si>
    <t>CL7</t>
  </si>
  <si>
    <t>Établissements de transfert technologique</t>
  </si>
  <si>
    <t>CL8</t>
  </si>
  <si>
    <t>Organismes à but non lucratif</t>
  </si>
  <si>
    <t>CL9</t>
  </si>
  <si>
    <t>Organismes régionaux de promotion et de commercialisation des produits bioalimentaires</t>
  </si>
  <si>
    <t>CL10</t>
  </si>
  <si>
    <t>Structures de concertation sectorielle</t>
  </si>
  <si>
    <t>CL11</t>
  </si>
  <si>
    <t>Structures de concertation territoriale ou des organismes mandatés</t>
  </si>
  <si>
    <t>CL12</t>
  </si>
  <si>
    <t>Table filière de l’aquaculture en eau douce du Québec</t>
  </si>
  <si>
    <t>CL13</t>
  </si>
  <si>
    <t>Taux d'aide</t>
  </si>
  <si>
    <t>Type de financement (autre)</t>
  </si>
  <si>
    <t>Autres programmes du MAPAQ</t>
  </si>
  <si>
    <t>Autre financement public</t>
  </si>
  <si>
    <t>Autres</t>
  </si>
  <si>
    <t>Financement autre programme confirmé</t>
  </si>
  <si>
    <t>Confirmé</t>
  </si>
  <si>
    <t>Non confirmé</t>
  </si>
  <si>
    <t>Priorités</t>
  </si>
  <si>
    <t>Durée</t>
  </si>
  <si>
    <t>Durée en absolue</t>
  </si>
  <si>
    <t>1 an</t>
  </si>
  <si>
    <t>2 ans</t>
  </si>
  <si>
    <t>3 ans</t>
  </si>
  <si>
    <t>Montant d'aide</t>
  </si>
  <si>
    <t>Montant minimum</t>
  </si>
  <si>
    <t>Sous-total des frais de déplacement et de séjour</t>
  </si>
  <si>
    <t>Sans objet</t>
  </si>
  <si>
    <r>
      <t xml:space="preserve">Confirmation du financement </t>
    </r>
    <r>
      <rPr>
        <sz val="9"/>
        <rFont val="Arial"/>
        <family val="2"/>
      </rPr>
      <t>(confirmé ou 
non confirmé)</t>
    </r>
  </si>
  <si>
    <t>En argent</t>
  </si>
  <si>
    <t>Catégorie d’emploi</t>
  </si>
  <si>
    <t>MAPAQ – Programme de développement territorial et sectoriel</t>
  </si>
  <si>
    <t>Sous-volet 2.2 — Projets de développement territorial – entreprises privées</t>
  </si>
  <si>
    <t>Sous-volet 2.2 — Projets de développement territorial – autres demandeurs</t>
  </si>
  <si>
    <t>Sous-volet 2.3 — Projets de développement du secteur des pêches et de l'aquaculture commerciales – projets structurants d'intérêt collectif</t>
  </si>
  <si>
    <t>Sous-volet 2.3 — Projets de développement du secteur des pêches et de l'aquaculture commerciales – projets d'intérêt collectif de mise en valeur du secteur</t>
  </si>
  <si>
    <r>
      <t>Étudiant(e) salarié(e) (autre</t>
    </r>
    <r>
      <rPr>
        <sz val="11"/>
        <rFont val="Calibri"/>
        <family val="2"/>
        <scheme val="minor"/>
      </rPr>
      <t>)</t>
    </r>
  </si>
  <si>
    <t>Étudiant(e) salarié(e) – postdoctorat</t>
  </si>
  <si>
    <r>
      <t>Étudiant(e) salarié(e) – 3</t>
    </r>
    <r>
      <rPr>
        <vertAlign val="superscript"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 cycle</t>
    </r>
  </si>
  <si>
    <r>
      <t>Étudiant(e) salarié(e) – 2</t>
    </r>
    <r>
      <rPr>
        <vertAlign val="superscript"/>
        <sz val="11"/>
        <rFont val="Calibri"/>
        <family val="2"/>
        <scheme val="minor"/>
      </rPr>
      <t>e</t>
    </r>
    <r>
      <rPr>
        <sz val="11"/>
        <rFont val="Calibri"/>
        <family val="2"/>
        <scheme val="minor"/>
      </rPr>
      <t xml:space="preserve"> cycle</t>
    </r>
  </si>
  <si>
    <r>
      <t>Étudiant(e) salarié(e) – 1</t>
    </r>
    <r>
      <rPr>
        <vertAlign val="superscript"/>
        <sz val="10"/>
        <rFont val="Arial"/>
        <family val="2"/>
      </rPr>
      <t>er</t>
    </r>
    <r>
      <rPr>
        <sz val="11"/>
        <rFont val="Calibri"/>
        <family val="2"/>
        <scheme val="minor"/>
      </rPr>
      <t xml:space="preserve"> cycle</t>
    </r>
  </si>
  <si>
    <t>Ouvrier(-ière)</t>
  </si>
  <si>
    <t>Pêcheur(-euse)</t>
  </si>
  <si>
    <t>Bonification de 10 % pour les projets dont les coûts sont affectés par le caractère unique lié à l'insularité et à l'isolement en raison de la position géographique de l'agglomération des Îles-de-la-Madeleine</t>
  </si>
  <si>
    <t>Chercheur(-euse) universitaire</t>
  </si>
  <si>
    <t>Chercheur(-euse) de centre de recherche</t>
  </si>
  <si>
    <t>En argent et nature</t>
  </si>
  <si>
    <t>Aide pêcheur(-cheuse)</t>
  </si>
  <si>
    <t>Producteur(-trice) aquacole</t>
  </si>
  <si>
    <t>Autre professionnel(le)</t>
  </si>
  <si>
    <t xml:space="preserve">Nom </t>
  </si>
  <si>
    <t>Frais de repas</t>
  </si>
  <si>
    <t>Taux maximum de cumul des
 aides financières publiques</t>
  </si>
  <si>
    <t>Étudiant(e) salarié(e) – 3e cycle</t>
  </si>
  <si>
    <t>Étudiant(e) salarié(e) – 2e cycle</t>
  </si>
  <si>
    <t>Étudiant(e) salarié(e) – 1er cycle</t>
  </si>
  <si>
    <t>Étudiant(e) salarié(e) (autre)</t>
  </si>
  <si>
    <t>Maximum incluant FA</t>
  </si>
  <si>
    <t>Minimum incluant FA</t>
  </si>
  <si>
    <t>Aide financière</t>
  </si>
  <si>
    <t>Maximum</t>
  </si>
  <si>
    <t>Maximum du Cumul</t>
  </si>
  <si>
    <t>Frais d'administration % des dépenses admissibles</t>
  </si>
  <si>
    <t>Minimum de contribution en espèce</t>
  </si>
  <si>
    <t>des dépenses admissibles</t>
  </si>
  <si>
    <t>Sous-total des autres frais</t>
  </si>
  <si>
    <t>Sous-total du salaire du personnel</t>
  </si>
  <si>
    <t>En nature ($)</t>
  </si>
  <si>
    <r>
      <t xml:space="preserve">Coût de la dépense admissible ($)
</t>
    </r>
    <r>
      <rPr>
        <sz val="8"/>
        <rFont val="Arial"/>
        <family val="2"/>
      </rPr>
      <t>(avant taxes)</t>
    </r>
  </si>
  <si>
    <t>Regroupement ABC</t>
  </si>
  <si>
    <t>Organisation associée</t>
  </si>
  <si>
    <t>Coût de la dépense admissible ($)</t>
  </si>
  <si>
    <t>Montant de la contribution en nature ($)</t>
  </si>
  <si>
    <t>Total des contributions en nature</t>
  </si>
  <si>
    <t xml:space="preserve">Autre   </t>
  </si>
  <si>
    <t xml:space="preserve">Étudiant(e)   </t>
  </si>
  <si>
    <t xml:space="preserve">Ingénieur(e)   </t>
  </si>
  <si>
    <t>Financement du coût total du projet</t>
  </si>
  <si>
    <t>Pourcentage des dépenses admissibles selon la catégorie</t>
  </si>
  <si>
    <t>Période de financement</t>
  </si>
  <si>
    <t>Sous-total des agents de concertation</t>
  </si>
  <si>
    <t>DÉPENSES</t>
  </si>
  <si>
    <t>Total de la contribution ($)</t>
  </si>
  <si>
    <t>Maximum des FA admissibles</t>
  </si>
  <si>
    <t>Demandeur (autres contributions)</t>
  </si>
  <si>
    <t>Aide financière
demandée au Programme ($)</t>
  </si>
  <si>
    <t>Aide financière demandée au Programme ($)</t>
  </si>
  <si>
    <t>Aide financière  
demandée au Programme ($)</t>
  </si>
  <si>
    <t>Sous-total des dépenses admissibles avant les FA</t>
  </si>
  <si>
    <t>Type de frais</t>
  </si>
  <si>
    <t>Détails</t>
  </si>
  <si>
    <r>
      <t>N</t>
    </r>
    <r>
      <rPr>
        <b/>
        <vertAlign val="superscript"/>
        <sz val="9"/>
        <rFont val="Arial"/>
        <family val="2"/>
      </rPr>
      <t>o</t>
    </r>
    <r>
      <rPr>
        <b/>
        <sz val="9"/>
        <rFont val="Arial"/>
        <family val="2"/>
      </rPr>
      <t xml:space="preserve"> de dossier</t>
    </r>
  </si>
  <si>
    <r>
      <t xml:space="preserve">Précision sur la source de financement
</t>
    </r>
    <r>
      <rPr>
        <sz val="9"/>
        <rFont val="Arial"/>
        <family val="2"/>
      </rPr>
      <t>(subvention, fonds propres, prêt bancaire, prêt gouvernemental, bourse, autre source de financement [précisez])</t>
    </r>
  </si>
  <si>
    <t>Taux maximal d’aide financière</t>
  </si>
  <si>
    <t>Montant minimal d’aide financière</t>
  </si>
  <si>
    <t>Montant maximal d’aide financière</t>
  </si>
  <si>
    <t>Frais d’hébergement</t>
  </si>
  <si>
    <r>
      <t>SECTION</t>
    </r>
    <r>
      <rPr>
        <b/>
        <sz val="11"/>
        <color theme="0"/>
        <rFont val="Arial"/>
        <family val="2"/>
      </rPr>
      <t xml:space="preserve"> 1 – DESCRIPTION DES </t>
    </r>
    <r>
      <rPr>
        <b/>
        <sz val="11"/>
        <color rgb="FFE58271"/>
        <rFont val="Arial"/>
        <family val="2"/>
      </rPr>
      <t>DÉPENSES ANNUELLES</t>
    </r>
    <r>
      <rPr>
        <b/>
        <sz val="11"/>
        <color theme="0"/>
        <rFont val="Arial"/>
        <family val="2"/>
      </rPr>
      <t xml:space="preserve"> ADMISSIBLES QUI SONT DIRECTEMENT LIÉES À LA RÉALISATION DU PROJET</t>
    </r>
  </si>
  <si>
    <r>
      <t xml:space="preserve">SECTION 2 – STRUCTURE DE FINANCEMENT </t>
    </r>
    <r>
      <rPr>
        <b/>
        <sz val="12"/>
        <color rgb="FFE58271"/>
        <rFont val="Arial"/>
        <family val="2"/>
      </rPr>
      <t>ANNUELLE</t>
    </r>
  </si>
  <si>
    <r>
      <t xml:space="preserve">Coût de la dépense admissible ($) 
</t>
    </r>
    <r>
      <rPr>
        <sz val="8"/>
        <rFont val="Arial"/>
        <family val="2"/>
      </rPr>
      <t>(avant taxes)</t>
    </r>
  </si>
  <si>
    <t>Exemple : Jacques Untel</t>
  </si>
  <si>
    <t>Erreurs à corriger, s’il y a lieu :</t>
  </si>
  <si>
    <t xml:space="preserve">Partenaires : </t>
  </si>
  <si>
    <t>Montant des FA 
demandé en aide financière</t>
  </si>
  <si>
    <r>
      <t>Du 1</t>
    </r>
    <r>
      <rPr>
        <b/>
        <vertAlign val="superscript"/>
        <sz val="9"/>
        <rFont val="Arial"/>
        <family val="2"/>
      </rPr>
      <t>er </t>
    </r>
    <r>
      <rPr>
        <b/>
        <sz val="9"/>
        <rFont val="Arial"/>
        <family val="2"/>
      </rPr>
      <t>janvier au 31 décembre 2027</t>
    </r>
  </si>
  <si>
    <t>Heures prévues</t>
  </si>
  <si>
    <t>Autre aide gouvernementale ($)</t>
  </si>
  <si>
    <t>RÉPARTITION DU FINANCEMENT DES DÉPENSES</t>
  </si>
  <si>
    <t>Total des autres 
aides gouv.</t>
  </si>
  <si>
    <t>Total de l’aide financière 
demandée au Programme</t>
  </si>
  <si>
    <t>Contribution du demandeur ou 
des partenaires</t>
  </si>
  <si>
    <t>Taux horaire 
réel ($)</t>
  </si>
  <si>
    <t>Exemple :</t>
  </si>
  <si>
    <t>Coût total du projet</t>
  </si>
  <si>
    <t>Aide totale demandée au Programme</t>
  </si>
  <si>
    <t>dont</t>
  </si>
  <si>
    <t xml:space="preserve">AUTRES FRAIS LIÉS À LA RÉALISATION DU PROJET </t>
  </si>
  <si>
    <t>Communication</t>
  </si>
  <si>
    <t>Acquisition de données</t>
  </si>
  <si>
    <t>Contribution du demandeur 
ou des partenaires</t>
  </si>
  <si>
    <t>Exemple : Firme ABC 35 000 $ dont 100 $ pour frais de déplacement et de séjour</t>
  </si>
  <si>
    <r>
      <t xml:space="preserve">Contributeur
</t>
    </r>
    <r>
      <rPr>
        <sz val="9"/>
        <rFont val="Arial"/>
        <family val="2"/>
      </rPr>
      <t>(demandeur, partenaire, ministère, organisme, société d’État, autre [précisez])</t>
    </r>
  </si>
  <si>
    <t>Frais d’administration sous forme de contribution en nature</t>
  </si>
  <si>
    <t>Chercheur(euse) universitaire</t>
  </si>
  <si>
    <t>Chercheur(euse) de centre de recherche</t>
  </si>
  <si>
    <t>Directeur(trice)</t>
  </si>
  <si>
    <t>Ouvrier(ière) agricole</t>
  </si>
  <si>
    <t>Producteur(trice) agricole</t>
  </si>
  <si>
    <t xml:space="preserve">Montant des FA en contribution nature </t>
  </si>
  <si>
    <t>Contributions du  demandeur et des partenaires</t>
  </si>
  <si>
    <t>Total annuel, incluant les FA</t>
  </si>
  <si>
    <t>1.1 – AGENTS DE CONCERTATION</t>
  </si>
  <si>
    <t>PROGRAMME DE DÉVELOPPEMENT TERRITORIAL ET SECTORIEL 2026-2027
Coût et structure de financement</t>
  </si>
  <si>
    <t>Contribution minimale en argent (portion de l'aide financière excédant 50 000 $)</t>
  </si>
  <si>
    <t>1.2 – SALAIRE DU PERSONNEL DU DEMANDEUR ET DES PARTENAIRES</t>
  </si>
  <si>
    <t>Location de salle &amp; équipements</t>
  </si>
  <si>
    <t>1.3 – FRAIS DE DÉPLACEMENT ET DE SÉJOUR DU DEMANDEUR ET DES PARTENAIRES</t>
  </si>
  <si>
    <r>
      <t xml:space="preserve">1.4 – AUTRES FRAIS LIÉS À LA RÉALISATION DU PROJET 
</t>
    </r>
    <r>
      <rPr>
        <sz val="10"/>
        <rFont val="Arial"/>
        <family val="2"/>
      </rPr>
      <t>(Frais de communication, frais d'acquisition de données, location de salles et d’équipements pour la tenue d'une activité)</t>
    </r>
  </si>
  <si>
    <t>1.5 – FRAIS D’ADMINISTRATION (FA)</t>
  </si>
  <si>
    <r>
      <t xml:space="preserve">En argent ($)
</t>
    </r>
    <r>
      <rPr>
        <sz val="8"/>
        <rFont val="Arial"/>
        <family val="2"/>
      </rPr>
      <t>(conserver les factures)</t>
    </r>
  </si>
  <si>
    <t>En argent ($)</t>
  </si>
  <si>
    <t>Total des contributions
en argent</t>
  </si>
  <si>
    <t xml:space="preserve">Montant minimal de contribution en argent nécessaire selon le montant d’aide financière demandé </t>
  </si>
  <si>
    <t>Montant de la contribution en argent ($)</t>
  </si>
  <si>
    <t>Salaire à titre de contractuels</t>
  </si>
  <si>
    <r>
      <t>Honoraires à titre d'experts externes</t>
    </r>
    <r>
      <rPr>
        <sz val="10"/>
        <rFont val="Arial"/>
        <family val="2"/>
      </rPr>
      <t>, y compris les frais de déplacement et de séjour</t>
    </r>
  </si>
  <si>
    <t>BARÈMES</t>
  </si>
  <si>
    <r>
      <t xml:space="preserve">Veuillez vous référer au document Instructions – Coût et structure de financement avant de remplir le fichier ainsi qu’au Guide du demandeur, disponibles sur le site Web Québec.ca, sous la rubrique </t>
    </r>
    <r>
      <rPr>
        <b/>
        <i/>
        <sz val="11"/>
        <rFont val="Arial"/>
        <family val="2"/>
      </rPr>
      <t>Agriculture</t>
    </r>
    <r>
      <rPr>
        <b/>
        <sz val="11"/>
        <rFont val="Arial"/>
        <family val="2"/>
      </rPr>
      <t>. Vous avez des questions ou besoin d’aide? Communiquez avec le Programme à pdts.sectoriel@mapaq.gouv.qc.ca.</t>
    </r>
  </si>
  <si>
    <r>
      <t xml:space="preserve">SOUS-VOLET 1.2 – COORDINATION DE LA CONCERTATION
</t>
    </r>
    <r>
      <rPr>
        <sz val="12"/>
        <color theme="0"/>
        <rFont val="Arial"/>
        <family val="2"/>
      </rPr>
      <t>Secteurs agroalimentaires</t>
    </r>
  </si>
  <si>
    <t xml:space="preserve">Déplacement : 3 allers-retours Qc-Mtl env. 750 km / Frais de repas : 3 dîners / Frais d’hébergement : 1 nuitée à Québec </t>
  </si>
  <si>
    <r>
      <t>1</t>
    </r>
    <r>
      <rPr>
        <b/>
        <vertAlign val="superscript"/>
        <sz val="12"/>
        <color theme="0"/>
        <rFont val="Arial"/>
        <family val="2"/>
      </rPr>
      <t>re</t>
    </r>
    <r>
      <rPr>
        <b/>
        <sz val="12"/>
        <color theme="0"/>
        <rFont val="Arial"/>
        <family val="2"/>
      </rPr>
      <t xml:space="preserve"> ANNÉE DU PROJET</t>
    </r>
  </si>
  <si>
    <t>Cette page sera remplie par le Ministère</t>
  </si>
  <si>
    <t>Rappel – Convention</t>
  </si>
  <si>
    <t>Aide financière totale</t>
  </si>
  <si>
    <t>Aide financnière année 3</t>
  </si>
  <si>
    <t>Avance année 1</t>
  </si>
  <si>
    <t>Avance année 2</t>
  </si>
  <si>
    <t>Avance année 3</t>
  </si>
  <si>
    <t>Résumé de l'aide financière</t>
  </si>
  <si>
    <t>Année 1</t>
  </si>
  <si>
    <t>Année 2</t>
  </si>
  <si>
    <t>Année 3</t>
  </si>
  <si>
    <t>Total</t>
  </si>
  <si>
    <t>État</t>
  </si>
  <si>
    <t>En cours</t>
  </si>
  <si>
    <t>Non débutée</t>
  </si>
  <si>
    <t>Aide financière prévue (Convention)</t>
  </si>
  <si>
    <r>
      <t xml:space="preserve">Montant d'aide financière disponible selon l'aide non utilisée (an 1)
</t>
    </r>
    <r>
      <rPr>
        <sz val="10"/>
        <rFont val="Arial"/>
        <family val="2"/>
      </rPr>
      <t>(100 000 $/année max.)</t>
    </r>
  </si>
  <si>
    <r>
      <t xml:space="preserve">Montant d'aide financière disponible selon l'aide non utilisée (ans 1 et 2)
</t>
    </r>
    <r>
      <rPr>
        <sz val="10"/>
        <rFont val="Arial"/>
        <family val="2"/>
      </rPr>
      <t>(100 000 $/année max.)</t>
    </r>
  </si>
  <si>
    <t>Aide financière validée et versée</t>
  </si>
  <si>
    <r>
      <t>Aide non utilisée, disponible pour les années 2 et 3</t>
    </r>
    <r>
      <rPr>
        <sz val="10"/>
        <rFont val="Arial"/>
        <family val="2"/>
      </rPr>
      <t xml:space="preserve"> (100 000 $/année max.)</t>
    </r>
  </si>
  <si>
    <r>
      <t xml:space="preserve">Aide non utilisée, disponible pour l'année 3 </t>
    </r>
    <r>
      <rPr>
        <sz val="10"/>
        <rFont val="Arial"/>
        <family val="2"/>
      </rPr>
      <t>(100 000 $/année max.)</t>
    </r>
  </si>
  <si>
    <t>Résumé des versements</t>
  </si>
  <si>
    <t>Description</t>
  </si>
  <si>
    <t>Versements</t>
  </si>
  <si>
    <t>Versement début (avance) (Convention)</t>
  </si>
  <si>
    <t xml:space="preserve">Versement début (avance) </t>
  </si>
  <si>
    <t>Versement début (avance)</t>
  </si>
  <si>
    <t>Somme (résiduel et avance) (Convention)</t>
  </si>
  <si>
    <t>Versement fin (solde)</t>
  </si>
  <si>
    <t>Commentaires MAPAQ</t>
  </si>
  <si>
    <r>
      <t>2</t>
    </r>
    <r>
      <rPr>
        <b/>
        <vertAlign val="superscript"/>
        <sz val="12"/>
        <color theme="0"/>
        <rFont val="Arial"/>
        <family val="2"/>
      </rPr>
      <t>e</t>
    </r>
    <r>
      <rPr>
        <b/>
        <sz val="12"/>
        <color theme="0"/>
        <rFont val="Arial"/>
        <family val="2"/>
      </rPr>
      <t xml:space="preserve"> ANNÉE DU PROJET</t>
    </r>
  </si>
  <si>
    <r>
      <t>Du 1</t>
    </r>
    <r>
      <rPr>
        <b/>
        <vertAlign val="superscript"/>
        <sz val="9"/>
        <rFont val="Arial"/>
        <family val="2"/>
      </rPr>
      <t>er </t>
    </r>
    <r>
      <rPr>
        <b/>
        <sz val="9"/>
        <rFont val="Arial"/>
        <family val="2"/>
      </rPr>
      <t>janvier au 31 décembre 2028</t>
    </r>
  </si>
  <si>
    <r>
      <t>BILAN DE LA DEMANDE 2</t>
    </r>
    <r>
      <rPr>
        <b/>
        <vertAlign val="superscript"/>
        <sz val="12"/>
        <color theme="0"/>
        <rFont val="Arial"/>
        <family val="2"/>
      </rPr>
      <t>e</t>
    </r>
    <r>
      <rPr>
        <b/>
        <sz val="12"/>
        <color theme="0"/>
        <rFont val="Arial"/>
        <family val="2"/>
      </rPr>
      <t xml:space="preserve"> ANNÉE</t>
    </r>
  </si>
  <si>
    <r>
      <t>BILAN DE LA DEMANDE 1</t>
    </r>
    <r>
      <rPr>
        <b/>
        <vertAlign val="superscript"/>
        <sz val="12"/>
        <color theme="0"/>
        <rFont val="Arial"/>
        <family val="2"/>
      </rPr>
      <t>re</t>
    </r>
    <r>
      <rPr>
        <b/>
        <sz val="12"/>
        <color theme="0"/>
        <rFont val="Arial"/>
        <family val="2"/>
      </rPr>
      <t xml:space="preserve"> ANNÉE </t>
    </r>
  </si>
  <si>
    <t>Aide financière demandée</t>
  </si>
  <si>
    <t>Aide financière année 1</t>
  </si>
  <si>
    <t>Aide financière année 2</t>
  </si>
  <si>
    <r>
      <t>Aide non utilisée, disponible pour l'année 2</t>
    </r>
    <r>
      <rPr>
        <sz val="10"/>
        <rFont val="Arial"/>
        <family val="2"/>
      </rPr>
      <t xml:space="preserve"> (100 000 $/année max.)</t>
    </r>
  </si>
  <si>
    <t>Somme (résiduel et avance)</t>
  </si>
  <si>
    <t xml:space="preserve">Avance </t>
  </si>
  <si>
    <t>Résiduel - année précédente</t>
  </si>
  <si>
    <t>Déplacement (km)</t>
  </si>
  <si>
    <t>Exemple : 2 locations de salle pour rencontre du comité filière à 300 $/jour</t>
  </si>
  <si>
    <t>Autre aide gouvernementale</t>
  </si>
  <si>
    <t>Contribution minimale en argent
et nature</t>
  </si>
  <si>
    <t>Paramètres d’aide financière annuels sur les dépenses admissibles</t>
  </si>
  <si>
    <r>
      <t xml:space="preserve">Inscrire le montant de FA considéré en contribution en nature dans la cellule « Montant des FA en contribution nature » et/ou celui demandé au Programme dans la cellule « Montant des FA demandés en aide financière ». </t>
    </r>
    <r>
      <rPr>
        <b/>
        <sz val="9"/>
        <rFont val="Arial"/>
        <family val="2"/>
      </rPr>
      <t>Si le taux maximal d’aide financière (80 %) ou le plafond de 100 000 $ sont atteints, les frais d’administration ne pourront pas être réclamés en aide financière. Ils resteront toutefois admissibles comme contribution en nature.</t>
    </r>
  </si>
  <si>
    <t>PDTS 2026-09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</si>
</sst>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#,##0\ &quot;$&quot;_);\(#,##0\ &quot;$&quot;\)"/>
    <numFmt numFmtId="42" formatCode="_ * #,##0_)\ &quot;$&quot;_ ;_ * \(#,##0\)\ &quot;$&quot;_ ;_ * &quot;-&quot;_)\ &quot;$&quot;_ ;_ @_ "/>
    <numFmt numFmtId="44" formatCode="_ * #,##0.00_)\ &quot;$&quot;_ ;_ * \(#,##0.00\)\ &quot;$&quot;_ ;_ * &quot;-&quot;??_)\ &quot;$&quot;_ ;_ @_ "/>
    <numFmt numFmtId="164" formatCode="#,##0.00\ &quot;$&quot;"/>
    <numFmt numFmtId="165" formatCode="#,##0\ &quot;$&quot;"/>
    <numFmt numFmtId="166" formatCode="#,##0\ _$"/>
    <numFmt numFmtId="167" formatCode="#,##0.00\ _$"/>
    <numFmt numFmtId="168" formatCode="0.00\ %"/>
    <numFmt numFmtId="169" formatCode="0\ %"/>
    <numFmt numFmtId="170" formatCode="#,##0\ [$$-C0C]_-;#,##0\ [$$-C0C]\-"/>
    <numFmt numFmtId="171" formatCode="_ * #,##0_)\ &quot;$&quot;_ ;_ * \(#,##0\)\ &quot;$&quot;_ ;_ * &quot;-&quot;??_)\ &quot;$&quot;_ ;_ @_ 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rgb="FF265792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9"/>
      <color rgb="FFFF000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vertAlign val="superscript"/>
      <sz val="11"/>
      <name val="Calibri"/>
      <family val="2"/>
      <scheme val="minor"/>
    </font>
    <font>
      <vertAlign val="superscript"/>
      <sz val="10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i/>
      <sz val="9"/>
      <color rgb="FF265792"/>
      <name val="Arial"/>
      <family val="2"/>
    </font>
    <font>
      <b/>
      <sz val="8"/>
      <color rgb="FFFF0000"/>
      <name val="Arial"/>
      <family val="2"/>
    </font>
    <font>
      <b/>
      <sz val="12"/>
      <color theme="0"/>
      <name val="Arial"/>
      <family val="2"/>
    </font>
    <font>
      <b/>
      <sz val="8"/>
      <color theme="0" tint="-0.14999847407452621"/>
      <name val="Arial"/>
      <family val="2"/>
    </font>
    <font>
      <b/>
      <sz val="12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E58271"/>
      <name val="Arial"/>
      <family val="2"/>
    </font>
    <font>
      <b/>
      <sz val="12"/>
      <color rgb="FFE58271"/>
      <name val="Arial"/>
      <family val="2"/>
    </font>
    <font>
      <b/>
      <vertAlign val="superscript"/>
      <sz val="9"/>
      <name val="Arial"/>
      <family val="2"/>
    </font>
    <font>
      <b/>
      <sz val="11"/>
      <color rgb="FFCB381F"/>
      <name val="Arial"/>
      <family val="2"/>
    </font>
    <font>
      <sz val="9"/>
      <color rgb="FF265792"/>
      <name val="Arial"/>
      <family val="2"/>
    </font>
    <font>
      <b/>
      <i/>
      <sz val="11"/>
      <name val="Arial"/>
      <family val="2"/>
    </font>
    <font>
      <b/>
      <u/>
      <sz val="10"/>
      <color theme="10"/>
      <name val="Arial"/>
      <family val="2"/>
    </font>
    <font>
      <sz val="12"/>
      <color theme="0"/>
      <name val="Arial"/>
      <family val="2"/>
    </font>
    <font>
      <b/>
      <vertAlign val="superscript"/>
      <sz val="12"/>
      <color theme="0"/>
      <name val="Arial"/>
      <family val="2"/>
    </font>
    <font>
      <sz val="1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name val="Arial"/>
      <family val="2"/>
    </font>
    <font>
      <b/>
      <sz val="1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8E69A"/>
        <bgColor indexed="64"/>
      </patternFill>
    </fill>
    <fill>
      <patternFill patternType="solid">
        <fgColor rgb="FF4E5662"/>
        <bgColor indexed="64"/>
      </patternFill>
    </fill>
    <fill>
      <patternFill patternType="solid">
        <fgColor rgb="FFDAE6F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265792"/>
        <bgColor indexed="64"/>
      </patternFill>
    </fill>
    <fill>
      <patternFill patternType="solid">
        <fgColor rgb="FFFFDBD6"/>
        <bgColor indexed="64"/>
      </patternFill>
    </fill>
    <fill>
      <patternFill patternType="solid">
        <fgColor rgb="FFF1F1F2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E58271"/>
        <bgColor indexed="64"/>
      </patternFill>
    </fill>
    <fill>
      <patternFill patternType="solid">
        <fgColor rgb="FFDBDBDB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theme="1"/>
      </left>
      <right/>
      <top style="double">
        <color theme="1"/>
      </top>
      <bottom style="thin">
        <color indexed="64"/>
      </bottom>
      <diagonal/>
    </border>
    <border>
      <left/>
      <right/>
      <top style="double">
        <color theme="1"/>
      </top>
      <bottom style="thin">
        <color indexed="64"/>
      </bottom>
      <diagonal/>
    </border>
    <border>
      <left/>
      <right style="double">
        <color theme="1"/>
      </right>
      <top style="double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24" fillId="0" borderId="0" applyNumberFormat="0" applyFill="0" applyBorder="0" applyAlignment="0" applyProtection="0"/>
  </cellStyleXfs>
  <cellXfs count="409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6" fillId="0" borderId="0" xfId="1" applyFont="1"/>
    <xf numFmtId="0" fontId="10" fillId="0" borderId="0" xfId="1" applyFont="1"/>
    <xf numFmtId="0" fontId="6" fillId="2" borderId="0" xfId="1" applyFont="1" applyFill="1"/>
    <xf numFmtId="0" fontId="9" fillId="0" borderId="0" xfId="0" applyFont="1" applyAlignment="1">
      <alignment vertical="center"/>
    </xf>
    <xf numFmtId="0" fontId="2" fillId="0" borderId="0" xfId="1" applyFont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2" fillId="0" borderId="0" xfId="1" applyFont="1" applyAlignment="1">
      <alignment horizontal="center" vertical="center"/>
    </xf>
    <xf numFmtId="1" fontId="6" fillId="0" borderId="0" xfId="1" applyNumberFormat="1" applyFont="1" applyAlignment="1">
      <alignment horizontal="center" vertical="center" wrapText="1"/>
    </xf>
    <xf numFmtId="2" fontId="2" fillId="0" borderId="0" xfId="1" applyNumberFormat="1" applyFont="1" applyAlignment="1">
      <alignment vertical="center"/>
    </xf>
    <xf numFmtId="164" fontId="6" fillId="0" borderId="0" xfId="1" applyNumberFormat="1" applyFont="1" applyAlignment="1">
      <alignment horizontal="left"/>
    </xf>
    <xf numFmtId="0" fontId="20" fillId="0" borderId="0" xfId="0" applyFont="1" applyAlignment="1">
      <alignment vertical="center"/>
    </xf>
    <xf numFmtId="0" fontId="20" fillId="0" borderId="0" xfId="0" applyFont="1"/>
    <xf numFmtId="0" fontId="20" fillId="6" borderId="0" xfId="0" applyFont="1" applyFill="1"/>
    <xf numFmtId="0" fontId="20" fillId="0" borderId="0" xfId="0" applyFont="1" applyAlignment="1">
      <alignment horizontal="left"/>
    </xf>
    <xf numFmtId="49" fontId="20" fillId="0" borderId="0" xfId="0" applyNumberFormat="1" applyFont="1" applyAlignment="1">
      <alignment horizontal="left"/>
    </xf>
    <xf numFmtId="0" fontId="20" fillId="5" borderId="16" xfId="0" applyFont="1" applyFill="1" applyBorder="1"/>
    <xf numFmtId="0" fontId="20" fillId="0" borderId="16" xfId="0" applyFont="1" applyBorder="1"/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9" fontId="20" fillId="5" borderId="11" xfId="0" applyNumberFormat="1" applyFont="1" applyFill="1" applyBorder="1" applyAlignment="1">
      <alignment horizontal="left"/>
    </xf>
    <xf numFmtId="0" fontId="20" fillId="0" borderId="11" xfId="0" applyFont="1" applyBorder="1"/>
    <xf numFmtId="0" fontId="20" fillId="5" borderId="11" xfId="0" applyFont="1" applyFill="1" applyBorder="1"/>
    <xf numFmtId="0" fontId="20" fillId="5" borderId="11" xfId="0" applyFont="1" applyFill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0" xfId="0" applyFont="1" applyAlignment="1">
      <alignment horizontal="center"/>
    </xf>
    <xf numFmtId="165" fontId="20" fillId="0" borderId="0" xfId="0" applyNumberFormat="1" applyFont="1" applyAlignment="1">
      <alignment horizontal="left"/>
    </xf>
    <xf numFmtId="0" fontId="11" fillId="0" borderId="0" xfId="0" applyFont="1"/>
    <xf numFmtId="0" fontId="3" fillId="9" borderId="9" xfId="1" applyFont="1" applyFill="1" applyBorder="1" applyAlignment="1">
      <alignment horizontal="center" vertical="center" wrapText="1"/>
    </xf>
    <xf numFmtId="0" fontId="3" fillId="9" borderId="4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1" applyFont="1" applyAlignment="1" applyProtection="1">
      <alignment horizontal="center" vertical="center" wrapText="1"/>
      <protection locked="0"/>
    </xf>
    <xf numFmtId="9" fontId="20" fillId="0" borderId="0" xfId="0" applyNumberFormat="1" applyFont="1" applyAlignment="1">
      <alignment horizontal="left"/>
    </xf>
    <xf numFmtId="10" fontId="20" fillId="0" borderId="0" xfId="0" applyNumberFormat="1" applyFont="1" applyAlignment="1">
      <alignment horizontal="center"/>
    </xf>
    <xf numFmtId="0" fontId="5" fillId="0" borderId="0" xfId="0" applyFont="1"/>
    <xf numFmtId="0" fontId="2" fillId="0" borderId="0" xfId="0" applyFont="1" applyAlignment="1" applyProtection="1">
      <alignment vertical="center" wrapText="1"/>
      <protection hidden="1"/>
    </xf>
    <xf numFmtId="3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 vertical="center"/>
    </xf>
    <xf numFmtId="44" fontId="20" fillId="0" borderId="0" xfId="0" applyNumberFormat="1" applyFont="1"/>
    <xf numFmtId="1" fontId="20" fillId="0" borderId="0" xfId="0" applyNumberFormat="1" applyFont="1"/>
    <xf numFmtId="10" fontId="20" fillId="0" borderId="0" xfId="0" applyNumberFormat="1" applyFont="1"/>
    <xf numFmtId="2" fontId="20" fillId="0" borderId="0" xfId="0" applyNumberFormat="1" applyFont="1"/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1" fontId="5" fillId="0" borderId="0" xfId="0" applyNumberFormat="1" applyFont="1" applyAlignment="1">
      <alignment horizontal="left"/>
    </xf>
    <xf numFmtId="4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44" fontId="26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left"/>
    </xf>
    <xf numFmtId="1" fontId="20" fillId="0" borderId="0" xfId="0" applyNumberFormat="1" applyFont="1" applyAlignment="1">
      <alignment horizontal="center"/>
    </xf>
    <xf numFmtId="42" fontId="20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165" fontId="20" fillId="0" borderId="0" xfId="0" applyNumberFormat="1" applyFont="1"/>
    <xf numFmtId="165" fontId="20" fillId="0" borderId="16" xfId="0" applyNumberFormat="1" applyFont="1" applyBorder="1" applyAlignment="1">
      <alignment horizontal="left" vertical="center"/>
    </xf>
    <xf numFmtId="164" fontId="20" fillId="0" borderId="16" xfId="0" applyNumberFormat="1" applyFont="1" applyBorder="1" applyAlignment="1">
      <alignment horizontal="left" vertical="center"/>
    </xf>
    <xf numFmtId="10" fontId="20" fillId="5" borderId="11" xfId="0" applyNumberFormat="1" applyFont="1" applyFill="1" applyBorder="1" applyAlignment="1">
      <alignment horizontal="left"/>
    </xf>
    <xf numFmtId="10" fontId="20" fillId="5" borderId="11" xfId="0" applyNumberFormat="1" applyFont="1" applyFill="1" applyBorder="1" applyAlignment="1">
      <alignment horizontal="left" vertical="center"/>
    </xf>
    <xf numFmtId="165" fontId="20" fillId="5" borderId="16" xfId="0" applyNumberFormat="1" applyFont="1" applyFill="1" applyBorder="1"/>
    <xf numFmtId="166" fontId="2" fillId="0" borderId="5" xfId="1" applyNumberFormat="1" applyFont="1" applyBorder="1" applyAlignment="1" applyProtection="1">
      <alignment horizontal="right" vertical="center"/>
      <protection locked="0"/>
    </xf>
    <xf numFmtId="0" fontId="3" fillId="9" borderId="23" xfId="1" applyFont="1" applyFill="1" applyBorder="1" applyAlignment="1">
      <alignment horizontal="center" vertical="center" wrapText="1"/>
    </xf>
    <xf numFmtId="167" fontId="2" fillId="0" borderId="5" xfId="1" applyNumberFormat="1" applyFont="1" applyBorder="1" applyAlignment="1" applyProtection="1">
      <alignment horizontal="right" vertical="center"/>
      <protection locked="0"/>
    </xf>
    <xf numFmtId="166" fontId="2" fillId="10" borderId="5" xfId="1" applyNumberFormat="1" applyFont="1" applyFill="1" applyBorder="1" applyAlignment="1">
      <alignment horizontal="right" vertical="center"/>
    </xf>
    <xf numFmtId="9" fontId="29" fillId="2" borderId="0" xfId="1" applyNumberFormat="1" applyFont="1" applyFill="1" applyAlignment="1">
      <alignment vertical="center" wrapText="1"/>
    </xf>
    <xf numFmtId="0" fontId="5" fillId="9" borderId="8" xfId="1" applyFont="1" applyFill="1" applyBorder="1" applyAlignment="1">
      <alignment horizontal="center" vertical="center" wrapText="1"/>
    </xf>
    <xf numFmtId="0" fontId="5" fillId="9" borderId="3" xfId="1" applyFont="1" applyFill="1" applyBorder="1" applyAlignment="1">
      <alignment horizontal="center" vertical="center" wrapText="1"/>
    </xf>
    <xf numFmtId="0" fontId="6" fillId="12" borderId="0" xfId="0" applyFont="1" applyFill="1"/>
    <xf numFmtId="5" fontId="3" fillId="12" borderId="4" xfId="1" applyNumberFormat="1" applyFont="1" applyFill="1" applyBorder="1" applyAlignment="1">
      <alignment horizontal="center" vertical="center"/>
    </xf>
    <xf numFmtId="0" fontId="3" fillId="9" borderId="24" xfId="1" applyFont="1" applyFill="1" applyBorder="1" applyAlignment="1">
      <alignment horizontal="center" vertical="center" wrapText="1"/>
    </xf>
    <xf numFmtId="166" fontId="2" fillId="10" borderId="5" xfId="1" applyNumberFormat="1" applyFont="1" applyFill="1" applyBorder="1" applyAlignment="1" applyProtection="1">
      <alignment horizontal="right" vertical="center"/>
      <protection locked="0"/>
    </xf>
    <xf numFmtId="0" fontId="29" fillId="0" borderId="0" xfId="1" applyFont="1" applyAlignment="1">
      <alignment horizontal="center" vertical="center" wrapText="1"/>
    </xf>
    <xf numFmtId="0" fontId="3" fillId="9" borderId="45" xfId="1" applyFont="1" applyFill="1" applyBorder="1" applyAlignment="1">
      <alignment horizontal="center" vertical="center" wrapText="1"/>
    </xf>
    <xf numFmtId="166" fontId="2" fillId="0" borderId="45" xfId="1" applyNumberFormat="1" applyFont="1" applyBorder="1" applyAlignment="1" applyProtection="1">
      <alignment horizontal="right" vertical="center"/>
      <protection locked="0"/>
    </xf>
    <xf numFmtId="0" fontId="3" fillId="9" borderId="3" xfId="1" applyFont="1" applyFill="1" applyBorder="1" applyAlignment="1">
      <alignment horizontal="center" vertical="center" wrapText="1"/>
    </xf>
    <xf numFmtId="0" fontId="2" fillId="0" borderId="8" xfId="2" applyNumberFormat="1" applyFont="1" applyFill="1" applyBorder="1" applyAlignment="1" applyProtection="1">
      <alignment horizontal="left" vertical="center"/>
      <protection locked="0"/>
    </xf>
    <xf numFmtId="166" fontId="2" fillId="10" borderId="49" xfId="1" applyNumberFormat="1" applyFont="1" applyFill="1" applyBorder="1" applyAlignment="1">
      <alignment horizontal="right" vertical="center"/>
    </xf>
    <xf numFmtId="166" fontId="2" fillId="0" borderId="49" xfId="1" applyNumberFormat="1" applyFont="1" applyBorder="1" applyAlignment="1" applyProtection="1">
      <alignment horizontal="right" vertical="center"/>
      <protection locked="0"/>
    </xf>
    <xf numFmtId="166" fontId="2" fillId="0" borderId="7" xfId="1" applyNumberFormat="1" applyFont="1" applyBorder="1" applyAlignment="1" applyProtection="1">
      <alignment horizontal="right" vertical="center"/>
      <protection locked="0"/>
    </xf>
    <xf numFmtId="0" fontId="6" fillId="0" borderId="53" xfId="1" applyFont="1" applyBorder="1"/>
    <xf numFmtId="0" fontId="10" fillId="0" borderId="53" xfId="1" applyFont="1" applyBorder="1"/>
    <xf numFmtId="166" fontId="2" fillId="10" borderId="1" xfId="1" applyNumberFormat="1" applyFont="1" applyFill="1" applyBorder="1" applyAlignment="1">
      <alignment horizontal="right" vertical="center"/>
    </xf>
    <xf numFmtId="0" fontId="6" fillId="0" borderId="53" xfId="0" applyFont="1" applyBorder="1"/>
    <xf numFmtId="164" fontId="18" fillId="2" borderId="26" xfId="1" applyNumberFormat="1" applyFont="1" applyFill="1" applyBorder="1" applyAlignment="1">
      <alignment vertical="center" wrapText="1"/>
    </xf>
    <xf numFmtId="0" fontId="2" fillId="0" borderId="4" xfId="2" applyNumberFormat="1" applyFont="1" applyFill="1" applyBorder="1" applyAlignment="1" applyProtection="1">
      <alignment horizontal="left" vertical="center"/>
      <protection locked="0"/>
    </xf>
    <xf numFmtId="164" fontId="3" fillId="10" borderId="45" xfId="1" applyNumberFormat="1" applyFont="1" applyFill="1" applyBorder="1" applyAlignment="1">
      <alignment vertical="center"/>
    </xf>
    <xf numFmtId="164" fontId="3" fillId="10" borderId="49" xfId="1" applyNumberFormat="1" applyFont="1" applyFill="1" applyBorder="1" applyAlignment="1">
      <alignment vertical="center"/>
    </xf>
    <xf numFmtId="164" fontId="3" fillId="10" borderId="5" xfId="1" applyNumberFormat="1" applyFont="1" applyFill="1" applyBorder="1" applyAlignment="1">
      <alignment vertical="center"/>
    </xf>
    <xf numFmtId="164" fontId="3" fillId="10" borderId="13" xfId="1" applyNumberFormat="1" applyFont="1" applyFill="1" applyBorder="1" applyAlignment="1">
      <alignment vertical="center"/>
    </xf>
    <xf numFmtId="0" fontId="2" fillId="0" borderId="42" xfId="2" applyNumberFormat="1" applyFont="1" applyFill="1" applyBorder="1" applyAlignment="1" applyProtection="1">
      <alignment horizontal="left" vertical="center"/>
      <protection locked="0"/>
    </xf>
    <xf numFmtId="167" fontId="2" fillId="0" borderId="41" xfId="1" applyNumberFormat="1" applyFont="1" applyBorder="1" applyAlignment="1" applyProtection="1">
      <alignment horizontal="right" vertical="center"/>
      <protection locked="0"/>
    </xf>
    <xf numFmtId="166" fontId="2" fillId="0" borderId="41" xfId="1" applyNumberFormat="1" applyFont="1" applyBorder="1" applyAlignment="1" applyProtection="1">
      <alignment horizontal="right" vertical="center"/>
      <protection locked="0"/>
    </xf>
    <xf numFmtId="166" fontId="2" fillId="10" borderId="41" xfId="1" applyNumberFormat="1" applyFont="1" applyFill="1" applyBorder="1" applyAlignment="1" applyProtection="1">
      <alignment horizontal="right" vertical="center"/>
      <protection locked="0"/>
    </xf>
    <xf numFmtId="166" fontId="2" fillId="0" borderId="61" xfId="1" applyNumberFormat="1" applyFont="1" applyBorder="1" applyAlignment="1" applyProtection="1">
      <alignment horizontal="right" vertical="center"/>
      <protection locked="0"/>
    </xf>
    <xf numFmtId="164" fontId="3" fillId="10" borderId="64" xfId="1" applyNumberFormat="1" applyFont="1" applyFill="1" applyBorder="1" applyAlignment="1">
      <alignment vertical="center"/>
    </xf>
    <xf numFmtId="164" fontId="3" fillId="10" borderId="32" xfId="1" applyNumberFormat="1" applyFont="1" applyFill="1" applyBorder="1" applyAlignment="1">
      <alignment vertical="center"/>
    </xf>
    <xf numFmtId="166" fontId="2" fillId="0" borderId="1" xfId="1" applyNumberFormat="1" applyFont="1" applyBorder="1" applyAlignment="1" applyProtection="1">
      <alignment horizontal="right" vertical="center"/>
      <protection locked="0"/>
    </xf>
    <xf numFmtId="166" fontId="2" fillId="10" borderId="65" xfId="1" applyNumberFormat="1" applyFont="1" applyFill="1" applyBorder="1" applyAlignment="1">
      <alignment horizontal="right" vertical="center"/>
    </xf>
    <xf numFmtId="0" fontId="2" fillId="0" borderId="31" xfId="2" applyNumberFormat="1" applyFont="1" applyFill="1" applyBorder="1" applyAlignment="1" applyProtection="1">
      <alignment horizontal="left" vertical="center"/>
      <protection locked="0"/>
    </xf>
    <xf numFmtId="166" fontId="2" fillId="0" borderId="31" xfId="1" applyNumberFormat="1" applyFont="1" applyBorder="1" applyAlignment="1" applyProtection="1">
      <alignment horizontal="right" vertical="center"/>
      <protection locked="0"/>
    </xf>
    <xf numFmtId="164" fontId="3" fillId="10" borderId="66" xfId="1" applyNumberFormat="1" applyFont="1" applyFill="1" applyBorder="1" applyAlignment="1">
      <alignment vertical="center"/>
    </xf>
    <xf numFmtId="166" fontId="2" fillId="0" borderId="50" xfId="1" applyNumberFormat="1" applyFont="1" applyBorder="1" applyAlignment="1" applyProtection="1">
      <alignment horizontal="right" vertical="center"/>
      <protection locked="0"/>
    </xf>
    <xf numFmtId="166" fontId="2" fillId="0" borderId="2" xfId="1" applyNumberFormat="1" applyFont="1" applyBorder="1" applyAlignment="1" applyProtection="1">
      <alignment horizontal="right" vertical="center"/>
      <protection locked="0"/>
    </xf>
    <xf numFmtId="164" fontId="3" fillId="10" borderId="10" xfId="1" applyNumberFormat="1" applyFont="1" applyFill="1" applyBorder="1" applyAlignment="1">
      <alignment vertical="center"/>
    </xf>
    <xf numFmtId="166" fontId="2" fillId="4" borderId="4" xfId="1" applyNumberFormat="1" applyFont="1" applyFill="1" applyBorder="1" applyAlignment="1">
      <alignment horizontal="right" vertical="center"/>
    </xf>
    <xf numFmtId="0" fontId="2" fillId="0" borderId="4" xfId="1" applyFont="1" applyBorder="1" applyAlignment="1" applyProtection="1">
      <alignment horizontal="center" vertical="center" wrapText="1"/>
      <protection locked="0"/>
    </xf>
    <xf numFmtId="164" fontId="5" fillId="7" borderId="33" xfId="2" applyNumberFormat="1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right"/>
    </xf>
    <xf numFmtId="168" fontId="2" fillId="0" borderId="4" xfId="3" applyNumberFormat="1" applyFont="1" applyFill="1" applyBorder="1" applyAlignment="1" applyProtection="1">
      <alignment horizontal="center" vertical="center"/>
      <protection locked="0"/>
    </xf>
    <xf numFmtId="168" fontId="20" fillId="7" borderId="61" xfId="3" applyNumberFormat="1" applyFont="1" applyFill="1" applyBorder="1" applyAlignment="1" applyProtection="1">
      <alignment horizontal="center" vertical="center"/>
    </xf>
    <xf numFmtId="168" fontId="20" fillId="7" borderId="9" xfId="3" applyNumberFormat="1" applyFont="1" applyFill="1" applyBorder="1" applyAlignment="1" applyProtection="1">
      <alignment horizontal="center" vertical="center"/>
    </xf>
    <xf numFmtId="168" fontId="20" fillId="7" borderId="50" xfId="3" applyNumberFormat="1" applyFont="1" applyFill="1" applyBorder="1" applyAlignment="1" applyProtection="1">
      <alignment horizontal="center" vertical="center" wrapText="1"/>
    </xf>
    <xf numFmtId="9" fontId="9" fillId="0" borderId="0" xfId="0" applyNumberFormat="1" applyFont="1"/>
    <xf numFmtId="10" fontId="9" fillId="0" borderId="0" xfId="0" applyNumberFormat="1" applyFont="1"/>
    <xf numFmtId="9" fontId="6" fillId="0" borderId="0" xfId="3" applyFont="1"/>
    <xf numFmtId="169" fontId="4" fillId="12" borderId="0" xfId="3" applyNumberFormat="1" applyFont="1" applyFill="1" applyBorder="1" applyAlignment="1">
      <alignment horizontal="center" vertical="center"/>
    </xf>
    <xf numFmtId="169" fontId="4" fillId="12" borderId="25" xfId="3" applyNumberFormat="1" applyFont="1" applyFill="1" applyBorder="1" applyAlignment="1">
      <alignment horizontal="center" vertical="center"/>
    </xf>
    <xf numFmtId="0" fontId="30" fillId="11" borderId="21" xfId="0" applyFont="1" applyFill="1" applyBorder="1" applyAlignment="1">
      <alignment horizontal="center" vertical="center"/>
    </xf>
    <xf numFmtId="0" fontId="3" fillId="9" borderId="25" xfId="1" applyFont="1" applyFill="1" applyBorder="1" applyAlignment="1">
      <alignment horizontal="center" vertical="center" wrapText="1"/>
    </xf>
    <xf numFmtId="166" fontId="2" fillId="10" borderId="25" xfId="1" applyNumberFormat="1" applyFont="1" applyFill="1" applyBorder="1" applyAlignment="1">
      <alignment horizontal="right" vertical="center"/>
    </xf>
    <xf numFmtId="165" fontId="5" fillId="10" borderId="67" xfId="1" applyNumberFormat="1" applyFont="1" applyFill="1" applyBorder="1" applyAlignment="1">
      <alignment vertical="center"/>
    </xf>
    <xf numFmtId="165" fontId="5" fillId="10" borderId="71" xfId="1" applyNumberFormat="1" applyFont="1" applyFill="1" applyBorder="1" applyAlignment="1">
      <alignment vertical="center"/>
    </xf>
    <xf numFmtId="0" fontId="2" fillId="4" borderId="4" xfId="1" applyFont="1" applyFill="1" applyBorder="1" applyAlignment="1">
      <alignment vertical="center" wrapText="1"/>
    </xf>
    <xf numFmtId="0" fontId="20" fillId="14" borderId="11" xfId="0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2" fontId="20" fillId="0" borderId="0" xfId="0" applyNumberFormat="1" applyFont="1" applyAlignment="1">
      <alignment horizontal="left" vertical="center"/>
    </xf>
    <xf numFmtId="168" fontId="2" fillId="0" borderId="31" xfId="3" applyNumberFormat="1" applyFont="1" applyFill="1" applyBorder="1" applyAlignment="1" applyProtection="1">
      <alignment horizontal="center" vertical="center"/>
      <protection locked="0"/>
    </xf>
    <xf numFmtId="0" fontId="3" fillId="9" borderId="1" xfId="1" applyFont="1" applyFill="1" applyBorder="1" applyAlignment="1">
      <alignment horizontal="center" vertical="center" wrapText="1"/>
    </xf>
    <xf numFmtId="0" fontId="3" fillId="9" borderId="50" xfId="1" applyFont="1" applyFill="1" applyBorder="1" applyAlignment="1">
      <alignment horizontal="center" vertical="center" wrapText="1"/>
    </xf>
    <xf numFmtId="0" fontId="3" fillId="9" borderId="8" xfId="1" applyFont="1" applyFill="1" applyBorder="1" applyAlignment="1">
      <alignment horizontal="center" vertical="center" wrapText="1"/>
    </xf>
    <xf numFmtId="0" fontId="3" fillId="9" borderId="2" xfId="1" applyFont="1" applyFill="1" applyBorder="1" applyAlignment="1">
      <alignment horizontal="center" vertical="center" wrapText="1"/>
    </xf>
    <xf numFmtId="166" fontId="28" fillId="7" borderId="5" xfId="1" applyNumberFormat="1" applyFont="1" applyFill="1" applyBorder="1" applyAlignment="1">
      <alignment horizontal="right" vertical="center"/>
    </xf>
    <xf numFmtId="166" fontId="28" fillId="7" borderId="45" xfId="1" applyNumberFormat="1" applyFont="1" applyFill="1" applyBorder="1" applyAlignment="1">
      <alignment horizontal="right" vertical="center"/>
    </xf>
    <xf numFmtId="0" fontId="28" fillId="7" borderId="4" xfId="1" applyFont="1" applyFill="1" applyBorder="1" applyAlignment="1">
      <alignment vertical="center"/>
    </xf>
    <xf numFmtId="0" fontId="3" fillId="9" borderId="4" xfId="1" applyFont="1" applyFill="1" applyBorder="1" applyAlignment="1">
      <alignment horizontal="center" vertical="center"/>
    </xf>
    <xf numFmtId="0" fontId="4" fillId="9" borderId="4" xfId="1" applyFont="1" applyFill="1" applyBorder="1" applyAlignment="1">
      <alignment horizontal="center" vertical="center"/>
    </xf>
    <xf numFmtId="0" fontId="4" fillId="9" borderId="4" xfId="1" applyFont="1" applyFill="1" applyBorder="1" applyAlignment="1">
      <alignment horizontal="center" vertical="center" wrapText="1"/>
    </xf>
    <xf numFmtId="0" fontId="4" fillId="9" borderId="5" xfId="1" applyFont="1" applyFill="1" applyBorder="1" applyAlignment="1">
      <alignment horizontal="center" vertical="center" wrapText="1"/>
    </xf>
    <xf numFmtId="0" fontId="28" fillId="7" borderId="8" xfId="2" applyNumberFormat="1" applyFont="1" applyFill="1" applyBorder="1" applyAlignment="1" applyProtection="1">
      <alignment vertical="center"/>
    </xf>
    <xf numFmtId="167" fontId="28" fillId="7" borderId="5" xfId="1" applyNumberFormat="1" applyFont="1" applyFill="1" applyBorder="1" applyAlignment="1">
      <alignment horizontal="right" vertical="center"/>
    </xf>
    <xf numFmtId="168" fontId="28" fillId="7" borderId="4" xfId="3" applyNumberFormat="1" applyFont="1" applyFill="1" applyBorder="1" applyAlignment="1" applyProtection="1">
      <alignment horizontal="center" vertical="center"/>
    </xf>
    <xf numFmtId="166" fontId="28" fillId="7" borderId="49" xfId="1" applyNumberFormat="1" applyFont="1" applyFill="1" applyBorder="1" applyAlignment="1">
      <alignment horizontal="right" vertical="center"/>
    </xf>
    <xf numFmtId="166" fontId="2" fillId="10" borderId="50" xfId="1" applyNumberFormat="1" applyFont="1" applyFill="1" applyBorder="1" applyAlignment="1">
      <alignment horizontal="right" vertical="center"/>
    </xf>
    <xf numFmtId="165" fontId="3" fillId="10" borderId="13" xfId="1" applyNumberFormat="1" applyFont="1" applyFill="1" applyBorder="1" applyAlignment="1">
      <alignment vertical="center"/>
    </xf>
    <xf numFmtId="165" fontId="3" fillId="10" borderId="66" xfId="1" applyNumberFormat="1" applyFont="1" applyFill="1" applyBorder="1" applyAlignment="1">
      <alignment vertical="center"/>
    </xf>
    <xf numFmtId="0" fontId="40" fillId="9" borderId="8" xfId="5" applyFont="1" applyFill="1" applyBorder="1" applyAlignment="1" applyProtection="1">
      <alignment horizontal="center" vertical="center"/>
    </xf>
    <xf numFmtId="0" fontId="6" fillId="0" borderId="53" xfId="0" applyFont="1" applyBorder="1" applyAlignment="1">
      <alignment vertical="center"/>
    </xf>
    <xf numFmtId="164" fontId="3" fillId="9" borderId="49" xfId="1" applyNumberFormat="1" applyFont="1" applyFill="1" applyBorder="1" applyAlignment="1">
      <alignment horizontal="center" vertical="center" wrapText="1"/>
    </xf>
    <xf numFmtId="164" fontId="20" fillId="10" borderId="8" xfId="1" applyNumberFormat="1" applyFont="1" applyFill="1" applyBorder="1" applyAlignment="1">
      <alignment horizontal="center" vertical="center"/>
    </xf>
    <xf numFmtId="164" fontId="20" fillId="10" borderId="4" xfId="1" applyNumberFormat="1" applyFont="1" applyFill="1" applyBorder="1" applyAlignment="1">
      <alignment horizontal="center" vertical="center"/>
    </xf>
    <xf numFmtId="164" fontId="20" fillId="10" borderId="9" xfId="1" applyNumberFormat="1" applyFont="1" applyFill="1" applyBorder="1" applyAlignment="1">
      <alignment horizontal="center" vertical="center"/>
    </xf>
    <xf numFmtId="164" fontId="20" fillId="10" borderId="50" xfId="1" applyNumberFormat="1" applyFont="1" applyFill="1" applyBorder="1" applyAlignment="1">
      <alignment horizontal="center" vertical="center"/>
    </xf>
    <xf numFmtId="0" fontId="9" fillId="12" borderId="0" xfId="0" applyFont="1" applyFill="1" applyProtection="1">
      <protection hidden="1"/>
    </xf>
    <xf numFmtId="0" fontId="37" fillId="12" borderId="0" xfId="0" applyFont="1" applyFill="1" applyProtection="1">
      <protection hidden="1"/>
    </xf>
    <xf numFmtId="0" fontId="28" fillId="7" borderId="8" xfId="2" applyNumberFormat="1" applyFont="1" applyFill="1" applyBorder="1" applyAlignment="1" applyProtection="1">
      <alignment horizontal="left" vertical="center"/>
    </xf>
    <xf numFmtId="171" fontId="2" fillId="7" borderId="4" xfId="2" applyNumberFormat="1" applyFont="1" applyFill="1" applyBorder="1" applyAlignment="1" applyProtection="1">
      <alignment horizontal="right" vertical="center"/>
      <protection locked="0"/>
    </xf>
    <xf numFmtId="166" fontId="2" fillId="7" borderId="4" xfId="1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4" borderId="4" xfId="0" applyFont="1" applyFill="1" applyBorder="1" applyAlignment="1">
      <alignment vertical="center"/>
    </xf>
    <xf numFmtId="44" fontId="2" fillId="4" borderId="4" xfId="2" applyFont="1" applyFill="1" applyBorder="1" applyAlignment="1" applyProtection="1">
      <alignment horizontal="right" vertical="center"/>
    </xf>
    <xf numFmtId="0" fontId="44" fillId="16" borderId="4" xfId="0" applyFont="1" applyFill="1" applyBorder="1" applyAlignment="1">
      <alignment vertical="center"/>
    </xf>
    <xf numFmtId="171" fontId="2" fillId="7" borderId="4" xfId="2" applyNumberFormat="1" applyFont="1" applyFill="1" applyBorder="1" applyAlignment="1" applyProtection="1">
      <alignment horizontal="right" vertical="center"/>
    </xf>
    <xf numFmtId="171" fontId="2" fillId="4" borderId="4" xfId="2" applyNumberFormat="1" applyFont="1" applyFill="1" applyBorder="1" applyAlignment="1" applyProtection="1">
      <alignment horizontal="right" vertical="center"/>
    </xf>
    <xf numFmtId="0" fontId="44" fillId="0" borderId="0" xfId="0" applyFont="1" applyAlignment="1">
      <alignment vertical="top" wrapText="1"/>
    </xf>
    <xf numFmtId="0" fontId="5" fillId="9" borderId="4" xfId="1" applyFont="1" applyFill="1" applyBorder="1" applyAlignment="1">
      <alignment horizontal="center" vertical="center" wrapText="1"/>
    </xf>
    <xf numFmtId="0" fontId="5" fillId="9" borderId="4" xfId="1" applyFont="1" applyFill="1" applyBorder="1" applyAlignment="1">
      <alignment horizontal="left" vertical="center" wrapText="1"/>
    </xf>
    <xf numFmtId="171" fontId="2" fillId="16" borderId="4" xfId="2" applyNumberFormat="1" applyFont="1" applyFill="1" applyBorder="1" applyAlignment="1" applyProtection="1">
      <alignment horizontal="right" vertical="center"/>
    </xf>
    <xf numFmtId="171" fontId="3" fillId="16" borderId="4" xfId="2" applyNumberFormat="1" applyFont="1" applyFill="1" applyBorder="1" applyAlignment="1" applyProtection="1">
      <alignment horizontal="right" vertical="center"/>
    </xf>
    <xf numFmtId="0" fontId="5" fillId="9" borderId="9" xfId="1" applyFont="1" applyFill="1" applyBorder="1" applyAlignment="1">
      <alignment horizontal="left" vertical="center" wrapText="1"/>
    </xf>
    <xf numFmtId="171" fontId="2" fillId="16" borderId="9" xfId="2" applyNumberFormat="1" applyFont="1" applyFill="1" applyBorder="1" applyAlignment="1" applyProtection="1">
      <alignment horizontal="right" vertical="center"/>
    </xf>
    <xf numFmtId="171" fontId="0" fillId="0" borderId="0" xfId="0" applyNumberFormat="1"/>
    <xf numFmtId="0" fontId="5" fillId="9" borderId="4" xfId="1" applyFont="1" applyFill="1" applyBorder="1" applyAlignment="1">
      <alignment vertical="center" wrapText="1"/>
    </xf>
    <xf numFmtId="0" fontId="45" fillId="16" borderId="4" xfId="0" applyFont="1" applyFill="1" applyBorder="1" applyAlignment="1">
      <alignment vertical="center"/>
    </xf>
    <xf numFmtId="171" fontId="3" fillId="4" borderId="4" xfId="2" applyNumberFormat="1" applyFont="1" applyFill="1" applyBorder="1" applyAlignment="1" applyProtection="1">
      <alignment horizontal="right" vertical="center"/>
    </xf>
    <xf numFmtId="0" fontId="46" fillId="4" borderId="4" xfId="0" applyFont="1" applyFill="1" applyBorder="1" applyAlignment="1">
      <alignment vertical="center"/>
    </xf>
    <xf numFmtId="171" fontId="47" fillId="4" borderId="4" xfId="2" applyNumberFormat="1" applyFont="1" applyFill="1" applyBorder="1" applyAlignment="1" applyProtection="1">
      <alignment horizontal="right" vertical="center"/>
    </xf>
    <xf numFmtId="0" fontId="45" fillId="4" borderId="9" xfId="0" applyFont="1" applyFill="1" applyBorder="1"/>
    <xf numFmtId="0" fontId="45" fillId="4" borderId="4" xfId="0" applyFont="1" applyFill="1" applyBorder="1" applyAlignment="1">
      <alignment vertical="center"/>
    </xf>
    <xf numFmtId="171" fontId="3" fillId="16" borderId="10" xfId="2" applyNumberFormat="1" applyFont="1" applyFill="1" applyBorder="1" applyAlignment="1" applyProtection="1">
      <alignment horizontal="right" vertical="center"/>
    </xf>
    <xf numFmtId="0" fontId="45" fillId="4" borderId="9" xfId="0" applyFont="1" applyFill="1" applyBorder="1" applyAlignment="1">
      <alignment vertical="center"/>
    </xf>
    <xf numFmtId="0" fontId="45" fillId="4" borderId="9" xfId="0" applyFont="1" applyFill="1" applyBorder="1" applyAlignment="1">
      <alignment vertical="center" wrapText="1"/>
    </xf>
    <xf numFmtId="0" fontId="2" fillId="0" borderId="4" xfId="2" applyNumberFormat="1" applyFont="1" applyFill="1" applyBorder="1" applyAlignment="1" applyProtection="1">
      <alignment horizontal="left" vertical="top"/>
      <protection locked="0"/>
    </xf>
    <xf numFmtId="0" fontId="2" fillId="0" borderId="31" xfId="2" applyNumberFormat="1" applyFont="1" applyFill="1" applyBorder="1" applyAlignment="1" applyProtection="1">
      <alignment horizontal="left" vertical="top"/>
      <protection locked="0"/>
    </xf>
    <xf numFmtId="0" fontId="28" fillId="7" borderId="4" xfId="2" applyNumberFormat="1" applyFont="1" applyFill="1" applyBorder="1" applyAlignment="1" applyProtection="1">
      <alignment horizontal="left" vertical="top"/>
    </xf>
    <xf numFmtId="0" fontId="30" fillId="11" borderId="5" xfId="0" applyFont="1" applyFill="1" applyBorder="1" applyAlignment="1">
      <alignment vertical="center"/>
    </xf>
    <xf numFmtId="0" fontId="30" fillId="11" borderId="8" xfId="0" applyFont="1" applyFill="1" applyBorder="1" applyAlignment="1">
      <alignment vertical="center"/>
    </xf>
    <xf numFmtId="0" fontId="3" fillId="9" borderId="28" xfId="1" applyFont="1" applyFill="1" applyBorder="1" applyAlignment="1">
      <alignment horizontal="left" vertical="center" wrapText="1"/>
    </xf>
    <xf numFmtId="0" fontId="3" fillId="9" borderId="8" xfId="1" applyFont="1" applyFill="1" applyBorder="1" applyAlignment="1">
      <alignment horizontal="left" vertical="center" wrapText="1"/>
    </xf>
    <xf numFmtId="0" fontId="3" fillId="9" borderId="7" xfId="1" applyFont="1" applyFill="1" applyBorder="1" applyAlignment="1">
      <alignment horizontal="left" vertical="center" wrapText="1"/>
    </xf>
    <xf numFmtId="0" fontId="3" fillId="9" borderId="30" xfId="1" applyFont="1" applyFill="1" applyBorder="1" applyAlignment="1">
      <alignment horizontal="left" vertical="center" wrapText="1"/>
    </xf>
    <xf numFmtId="0" fontId="30" fillId="15" borderId="17" xfId="0" applyFont="1" applyFill="1" applyBorder="1" applyAlignment="1">
      <alignment horizontal="center" vertical="center"/>
    </xf>
    <xf numFmtId="0" fontId="30" fillId="15" borderId="18" xfId="0" applyFont="1" applyFill="1" applyBorder="1" applyAlignment="1">
      <alignment horizontal="center" vertical="center"/>
    </xf>
    <xf numFmtId="0" fontId="30" fillId="15" borderId="43" xfId="0" applyFont="1" applyFill="1" applyBorder="1" applyAlignment="1">
      <alignment horizontal="center" vertical="center"/>
    </xf>
    <xf numFmtId="0" fontId="2" fillId="0" borderId="5" xfId="1" applyFont="1" applyBorder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left" vertical="center"/>
      <protection locked="0"/>
    </xf>
    <xf numFmtId="0" fontId="2" fillId="0" borderId="8" xfId="1" applyFont="1" applyBorder="1" applyAlignment="1" applyProtection="1">
      <alignment horizontal="left" vertical="center"/>
      <protection locked="0"/>
    </xf>
    <xf numFmtId="0" fontId="3" fillId="9" borderId="7" xfId="1" applyFont="1" applyFill="1" applyBorder="1" applyAlignment="1">
      <alignment horizontal="center" vertical="center" wrapText="1"/>
    </xf>
    <xf numFmtId="0" fontId="3" fillId="9" borderId="8" xfId="1" applyFont="1" applyFill="1" applyBorder="1" applyAlignment="1">
      <alignment horizontal="center" vertical="center" wrapText="1"/>
    </xf>
    <xf numFmtId="0" fontId="3" fillId="9" borderId="9" xfId="1" applyFont="1" applyFill="1" applyBorder="1" applyAlignment="1">
      <alignment horizontal="center" vertical="center" wrapText="1"/>
    </xf>
    <xf numFmtId="0" fontId="3" fillId="9" borderId="10" xfId="1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left" vertical="center"/>
    </xf>
    <xf numFmtId="0" fontId="2" fillId="0" borderId="4" xfId="1" applyFont="1" applyBorder="1" applyAlignment="1" applyProtection="1">
      <alignment horizontal="left" vertical="center"/>
      <protection locked="0"/>
    </xf>
    <xf numFmtId="0" fontId="38" fillId="7" borderId="4" xfId="1" applyFont="1" applyFill="1" applyBorder="1" applyAlignment="1">
      <alignment horizontal="left" vertical="center"/>
    </xf>
    <xf numFmtId="0" fontId="3" fillId="9" borderId="50" xfId="1" applyFont="1" applyFill="1" applyBorder="1" applyAlignment="1">
      <alignment horizontal="center" vertical="center" wrapText="1"/>
    </xf>
    <xf numFmtId="0" fontId="3" fillId="9" borderId="51" xfId="1" applyFont="1" applyFill="1" applyBorder="1" applyAlignment="1">
      <alignment horizontal="center" vertical="center" wrapText="1"/>
    </xf>
    <xf numFmtId="0" fontId="28" fillId="7" borderId="28" xfId="2" applyNumberFormat="1" applyFont="1" applyFill="1" applyBorder="1" applyAlignment="1" applyProtection="1">
      <alignment horizontal="left" vertical="center"/>
    </xf>
    <xf numFmtId="0" fontId="28" fillId="7" borderId="7" xfId="2" applyNumberFormat="1" applyFont="1" applyFill="1" applyBorder="1" applyAlignment="1" applyProtection="1">
      <alignment horizontal="left" vertical="center"/>
    </xf>
    <xf numFmtId="0" fontId="28" fillId="7" borderId="4" xfId="2" applyNumberFormat="1" applyFont="1" applyFill="1" applyBorder="1" applyAlignment="1" applyProtection="1">
      <alignment horizontal="left" vertical="center"/>
    </xf>
    <xf numFmtId="0" fontId="2" fillId="10" borderId="9" xfId="1" applyFont="1" applyFill="1" applyBorder="1" applyAlignment="1" applyProtection="1">
      <alignment horizontal="left" vertical="center"/>
      <protection locked="0"/>
    </xf>
    <xf numFmtId="0" fontId="2" fillId="2" borderId="2" xfId="1" applyFont="1" applyFill="1" applyBorder="1" applyAlignment="1" applyProtection="1">
      <alignment horizontal="left" vertical="center"/>
      <protection locked="0"/>
    </xf>
    <xf numFmtId="0" fontId="2" fillId="2" borderId="3" xfId="1" applyFont="1" applyFill="1" applyBorder="1" applyAlignment="1" applyProtection="1">
      <alignment horizontal="left" vertical="center"/>
      <protection locked="0"/>
    </xf>
    <xf numFmtId="0" fontId="3" fillId="9" borderId="1" xfId="1" applyFont="1" applyFill="1" applyBorder="1" applyAlignment="1">
      <alignment horizontal="center" vertical="center" wrapText="1"/>
    </xf>
    <xf numFmtId="0" fontId="3" fillId="9" borderId="13" xfId="1" applyFont="1" applyFill="1" applyBorder="1" applyAlignment="1">
      <alignment horizontal="center" vertical="center" wrapText="1"/>
    </xf>
    <xf numFmtId="0" fontId="2" fillId="10" borderId="28" xfId="1" applyFont="1" applyFill="1" applyBorder="1" applyAlignment="1" applyProtection="1">
      <alignment horizontal="left" vertical="center"/>
      <protection locked="0"/>
    </xf>
    <xf numFmtId="0" fontId="2" fillId="10" borderId="8" xfId="1" applyFont="1" applyFill="1" applyBorder="1" applyAlignment="1" applyProtection="1">
      <alignment horizontal="left" vertical="center"/>
      <protection locked="0"/>
    </xf>
    <xf numFmtId="0" fontId="2" fillId="2" borderId="5" xfId="1" applyFont="1" applyFill="1" applyBorder="1" applyAlignment="1" applyProtection="1">
      <alignment horizontal="left" vertical="center"/>
      <protection locked="0"/>
    </xf>
    <xf numFmtId="0" fontId="2" fillId="2" borderId="7" xfId="1" applyFont="1" applyFill="1" applyBorder="1" applyAlignment="1" applyProtection="1">
      <alignment horizontal="left" vertical="center"/>
      <protection locked="0"/>
    </xf>
    <xf numFmtId="0" fontId="2" fillId="2" borderId="8" xfId="1" applyFont="1" applyFill="1" applyBorder="1" applyAlignment="1" applyProtection="1">
      <alignment horizontal="left" vertical="center"/>
      <protection locked="0"/>
    </xf>
    <xf numFmtId="0" fontId="28" fillId="7" borderId="7" xfId="1" applyFont="1" applyFill="1" applyBorder="1" applyAlignment="1">
      <alignment horizontal="left" vertical="center"/>
    </xf>
    <xf numFmtId="0" fontId="28" fillId="7" borderId="8" xfId="1" applyFont="1" applyFill="1" applyBorder="1" applyAlignment="1">
      <alignment horizontal="left" vertical="center"/>
    </xf>
    <xf numFmtId="0" fontId="5" fillId="9" borderId="28" xfId="1" applyFont="1" applyFill="1" applyBorder="1" applyAlignment="1">
      <alignment horizontal="left" vertical="center" wrapText="1"/>
    </xf>
    <xf numFmtId="0" fontId="5" fillId="9" borderId="7" xfId="1" applyFont="1" applyFill="1" applyBorder="1" applyAlignment="1">
      <alignment horizontal="left" vertical="center" wrapText="1"/>
    </xf>
    <xf numFmtId="164" fontId="3" fillId="10" borderId="38" xfId="1" applyNumberFormat="1" applyFont="1" applyFill="1" applyBorder="1" applyAlignment="1">
      <alignment horizontal="right" vertical="center"/>
    </xf>
    <xf numFmtId="164" fontId="3" fillId="10" borderId="39" xfId="1" applyNumberFormat="1" applyFont="1" applyFill="1" applyBorder="1" applyAlignment="1">
      <alignment horizontal="right" vertical="center"/>
    </xf>
    <xf numFmtId="164" fontId="3" fillId="10" borderId="68" xfId="1" applyNumberFormat="1" applyFont="1" applyFill="1" applyBorder="1" applyAlignment="1">
      <alignment horizontal="right" vertical="center"/>
    </xf>
    <xf numFmtId="164" fontId="3" fillId="8" borderId="23" xfId="1" applyNumberFormat="1" applyFont="1" applyFill="1" applyBorder="1" applyAlignment="1">
      <alignment horizontal="center" vertical="center"/>
    </xf>
    <xf numFmtId="164" fontId="3" fillId="8" borderId="4" xfId="1" applyNumberFormat="1" applyFont="1" applyFill="1" applyBorder="1" applyAlignment="1">
      <alignment horizontal="center" vertical="center"/>
    </xf>
    <xf numFmtId="164" fontId="3" fillId="8" borderId="5" xfId="1" applyNumberFormat="1" applyFont="1" applyFill="1" applyBorder="1" applyAlignment="1">
      <alignment horizontal="center" vertical="center"/>
    </xf>
    <xf numFmtId="0" fontId="5" fillId="9" borderId="3" xfId="5" applyFont="1" applyFill="1" applyBorder="1" applyAlignment="1" applyProtection="1">
      <alignment horizontal="center" vertical="center" wrapText="1"/>
    </xf>
    <xf numFmtId="0" fontId="5" fillId="9" borderId="14" xfId="5" applyFont="1" applyFill="1" applyBorder="1" applyAlignment="1" applyProtection="1">
      <alignment horizontal="center" vertical="center" wrapText="1"/>
    </xf>
    <xf numFmtId="0" fontId="5" fillId="9" borderId="29" xfId="1" applyFont="1" applyFill="1" applyBorder="1" applyAlignment="1">
      <alignment horizontal="left" vertical="center" wrapText="1"/>
    </xf>
    <xf numFmtId="0" fontId="5" fillId="9" borderId="2" xfId="1" applyFont="1" applyFill="1" applyBorder="1" applyAlignment="1">
      <alignment horizontal="left" vertical="center" wrapText="1"/>
    </xf>
    <xf numFmtId="0" fontId="5" fillId="9" borderId="27" xfId="1" applyFont="1" applyFill="1" applyBorder="1" applyAlignment="1">
      <alignment horizontal="left" vertical="center" wrapText="1"/>
    </xf>
    <xf numFmtId="0" fontId="5" fillId="9" borderId="12" xfId="1" applyFont="1" applyFill="1" applyBorder="1" applyAlignment="1">
      <alignment horizontal="left" vertical="center" wrapText="1"/>
    </xf>
    <xf numFmtId="0" fontId="3" fillId="9" borderId="28" xfId="1" applyFont="1" applyFill="1" applyBorder="1" applyAlignment="1">
      <alignment horizontal="center" vertical="center" wrapText="1"/>
    </xf>
    <xf numFmtId="164" fontId="3" fillId="8" borderId="49" xfId="1" applyNumberFormat="1" applyFont="1" applyFill="1" applyBorder="1" applyAlignment="1">
      <alignment horizontal="center" vertical="center"/>
    </xf>
    <xf numFmtId="0" fontId="2" fillId="13" borderId="4" xfId="1" applyFont="1" applyFill="1" applyBorder="1" applyAlignment="1">
      <alignment horizontal="left" vertical="center" wrapText="1"/>
    </xf>
    <xf numFmtId="44" fontId="3" fillId="0" borderId="5" xfId="2" applyFont="1" applyBorder="1" applyAlignment="1" applyProtection="1">
      <alignment horizontal="center" vertical="center"/>
      <protection locked="0"/>
    </xf>
    <xf numFmtId="44" fontId="3" fillId="0" borderId="52" xfId="2" applyFont="1" applyBorder="1" applyAlignment="1" applyProtection="1">
      <alignment horizontal="center" vertical="center"/>
      <protection locked="0"/>
    </xf>
    <xf numFmtId="164" fontId="3" fillId="10" borderId="27" xfId="1" applyNumberFormat="1" applyFont="1" applyFill="1" applyBorder="1" applyAlignment="1">
      <alignment horizontal="right" vertical="center"/>
    </xf>
    <xf numFmtId="164" fontId="3" fillId="10" borderId="12" xfId="1" applyNumberFormat="1" applyFont="1" applyFill="1" applyBorder="1" applyAlignment="1">
      <alignment horizontal="right" vertical="center"/>
    </xf>
    <xf numFmtId="0" fontId="3" fillId="9" borderId="74" xfId="0" applyFont="1" applyFill="1" applyBorder="1" applyAlignment="1">
      <alignment horizontal="center"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9" borderId="75" xfId="0" applyFont="1" applyFill="1" applyBorder="1" applyAlignment="1">
      <alignment horizontal="center" vertical="center" wrapText="1"/>
    </xf>
    <xf numFmtId="0" fontId="3" fillId="9" borderId="14" xfId="0" applyFont="1" applyFill="1" applyBorder="1" applyAlignment="1">
      <alignment horizontal="center" vertical="center" wrapText="1"/>
    </xf>
    <xf numFmtId="164" fontId="3" fillId="8" borderId="37" xfId="1" applyNumberFormat="1" applyFont="1" applyFill="1" applyBorder="1" applyAlignment="1">
      <alignment horizontal="center" vertical="center"/>
    </xf>
    <xf numFmtId="164" fontId="3" fillId="8" borderId="9" xfId="1" applyNumberFormat="1" applyFont="1" applyFill="1" applyBorder="1" applyAlignment="1">
      <alignment horizontal="center" vertical="center"/>
    </xf>
    <xf numFmtId="164" fontId="3" fillId="8" borderId="1" xfId="1" applyNumberFormat="1" applyFont="1" applyFill="1" applyBorder="1" applyAlignment="1">
      <alignment horizontal="center" vertical="center"/>
    </xf>
    <xf numFmtId="164" fontId="3" fillId="8" borderId="28" xfId="1" applyNumberFormat="1" applyFont="1" applyFill="1" applyBorder="1" applyAlignment="1">
      <alignment horizontal="left" vertical="center"/>
    </xf>
    <xf numFmtId="164" fontId="3" fillId="8" borderId="7" xfId="1" applyNumberFormat="1" applyFont="1" applyFill="1" applyBorder="1" applyAlignment="1">
      <alignment horizontal="left" vertical="center"/>
    </xf>
    <xf numFmtId="164" fontId="3" fillId="8" borderId="52" xfId="1" applyNumberFormat="1" applyFont="1" applyFill="1" applyBorder="1" applyAlignment="1">
      <alignment horizontal="left" vertical="center"/>
    </xf>
    <xf numFmtId="164" fontId="3" fillId="10" borderId="28" xfId="1" applyNumberFormat="1" applyFont="1" applyFill="1" applyBorder="1" applyAlignment="1">
      <alignment horizontal="right" vertical="center"/>
    </xf>
    <xf numFmtId="164" fontId="3" fillId="10" borderId="7" xfId="1" applyNumberFormat="1" applyFont="1" applyFill="1" applyBorder="1" applyAlignment="1">
      <alignment horizontal="right" vertical="center"/>
    </xf>
    <xf numFmtId="164" fontId="3" fillId="10" borderId="8" xfId="1" applyNumberFormat="1" applyFont="1" applyFill="1" applyBorder="1" applyAlignment="1">
      <alignment horizontal="right" vertical="center"/>
    </xf>
    <xf numFmtId="0" fontId="3" fillId="9" borderId="77" xfId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2" fillId="0" borderId="31" xfId="1" applyFont="1" applyBorder="1" applyAlignment="1" applyProtection="1">
      <alignment horizontal="left" vertical="center"/>
      <protection locked="0"/>
    </xf>
    <xf numFmtId="0" fontId="30" fillId="11" borderId="38" xfId="0" applyFont="1" applyFill="1" applyBorder="1" applyAlignment="1">
      <alignment horizontal="left" vertical="center"/>
    </xf>
    <xf numFmtId="0" fontId="30" fillId="11" borderId="39" xfId="0" applyFont="1" applyFill="1" applyBorder="1" applyAlignment="1">
      <alignment horizontal="left" vertical="center"/>
    </xf>
    <xf numFmtId="0" fontId="30" fillId="11" borderId="19" xfId="0" applyFont="1" applyFill="1" applyBorder="1" applyAlignment="1">
      <alignment horizontal="left" vertical="center"/>
    </xf>
    <xf numFmtId="0" fontId="30" fillId="11" borderId="21" xfId="0" applyFont="1" applyFill="1" applyBorder="1" applyAlignment="1">
      <alignment horizontal="left" vertical="center"/>
    </xf>
    <xf numFmtId="0" fontId="3" fillId="10" borderId="5" xfId="1" applyFont="1" applyFill="1" applyBorder="1" applyAlignment="1">
      <alignment horizontal="center" vertical="center" wrapText="1"/>
    </xf>
    <xf numFmtId="0" fontId="3" fillId="10" borderId="8" xfId="1" applyFont="1" applyFill="1" applyBorder="1" applyAlignment="1">
      <alignment horizontal="center" vertical="center" wrapText="1"/>
    </xf>
    <xf numFmtId="0" fontId="3" fillId="10" borderId="4" xfId="1" applyFont="1" applyFill="1" applyBorder="1" applyAlignment="1">
      <alignment horizontal="center" vertical="center" wrapText="1"/>
    </xf>
    <xf numFmtId="0" fontId="2" fillId="10" borderId="41" xfId="1" applyFont="1" applyFill="1" applyBorder="1" applyAlignment="1">
      <alignment horizontal="center" vertical="center" wrapText="1"/>
    </xf>
    <xf numFmtId="0" fontId="2" fillId="10" borderId="22" xfId="1" applyFont="1" applyFill="1" applyBorder="1" applyAlignment="1">
      <alignment horizontal="center" vertical="center" wrapText="1"/>
    </xf>
    <xf numFmtId="0" fontId="2" fillId="10" borderId="44" xfId="1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5" fillId="9" borderId="8" xfId="1" applyFont="1" applyFill="1" applyBorder="1" applyAlignment="1">
      <alignment horizontal="left" vertical="center" wrapText="1"/>
    </xf>
    <xf numFmtId="0" fontId="2" fillId="0" borderId="28" xfId="1" applyFont="1" applyBorder="1" applyAlignment="1" applyProtection="1">
      <alignment horizontal="left" vertical="center"/>
      <protection locked="0"/>
    </xf>
    <xf numFmtId="0" fontId="4" fillId="9" borderId="28" xfId="1" applyFont="1" applyFill="1" applyBorder="1" applyAlignment="1">
      <alignment horizontal="center" vertical="center"/>
    </xf>
    <xf numFmtId="0" fontId="4" fillId="9" borderId="8" xfId="1" applyFont="1" applyFill="1" applyBorder="1" applyAlignment="1">
      <alignment horizontal="center" vertical="center"/>
    </xf>
    <xf numFmtId="0" fontId="2" fillId="0" borderId="28" xfId="2" applyNumberFormat="1" applyFont="1" applyFill="1" applyBorder="1" applyAlignment="1" applyProtection="1">
      <alignment horizontal="left" vertical="center"/>
      <protection locked="0"/>
    </xf>
    <xf numFmtId="0" fontId="2" fillId="0" borderId="8" xfId="2" applyNumberFormat="1" applyFont="1" applyFill="1" applyBorder="1" applyAlignment="1" applyProtection="1">
      <alignment horizontal="left" vertical="center"/>
      <protection locked="0"/>
    </xf>
    <xf numFmtId="0" fontId="30" fillId="11" borderId="28" xfId="0" applyFont="1" applyFill="1" applyBorder="1" applyAlignment="1">
      <alignment horizontal="center" vertical="center"/>
    </xf>
    <xf numFmtId="0" fontId="30" fillId="11" borderId="7" xfId="0" applyFont="1" applyFill="1" applyBorder="1" applyAlignment="1">
      <alignment horizontal="center" vertical="center"/>
    </xf>
    <xf numFmtId="0" fontId="30" fillId="11" borderId="57" xfId="0" applyFont="1" applyFill="1" applyBorder="1" applyAlignment="1">
      <alignment horizontal="center" vertical="center"/>
    </xf>
    <xf numFmtId="0" fontId="30" fillId="11" borderId="58" xfId="0" applyFont="1" applyFill="1" applyBorder="1" applyAlignment="1">
      <alignment horizontal="center" vertical="center"/>
    </xf>
    <xf numFmtId="0" fontId="30" fillId="11" borderId="59" xfId="0" applyFont="1" applyFill="1" applyBorder="1" applyAlignment="1">
      <alignment horizontal="center" vertical="center"/>
    </xf>
    <xf numFmtId="0" fontId="3" fillId="10" borderId="35" xfId="1" applyFont="1" applyFill="1" applyBorder="1" applyAlignment="1">
      <alignment horizontal="center" vertical="center" wrapText="1"/>
    </xf>
    <xf numFmtId="0" fontId="3" fillId="10" borderId="47" xfId="1" applyFont="1" applyFill="1" applyBorder="1" applyAlignment="1">
      <alignment horizontal="center" vertical="center" wrapText="1"/>
    </xf>
    <xf numFmtId="0" fontId="3" fillId="12" borderId="48" xfId="1" applyFont="1" applyFill="1" applyBorder="1" applyAlignment="1">
      <alignment horizontal="center" vertical="center"/>
    </xf>
    <xf numFmtId="0" fontId="3" fillId="12" borderId="34" xfId="1" applyFont="1" applyFill="1" applyBorder="1" applyAlignment="1">
      <alignment horizontal="center" vertical="center"/>
    </xf>
    <xf numFmtId="0" fontId="3" fillId="12" borderId="36" xfId="1" applyFont="1" applyFill="1" applyBorder="1" applyAlignment="1">
      <alignment horizontal="center" vertical="center"/>
    </xf>
    <xf numFmtId="165" fontId="3" fillId="10" borderId="9" xfId="1" applyNumberFormat="1" applyFont="1" applyFill="1" applyBorder="1" applyAlignment="1">
      <alignment horizontal="center" vertical="center"/>
    </xf>
    <xf numFmtId="165" fontId="3" fillId="10" borderId="15" xfId="1" applyNumberFormat="1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left" vertical="center" wrapText="1"/>
    </xf>
    <xf numFmtId="0" fontId="16" fillId="7" borderId="18" xfId="0" applyFont="1" applyFill="1" applyBorder="1" applyAlignment="1">
      <alignment horizontal="left" vertical="center" wrapText="1"/>
    </xf>
    <xf numFmtId="0" fontId="16" fillId="7" borderId="43" xfId="0" applyFont="1" applyFill="1" applyBorder="1" applyAlignment="1">
      <alignment horizontal="left" vertical="center" wrapText="1"/>
    </xf>
    <xf numFmtId="0" fontId="3" fillId="9" borderId="2" xfId="1" applyFont="1" applyFill="1" applyBorder="1" applyAlignment="1">
      <alignment horizontal="center" vertical="center" wrapText="1"/>
    </xf>
    <xf numFmtId="0" fontId="3" fillId="9" borderId="3" xfId="1" applyFont="1" applyFill="1" applyBorder="1" applyAlignment="1">
      <alignment horizontal="center" vertical="center" wrapText="1"/>
    </xf>
    <xf numFmtId="0" fontId="3" fillId="9" borderId="46" xfId="1" applyFont="1" applyFill="1" applyBorder="1" applyAlignment="1">
      <alignment horizontal="center" vertical="center" wrapText="1"/>
    </xf>
    <xf numFmtId="0" fontId="28" fillId="7" borderId="8" xfId="2" applyNumberFormat="1" applyFont="1" applyFill="1" applyBorder="1" applyAlignment="1" applyProtection="1">
      <alignment horizontal="left" vertical="center"/>
    </xf>
    <xf numFmtId="0" fontId="28" fillId="7" borderId="28" xfId="1" applyFont="1" applyFill="1" applyBorder="1" applyAlignment="1">
      <alignment horizontal="left" vertical="center"/>
    </xf>
    <xf numFmtId="0" fontId="15" fillId="2" borderId="0" xfId="0" applyFont="1" applyFill="1" applyAlignment="1">
      <alignment horizontal="right" vertical="center" wrapText="1"/>
    </xf>
    <xf numFmtId="0" fontId="29" fillId="0" borderId="34" xfId="1" applyFont="1" applyBorder="1" applyAlignment="1">
      <alignment horizontal="center" vertical="center" wrapText="1"/>
    </xf>
    <xf numFmtId="0" fontId="23" fillId="0" borderId="18" xfId="1" applyFont="1" applyBorder="1" applyAlignment="1">
      <alignment horizontal="center" vertical="top" wrapText="1"/>
    </xf>
    <xf numFmtId="0" fontId="30" fillId="11" borderId="38" xfId="1" applyFont="1" applyFill="1" applyBorder="1" applyAlignment="1">
      <alignment horizontal="left" vertical="center" wrapText="1"/>
    </xf>
    <xf numFmtId="0" fontId="30" fillId="11" borderId="39" xfId="1" applyFont="1" applyFill="1" applyBorder="1" applyAlignment="1">
      <alignment horizontal="left" vertical="center"/>
    </xf>
    <xf numFmtId="0" fontId="30" fillId="11" borderId="40" xfId="1" applyFont="1" applyFill="1" applyBorder="1" applyAlignment="1">
      <alignment horizontal="left" vertical="center"/>
    </xf>
    <xf numFmtId="0" fontId="2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30" xfId="1" applyFont="1" applyFill="1" applyBorder="1" applyAlignment="1" applyProtection="1">
      <alignment horizontal="center" vertical="center" wrapText="1"/>
      <protection locked="0"/>
    </xf>
    <xf numFmtId="0" fontId="32" fillId="9" borderId="38" xfId="1" applyFont="1" applyFill="1" applyBorder="1" applyAlignment="1">
      <alignment horizontal="center" vertical="center"/>
    </xf>
    <xf numFmtId="0" fontId="32" fillId="9" borderId="39" xfId="1" applyFont="1" applyFill="1" applyBorder="1" applyAlignment="1">
      <alignment horizontal="center" vertical="center"/>
    </xf>
    <xf numFmtId="0" fontId="32" fillId="9" borderId="40" xfId="1" applyFont="1" applyFill="1" applyBorder="1" applyAlignment="1">
      <alignment horizontal="center" vertical="center"/>
    </xf>
    <xf numFmtId="0" fontId="3" fillId="10" borderId="28" xfId="1" applyFont="1" applyFill="1" applyBorder="1" applyAlignment="1">
      <alignment horizontal="center" vertical="center" wrapText="1"/>
    </xf>
    <xf numFmtId="0" fontId="3" fillId="10" borderId="23" xfId="1" applyFont="1" applyFill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2" fillId="0" borderId="53" xfId="1" applyFont="1" applyBorder="1" applyAlignment="1">
      <alignment horizontal="left" vertical="center" wrapText="1"/>
    </xf>
    <xf numFmtId="165" fontId="3" fillId="10" borderId="10" xfId="1" applyNumberFormat="1" applyFont="1" applyFill="1" applyBorder="1" applyAlignment="1">
      <alignment horizontal="center" vertical="center"/>
    </xf>
    <xf numFmtId="0" fontId="2" fillId="0" borderId="63" xfId="2" applyNumberFormat="1" applyFont="1" applyFill="1" applyBorder="1" applyAlignment="1" applyProtection="1">
      <alignment horizontal="left" vertical="center"/>
      <protection locked="0"/>
    </xf>
    <xf numFmtId="0" fontId="2" fillId="0" borderId="42" xfId="2" applyNumberFormat="1" applyFont="1" applyFill="1" applyBorder="1" applyAlignment="1" applyProtection="1">
      <alignment horizontal="left" vertical="center"/>
      <protection locked="0"/>
    </xf>
    <xf numFmtId="164" fontId="3" fillId="10" borderId="14" xfId="1" applyNumberFormat="1" applyFont="1" applyFill="1" applyBorder="1" applyAlignment="1">
      <alignment horizontal="right" vertical="center"/>
    </xf>
    <xf numFmtId="0" fontId="2" fillId="0" borderId="7" xfId="2" applyNumberFormat="1" applyFont="1" applyFill="1" applyBorder="1" applyAlignment="1" applyProtection="1">
      <alignment horizontal="left" vertical="center"/>
      <protection locked="0"/>
    </xf>
    <xf numFmtId="165" fontId="3" fillId="10" borderId="67" xfId="1" applyNumberFormat="1" applyFont="1" applyFill="1" applyBorder="1" applyAlignment="1">
      <alignment horizontal="center" vertical="center"/>
    </xf>
    <xf numFmtId="165" fontId="3" fillId="10" borderId="50" xfId="1" applyNumberFormat="1" applyFont="1" applyFill="1" applyBorder="1" applyAlignment="1">
      <alignment horizontal="center" vertical="center"/>
    </xf>
    <xf numFmtId="165" fontId="3" fillId="10" borderId="54" xfId="1" applyNumberFormat="1" applyFont="1" applyFill="1" applyBorder="1" applyAlignment="1">
      <alignment horizontal="center" vertical="center"/>
    </xf>
    <xf numFmtId="165" fontId="3" fillId="10" borderId="3" xfId="1" applyNumberFormat="1" applyFont="1" applyFill="1" applyBorder="1" applyAlignment="1">
      <alignment horizontal="center" vertical="center"/>
    </xf>
    <xf numFmtId="165" fontId="3" fillId="10" borderId="6" xfId="1" applyNumberFormat="1" applyFont="1" applyFill="1" applyBorder="1" applyAlignment="1">
      <alignment horizontal="center" vertical="center"/>
    </xf>
    <xf numFmtId="0" fontId="3" fillId="9" borderId="4" xfId="1" applyFont="1" applyFill="1" applyBorder="1" applyAlignment="1">
      <alignment horizontal="center" vertical="center" wrapText="1"/>
    </xf>
    <xf numFmtId="0" fontId="2" fillId="9" borderId="4" xfId="1" applyFont="1" applyFill="1" applyBorder="1" applyAlignment="1">
      <alignment horizontal="center" vertical="center" wrapText="1"/>
    </xf>
    <xf numFmtId="164" fontId="5" fillId="10" borderId="46" xfId="1" applyNumberFormat="1" applyFont="1" applyFill="1" applyBorder="1" applyAlignment="1">
      <alignment horizontal="center" vertical="center"/>
    </xf>
    <xf numFmtId="164" fontId="5" fillId="10" borderId="8" xfId="1" applyNumberFormat="1" applyFont="1" applyFill="1" applyBorder="1" applyAlignment="1">
      <alignment horizontal="center" vertical="center"/>
    </xf>
    <xf numFmtId="164" fontId="5" fillId="10" borderId="29" xfId="1" applyNumberFormat="1" applyFont="1" applyFill="1" applyBorder="1" applyAlignment="1">
      <alignment horizontal="right" vertical="center"/>
    </xf>
    <xf numFmtId="164" fontId="5" fillId="10" borderId="2" xfId="1" applyNumberFormat="1" applyFont="1" applyFill="1" applyBorder="1" applyAlignment="1">
      <alignment horizontal="right" vertical="center"/>
    </xf>
    <xf numFmtId="164" fontId="5" fillId="10" borderId="3" xfId="1" applyNumberFormat="1" applyFont="1" applyFill="1" applyBorder="1" applyAlignment="1">
      <alignment horizontal="right" vertical="center"/>
    </xf>
    <xf numFmtId="164" fontId="5" fillId="10" borderId="27" xfId="1" applyNumberFormat="1" applyFont="1" applyFill="1" applyBorder="1" applyAlignment="1">
      <alignment horizontal="right" vertical="center"/>
    </xf>
    <xf numFmtId="164" fontId="5" fillId="10" borderId="12" xfId="1" applyNumberFormat="1" applyFont="1" applyFill="1" applyBorder="1" applyAlignment="1">
      <alignment horizontal="right" vertical="center"/>
    </xf>
    <xf numFmtId="164" fontId="5" fillId="10" borderId="14" xfId="1" applyNumberFormat="1" applyFont="1" applyFill="1" applyBorder="1" applyAlignment="1">
      <alignment horizontal="right" vertical="center"/>
    </xf>
    <xf numFmtId="164" fontId="5" fillId="10" borderId="50" xfId="2" applyNumberFormat="1" applyFont="1" applyFill="1" applyBorder="1" applyAlignment="1" applyProtection="1">
      <alignment horizontal="center" vertical="center"/>
    </xf>
    <xf numFmtId="164" fontId="5" fillId="10" borderId="51" xfId="2" applyNumberFormat="1" applyFont="1" applyFill="1" applyBorder="1" applyAlignment="1" applyProtection="1">
      <alignment horizontal="center" vertical="center"/>
    </xf>
    <xf numFmtId="164" fontId="5" fillId="7" borderId="29" xfId="1" applyNumberFormat="1" applyFont="1" applyFill="1" applyBorder="1" applyAlignment="1">
      <alignment horizontal="right" vertical="center" wrapText="1"/>
    </xf>
    <xf numFmtId="164" fontId="5" fillId="7" borderId="2" xfId="1" applyNumberFormat="1" applyFont="1" applyFill="1" applyBorder="1" applyAlignment="1">
      <alignment horizontal="right" vertical="center" wrapText="1"/>
    </xf>
    <xf numFmtId="164" fontId="5" fillId="7" borderId="3" xfId="1" applyNumberFormat="1" applyFont="1" applyFill="1" applyBorder="1" applyAlignment="1">
      <alignment horizontal="right" vertical="center" wrapText="1"/>
    </xf>
    <xf numFmtId="164" fontId="5" fillId="7" borderId="27" xfId="1" applyNumberFormat="1" applyFont="1" applyFill="1" applyBorder="1" applyAlignment="1">
      <alignment horizontal="right" vertical="center" wrapText="1"/>
    </xf>
    <xf numFmtId="164" fontId="5" fillId="7" borderId="12" xfId="1" applyNumberFormat="1" applyFont="1" applyFill="1" applyBorder="1" applyAlignment="1">
      <alignment horizontal="right" vertical="center" wrapText="1"/>
    </xf>
    <xf numFmtId="164" fontId="5" fillId="7" borderId="14" xfId="1" applyNumberFormat="1" applyFont="1" applyFill="1" applyBorder="1" applyAlignment="1">
      <alignment horizontal="right" vertical="center" wrapText="1"/>
    </xf>
    <xf numFmtId="168" fontId="5" fillId="7" borderId="50" xfId="3" applyNumberFormat="1" applyFont="1" applyFill="1" applyBorder="1" applyAlignment="1" applyProtection="1">
      <alignment horizontal="center" vertical="center"/>
    </xf>
    <xf numFmtId="168" fontId="5" fillId="7" borderId="51" xfId="3" applyNumberFormat="1" applyFont="1" applyFill="1" applyBorder="1" applyAlignment="1" applyProtection="1">
      <alignment horizontal="center" vertical="center"/>
    </xf>
    <xf numFmtId="168" fontId="5" fillId="7" borderId="62" xfId="3" applyNumberFormat="1" applyFont="1" applyFill="1" applyBorder="1" applyAlignment="1" applyProtection="1">
      <alignment horizontal="center" vertical="center"/>
    </xf>
    <xf numFmtId="168" fontId="5" fillId="7" borderId="60" xfId="3" applyNumberFormat="1" applyFont="1" applyFill="1" applyBorder="1" applyAlignment="1" applyProtection="1">
      <alignment horizontal="center" vertical="center"/>
    </xf>
    <xf numFmtId="0" fontId="3" fillId="9" borderId="23" xfId="1" applyFont="1" applyFill="1" applyBorder="1" applyAlignment="1">
      <alignment horizontal="center" vertical="center" wrapText="1"/>
    </xf>
    <xf numFmtId="0" fontId="2" fillId="9" borderId="23" xfId="1" applyFont="1" applyFill="1" applyBorder="1" applyAlignment="1">
      <alignment horizontal="left" vertical="center" wrapText="1"/>
    </xf>
    <xf numFmtId="0" fontId="2" fillId="9" borderId="4" xfId="1" applyFont="1" applyFill="1" applyBorder="1" applyAlignment="1">
      <alignment horizontal="left" vertical="center" wrapText="1"/>
    </xf>
    <xf numFmtId="164" fontId="5" fillId="7" borderId="41" xfId="1" applyNumberFormat="1" applyFont="1" applyFill="1" applyBorder="1" applyAlignment="1">
      <alignment horizontal="right" vertical="center" wrapText="1"/>
    </xf>
    <xf numFmtId="164" fontId="5" fillId="7" borderId="22" xfId="1" applyNumberFormat="1" applyFont="1" applyFill="1" applyBorder="1" applyAlignment="1">
      <alignment horizontal="right" vertical="center" wrapText="1"/>
    </xf>
    <xf numFmtId="164" fontId="5" fillId="7" borderId="42" xfId="1" applyNumberFormat="1" applyFont="1" applyFill="1" applyBorder="1" applyAlignment="1">
      <alignment horizontal="right" vertical="center" wrapText="1"/>
    </xf>
    <xf numFmtId="0" fontId="30" fillId="11" borderId="69" xfId="0" applyFont="1" applyFill="1" applyBorder="1" applyAlignment="1" applyProtection="1">
      <alignment horizontal="center" vertical="center"/>
      <protection hidden="1"/>
    </xf>
    <xf numFmtId="0" fontId="30" fillId="11" borderId="32" xfId="0" applyFont="1" applyFill="1" applyBorder="1" applyAlignment="1" applyProtection="1">
      <alignment horizontal="center" vertical="center"/>
      <protection hidden="1"/>
    </xf>
    <xf numFmtId="0" fontId="30" fillId="11" borderId="70" xfId="0" applyFont="1" applyFill="1" applyBorder="1" applyAlignment="1" applyProtection="1">
      <alignment horizontal="center" vertical="center"/>
      <protection hidden="1"/>
    </xf>
    <xf numFmtId="0" fontId="3" fillId="9" borderId="23" xfId="0" applyFont="1" applyFill="1" applyBorder="1" applyAlignment="1" applyProtection="1">
      <alignment horizontal="center" vertical="center" wrapText="1"/>
      <protection hidden="1"/>
    </xf>
    <xf numFmtId="170" fontId="5" fillId="10" borderId="4" xfId="0" applyNumberFormat="1" applyFont="1" applyFill="1" applyBorder="1" applyAlignment="1" applyProtection="1">
      <alignment horizontal="center" vertical="center"/>
      <protection hidden="1"/>
    </xf>
    <xf numFmtId="170" fontId="5" fillId="10" borderId="25" xfId="0" applyNumberFormat="1" applyFont="1" applyFill="1" applyBorder="1" applyAlignment="1" applyProtection="1">
      <alignment horizontal="center" vertical="center"/>
      <protection hidden="1"/>
    </xf>
    <xf numFmtId="165" fontId="5" fillId="10" borderId="4" xfId="0" applyNumberFormat="1" applyFont="1" applyFill="1" applyBorder="1" applyAlignment="1" applyProtection="1">
      <alignment horizontal="center" vertical="center" wrapText="1"/>
      <protection hidden="1"/>
    </xf>
    <xf numFmtId="165" fontId="5" fillId="10" borderId="25" xfId="0" applyNumberFormat="1" applyFont="1" applyFill="1" applyBorder="1" applyAlignment="1" applyProtection="1">
      <alignment horizontal="center" vertical="center" wrapText="1"/>
      <protection hidden="1"/>
    </xf>
    <xf numFmtId="0" fontId="3" fillId="9" borderId="24" xfId="0" applyFont="1" applyFill="1" applyBorder="1" applyAlignment="1" applyProtection="1">
      <alignment horizontal="center" vertical="center" wrapText="1"/>
      <protection hidden="1"/>
    </xf>
    <xf numFmtId="165" fontId="5" fillId="10" borderId="9" xfId="0" applyNumberFormat="1" applyFont="1" applyFill="1" applyBorder="1" applyAlignment="1" applyProtection="1">
      <alignment horizontal="center" vertical="center" wrapText="1"/>
      <protection hidden="1"/>
    </xf>
    <xf numFmtId="165" fontId="5" fillId="10" borderId="73" xfId="0" applyNumberFormat="1" applyFont="1" applyFill="1" applyBorder="1" applyAlignment="1" applyProtection="1">
      <alignment horizontal="center" vertical="center" wrapText="1"/>
      <protection hidden="1"/>
    </xf>
    <xf numFmtId="0" fontId="20" fillId="10" borderId="15" xfId="0" applyFont="1" applyFill="1" applyBorder="1" applyAlignment="1" applyProtection="1">
      <alignment horizontal="center" vertical="center"/>
      <protection hidden="1"/>
    </xf>
    <xf numFmtId="0" fontId="20" fillId="10" borderId="72" xfId="0" applyFont="1" applyFill="1" applyBorder="1" applyAlignment="1" applyProtection="1">
      <alignment horizontal="center" vertical="center"/>
      <protection hidden="1"/>
    </xf>
    <xf numFmtId="165" fontId="20" fillId="10" borderId="67" xfId="0" applyNumberFormat="1" applyFont="1" applyFill="1" applyBorder="1" applyAlignment="1" applyProtection="1">
      <alignment horizontal="center" vertical="center" wrapText="1"/>
      <protection hidden="1"/>
    </xf>
    <xf numFmtId="165" fontId="20" fillId="10" borderId="71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0" xfId="0" applyFont="1" applyAlignment="1">
      <alignment horizontal="left" vertical="center" wrapText="1"/>
    </xf>
    <xf numFmtId="164" fontId="5" fillId="10" borderId="4" xfId="1" applyNumberFormat="1" applyFont="1" applyFill="1" applyBorder="1" applyAlignment="1">
      <alignment horizontal="center" vertical="center"/>
    </xf>
    <xf numFmtId="164" fontId="5" fillId="10" borderId="49" xfId="1" applyNumberFormat="1" applyFont="1" applyFill="1" applyBorder="1" applyAlignment="1">
      <alignment horizontal="center" vertical="center"/>
    </xf>
    <xf numFmtId="168" fontId="5" fillId="7" borderId="55" xfId="3" applyNumberFormat="1" applyFont="1" applyFill="1" applyBorder="1" applyAlignment="1" applyProtection="1">
      <alignment horizontal="center" vertical="center"/>
    </xf>
    <xf numFmtId="168" fontId="5" fillId="7" borderId="56" xfId="3" applyNumberFormat="1" applyFont="1" applyFill="1" applyBorder="1" applyAlignment="1" applyProtection="1">
      <alignment horizontal="center" vertical="center"/>
    </xf>
    <xf numFmtId="0" fontId="30" fillId="11" borderId="20" xfId="0" applyFont="1" applyFill="1" applyBorder="1" applyAlignment="1">
      <alignment horizontal="left" vertical="center"/>
    </xf>
    <xf numFmtId="0" fontId="3" fillId="9" borderId="35" xfId="1" applyFont="1" applyFill="1" applyBorder="1" applyAlignment="1">
      <alignment horizontal="right" vertical="center" wrapText="1"/>
    </xf>
    <xf numFmtId="0" fontId="3" fillId="9" borderId="34" xfId="1" applyFont="1" applyFill="1" applyBorder="1" applyAlignment="1">
      <alignment horizontal="right" vertical="center" wrapText="1"/>
    </xf>
    <xf numFmtId="0" fontId="3" fillId="9" borderId="47" xfId="1" applyFont="1" applyFill="1" applyBorder="1" applyAlignment="1">
      <alignment horizontal="right" vertical="center" wrapText="1"/>
    </xf>
    <xf numFmtId="0" fontId="2" fillId="0" borderId="4" xfId="1" applyFont="1" applyBorder="1" applyAlignment="1" applyProtection="1">
      <alignment horizontal="center" vertical="center" wrapText="1"/>
      <protection locked="0"/>
    </xf>
    <xf numFmtId="0" fontId="2" fillId="0" borderId="23" xfId="1" applyFont="1" applyBorder="1" applyAlignment="1" applyProtection="1">
      <alignment horizontal="left" vertical="center" wrapText="1"/>
      <protection locked="0"/>
    </xf>
    <xf numFmtId="0" fontId="2" fillId="0" borderId="4" xfId="1" applyFont="1" applyBorder="1" applyAlignment="1" applyProtection="1">
      <alignment horizontal="left" vertical="center" wrapText="1"/>
      <protection locked="0"/>
    </xf>
    <xf numFmtId="0" fontId="3" fillId="9" borderId="23" xfId="1" applyFont="1" applyFill="1" applyBorder="1" applyAlignment="1">
      <alignment horizontal="left" vertical="center" wrapText="1"/>
    </xf>
    <xf numFmtId="0" fontId="3" fillId="9" borderId="4" xfId="1" applyFont="1" applyFill="1" applyBorder="1" applyAlignment="1">
      <alignment horizontal="left" vertical="center" wrapText="1"/>
    </xf>
    <xf numFmtId="0" fontId="3" fillId="9" borderId="2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3" fillId="9" borderId="49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30" xfId="1" applyFont="1" applyFill="1" applyBorder="1" applyAlignment="1">
      <alignment horizontal="center" vertical="center" wrapText="1"/>
    </xf>
    <xf numFmtId="0" fontId="0" fillId="7" borderId="2" xfId="0" applyFill="1" applyBorder="1" applyAlignment="1" applyProtection="1">
      <alignment horizontal="center" vertical="top" wrapText="1"/>
      <protection locked="0"/>
    </xf>
    <xf numFmtId="0" fontId="0" fillId="7" borderId="0" xfId="0" applyFill="1" applyAlignment="1" applyProtection="1">
      <alignment horizontal="center" vertical="top" wrapText="1"/>
      <protection locked="0"/>
    </xf>
    <xf numFmtId="0" fontId="5" fillId="4" borderId="4" xfId="0" applyFont="1" applyFill="1" applyBorder="1" applyAlignment="1">
      <alignment horizontal="left" vertical="center"/>
    </xf>
    <xf numFmtId="0" fontId="30" fillId="11" borderId="5" xfId="0" applyFont="1" applyFill="1" applyBorder="1" applyAlignment="1">
      <alignment horizontal="left" vertical="center"/>
    </xf>
    <xf numFmtId="0" fontId="30" fillId="11" borderId="8" xfId="0" applyFont="1" applyFill="1" applyBorder="1" applyAlignment="1">
      <alignment horizontal="left" vertical="center"/>
    </xf>
    <xf numFmtId="0" fontId="48" fillId="4" borderId="5" xfId="0" applyFont="1" applyFill="1" applyBorder="1" applyAlignment="1">
      <alignment horizontal="left" vertical="center"/>
    </xf>
    <xf numFmtId="0" fontId="48" fillId="4" borderId="8" xfId="0" applyFont="1" applyFill="1" applyBorder="1" applyAlignment="1">
      <alignment horizontal="left" vertical="center"/>
    </xf>
    <xf numFmtId="0" fontId="0" fillId="7" borderId="4" xfId="0" applyFill="1" applyBorder="1" applyAlignment="1" applyProtection="1">
      <alignment horizontal="left" vertical="top" wrapText="1"/>
      <protection locked="0"/>
    </xf>
    <xf numFmtId="0" fontId="5" fillId="9" borderId="10" xfId="1" applyFont="1" applyFill="1" applyBorder="1" applyAlignment="1">
      <alignment horizontal="center" vertical="center" wrapText="1"/>
    </xf>
    <xf numFmtId="0" fontId="30" fillId="11" borderId="7" xfId="0" applyFont="1" applyFill="1" applyBorder="1" applyAlignment="1">
      <alignment horizontal="left" vertical="center"/>
    </xf>
    <xf numFmtId="0" fontId="30" fillId="11" borderId="4" xfId="0" applyFont="1" applyFill="1" applyBorder="1" applyAlignment="1">
      <alignment horizontal="left" vertical="center"/>
    </xf>
    <xf numFmtId="0" fontId="5" fillId="9" borderId="4" xfId="1" applyFont="1" applyFill="1" applyBorder="1" applyAlignment="1">
      <alignment horizontal="center" vertical="center" wrapText="1"/>
    </xf>
    <xf numFmtId="0" fontId="0" fillId="7" borderId="0" xfId="0" applyFill="1" applyAlignment="1" applyProtection="1">
      <alignment horizontal="left" vertical="top" wrapText="1"/>
      <protection locked="0"/>
    </xf>
    <xf numFmtId="0" fontId="23" fillId="0" borderId="0" xfId="1" applyFont="1" applyAlignment="1">
      <alignment horizontal="center" vertical="top" wrapText="1"/>
    </xf>
    <xf numFmtId="0" fontId="5" fillId="9" borderId="13" xfId="1" applyFont="1" applyFill="1" applyBorder="1" applyAlignment="1">
      <alignment horizontal="center" vertical="center" wrapText="1"/>
    </xf>
    <xf numFmtId="0" fontId="5" fillId="9" borderId="12" xfId="1" applyFont="1" applyFill="1" applyBorder="1" applyAlignment="1">
      <alignment horizontal="center" vertical="center" wrapText="1"/>
    </xf>
    <xf numFmtId="166" fontId="2" fillId="0" borderId="4" xfId="1" applyNumberFormat="1" applyFont="1" applyBorder="1" applyAlignment="1" applyProtection="1">
      <alignment horizontal="right" vertical="center"/>
      <protection locked="0"/>
    </xf>
    <xf numFmtId="0" fontId="2" fillId="2" borderId="5" xfId="1" applyFont="1" applyFill="1" applyBorder="1" applyAlignment="1" applyProtection="1">
      <alignment horizontal="left" vertical="top" wrapText="1"/>
      <protection locked="0"/>
    </xf>
    <xf numFmtId="0" fontId="2" fillId="2" borderId="8" xfId="1" applyFont="1" applyFill="1" applyBorder="1" applyAlignment="1" applyProtection="1">
      <alignment horizontal="left" vertical="top" wrapText="1"/>
      <protection locked="0"/>
    </xf>
    <xf numFmtId="44" fontId="3" fillId="0" borderId="7" xfId="2" applyFont="1" applyFill="1" applyBorder="1" applyAlignment="1" applyProtection="1">
      <alignment horizontal="center" vertical="center"/>
      <protection locked="0"/>
    </xf>
    <xf numFmtId="44" fontId="3" fillId="0" borderId="8" xfId="2" applyFont="1" applyFill="1" applyBorder="1" applyAlignment="1" applyProtection="1">
      <alignment horizontal="center" vertical="center"/>
      <protection locked="0"/>
    </xf>
  </cellXfs>
  <cellStyles count="6">
    <cellStyle name="Lien hypertexte" xfId="5" builtinId="8"/>
    <cellStyle name="Monétaire" xfId="2" builtinId="4"/>
    <cellStyle name="Normal" xfId="0" builtinId="0"/>
    <cellStyle name="Normal 2" xfId="4" xr:uid="{1C4C0121-3CC5-432C-836A-5BADE929ADD7}"/>
    <cellStyle name="Normal 5" xfId="1" xr:uid="{0A079CF1-245C-4799-A671-DF1567882EE9}"/>
    <cellStyle name="Pourcentage" xfId="3" builtinId="5"/>
  </cellStyles>
  <dxfs count="7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B381F"/>
      </font>
    </dxf>
    <dxf>
      <font>
        <color rgb="FFCB381F"/>
      </font>
    </dxf>
    <dxf>
      <font>
        <color rgb="FFCB381F"/>
      </font>
    </dxf>
    <dxf>
      <font>
        <b/>
        <i val="0"/>
        <color rgb="FFCB381F"/>
      </font>
    </dxf>
    <dxf>
      <font>
        <b/>
        <i val="0"/>
        <color rgb="FFCB381F"/>
      </font>
      <fill>
        <patternFill>
          <bgColor theme="6" tint="0.59996337778862885"/>
        </patternFill>
      </fill>
    </dxf>
    <dxf>
      <font>
        <b/>
        <i val="0"/>
        <color rgb="FFCB381F"/>
      </font>
      <fill>
        <patternFill>
          <bgColor theme="6" tint="0.59996337778862885"/>
        </patternFill>
      </fill>
    </dxf>
    <dxf>
      <font>
        <b/>
        <i val="0"/>
        <strike val="0"/>
        <color rgb="FFCB381F"/>
      </font>
    </dxf>
    <dxf>
      <font>
        <b/>
        <i val="0"/>
        <color rgb="FFCB381F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b/>
        <i val="0"/>
        <strike val="0"/>
        <color rgb="FFCB381F"/>
      </font>
    </dxf>
    <dxf>
      <font>
        <color rgb="FFCB381F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CB381F"/>
      </font>
      <fill>
        <patternFill patternType="none">
          <bgColor auto="1"/>
        </patternFill>
      </fill>
    </dxf>
    <dxf>
      <font>
        <color rgb="FFCB381F"/>
      </font>
      <fill>
        <patternFill patternType="none">
          <bgColor auto="1"/>
        </patternFill>
      </fill>
    </dxf>
    <dxf>
      <font>
        <color rgb="FFCB381F"/>
      </font>
    </dxf>
    <dxf>
      <font>
        <color rgb="FFCB381F"/>
      </font>
    </dxf>
    <dxf>
      <font>
        <color rgb="FFCB381F"/>
      </font>
    </dxf>
    <dxf>
      <font>
        <color rgb="FFCB381F"/>
      </font>
    </dxf>
    <dxf>
      <font>
        <b/>
        <i val="0"/>
        <color rgb="FFCB381F"/>
      </font>
    </dxf>
    <dxf>
      <font>
        <b/>
        <i val="0"/>
        <color rgb="FFCB381F"/>
      </font>
      <fill>
        <patternFill>
          <bgColor theme="6" tint="0.59996337778862885"/>
        </patternFill>
      </fill>
    </dxf>
    <dxf>
      <font>
        <b/>
        <i val="0"/>
        <color rgb="FFCB381F"/>
      </font>
      <fill>
        <patternFill>
          <bgColor theme="6" tint="0.59996337778862885"/>
        </patternFill>
      </fill>
    </dxf>
    <dxf>
      <font>
        <b/>
        <i val="0"/>
        <strike val="0"/>
        <color rgb="FFCB381F"/>
      </font>
    </dxf>
    <dxf>
      <font>
        <b/>
        <i val="0"/>
        <color rgb="FFCB381F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theme="0" tint="-0.14996795556505021"/>
      </font>
      <fill>
        <patternFill>
          <bgColor theme="0" tint="-0.14996795556505021"/>
        </patternFill>
      </fill>
    </dxf>
    <dxf>
      <font>
        <b/>
        <i val="0"/>
        <strike val="0"/>
        <color rgb="FFCB381F"/>
      </font>
    </dxf>
    <dxf>
      <font>
        <color rgb="FFCB381F"/>
      </font>
    </dxf>
    <dxf>
      <font>
        <color theme="0" tint="-0.14996795556505021"/>
      </font>
      <fill>
        <patternFill>
          <bgColor theme="0" tint="-0.14996795556505021"/>
        </patternFill>
      </fill>
    </dxf>
    <dxf>
      <font>
        <color rgb="FFCB381F"/>
      </font>
      <fill>
        <patternFill patternType="none">
          <bgColor auto="1"/>
        </patternFill>
      </fill>
    </dxf>
    <dxf>
      <font>
        <color rgb="FFCB381F"/>
      </font>
      <fill>
        <patternFill patternType="none">
          <bgColor auto="1"/>
        </patternFill>
      </fill>
    </dxf>
    <dxf>
      <font>
        <color rgb="FFCB381F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265792"/>
      <color rgb="FFCB381F"/>
      <color rgb="FFF8E69A"/>
      <color rgb="FFE58271"/>
      <color rgb="FFDAE6F0"/>
      <color rgb="FFFF00FF"/>
      <color rgb="FFFFDBD6"/>
      <color rgb="FF4E5662"/>
      <color rgb="FFDBDBD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1206500</xdr:colOff>
      <xdr:row>11</xdr:row>
      <xdr:rowOff>82801</xdr:rowOff>
    </xdr:from>
    <xdr:to>
      <xdr:col>8</xdr:col>
      <xdr:colOff>1060726</xdr:colOff>
      <xdr:row>13</xdr:row>
      <xdr:rowOff>306631</xdr:rowOff>
    </xdr:to>
    <xdr:sp macro="" textlink="">
      <xdr:nvSpPr>
        <xdr:cNvPr id="1061" name="Text Box 37" hidden="1">
          <a:extLst>
            <a:ext uri="{FF2B5EF4-FFF2-40B4-BE49-F238E27FC236}">
              <a16:creationId xmlns:a16="http://schemas.microsoft.com/office/drawing/2014/main" id="{1D3D5793-C66E-C815-55CD-82D9A0726C72}"/>
            </a:ext>
          </a:extLst>
        </xdr:cNvPr>
        <xdr:cNvSpPr txBox="1">
          <a:spLocks noChangeArrowheads="1"/>
        </xdr:cNvSpPr>
      </xdr:nvSpPr>
      <xdr:spPr bwMode="auto">
        <a:xfrm>
          <a:off x="10529888" y="4448175"/>
          <a:ext cx="1190625" cy="790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238125</xdr:colOff>
      <xdr:row>1</xdr:row>
      <xdr:rowOff>173567</xdr:rowOff>
    </xdr:from>
    <xdr:to>
      <xdr:col>5</xdr:col>
      <xdr:colOff>905857</xdr:colOff>
      <xdr:row>3</xdr:row>
      <xdr:rowOff>336549</xdr:rowOff>
    </xdr:to>
    <xdr:sp macro="" textlink="">
      <xdr:nvSpPr>
        <xdr:cNvPr id="6" name="Bulle narrative : rectangle à coins arrondis 5">
          <a:extLst>
            <a:ext uri="{FF2B5EF4-FFF2-40B4-BE49-F238E27FC236}">
              <a16:creationId xmlns:a16="http://schemas.microsoft.com/office/drawing/2014/main" id="{ACE03FD3-F5A9-41D1-A8E1-EA161CC14EC6}"/>
            </a:ext>
          </a:extLst>
        </xdr:cNvPr>
        <xdr:cNvSpPr/>
      </xdr:nvSpPr>
      <xdr:spPr>
        <a:xfrm>
          <a:off x="6096000" y="1137973"/>
          <a:ext cx="1596420" cy="651139"/>
        </a:xfrm>
        <a:prstGeom prst="wedgeRoundRectCallout">
          <a:avLst>
            <a:gd name="adj1" fmla="val -51220"/>
            <a:gd name="adj2" fmla="val 122041"/>
            <a:gd name="adj3" fmla="val 16667"/>
          </a:avLst>
        </a:prstGeom>
        <a:solidFill>
          <a:srgbClr val="F8E69A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05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Veuillez remplir les cellules</a:t>
          </a:r>
          <a:r>
            <a:rPr lang="fr-CA" sz="105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blanches. </a:t>
          </a:r>
          <a:endParaRPr lang="fr-CA" sz="105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132520</xdr:colOff>
      <xdr:row>0</xdr:row>
      <xdr:rowOff>99242</xdr:rowOff>
    </xdr:from>
    <xdr:to>
      <xdr:col>2</xdr:col>
      <xdr:colOff>2069</xdr:colOff>
      <xdr:row>0</xdr:row>
      <xdr:rowOff>938696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5D9E090-8BCA-45DF-8F8B-7E7C5B4BCE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20" y="99242"/>
          <a:ext cx="2025374" cy="8394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1206500</xdr:colOff>
      <xdr:row>11</xdr:row>
      <xdr:rowOff>82801</xdr:rowOff>
    </xdr:from>
    <xdr:to>
      <xdr:col>8</xdr:col>
      <xdr:colOff>1060726</xdr:colOff>
      <xdr:row>13</xdr:row>
      <xdr:rowOff>306631</xdr:rowOff>
    </xdr:to>
    <xdr:sp macro="" textlink="">
      <xdr:nvSpPr>
        <xdr:cNvPr id="2" name="Text Box 37" hidden="1">
          <a:extLst>
            <a:ext uri="{FF2B5EF4-FFF2-40B4-BE49-F238E27FC236}">
              <a16:creationId xmlns:a16="http://schemas.microsoft.com/office/drawing/2014/main" id="{7225571D-8994-4066-BAE9-1BA8FC9DAA7E}"/>
            </a:ext>
          </a:extLst>
        </xdr:cNvPr>
        <xdr:cNvSpPr txBox="1">
          <a:spLocks noChangeArrowheads="1"/>
        </xdr:cNvSpPr>
      </xdr:nvSpPr>
      <xdr:spPr bwMode="auto">
        <a:xfrm>
          <a:off x="9788525" y="4445251"/>
          <a:ext cx="1102001" cy="7762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>
    <xdr:from>
      <xdr:col>4</xdr:col>
      <xdr:colOff>238125</xdr:colOff>
      <xdr:row>1</xdr:row>
      <xdr:rowOff>173567</xdr:rowOff>
    </xdr:from>
    <xdr:to>
      <xdr:col>5</xdr:col>
      <xdr:colOff>905857</xdr:colOff>
      <xdr:row>3</xdr:row>
      <xdr:rowOff>336549</xdr:rowOff>
    </xdr:to>
    <xdr:sp macro="" textlink="">
      <xdr:nvSpPr>
        <xdr:cNvPr id="3" name="Bulle narrative : rectangle à coins arrondis 2">
          <a:extLst>
            <a:ext uri="{FF2B5EF4-FFF2-40B4-BE49-F238E27FC236}">
              <a16:creationId xmlns:a16="http://schemas.microsoft.com/office/drawing/2014/main" id="{60BAE3F2-EA30-4393-A859-3F6EEA62391E}"/>
            </a:ext>
          </a:extLst>
        </xdr:cNvPr>
        <xdr:cNvSpPr/>
      </xdr:nvSpPr>
      <xdr:spPr>
        <a:xfrm>
          <a:off x="5838825" y="1135592"/>
          <a:ext cx="1705957" cy="782107"/>
        </a:xfrm>
        <a:prstGeom prst="wedgeRoundRectCallout">
          <a:avLst>
            <a:gd name="adj1" fmla="val -51220"/>
            <a:gd name="adj2" fmla="val 122041"/>
            <a:gd name="adj3" fmla="val 16667"/>
          </a:avLst>
        </a:prstGeom>
        <a:solidFill>
          <a:srgbClr val="F8E69A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CA" sz="11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Veuillez remplir les cellules</a:t>
          </a:r>
          <a:r>
            <a:rPr lang="fr-CA" sz="1100" b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blanches. </a:t>
          </a:r>
          <a:endParaRPr lang="fr-CA" sz="11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132520</xdr:colOff>
      <xdr:row>0</xdr:row>
      <xdr:rowOff>99242</xdr:rowOff>
    </xdr:from>
    <xdr:to>
      <xdr:col>2</xdr:col>
      <xdr:colOff>2069</xdr:colOff>
      <xdr:row>0</xdr:row>
      <xdr:rowOff>938696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9B15561-4337-4F49-957D-DF737F2D8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520" y="99242"/>
          <a:ext cx="2031724" cy="8394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9788525" y="4440500"/>
    <xdr:ext cx="1104900" cy="768388"/>
    <xdr:sp macro="" textlink="">
      <xdr:nvSpPr>
        <xdr:cNvPr id="2" name="Text Box 37" hidden="1">
          <a:extLst>
            <a:ext uri="{FF2B5EF4-FFF2-40B4-BE49-F238E27FC236}">
              <a16:creationId xmlns:a16="http://schemas.microsoft.com/office/drawing/2014/main" id="{A556DD71-C245-422D-BC28-C9E1337CEF60}"/>
            </a:ext>
          </a:extLst>
        </xdr:cNvPr>
        <xdr:cNvSpPr txBox="1">
          <a:spLocks noChangeArrowheads="1"/>
        </xdr:cNvSpPr>
      </xdr:nvSpPr>
      <xdr:spPr bwMode="auto">
        <a:xfrm>
          <a:off x="9788525" y="4440500"/>
          <a:ext cx="1104900" cy="7683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9788525" y="4440500"/>
    <xdr:ext cx="1104900" cy="768388"/>
    <xdr:sp macro="" textlink="">
      <xdr:nvSpPr>
        <xdr:cNvPr id="2" name="Text Box 37" hidden="1">
          <a:extLst>
            <a:ext uri="{FF2B5EF4-FFF2-40B4-BE49-F238E27FC236}">
              <a16:creationId xmlns:a16="http://schemas.microsoft.com/office/drawing/2014/main" id="{2B409C5D-3D38-4B58-A67F-AE8199176F10}"/>
            </a:ext>
          </a:extLst>
        </xdr:cNvPr>
        <xdr:cNvSpPr txBox="1">
          <a:spLocks noChangeArrowheads="1"/>
        </xdr:cNvSpPr>
      </xdr:nvSpPr>
      <xdr:spPr bwMode="auto">
        <a:xfrm>
          <a:off x="9788525" y="4440500"/>
          <a:ext cx="1104900" cy="7683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9788525" y="4440500"/>
    <xdr:ext cx="1104900" cy="768388"/>
    <xdr:sp macro="" textlink="">
      <xdr:nvSpPr>
        <xdr:cNvPr id="2" name="Text Box 37" hidden="1">
          <a:extLst>
            <a:ext uri="{FF2B5EF4-FFF2-40B4-BE49-F238E27FC236}">
              <a16:creationId xmlns:a16="http://schemas.microsoft.com/office/drawing/2014/main" id="{734D8234-BFCE-4F27-923F-064E17DA685E}"/>
            </a:ext>
          </a:extLst>
        </xdr:cNvPr>
        <xdr:cNvSpPr txBox="1">
          <a:spLocks noChangeArrowheads="1"/>
        </xdr:cNvSpPr>
      </xdr:nvSpPr>
      <xdr:spPr bwMode="auto">
        <a:xfrm>
          <a:off x="9788525" y="4440500"/>
          <a:ext cx="1104900" cy="76838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210EBB-7F15-41DC-B3D0-875AF700617D}" name="Tableau1" displayName="Tableau1" ref="A1:A4" totalsRowShown="0" headerRowDxfId="69" dataDxfId="68">
  <autoFilter ref="A1:A4" xr:uid="{64210EBB-7F15-41DC-B3D0-875AF700617D}"/>
  <tableColumns count="1">
    <tableColumn id="1" xr3:uid="{5B17CB3F-590A-486D-99E1-715D187EE49C}" name="Dépenses autorisées" dataDxfId="6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A433321-BC3F-442A-97DC-3E28B0AC0DA2}" name="Tableau579910" displayName="Tableau579910" ref="A53:I67" totalsRowShown="0" headerRowDxfId="66" dataDxfId="65">
  <autoFilter ref="A53:I67" xr:uid="{DA433321-BC3F-442A-97DC-3E28B0AC0DA2}"/>
  <tableColumns count="9">
    <tableColumn id="1" xr3:uid="{3C44454F-C80D-4F6D-B2EC-730CB93DA205}" name="Clientèle" dataDxfId="64"/>
    <tableColumn id="2" xr3:uid="{392E8BC2-E64C-4EAB-BCD8-2854970C92CB}" name="No selon la clientèle" dataDxfId="63"/>
    <tableColumn id="3" xr3:uid="{33252E93-9AEF-4D49-97B7-D4917D55E6D2}" name="Sous-volet 1.1" dataDxfId="62"/>
    <tableColumn id="4" xr3:uid="{BB34664D-AA43-4983-9F22-EDD11F9E536B}" name="Sous-volet 1.2" dataDxfId="61"/>
    <tableColumn id="5" xr3:uid="{4F0E2C48-40BD-4B89-AC8D-52D31D46DACD}" name="Sous-volet 2.1" dataDxfId="60"/>
    <tableColumn id="6" xr3:uid="{41288002-0AF1-49A2-A05F-0F8EDCF6D1B8}" name="Sous-volet 2.2  Entreprises privées" dataDxfId="59"/>
    <tableColumn id="8" xr3:uid="{36281C53-BE8A-44A2-B9C4-F764632A28C8}" name="Sous-volet 2.2  Autres demandeurs" dataDxfId="58"/>
    <tableColumn id="7" xr3:uid="{C97F9081-E4D8-4A58-B034-B13E50BF9DE3}" name="Sous-volet 2.3 - Structurants" dataDxfId="57"/>
    <tableColumn id="10" xr3:uid="{B686197E-EA92-41A0-A572-392A3329A947}" name="Sous-volet 2.3 - Mise en valeur" dataDxfId="5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978B08-3709-460B-B2E2-436E329791CB}" name="Tableau4" displayName="Tableau4" ref="A5:A7" totalsRowShown="0" headerRowDxfId="55" dataDxfId="54">
  <autoFilter ref="A5:A7" xr:uid="{BD978B08-3709-460B-B2E2-436E329791CB}"/>
  <tableColumns count="1">
    <tableColumn id="1" xr3:uid="{D5E51C11-D512-47C3-9B0F-837975C40EAF}" name="Statut - Documents" dataDxfId="5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73DA25E-2307-4CD0-8F9B-152D8B12D05D}" name="Tableau5" displayName="Tableau5" ref="A8:A10" totalsRowShown="0" headerRowDxfId="52" dataDxfId="51">
  <autoFilter ref="A8:A10" xr:uid="{C73DA25E-2307-4CD0-8F9B-152D8B12D05D}"/>
  <tableColumns count="1">
    <tableColumn id="1" xr3:uid="{7E1B706D-0002-47BA-AC5A-73CC02FE8C1F}" name="Questions : Contributeurs" dataDxfId="50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27AE2EC-6BC3-4C53-B6C2-EAB04FD51466}" name="Tableau57" displayName="Tableau57" ref="A11:A15" totalsRowShown="0" headerRowDxfId="49" dataDxfId="48">
  <autoFilter ref="A11:A15" xr:uid="{B27AE2EC-6BC3-4C53-B6C2-EAB04FD51466}"/>
  <tableColumns count="1">
    <tableColumn id="1" xr3:uid="{5D756B7F-C4BF-42B9-B59A-F211416E3B5B}" name="Contribution" dataDxfId="47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56C8F56-EF6C-4012-AFF9-9E588C597480}" name="Tableau578" displayName="Tableau578" ref="A16:C33" totalsRowShown="0" headerRowDxfId="46" dataDxfId="45">
  <autoFilter ref="A16:C33" xr:uid="{756C8F56-EF6C-4012-AFF9-9E588C597480}"/>
  <sortState xmlns:xlrd2="http://schemas.microsoft.com/office/spreadsheetml/2017/richdata2" ref="A17:A33">
    <sortCondition ref="A18:A33"/>
  </sortState>
  <tableColumns count="3">
    <tableColumn id="1" xr3:uid="{22AA1269-0694-404B-B915-3279C6D1DAC9}" name="Profils" dataDxfId="44"/>
    <tableColumn id="2" xr3:uid="{7C26DCC0-27B9-4613-BD37-F6964F66FA60}" name="PDTS" dataDxfId="43"/>
    <tableColumn id="3" xr3:uid="{EF46BA53-2958-4765-AD1F-2C27EF295F53}" name="Colonne1" dataDxfId="4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EE1E224C-87F1-4447-B15F-C39AC6C77731}" name="Tableau579" displayName="Tableau579" ref="A34:B43" totalsRowShown="0" headerRowDxfId="41" dataDxfId="40">
  <autoFilter ref="A34:B43" xr:uid="{EE1E224C-87F1-4447-B15F-C39AC6C77731}"/>
  <tableColumns count="2">
    <tableColumn id="1" xr3:uid="{A619E78B-3BDA-4726-9B2E-B7B58C50946E}" name="Demandeur ou partenaire" dataDxfId="39"/>
    <tableColumn id="2" xr3:uid="{F13905DF-E164-4D86-9FA4-CE9B29AE161F}" name="Colonne1" dataDxfId="3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AE9CC32-E40D-4AF4-8C71-5052CA9D8AC2}" name="Tableau5799" displayName="Tableau5799" ref="A44:B52" totalsRowShown="0" headerRowDxfId="37" dataDxfId="36">
  <autoFilter ref="A44:B52" xr:uid="{EAE9CC32-E40D-4AF4-8C71-5052CA9D8AC2}"/>
  <tableColumns count="2">
    <tableColumn id="1" xr3:uid="{B10CCB7A-5F9C-4E90-87D3-8E4E279B562E}" name="Volets" dataDxfId="35"/>
    <tableColumn id="2" xr3:uid="{6FD070E5-B66E-49B0-AD90-B75CDC8D5EC1}" name="No selon le volet" dataDxfId="3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esor.gouv.qc.ca/fileadmin/PDF/faire_affaire_avec_etat/cadre_normatif/frais_deplacement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tresor.gouv.qc.ca/fileadmin/PDF/faire_affaire_avec_etat/cadre_normatif/frais_deplacement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5A7E-58F5-44F2-AD04-5D825FEE7617}">
  <sheetPr codeName="Feuil2">
    <pageSetUpPr fitToPage="1"/>
  </sheetPr>
  <dimension ref="A1:P101"/>
  <sheetViews>
    <sheetView showGridLines="0" topLeftCell="A63" zoomScale="115" zoomScaleNormal="115" workbookViewId="0">
      <selection activeCell="K70" sqref="K70:L70"/>
    </sheetView>
  </sheetViews>
  <sheetFormatPr baseColWidth="10" defaultColWidth="11.28515625" defaultRowHeight="14.25" x14ac:dyDescent="0.2"/>
  <cols>
    <col min="1" max="1" width="18.28515625" style="1" customWidth="1"/>
    <col min="2" max="2" width="14.140625" style="1" customWidth="1"/>
    <col min="3" max="3" width="21.5703125" style="1" customWidth="1"/>
    <col min="4" max="4" width="30" style="1" customWidth="1"/>
    <col min="5" max="5" width="15.5703125" style="1" customWidth="1"/>
    <col min="6" max="6" width="14.28515625" style="1" customWidth="1"/>
    <col min="7" max="7" width="14.85546875" style="1" customWidth="1"/>
    <col min="8" max="8" width="18.7109375" style="1" customWidth="1"/>
    <col min="9" max="10" width="18.85546875" style="1" customWidth="1"/>
    <col min="11" max="12" width="18.7109375" style="1" customWidth="1"/>
    <col min="13" max="13" width="25.5703125" style="1" customWidth="1"/>
    <col min="14" max="14" width="11.28515625" style="1"/>
    <col min="15" max="15" width="24" style="1" customWidth="1"/>
    <col min="16" max="16" width="11.28515625" style="1" customWidth="1"/>
    <col min="17" max="16384" width="11.28515625" style="1"/>
  </cols>
  <sheetData>
    <row r="1" spans="1:16" s="2" customFormat="1" ht="75.75" customHeight="1" x14ac:dyDescent="0.25">
      <c r="A1" s="299" t="s">
        <v>197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4"/>
    </row>
    <row r="2" spans="1:16" s="4" customFormat="1" ht="14.25" customHeight="1" thickBot="1" x14ac:dyDescent="0.3">
      <c r="A2" s="3"/>
      <c r="F2" s="33"/>
      <c r="H2" s="116"/>
      <c r="I2" s="117"/>
      <c r="J2" s="8"/>
      <c r="K2" s="8"/>
      <c r="L2" s="111" t="s">
        <v>263</v>
      </c>
    </row>
    <row r="3" spans="1:16" s="5" customFormat="1" ht="34.5" customHeight="1" x14ac:dyDescent="0.25">
      <c r="A3" s="302" t="s">
        <v>213</v>
      </c>
      <c r="B3" s="303"/>
      <c r="C3" s="303"/>
      <c r="D3" s="304"/>
      <c r="E3" s="4"/>
      <c r="F3" s="33"/>
      <c r="G3" s="308" t="s">
        <v>261</v>
      </c>
      <c r="H3" s="309"/>
      <c r="I3" s="309"/>
      <c r="J3" s="309"/>
      <c r="K3" s="309"/>
      <c r="L3" s="310"/>
      <c r="M3" s="4"/>
      <c r="N3" s="118"/>
    </row>
    <row r="4" spans="1:16" s="5" customFormat="1" ht="42" customHeight="1" x14ac:dyDescent="0.2">
      <c r="A4" s="65" t="s">
        <v>0</v>
      </c>
      <c r="B4" s="305"/>
      <c r="C4" s="306"/>
      <c r="D4" s="307"/>
      <c r="E4" s="9"/>
      <c r="G4" s="311" t="s">
        <v>158</v>
      </c>
      <c r="H4" s="267"/>
      <c r="I4" s="119">
        <v>0.8</v>
      </c>
      <c r="J4" s="266" t="s">
        <v>117</v>
      </c>
      <c r="K4" s="267"/>
      <c r="L4" s="120">
        <v>0.8</v>
      </c>
      <c r="M4" s="13"/>
    </row>
    <row r="5" spans="1:16" s="5" customFormat="1" ht="40.5" customHeight="1" x14ac:dyDescent="0.2">
      <c r="A5" s="65" t="s">
        <v>2</v>
      </c>
      <c r="B5" s="305"/>
      <c r="C5" s="306"/>
      <c r="D5" s="307"/>
      <c r="E5" s="9"/>
      <c r="G5" s="311" t="s">
        <v>159</v>
      </c>
      <c r="H5" s="267"/>
      <c r="I5" s="72">
        <v>5000</v>
      </c>
      <c r="J5" s="266" t="s">
        <v>260</v>
      </c>
      <c r="K5" s="267"/>
      <c r="L5" s="120">
        <v>0.2</v>
      </c>
    </row>
    <row r="6" spans="1:16" s="5" customFormat="1" ht="35.25" customHeight="1" thickBot="1" x14ac:dyDescent="0.25">
      <c r="A6" s="73" t="s">
        <v>156</v>
      </c>
      <c r="B6" s="269"/>
      <c r="C6" s="270"/>
      <c r="D6" s="271"/>
      <c r="E6" s="9"/>
      <c r="G6" s="312" t="s">
        <v>160</v>
      </c>
      <c r="H6" s="268"/>
      <c r="I6" s="72">
        <v>100000</v>
      </c>
      <c r="J6" s="268" t="s">
        <v>198</v>
      </c>
      <c r="K6" s="268"/>
      <c r="L6" s="120">
        <v>0.1</v>
      </c>
      <c r="M6" s="14"/>
    </row>
    <row r="7" spans="1:16" s="5" customFormat="1" ht="27.75" customHeight="1" thickBot="1" x14ac:dyDescent="0.25">
      <c r="A7" s="36"/>
      <c r="B7" s="36"/>
      <c r="C7" s="36"/>
      <c r="D7" s="37"/>
      <c r="E7" s="10"/>
      <c r="F7" s="75"/>
      <c r="G7" s="284" t="s">
        <v>144</v>
      </c>
      <c r="H7" s="285"/>
      <c r="I7" s="286" t="s">
        <v>169</v>
      </c>
      <c r="J7" s="287"/>
      <c r="K7" s="287"/>
      <c r="L7" s="288"/>
    </row>
    <row r="8" spans="1:16" s="5" customFormat="1" ht="9.75" customHeight="1" thickBot="1" x14ac:dyDescent="0.25">
      <c r="A8" s="36"/>
      <c r="B8" s="36"/>
      <c r="C8" s="36"/>
      <c r="D8" s="37"/>
      <c r="E8" s="10"/>
      <c r="F8" s="300"/>
      <c r="G8" s="300"/>
      <c r="H8" s="68"/>
      <c r="I8" s="10"/>
      <c r="J8" s="301"/>
      <c r="K8" s="301"/>
      <c r="L8" s="301"/>
    </row>
    <row r="9" spans="1:16" s="5" customFormat="1" ht="32.25" customHeight="1" thickBot="1" x14ac:dyDescent="0.25">
      <c r="A9" s="291" t="s">
        <v>212</v>
      </c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3"/>
    </row>
    <row r="10" spans="1:16" ht="9.75" customHeight="1" thickBot="1" x14ac:dyDescent="0.25">
      <c r="J10" s="272"/>
      <c r="K10" s="272"/>
      <c r="L10" s="272"/>
    </row>
    <row r="11" spans="1:16" ht="21.95" customHeight="1" thickBot="1" x14ac:dyDescent="0.25">
      <c r="A11" s="194" t="s">
        <v>215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6"/>
    </row>
    <row r="12" spans="1:16" s="2" customFormat="1" ht="21.95" customHeight="1" thickBot="1" x14ac:dyDescent="0.3">
      <c r="A12" s="262" t="s">
        <v>162</v>
      </c>
      <c r="B12" s="263"/>
      <c r="C12" s="263"/>
      <c r="D12" s="263"/>
      <c r="E12" s="263"/>
      <c r="F12" s="263"/>
      <c r="G12" s="263"/>
      <c r="H12" s="263"/>
      <c r="I12" s="264"/>
      <c r="J12" s="264"/>
      <c r="K12" s="264"/>
      <c r="L12" s="265"/>
    </row>
    <row r="13" spans="1:16" s="2" customFormat="1" ht="21.95" customHeight="1" thickTop="1" x14ac:dyDescent="0.25">
      <c r="A13" s="279" t="s">
        <v>146</v>
      </c>
      <c r="B13" s="280"/>
      <c r="C13" s="280"/>
      <c r="D13" s="280"/>
      <c r="E13" s="280"/>
      <c r="F13" s="280"/>
      <c r="G13" s="280"/>
      <c r="H13" s="280"/>
      <c r="I13" s="281" t="s">
        <v>172</v>
      </c>
      <c r="J13" s="282"/>
      <c r="K13" s="282"/>
      <c r="L13" s="283"/>
    </row>
    <row r="14" spans="1:16" s="2" customFormat="1" ht="26.25" customHeight="1" x14ac:dyDescent="0.25">
      <c r="A14" s="224" t="s">
        <v>196</v>
      </c>
      <c r="B14" s="225"/>
      <c r="C14" s="225"/>
      <c r="D14" s="225"/>
      <c r="E14" s="225"/>
      <c r="F14" s="225"/>
      <c r="G14" s="69"/>
      <c r="H14" s="215" t="s">
        <v>133</v>
      </c>
      <c r="I14" s="296" t="s">
        <v>175</v>
      </c>
      <c r="J14" s="201"/>
      <c r="K14" s="202" t="s">
        <v>171</v>
      </c>
      <c r="L14" s="215" t="s">
        <v>150</v>
      </c>
      <c r="M14" s="314"/>
    </row>
    <row r="15" spans="1:16" s="5" customFormat="1" ht="26.25" customHeight="1" x14ac:dyDescent="0.2">
      <c r="A15" s="224" t="s">
        <v>210</v>
      </c>
      <c r="B15" s="225"/>
      <c r="C15" s="225"/>
      <c r="D15" s="225"/>
      <c r="E15" s="225"/>
      <c r="F15" s="225"/>
      <c r="G15" s="273"/>
      <c r="H15" s="216"/>
      <c r="I15" s="76" t="s">
        <v>204</v>
      </c>
      <c r="J15" s="35" t="s">
        <v>132</v>
      </c>
      <c r="K15" s="203"/>
      <c r="L15" s="216"/>
      <c r="M15" s="314"/>
    </row>
    <row r="16" spans="1:16" s="5" customFormat="1" ht="15" customHeight="1" x14ac:dyDescent="0.2">
      <c r="A16" s="298" t="s">
        <v>185</v>
      </c>
      <c r="B16" s="222"/>
      <c r="C16" s="222"/>
      <c r="D16" s="222"/>
      <c r="E16" s="222"/>
      <c r="F16" s="222"/>
      <c r="G16" s="223"/>
      <c r="H16" s="135">
        <v>35000</v>
      </c>
      <c r="I16" s="136">
        <v>5000</v>
      </c>
      <c r="J16" s="289" t="s">
        <v>92</v>
      </c>
      <c r="K16" s="137"/>
      <c r="L16" s="135">
        <f>H16-I16-K16</f>
        <v>30000</v>
      </c>
      <c r="M16" s="314"/>
      <c r="P16" s="313"/>
    </row>
    <row r="17" spans="1:16" s="5" customFormat="1" ht="15" customHeight="1" x14ac:dyDescent="0.2">
      <c r="A17" s="274"/>
      <c r="B17" s="198"/>
      <c r="C17" s="198"/>
      <c r="D17" s="198"/>
      <c r="E17" s="198"/>
      <c r="F17" s="198"/>
      <c r="G17" s="199"/>
      <c r="H17" s="64"/>
      <c r="I17" s="77"/>
      <c r="J17" s="290"/>
      <c r="K17" s="64"/>
      <c r="L17" s="80">
        <f>H17-I17-K17</f>
        <v>0</v>
      </c>
      <c r="M17" s="9"/>
      <c r="P17" s="313"/>
    </row>
    <row r="18" spans="1:16" s="5" customFormat="1" ht="15" customHeight="1" x14ac:dyDescent="0.2">
      <c r="A18" s="274"/>
      <c r="B18" s="198"/>
      <c r="C18" s="198"/>
      <c r="D18" s="198"/>
      <c r="E18" s="198"/>
      <c r="F18" s="198"/>
      <c r="G18" s="199"/>
      <c r="H18" s="64"/>
      <c r="I18" s="77"/>
      <c r="J18" s="290"/>
      <c r="K18" s="64"/>
      <c r="L18" s="80">
        <f>H18-I18-K18</f>
        <v>0</v>
      </c>
      <c r="M18" s="6"/>
      <c r="P18" s="313"/>
    </row>
    <row r="19" spans="1:16" s="5" customFormat="1" ht="15" customHeight="1" x14ac:dyDescent="0.2">
      <c r="A19" s="274"/>
      <c r="B19" s="198"/>
      <c r="C19" s="198"/>
      <c r="D19" s="198"/>
      <c r="E19" s="198"/>
      <c r="F19" s="198"/>
      <c r="G19" s="199"/>
      <c r="H19" s="64"/>
      <c r="I19" s="77"/>
      <c r="J19" s="315"/>
      <c r="K19" s="64"/>
      <c r="L19" s="80">
        <f>H19-I19-K19</f>
        <v>0</v>
      </c>
      <c r="P19" s="313"/>
    </row>
    <row r="20" spans="1:16" s="5" customFormat="1" ht="26.25" customHeight="1" x14ac:dyDescent="0.2">
      <c r="A20" s="224" t="s">
        <v>209</v>
      </c>
      <c r="B20" s="225"/>
      <c r="C20" s="225"/>
      <c r="D20" s="225"/>
      <c r="E20" s="225"/>
      <c r="F20" s="225"/>
      <c r="G20" s="273"/>
      <c r="H20" s="215" t="s">
        <v>133</v>
      </c>
      <c r="I20" s="296" t="s">
        <v>175</v>
      </c>
      <c r="J20" s="201"/>
      <c r="K20" s="202" t="s">
        <v>171</v>
      </c>
      <c r="L20" s="207" t="s">
        <v>150</v>
      </c>
      <c r="P20" s="313"/>
    </row>
    <row r="21" spans="1:16" s="5" customFormat="1" ht="28.5" customHeight="1" x14ac:dyDescent="0.2">
      <c r="A21" s="275" t="s">
        <v>115</v>
      </c>
      <c r="B21" s="276"/>
      <c r="C21" s="138" t="s">
        <v>135</v>
      </c>
      <c r="D21" s="139" t="s">
        <v>95</v>
      </c>
      <c r="E21" s="140" t="s">
        <v>176</v>
      </c>
      <c r="F21" s="140" t="s">
        <v>4</v>
      </c>
      <c r="G21" s="141" t="s">
        <v>170</v>
      </c>
      <c r="H21" s="216"/>
      <c r="I21" s="76" t="s">
        <v>204</v>
      </c>
      <c r="J21" s="35" t="s">
        <v>132</v>
      </c>
      <c r="K21" s="203"/>
      <c r="L21" s="208"/>
      <c r="P21" s="313"/>
    </row>
    <row r="22" spans="1:16" s="5" customFormat="1" ht="15" customHeight="1" x14ac:dyDescent="0.2">
      <c r="A22" s="209" t="s">
        <v>165</v>
      </c>
      <c r="B22" s="297"/>
      <c r="C22" s="142" t="s">
        <v>134</v>
      </c>
      <c r="D22" s="187" t="s">
        <v>5</v>
      </c>
      <c r="E22" s="143">
        <v>52</v>
      </c>
      <c r="F22" s="144">
        <v>0.26</v>
      </c>
      <c r="G22" s="135">
        <v>1500</v>
      </c>
      <c r="H22" s="135">
        <f>ROUND((E22+(E22*F22))*G22,0)</f>
        <v>98280</v>
      </c>
      <c r="I22" s="136"/>
      <c r="J22" s="289" t="s">
        <v>92</v>
      </c>
      <c r="K22" s="135"/>
      <c r="L22" s="135">
        <f>H22-I22-K22</f>
        <v>98280</v>
      </c>
      <c r="M22" s="83"/>
      <c r="P22" s="313"/>
    </row>
    <row r="23" spans="1:16" s="5" customFormat="1" ht="15" customHeight="1" x14ac:dyDescent="0.2">
      <c r="A23" s="277"/>
      <c r="B23" s="278"/>
      <c r="C23" s="79"/>
      <c r="D23" s="185" t="s">
        <v>1</v>
      </c>
      <c r="E23" s="66"/>
      <c r="F23" s="112">
        <v>0.26</v>
      </c>
      <c r="G23" s="64"/>
      <c r="H23" s="74">
        <f t="shared" ref="H23:H25" si="0">ROUND((E23+(E23*F23))*G23,0)</f>
        <v>0</v>
      </c>
      <c r="I23" s="77"/>
      <c r="J23" s="290"/>
      <c r="K23" s="64"/>
      <c r="L23" s="80">
        <f t="shared" ref="L23:L25" si="1">H23-I23-J23-K23</f>
        <v>0</v>
      </c>
      <c r="P23" s="313"/>
    </row>
    <row r="24" spans="1:16" s="5" customFormat="1" ht="15" customHeight="1" x14ac:dyDescent="0.2">
      <c r="A24" s="277"/>
      <c r="B24" s="278"/>
      <c r="C24" s="79"/>
      <c r="D24" s="185" t="s">
        <v>1</v>
      </c>
      <c r="E24" s="66"/>
      <c r="F24" s="112">
        <v>0.26</v>
      </c>
      <c r="G24" s="64"/>
      <c r="H24" s="74">
        <f t="shared" si="0"/>
        <v>0</v>
      </c>
      <c r="I24" s="77"/>
      <c r="J24" s="290"/>
      <c r="K24" s="64"/>
      <c r="L24" s="80">
        <f t="shared" si="1"/>
        <v>0</v>
      </c>
      <c r="P24" s="313"/>
    </row>
    <row r="25" spans="1:16" s="5" customFormat="1" ht="15" customHeight="1" thickBot="1" x14ac:dyDescent="0.25">
      <c r="A25" s="316"/>
      <c r="B25" s="317"/>
      <c r="C25" s="93"/>
      <c r="D25" s="186" t="s">
        <v>1</v>
      </c>
      <c r="E25" s="94"/>
      <c r="F25" s="130">
        <v>0.26</v>
      </c>
      <c r="G25" s="95"/>
      <c r="H25" s="96">
        <f t="shared" si="0"/>
        <v>0</v>
      </c>
      <c r="I25" s="97"/>
      <c r="J25" s="290"/>
      <c r="K25" s="100"/>
      <c r="L25" s="101">
        <f t="shared" si="1"/>
        <v>0</v>
      </c>
      <c r="P25" s="313"/>
    </row>
    <row r="26" spans="1:16" s="5" customFormat="1" ht="15" customHeight="1" x14ac:dyDescent="0.2">
      <c r="A26" s="243" t="s">
        <v>145</v>
      </c>
      <c r="B26" s="244"/>
      <c r="C26" s="244"/>
      <c r="D26" s="244"/>
      <c r="E26" s="244"/>
      <c r="F26" s="244"/>
      <c r="G26" s="318"/>
      <c r="H26" s="92">
        <f>SUM(H17:H19)+SUM(H23:H25)</f>
        <v>0</v>
      </c>
      <c r="I26" s="98">
        <f>SUM(I17:I19)+SUM(I23:I25)</f>
        <v>0</v>
      </c>
      <c r="J26" s="99"/>
      <c r="K26" s="99">
        <f t="shared" ref="K26" si="2">SUM(K17:K19)+SUM(K23:K25)</f>
        <v>0</v>
      </c>
      <c r="L26" s="92">
        <f>SUM(L17:L19)+SUM(L23:L25)</f>
        <v>0</v>
      </c>
      <c r="M26" s="84"/>
      <c r="P26" s="313"/>
    </row>
    <row r="27" spans="1:16" s="5" customFormat="1" ht="4.3499999999999996" customHeight="1" x14ac:dyDescent="0.2">
      <c r="A27" s="229"/>
      <c r="B27" s="230"/>
      <c r="C27" s="230"/>
      <c r="D27" s="230"/>
      <c r="E27" s="230"/>
      <c r="F27" s="230"/>
      <c r="G27" s="230"/>
      <c r="H27" s="230"/>
      <c r="I27" s="230"/>
      <c r="J27" s="230"/>
      <c r="K27" s="230"/>
      <c r="L27" s="231"/>
      <c r="M27" s="84"/>
      <c r="P27" s="313"/>
    </row>
    <row r="28" spans="1:16" s="5" customFormat="1" ht="26.25" customHeight="1" x14ac:dyDescent="0.2">
      <c r="A28" s="224" t="s">
        <v>199</v>
      </c>
      <c r="B28" s="225"/>
      <c r="C28" s="225"/>
      <c r="D28" s="225"/>
      <c r="E28" s="225"/>
      <c r="F28" s="225"/>
      <c r="G28" s="70"/>
      <c r="H28" s="207" t="s">
        <v>136</v>
      </c>
      <c r="I28" s="294" t="s">
        <v>184</v>
      </c>
      <c r="J28" s="295"/>
      <c r="K28" s="202" t="s">
        <v>171</v>
      </c>
      <c r="L28" s="215" t="s">
        <v>151</v>
      </c>
      <c r="M28" s="83"/>
      <c r="P28" s="313"/>
    </row>
    <row r="29" spans="1:16" s="5" customFormat="1" ht="26.25" customHeight="1" x14ac:dyDescent="0.2">
      <c r="A29" s="275" t="s">
        <v>115</v>
      </c>
      <c r="B29" s="276"/>
      <c r="C29" s="138" t="s">
        <v>135</v>
      </c>
      <c r="D29" s="139" t="s">
        <v>95</v>
      </c>
      <c r="E29" s="140" t="s">
        <v>176</v>
      </c>
      <c r="F29" s="140" t="s">
        <v>4</v>
      </c>
      <c r="G29" s="141" t="s">
        <v>170</v>
      </c>
      <c r="H29" s="208"/>
      <c r="I29" s="78" t="s">
        <v>205</v>
      </c>
      <c r="J29" s="34" t="s">
        <v>132</v>
      </c>
      <c r="K29" s="203"/>
      <c r="L29" s="208"/>
    </row>
    <row r="30" spans="1:16" s="5" customFormat="1" ht="15" customHeight="1" x14ac:dyDescent="0.2">
      <c r="A30" s="209" t="s">
        <v>165</v>
      </c>
      <c r="B30" s="297"/>
      <c r="C30" s="142" t="s">
        <v>134</v>
      </c>
      <c r="D30" s="187" t="s">
        <v>5</v>
      </c>
      <c r="E30" s="143">
        <v>52</v>
      </c>
      <c r="F30" s="144">
        <v>0.26</v>
      </c>
      <c r="G30" s="135">
        <v>10</v>
      </c>
      <c r="H30" s="145">
        <f>ROUND((E30+(E30*F30))*G30,0)</f>
        <v>655</v>
      </c>
      <c r="I30" s="323" t="s">
        <v>92</v>
      </c>
      <c r="J30" s="135">
        <f>H30</f>
        <v>655</v>
      </c>
      <c r="K30" s="289" t="s">
        <v>92</v>
      </c>
      <c r="L30" s="321" t="s">
        <v>92</v>
      </c>
    </row>
    <row r="31" spans="1:16" s="5" customFormat="1" ht="15" customHeight="1" x14ac:dyDescent="0.2">
      <c r="A31" s="277"/>
      <c r="B31" s="319"/>
      <c r="C31" s="88"/>
      <c r="D31" s="185" t="s">
        <v>1</v>
      </c>
      <c r="E31" s="66"/>
      <c r="F31" s="112">
        <v>0.26</v>
      </c>
      <c r="G31" s="64"/>
      <c r="H31" s="80">
        <f t="shared" ref="H31:H45" si="3">ROUND((E31+(E31*F31))*G31,0)</f>
        <v>0</v>
      </c>
      <c r="I31" s="324"/>
      <c r="J31" s="67">
        <f>H31</f>
        <v>0</v>
      </c>
      <c r="K31" s="290"/>
      <c r="L31" s="322"/>
    </row>
    <row r="32" spans="1:16" s="5" customFormat="1" ht="15" customHeight="1" x14ac:dyDescent="0.2">
      <c r="A32" s="277"/>
      <c r="B32" s="319"/>
      <c r="C32" s="88"/>
      <c r="D32" s="185" t="s">
        <v>1</v>
      </c>
      <c r="E32" s="66"/>
      <c r="F32" s="112">
        <v>0.26</v>
      </c>
      <c r="G32" s="64"/>
      <c r="H32" s="80">
        <f t="shared" si="3"/>
        <v>0</v>
      </c>
      <c r="I32" s="324"/>
      <c r="J32" s="67">
        <f t="shared" ref="J32:J41" si="4">H32</f>
        <v>0</v>
      </c>
      <c r="K32" s="290"/>
      <c r="L32" s="322"/>
    </row>
    <row r="33" spans="1:13" s="5" customFormat="1" ht="15" customHeight="1" x14ac:dyDescent="0.2">
      <c r="A33" s="277"/>
      <c r="B33" s="319"/>
      <c r="C33" s="88"/>
      <c r="D33" s="185" t="s">
        <v>1</v>
      </c>
      <c r="E33" s="66"/>
      <c r="F33" s="112">
        <v>0.26</v>
      </c>
      <c r="G33" s="64"/>
      <c r="H33" s="80">
        <f t="shared" si="3"/>
        <v>0</v>
      </c>
      <c r="I33" s="324"/>
      <c r="J33" s="67">
        <f t="shared" si="4"/>
        <v>0</v>
      </c>
      <c r="K33" s="290"/>
      <c r="L33" s="322"/>
    </row>
    <row r="34" spans="1:13" s="5" customFormat="1" ht="15" customHeight="1" x14ac:dyDescent="0.2">
      <c r="A34" s="277"/>
      <c r="B34" s="319"/>
      <c r="C34" s="88"/>
      <c r="D34" s="185" t="s">
        <v>1</v>
      </c>
      <c r="E34" s="66"/>
      <c r="F34" s="112">
        <v>0.26</v>
      </c>
      <c r="G34" s="64"/>
      <c r="H34" s="80">
        <f t="shared" si="3"/>
        <v>0</v>
      </c>
      <c r="I34" s="324"/>
      <c r="J34" s="67">
        <f t="shared" si="4"/>
        <v>0</v>
      </c>
      <c r="K34" s="290"/>
      <c r="L34" s="322"/>
    </row>
    <row r="35" spans="1:13" s="5" customFormat="1" ht="15" customHeight="1" x14ac:dyDescent="0.2">
      <c r="A35" s="277"/>
      <c r="B35" s="319"/>
      <c r="C35" s="88"/>
      <c r="D35" s="185" t="s">
        <v>1</v>
      </c>
      <c r="E35" s="66"/>
      <c r="F35" s="112">
        <v>0.26</v>
      </c>
      <c r="G35" s="64"/>
      <c r="H35" s="80">
        <f t="shared" si="3"/>
        <v>0</v>
      </c>
      <c r="I35" s="324"/>
      <c r="J35" s="67">
        <f t="shared" si="4"/>
        <v>0</v>
      </c>
      <c r="K35" s="290"/>
      <c r="L35" s="322"/>
    </row>
    <row r="36" spans="1:13" s="5" customFormat="1" ht="15" customHeight="1" x14ac:dyDescent="0.2">
      <c r="A36" s="277"/>
      <c r="B36" s="319"/>
      <c r="C36" s="88"/>
      <c r="D36" s="185" t="s">
        <v>1</v>
      </c>
      <c r="E36" s="66"/>
      <c r="F36" s="112">
        <v>0.26</v>
      </c>
      <c r="G36" s="64"/>
      <c r="H36" s="80">
        <f t="shared" si="3"/>
        <v>0</v>
      </c>
      <c r="I36" s="324"/>
      <c r="J36" s="67">
        <f t="shared" si="4"/>
        <v>0</v>
      </c>
      <c r="K36" s="290"/>
      <c r="L36" s="322"/>
    </row>
    <row r="37" spans="1:13" s="5" customFormat="1" ht="15" customHeight="1" x14ac:dyDescent="0.2">
      <c r="A37" s="277"/>
      <c r="B37" s="319"/>
      <c r="C37" s="88"/>
      <c r="D37" s="185" t="s">
        <v>1</v>
      </c>
      <c r="E37" s="66"/>
      <c r="F37" s="112">
        <v>0.26</v>
      </c>
      <c r="G37" s="64"/>
      <c r="H37" s="80">
        <f t="shared" si="3"/>
        <v>0</v>
      </c>
      <c r="I37" s="324"/>
      <c r="J37" s="67">
        <f t="shared" si="4"/>
        <v>0</v>
      </c>
      <c r="K37" s="290"/>
      <c r="L37" s="322"/>
    </row>
    <row r="38" spans="1:13" s="5" customFormat="1" ht="15" customHeight="1" x14ac:dyDescent="0.2">
      <c r="A38" s="277"/>
      <c r="B38" s="319"/>
      <c r="C38" s="88"/>
      <c r="D38" s="185" t="s">
        <v>1</v>
      </c>
      <c r="E38" s="66"/>
      <c r="F38" s="112">
        <v>0.26</v>
      </c>
      <c r="G38" s="64"/>
      <c r="H38" s="80">
        <f t="shared" si="3"/>
        <v>0</v>
      </c>
      <c r="I38" s="324"/>
      <c r="J38" s="67">
        <f t="shared" si="4"/>
        <v>0</v>
      </c>
      <c r="K38" s="290"/>
      <c r="L38" s="322"/>
    </row>
    <row r="39" spans="1:13" s="5" customFormat="1" ht="15" customHeight="1" x14ac:dyDescent="0.2">
      <c r="A39" s="277"/>
      <c r="B39" s="319"/>
      <c r="C39" s="88"/>
      <c r="D39" s="185" t="s">
        <v>1</v>
      </c>
      <c r="E39" s="66"/>
      <c r="F39" s="112">
        <v>0.26</v>
      </c>
      <c r="G39" s="64"/>
      <c r="H39" s="80">
        <f t="shared" si="3"/>
        <v>0</v>
      </c>
      <c r="I39" s="324"/>
      <c r="J39" s="67">
        <f t="shared" si="4"/>
        <v>0</v>
      </c>
      <c r="K39" s="290"/>
      <c r="L39" s="322"/>
    </row>
    <row r="40" spans="1:13" s="5" customFormat="1" ht="15" customHeight="1" x14ac:dyDescent="0.2">
      <c r="A40" s="277"/>
      <c r="B40" s="319"/>
      <c r="C40" s="88"/>
      <c r="D40" s="185" t="s">
        <v>1</v>
      </c>
      <c r="E40" s="66"/>
      <c r="F40" s="112">
        <v>0.26</v>
      </c>
      <c r="G40" s="64"/>
      <c r="H40" s="80">
        <f t="shared" si="3"/>
        <v>0</v>
      </c>
      <c r="I40" s="324"/>
      <c r="J40" s="67">
        <f t="shared" si="4"/>
        <v>0</v>
      </c>
      <c r="K40" s="290"/>
      <c r="L40" s="322"/>
    </row>
    <row r="41" spans="1:13" s="5" customFormat="1" ht="15" customHeight="1" x14ac:dyDescent="0.2">
      <c r="A41" s="277"/>
      <c r="B41" s="319"/>
      <c r="C41" s="88"/>
      <c r="D41" s="185" t="s">
        <v>1</v>
      </c>
      <c r="E41" s="66"/>
      <c r="F41" s="112">
        <v>0.26</v>
      </c>
      <c r="G41" s="64"/>
      <c r="H41" s="80">
        <f t="shared" si="3"/>
        <v>0</v>
      </c>
      <c r="I41" s="324"/>
      <c r="J41" s="67">
        <f t="shared" si="4"/>
        <v>0</v>
      </c>
      <c r="K41" s="290"/>
      <c r="L41" s="322"/>
    </row>
    <row r="42" spans="1:13" s="5" customFormat="1" ht="15" customHeight="1" x14ac:dyDescent="0.2">
      <c r="A42" s="277"/>
      <c r="B42" s="319"/>
      <c r="C42" s="88"/>
      <c r="D42" s="185" t="s">
        <v>1</v>
      </c>
      <c r="E42" s="66"/>
      <c r="F42" s="112">
        <v>0.26</v>
      </c>
      <c r="G42" s="64"/>
      <c r="H42" s="80">
        <f t="shared" si="3"/>
        <v>0</v>
      </c>
      <c r="I42" s="324"/>
      <c r="J42" s="67">
        <f t="shared" ref="J42:J45" si="5">H42</f>
        <v>0</v>
      </c>
      <c r="K42" s="290"/>
      <c r="L42" s="322"/>
    </row>
    <row r="43" spans="1:13" s="5" customFormat="1" ht="15" customHeight="1" x14ac:dyDescent="0.2">
      <c r="A43" s="277"/>
      <c r="B43" s="319"/>
      <c r="C43" s="88"/>
      <c r="D43" s="185" t="s">
        <v>1</v>
      </c>
      <c r="E43" s="66"/>
      <c r="F43" s="112">
        <v>0.26</v>
      </c>
      <c r="G43" s="64"/>
      <c r="H43" s="80">
        <f t="shared" si="3"/>
        <v>0</v>
      </c>
      <c r="I43" s="324"/>
      <c r="J43" s="67">
        <f t="shared" si="5"/>
        <v>0</v>
      </c>
      <c r="K43" s="290"/>
      <c r="L43" s="322"/>
    </row>
    <row r="44" spans="1:13" s="5" customFormat="1" ht="15" customHeight="1" x14ac:dyDescent="0.2">
      <c r="A44" s="277"/>
      <c r="B44" s="319"/>
      <c r="C44" s="88"/>
      <c r="D44" s="185" t="s">
        <v>1</v>
      </c>
      <c r="E44" s="66"/>
      <c r="F44" s="112">
        <v>0.37</v>
      </c>
      <c r="G44" s="64"/>
      <c r="H44" s="80">
        <f t="shared" si="3"/>
        <v>0</v>
      </c>
      <c r="I44" s="324"/>
      <c r="J44" s="67">
        <f t="shared" si="5"/>
        <v>0</v>
      </c>
      <c r="K44" s="290"/>
      <c r="L44" s="322"/>
    </row>
    <row r="45" spans="1:13" s="5" customFormat="1" ht="15" customHeight="1" thickBot="1" x14ac:dyDescent="0.25">
      <c r="A45" s="316"/>
      <c r="B45" s="317"/>
      <c r="C45" s="102"/>
      <c r="D45" s="186" t="s">
        <v>1</v>
      </c>
      <c r="E45" s="94"/>
      <c r="F45" s="130">
        <v>0.26</v>
      </c>
      <c r="G45" s="103"/>
      <c r="H45" s="146">
        <f t="shared" si="3"/>
        <v>0</v>
      </c>
      <c r="I45" s="324"/>
      <c r="J45" s="85">
        <f t="shared" si="5"/>
        <v>0</v>
      </c>
      <c r="K45" s="320"/>
      <c r="L45" s="322"/>
    </row>
    <row r="46" spans="1:13" s="5" customFormat="1" ht="15" customHeight="1" x14ac:dyDescent="0.2">
      <c r="A46" s="243" t="s">
        <v>131</v>
      </c>
      <c r="B46" s="244"/>
      <c r="C46" s="244"/>
      <c r="D46" s="244"/>
      <c r="E46" s="244"/>
      <c r="F46" s="244"/>
      <c r="G46" s="318"/>
      <c r="H46" s="104">
        <f>SUM(H31:H45)</f>
        <v>0</v>
      </c>
      <c r="I46" s="98"/>
      <c r="J46" s="99">
        <f>SUM(J31:J45)</f>
        <v>0</v>
      </c>
      <c r="K46" s="147"/>
      <c r="L46" s="148"/>
    </row>
    <row r="47" spans="1:13" s="5" customFormat="1" ht="4.3499999999999996" customHeight="1" x14ac:dyDescent="0.2">
      <c r="A47" s="229"/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9"/>
      <c r="M47" s="6"/>
    </row>
    <row r="48" spans="1:13" s="5" customFormat="1" ht="26.25" customHeight="1" x14ac:dyDescent="0.2">
      <c r="A48" s="224" t="s">
        <v>201</v>
      </c>
      <c r="B48" s="225"/>
      <c r="C48" s="225"/>
      <c r="D48" s="225"/>
      <c r="E48" s="225"/>
      <c r="F48" s="225"/>
      <c r="G48" s="149" t="s">
        <v>211</v>
      </c>
      <c r="H48" s="207" t="s">
        <v>164</v>
      </c>
      <c r="I48" s="200" t="s">
        <v>175</v>
      </c>
      <c r="J48" s="201"/>
      <c r="K48" s="202" t="s">
        <v>171</v>
      </c>
      <c r="L48" s="215" t="s">
        <v>152</v>
      </c>
      <c r="M48" s="150"/>
    </row>
    <row r="49" spans="1:13" s="5" customFormat="1" ht="26.25" customHeight="1" x14ac:dyDescent="0.2">
      <c r="A49" s="204" t="s">
        <v>154</v>
      </c>
      <c r="B49" s="204"/>
      <c r="C49" s="204" t="s">
        <v>155</v>
      </c>
      <c r="D49" s="204"/>
      <c r="E49" s="204"/>
      <c r="F49" s="204"/>
      <c r="G49" s="204"/>
      <c r="H49" s="208"/>
      <c r="I49" s="133" t="s">
        <v>204</v>
      </c>
      <c r="J49" s="35" t="s">
        <v>132</v>
      </c>
      <c r="K49" s="203"/>
      <c r="L49" s="216"/>
      <c r="M49" s="83"/>
    </row>
    <row r="50" spans="1:13" s="5" customFormat="1" ht="15" customHeight="1" x14ac:dyDescent="0.2">
      <c r="A50" s="209" t="s">
        <v>177</v>
      </c>
      <c r="B50" s="210"/>
      <c r="C50" s="211" t="s">
        <v>214</v>
      </c>
      <c r="D50" s="211"/>
      <c r="E50" s="211"/>
      <c r="F50" s="211"/>
      <c r="G50" s="211"/>
      <c r="H50" s="145">
        <v>500</v>
      </c>
      <c r="I50" s="135"/>
      <c r="J50" s="135"/>
      <c r="K50" s="135"/>
      <c r="L50" s="135">
        <f>H50-I50-J50-K50</f>
        <v>500</v>
      </c>
      <c r="M50" s="83"/>
    </row>
    <row r="51" spans="1:13" s="5" customFormat="1" ht="15" customHeight="1" x14ac:dyDescent="0.2">
      <c r="A51" s="217" t="s">
        <v>257</v>
      </c>
      <c r="B51" s="218"/>
      <c r="C51" s="219"/>
      <c r="D51" s="220"/>
      <c r="E51" s="220"/>
      <c r="F51" s="220"/>
      <c r="G51" s="221"/>
      <c r="H51" s="81"/>
      <c r="I51" s="82"/>
      <c r="J51" s="64"/>
      <c r="K51" s="64"/>
      <c r="L51" s="67">
        <f t="shared" ref="L51:L53" si="6">H51-I51-J51-K51</f>
        <v>0</v>
      </c>
      <c r="M51" s="83"/>
    </row>
    <row r="52" spans="1:13" s="5" customFormat="1" ht="15" customHeight="1" x14ac:dyDescent="0.2">
      <c r="A52" s="217" t="s">
        <v>116</v>
      </c>
      <c r="B52" s="218"/>
      <c r="C52" s="219"/>
      <c r="D52" s="220"/>
      <c r="E52" s="220"/>
      <c r="F52" s="220"/>
      <c r="G52" s="221"/>
      <c r="H52" s="81"/>
      <c r="I52" s="82"/>
      <c r="J52" s="64"/>
      <c r="K52" s="64"/>
      <c r="L52" s="67">
        <f t="shared" si="6"/>
        <v>0</v>
      </c>
      <c r="M52" s="83"/>
    </row>
    <row r="53" spans="1:13" s="5" customFormat="1" ht="15" thickBot="1" x14ac:dyDescent="0.25">
      <c r="A53" s="212" t="s">
        <v>161</v>
      </c>
      <c r="B53" s="212"/>
      <c r="C53" s="213"/>
      <c r="D53" s="213"/>
      <c r="E53" s="213"/>
      <c r="F53" s="213"/>
      <c r="G53" s="214"/>
      <c r="H53" s="105"/>
      <c r="I53" s="106"/>
      <c r="J53" s="100"/>
      <c r="K53" s="103"/>
      <c r="L53" s="101">
        <f t="shared" si="6"/>
        <v>0</v>
      </c>
      <c r="M53" s="83"/>
    </row>
    <row r="54" spans="1:13" s="5" customFormat="1" ht="15" customHeight="1" x14ac:dyDescent="0.2">
      <c r="A54" s="226" t="s">
        <v>91</v>
      </c>
      <c r="B54" s="227"/>
      <c r="C54" s="227"/>
      <c r="D54" s="227"/>
      <c r="E54" s="227"/>
      <c r="F54" s="227"/>
      <c r="G54" s="228"/>
      <c r="H54" s="104">
        <f>SUM(H51:H53)</f>
        <v>0</v>
      </c>
      <c r="I54" s="98">
        <f>SUM(I51:I53)</f>
        <v>0</v>
      </c>
      <c r="J54" s="99">
        <f>SUM(J51:J53)</f>
        <v>0</v>
      </c>
      <c r="K54" s="92">
        <f>SUM(K51:K53)</f>
        <v>0</v>
      </c>
      <c r="L54" s="92">
        <f>SUM(L51:L53)</f>
        <v>0</v>
      </c>
      <c r="M54" s="83"/>
    </row>
    <row r="55" spans="1:13" s="5" customFormat="1" ht="4.3499999999999996" customHeight="1" x14ac:dyDescent="0.2">
      <c r="A55" s="229"/>
      <c r="B55" s="230"/>
      <c r="C55" s="230"/>
      <c r="D55" s="230"/>
      <c r="E55" s="230"/>
      <c r="F55" s="230"/>
      <c r="G55" s="230"/>
      <c r="H55" s="230"/>
      <c r="I55" s="230"/>
      <c r="J55" s="230"/>
      <c r="K55" s="230"/>
      <c r="L55" s="231"/>
      <c r="M55" s="84"/>
    </row>
    <row r="56" spans="1:13" s="5" customFormat="1" ht="26.25" customHeight="1" x14ac:dyDescent="0.2">
      <c r="A56" s="234" t="s">
        <v>202</v>
      </c>
      <c r="B56" s="235"/>
      <c r="C56" s="235"/>
      <c r="D56" s="235"/>
      <c r="E56" s="235"/>
      <c r="F56" s="235"/>
      <c r="G56" s="232"/>
      <c r="H56" s="207" t="s">
        <v>164</v>
      </c>
      <c r="I56" s="200" t="s">
        <v>175</v>
      </c>
      <c r="J56" s="201"/>
      <c r="K56" s="202" t="s">
        <v>171</v>
      </c>
      <c r="L56" s="215" t="s">
        <v>152</v>
      </c>
      <c r="M56" s="83"/>
    </row>
    <row r="57" spans="1:13" s="5" customFormat="1" ht="26.25" customHeight="1" x14ac:dyDescent="0.2">
      <c r="A57" s="236"/>
      <c r="B57" s="237"/>
      <c r="C57" s="237"/>
      <c r="D57" s="237"/>
      <c r="E57" s="237"/>
      <c r="F57" s="237"/>
      <c r="G57" s="233"/>
      <c r="H57" s="208"/>
      <c r="I57" s="133" t="s">
        <v>204</v>
      </c>
      <c r="J57" s="35" t="s">
        <v>132</v>
      </c>
      <c r="K57" s="203"/>
      <c r="L57" s="216"/>
      <c r="M57" s="83"/>
    </row>
    <row r="58" spans="1:13" s="5" customFormat="1" ht="15" customHeight="1" x14ac:dyDescent="0.2">
      <c r="A58" s="206" t="s">
        <v>200</v>
      </c>
      <c r="B58" s="206"/>
      <c r="C58" s="222" t="s">
        <v>258</v>
      </c>
      <c r="D58" s="222"/>
      <c r="E58" s="222"/>
      <c r="F58" s="222"/>
      <c r="G58" s="223"/>
      <c r="H58" s="135">
        <v>600</v>
      </c>
      <c r="I58" s="136"/>
      <c r="J58" s="137">
        <v>300</v>
      </c>
      <c r="K58" s="137"/>
      <c r="L58" s="135">
        <f t="shared" ref="L58:L63" si="7">H58-I58-J58-K58</f>
        <v>300</v>
      </c>
      <c r="M58" s="83"/>
    </row>
    <row r="59" spans="1:13" s="5" customFormat="1" ht="15" customHeight="1" x14ac:dyDescent="0.2">
      <c r="A59" s="205" t="s">
        <v>1</v>
      </c>
      <c r="B59" s="205"/>
      <c r="C59" s="197"/>
      <c r="D59" s="198"/>
      <c r="E59" s="198"/>
      <c r="F59" s="198"/>
      <c r="G59" s="199"/>
      <c r="H59" s="81"/>
      <c r="I59" s="82"/>
      <c r="J59" s="64"/>
      <c r="K59" s="64"/>
      <c r="L59" s="67">
        <f t="shared" si="7"/>
        <v>0</v>
      </c>
      <c r="M59" s="83"/>
    </row>
    <row r="60" spans="1:13" s="5" customFormat="1" ht="15" customHeight="1" x14ac:dyDescent="0.2">
      <c r="A60" s="205" t="s">
        <v>1</v>
      </c>
      <c r="B60" s="205"/>
      <c r="C60" s="197"/>
      <c r="D60" s="198"/>
      <c r="E60" s="198"/>
      <c r="F60" s="198"/>
      <c r="G60" s="199"/>
      <c r="H60" s="81"/>
      <c r="I60" s="82"/>
      <c r="J60" s="64"/>
      <c r="K60" s="64"/>
      <c r="L60" s="67">
        <f t="shared" si="7"/>
        <v>0</v>
      </c>
      <c r="M60" s="83"/>
    </row>
    <row r="61" spans="1:13" s="5" customFormat="1" ht="15" customHeight="1" x14ac:dyDescent="0.2">
      <c r="A61" s="205" t="s">
        <v>1</v>
      </c>
      <c r="B61" s="205"/>
      <c r="C61" s="197"/>
      <c r="D61" s="198"/>
      <c r="E61" s="198"/>
      <c r="F61" s="198"/>
      <c r="G61" s="199"/>
      <c r="H61" s="81"/>
      <c r="I61" s="82"/>
      <c r="J61" s="64"/>
      <c r="K61" s="64"/>
      <c r="L61" s="67">
        <f t="shared" si="7"/>
        <v>0</v>
      </c>
      <c r="M61" s="83"/>
    </row>
    <row r="62" spans="1:13" s="5" customFormat="1" ht="15" customHeight="1" x14ac:dyDescent="0.2">
      <c r="A62" s="205" t="s">
        <v>1</v>
      </c>
      <c r="B62" s="205"/>
      <c r="C62" s="197"/>
      <c r="D62" s="198"/>
      <c r="E62" s="198"/>
      <c r="F62" s="198"/>
      <c r="G62" s="199"/>
      <c r="H62" s="81"/>
      <c r="I62" s="82"/>
      <c r="J62" s="64"/>
      <c r="K62" s="64"/>
      <c r="L62" s="67">
        <f t="shared" si="7"/>
        <v>0</v>
      </c>
      <c r="M62" s="83"/>
    </row>
    <row r="63" spans="1:13" s="5" customFormat="1" ht="15" customHeight="1" thickBot="1" x14ac:dyDescent="0.25">
      <c r="A63" s="261" t="s">
        <v>1</v>
      </c>
      <c r="B63" s="261"/>
      <c r="C63" s="197"/>
      <c r="D63" s="198"/>
      <c r="E63" s="198"/>
      <c r="F63" s="198"/>
      <c r="G63" s="199"/>
      <c r="H63" s="105"/>
      <c r="I63" s="106"/>
      <c r="J63" s="103"/>
      <c r="K63" s="100"/>
      <c r="L63" s="85">
        <f t="shared" si="7"/>
        <v>0</v>
      </c>
      <c r="M63" s="83"/>
    </row>
    <row r="64" spans="1:13" s="5" customFormat="1" ht="15" customHeight="1" x14ac:dyDescent="0.2">
      <c r="A64" s="243" t="s">
        <v>130</v>
      </c>
      <c r="B64" s="244"/>
      <c r="C64" s="227"/>
      <c r="D64" s="227"/>
      <c r="E64" s="227"/>
      <c r="F64" s="227"/>
      <c r="G64" s="228"/>
      <c r="H64" s="104">
        <f>SUM(H59:H63)</f>
        <v>0</v>
      </c>
      <c r="I64" s="98">
        <f>SUM(I59:I63)</f>
        <v>0</v>
      </c>
      <c r="J64" s="107">
        <f>SUM(J59:J63)</f>
        <v>0</v>
      </c>
      <c r="K64" s="99">
        <f>SUM(K59:K63)</f>
        <v>0</v>
      </c>
      <c r="L64" s="104">
        <f>SUM(L59:L63)</f>
        <v>0</v>
      </c>
      <c r="M64" s="83"/>
    </row>
    <row r="65" spans="1:13" ht="4.3499999999999996" customHeight="1" x14ac:dyDescent="0.2">
      <c r="A65" s="249"/>
      <c r="B65" s="250"/>
      <c r="C65" s="250"/>
      <c r="D65" s="250"/>
      <c r="E65" s="250"/>
      <c r="F65" s="250"/>
      <c r="G65" s="250"/>
      <c r="H65" s="250"/>
      <c r="I65" s="250"/>
      <c r="J65" s="250"/>
      <c r="K65" s="250"/>
      <c r="L65" s="251"/>
      <c r="M65" s="86"/>
    </row>
    <row r="66" spans="1:13" s="5" customFormat="1" ht="15" customHeight="1" x14ac:dyDescent="0.2">
      <c r="A66" s="255" t="s">
        <v>153</v>
      </c>
      <c r="B66" s="256"/>
      <c r="C66" s="256"/>
      <c r="D66" s="256"/>
      <c r="E66" s="256"/>
      <c r="F66" s="256"/>
      <c r="G66" s="257"/>
      <c r="H66" s="90">
        <f>SUM(H26+H46+H54+H64)</f>
        <v>0</v>
      </c>
      <c r="I66" s="89">
        <f>SUM(I26+I46+I54+I64)</f>
        <v>0</v>
      </c>
      <c r="J66" s="91">
        <f>SUM(J26+J46+J54+J64)</f>
        <v>0</v>
      </c>
      <c r="K66" s="91">
        <f>SUM(K26+K46+K54+K64)</f>
        <v>0</v>
      </c>
      <c r="L66" s="90">
        <f>SUM(L26+L46+L54+L64)</f>
        <v>0</v>
      </c>
      <c r="M66" s="83"/>
    </row>
    <row r="67" spans="1:13" ht="4.3499999999999996" customHeight="1" x14ac:dyDescent="0.2">
      <c r="A67" s="252"/>
      <c r="B67" s="253"/>
      <c r="C67" s="253"/>
      <c r="D67" s="253"/>
      <c r="E67" s="253"/>
      <c r="F67" s="253"/>
      <c r="G67" s="253"/>
      <c r="H67" s="253"/>
      <c r="I67" s="253"/>
      <c r="J67" s="253"/>
      <c r="K67" s="253"/>
      <c r="L67" s="254"/>
    </row>
    <row r="68" spans="1:13" ht="26.25" customHeight="1" x14ac:dyDescent="0.2">
      <c r="A68" s="234" t="s">
        <v>203</v>
      </c>
      <c r="B68" s="235"/>
      <c r="C68" s="235"/>
      <c r="D68" s="235"/>
      <c r="E68" s="235"/>
      <c r="F68" s="235"/>
      <c r="G68" s="70"/>
      <c r="H68" s="207" t="s">
        <v>148</v>
      </c>
      <c r="I68" s="245" t="s">
        <v>193</v>
      </c>
      <c r="J68" s="246"/>
      <c r="K68" s="215" t="s">
        <v>168</v>
      </c>
      <c r="L68" s="258"/>
    </row>
    <row r="69" spans="1:13" s="5" customFormat="1" ht="23.25" customHeight="1" x14ac:dyDescent="0.2">
      <c r="A69" s="240" t="s">
        <v>262</v>
      </c>
      <c r="B69" s="240"/>
      <c r="C69" s="240"/>
      <c r="D69" s="240"/>
      <c r="E69" s="240"/>
      <c r="F69" s="240"/>
      <c r="G69" s="240"/>
      <c r="H69" s="208"/>
      <c r="I69" s="247"/>
      <c r="J69" s="248"/>
      <c r="K69" s="259"/>
      <c r="L69" s="260"/>
      <c r="M69" s="7"/>
    </row>
    <row r="70" spans="1:13" s="5" customFormat="1" ht="19.5" customHeight="1" x14ac:dyDescent="0.2">
      <c r="A70" s="240"/>
      <c r="B70" s="240"/>
      <c r="C70" s="240"/>
      <c r="D70" s="240"/>
      <c r="E70" s="240"/>
      <c r="F70" s="240"/>
      <c r="G70" s="240"/>
      <c r="H70" s="90">
        <f>ROUNDDOWN(L66*0.15,0)</f>
        <v>0</v>
      </c>
      <c r="I70" s="407"/>
      <c r="J70" s="408"/>
      <c r="K70" s="241"/>
      <c r="L70" s="242"/>
      <c r="M70" s="12"/>
    </row>
    <row r="71" spans="1:13" ht="4.3499999999999996" customHeight="1" x14ac:dyDescent="0.2">
      <c r="A71" s="229"/>
      <c r="B71" s="230"/>
      <c r="C71" s="230"/>
      <c r="D71" s="230"/>
      <c r="E71" s="230"/>
      <c r="F71" s="230"/>
      <c r="G71" s="230"/>
      <c r="H71" s="230"/>
      <c r="I71" s="230"/>
      <c r="J71" s="230"/>
      <c r="K71" s="230"/>
      <c r="L71" s="239"/>
    </row>
    <row r="72" spans="1:13" ht="48" customHeight="1" x14ac:dyDescent="0.2">
      <c r="A72" s="238"/>
      <c r="B72" s="200"/>
      <c r="C72" s="200"/>
      <c r="D72" s="200"/>
      <c r="E72" s="200"/>
      <c r="F72" s="200"/>
      <c r="G72" s="201"/>
      <c r="H72" s="132" t="s">
        <v>6</v>
      </c>
      <c r="I72" s="134" t="s">
        <v>206</v>
      </c>
      <c r="J72" s="131" t="s">
        <v>138</v>
      </c>
      <c r="K72" s="131" t="s">
        <v>173</v>
      </c>
      <c r="L72" s="151" t="s">
        <v>174</v>
      </c>
    </row>
    <row r="73" spans="1:13" ht="19.5" customHeight="1" x14ac:dyDescent="0.2">
      <c r="A73" s="329" t="s">
        <v>195</v>
      </c>
      <c r="B73" s="330"/>
      <c r="C73" s="330"/>
      <c r="D73" s="330"/>
      <c r="E73" s="330"/>
      <c r="F73" s="330"/>
      <c r="G73" s="331"/>
      <c r="H73" s="335">
        <f>H26+H46+H54+H64+K70+I70</f>
        <v>0</v>
      </c>
      <c r="I73" s="152">
        <f>I26+I54+I64</f>
        <v>0</v>
      </c>
      <c r="J73" s="153">
        <f>J26+J46+J54+J64+I70</f>
        <v>0</v>
      </c>
      <c r="K73" s="154">
        <f>K26+K54+K64</f>
        <v>0</v>
      </c>
      <c r="L73" s="155">
        <f>L26+L54+L64+K70</f>
        <v>0</v>
      </c>
    </row>
    <row r="74" spans="1:13" ht="19.5" customHeight="1" x14ac:dyDescent="0.2">
      <c r="A74" s="332"/>
      <c r="B74" s="333"/>
      <c r="C74" s="333"/>
      <c r="D74" s="333"/>
      <c r="E74" s="333"/>
      <c r="F74" s="333"/>
      <c r="G74" s="334"/>
      <c r="H74" s="336"/>
      <c r="I74" s="327">
        <f>I73+J73</f>
        <v>0</v>
      </c>
      <c r="J74" s="328"/>
      <c r="K74" s="369">
        <f>K73+L73</f>
        <v>0</v>
      </c>
      <c r="L74" s="370"/>
      <c r="M74" s="118"/>
    </row>
    <row r="75" spans="1:13" ht="19.5" customHeight="1" x14ac:dyDescent="0.2">
      <c r="A75" s="337" t="s">
        <v>143</v>
      </c>
      <c r="B75" s="338"/>
      <c r="C75" s="338"/>
      <c r="D75" s="338"/>
      <c r="E75" s="338"/>
      <c r="F75" s="338"/>
      <c r="G75" s="339"/>
      <c r="H75" s="343">
        <f>IF($H$73&gt;0,H73/($H$73),0)</f>
        <v>0</v>
      </c>
      <c r="I75" s="113">
        <f>IF($H$73&gt;0,I73/($H$73),0)</f>
        <v>0</v>
      </c>
      <c r="J75" s="114">
        <f>IF(Source!A112=6,0,IF($H$73&gt;0,J73/($H$73),0))</f>
        <v>0</v>
      </c>
      <c r="K75" s="114">
        <f>IF($H$73&gt;0,K73/($H$73),0)</f>
        <v>0</v>
      </c>
      <c r="L75" s="115">
        <f>IFERROR(L73/H73,0)</f>
        <v>0</v>
      </c>
    </row>
    <row r="76" spans="1:13" ht="19.5" customHeight="1" thickBot="1" x14ac:dyDescent="0.25">
      <c r="A76" s="340"/>
      <c r="B76" s="341"/>
      <c r="C76" s="341"/>
      <c r="D76" s="341"/>
      <c r="E76" s="341"/>
      <c r="F76" s="341"/>
      <c r="G76" s="342"/>
      <c r="H76" s="344"/>
      <c r="I76" s="345">
        <f>I75+J75</f>
        <v>0</v>
      </c>
      <c r="J76" s="346"/>
      <c r="K76" s="371">
        <f>K75+L75</f>
        <v>0</v>
      </c>
      <c r="L76" s="372"/>
    </row>
    <row r="77" spans="1:13" ht="30.75" customHeight="1" thickTop="1" thickBot="1" x14ac:dyDescent="0.25">
      <c r="A77" s="350" t="s">
        <v>207</v>
      </c>
      <c r="B77" s="351"/>
      <c r="C77" s="351"/>
      <c r="D77" s="351"/>
      <c r="E77" s="351"/>
      <c r="F77" s="351"/>
      <c r="G77" s="352"/>
      <c r="H77" s="110">
        <f>IF(L73&lt;=50000,0,(L73-50000)*0.1)</f>
        <v>0</v>
      </c>
      <c r="I77" s="87"/>
      <c r="J77" s="368"/>
      <c r="K77" s="368"/>
      <c r="L77" s="368"/>
    </row>
    <row r="78" spans="1:13" ht="18.75" x14ac:dyDescent="0.2">
      <c r="J78" s="353" t="s">
        <v>249</v>
      </c>
      <c r="K78" s="354"/>
      <c r="L78" s="355"/>
    </row>
    <row r="79" spans="1:13" ht="15" x14ac:dyDescent="0.25">
      <c r="A79" s="156" t="s">
        <v>166</v>
      </c>
      <c r="B79" s="71"/>
      <c r="C79" s="71"/>
      <c r="D79" s="71"/>
      <c r="E79" s="71"/>
      <c r="F79" s="71"/>
      <c r="G79" s="71"/>
      <c r="H79" s="71"/>
      <c r="J79" s="356" t="s">
        <v>178</v>
      </c>
      <c r="K79" s="357">
        <f>H73</f>
        <v>0</v>
      </c>
      <c r="L79" s="358"/>
    </row>
    <row r="80" spans="1:13" ht="15" x14ac:dyDescent="0.25">
      <c r="A80" s="157" t="str">
        <f>IF(H73=H101,"","Veuillez remplir la section 2 ci-dessous. Le total des dépenses de la section 1 doit être égal au total des contributions de la section 2.")</f>
        <v/>
      </c>
      <c r="B80" s="71"/>
      <c r="C80" s="71"/>
      <c r="D80" s="71"/>
      <c r="E80" s="71"/>
      <c r="F80" s="71"/>
      <c r="G80" s="71"/>
      <c r="H80" s="71"/>
      <c r="J80" s="356"/>
      <c r="K80" s="357"/>
      <c r="L80" s="358"/>
    </row>
    <row r="81" spans="1:13" ht="15" x14ac:dyDescent="0.25">
      <c r="A81" s="157" t="str">
        <f>IF(L73=0,"",(IF(L73&gt;I6,"Montant maximal d’aide financière dépassé (max. 100 000 $/année)",IF(L73&lt;I5,"Montant minimal d’aide financière non atteint (min. 5 000 $/année)",""))))</f>
        <v/>
      </c>
      <c r="B81" s="71"/>
      <c r="C81" s="71"/>
      <c r="D81" s="71"/>
      <c r="E81" s="71"/>
      <c r="F81" s="71"/>
      <c r="G81" s="71"/>
      <c r="H81" s="71"/>
      <c r="J81" s="356" t="s">
        <v>179</v>
      </c>
      <c r="K81" s="359">
        <f>L73</f>
        <v>0</v>
      </c>
      <c r="L81" s="360"/>
    </row>
    <row r="82" spans="1:13" ht="15" x14ac:dyDescent="0.25">
      <c r="A82" s="157" t="str">
        <f>IF(L75=0,"",IF(L75&gt;I4,"Taux maximal d'aide financière dépassé (80 % des dépenses admissibles)",""))</f>
        <v/>
      </c>
      <c r="B82" s="71"/>
      <c r="C82" s="71"/>
      <c r="D82" s="71"/>
      <c r="E82" s="71"/>
      <c r="F82" s="71"/>
      <c r="G82" s="71"/>
      <c r="H82" s="71"/>
      <c r="J82" s="356"/>
      <c r="K82" s="359"/>
      <c r="L82" s="360"/>
    </row>
    <row r="83" spans="1:13" ht="15" x14ac:dyDescent="0.25">
      <c r="A83" s="157" t="str">
        <f>IF(H77="","",IF(I73&lt;H77,"Montant minimal de la contribution en argent non atteint (10 % de l’aide financière annuelle excédant 50 000 $)",""))</f>
        <v/>
      </c>
      <c r="B83" s="71"/>
      <c r="C83" s="71"/>
      <c r="D83" s="71"/>
      <c r="E83" s="71"/>
      <c r="F83" s="71"/>
      <c r="G83" s="71"/>
      <c r="H83" s="71"/>
      <c r="J83" s="356"/>
      <c r="K83" s="359"/>
      <c r="L83" s="360"/>
    </row>
    <row r="84" spans="1:13" ht="15" x14ac:dyDescent="0.25">
      <c r="A84" s="157" t="str">
        <f>IF(L75+K75&gt;L4,"Taux maximal du cumul des aides financières publiques dépassé (80 % des dépenses admissibles annuelles)","")</f>
        <v/>
      </c>
      <c r="B84" s="71"/>
      <c r="C84" s="71"/>
      <c r="D84" s="71"/>
      <c r="E84" s="71"/>
      <c r="F84" s="71"/>
      <c r="G84" s="71"/>
      <c r="H84" s="71"/>
      <c r="J84" s="356" t="s">
        <v>194</v>
      </c>
      <c r="K84" s="362">
        <f>I74</f>
        <v>0</v>
      </c>
      <c r="L84" s="363"/>
    </row>
    <row r="85" spans="1:13" ht="15" x14ac:dyDescent="0.25">
      <c r="A85" s="157" t="str">
        <f>IF((I70+K70)&lt;=H70,"","Le maximum de FA admissibles est dépassé de "&amp;(I70+K70-H70)&amp;" $")</f>
        <v/>
      </c>
      <c r="B85" s="71"/>
      <c r="C85" s="71"/>
      <c r="D85" s="71"/>
      <c r="E85" s="71"/>
      <c r="F85" s="71"/>
      <c r="G85" s="71"/>
      <c r="H85" s="71"/>
      <c r="J85" s="356"/>
      <c r="K85" s="364" t="s">
        <v>180</v>
      </c>
      <c r="L85" s="365"/>
    </row>
    <row r="86" spans="1:13" ht="15" thickBot="1" x14ac:dyDescent="0.25">
      <c r="J86" s="361"/>
      <c r="K86" s="366" t="str">
        <f>IF(I73="","",TEXT(I73,"# ##0")&amp;" $ en argent")</f>
        <v>0 $ en argent</v>
      </c>
      <c r="L86" s="367"/>
    </row>
    <row r="87" spans="1:13" s="2" customFormat="1" ht="20.25" customHeight="1" x14ac:dyDescent="0.25">
      <c r="A87" s="373" t="s">
        <v>163</v>
      </c>
      <c r="B87" s="264"/>
      <c r="C87" s="264"/>
      <c r="D87" s="264"/>
      <c r="E87" s="264"/>
      <c r="F87" s="264"/>
      <c r="G87" s="264"/>
      <c r="H87" s="121"/>
      <c r="J87"/>
      <c r="K87"/>
    </row>
    <row r="88" spans="1:13" ht="60" customHeight="1" x14ac:dyDescent="0.25">
      <c r="A88" s="347" t="s">
        <v>186</v>
      </c>
      <c r="B88" s="325"/>
      <c r="C88" s="325" t="s">
        <v>157</v>
      </c>
      <c r="D88" s="325"/>
      <c r="E88" s="35" t="s">
        <v>93</v>
      </c>
      <c r="F88" s="35" t="s">
        <v>208</v>
      </c>
      <c r="G88" s="35" t="s">
        <v>137</v>
      </c>
      <c r="H88" s="122" t="s">
        <v>147</v>
      </c>
      <c r="J88"/>
      <c r="K88"/>
      <c r="L88"/>
      <c r="M88"/>
    </row>
    <row r="89" spans="1:13" ht="27.75" customHeight="1" x14ac:dyDescent="0.25">
      <c r="A89" s="348" t="s">
        <v>96</v>
      </c>
      <c r="B89" s="349"/>
      <c r="C89" s="326" t="s">
        <v>7</v>
      </c>
      <c r="D89" s="326"/>
      <c r="E89" s="126"/>
      <c r="F89" s="126"/>
      <c r="G89" s="126"/>
      <c r="H89" s="123">
        <f>L73</f>
        <v>0</v>
      </c>
      <c r="J89"/>
      <c r="K89"/>
    </row>
    <row r="90" spans="1:13" ht="27.75" customHeight="1" x14ac:dyDescent="0.25">
      <c r="A90" s="190" t="s">
        <v>259</v>
      </c>
      <c r="B90" s="191"/>
      <c r="C90" s="405"/>
      <c r="D90" s="406"/>
      <c r="E90" s="109" t="s">
        <v>1</v>
      </c>
      <c r="F90" s="126"/>
      <c r="G90" s="126"/>
      <c r="H90" s="123">
        <f>K73</f>
        <v>0</v>
      </c>
      <c r="J90"/>
      <c r="K90"/>
    </row>
    <row r="91" spans="1:13" ht="28.35" customHeight="1" x14ac:dyDescent="0.25">
      <c r="A91" s="348" t="s">
        <v>2</v>
      </c>
      <c r="B91" s="349"/>
      <c r="C91" s="326" t="s">
        <v>187</v>
      </c>
      <c r="D91" s="326"/>
      <c r="E91" s="126"/>
      <c r="F91" s="126"/>
      <c r="G91" s="108">
        <f>I70</f>
        <v>0</v>
      </c>
      <c r="H91" s="123">
        <f>G91</f>
        <v>0</v>
      </c>
      <c r="J91"/>
      <c r="K91"/>
      <c r="L91" s="11"/>
    </row>
    <row r="92" spans="1:13" ht="28.35" customHeight="1" x14ac:dyDescent="0.25">
      <c r="A92" s="380" t="s">
        <v>149</v>
      </c>
      <c r="B92" s="381"/>
      <c r="C92" s="377"/>
      <c r="D92" s="377"/>
      <c r="E92" s="109" t="s">
        <v>1</v>
      </c>
      <c r="F92" s="404"/>
      <c r="G92" s="404"/>
      <c r="H92" s="123">
        <f t="shared" ref="H92:H100" si="8">F92+G92</f>
        <v>0</v>
      </c>
      <c r="J92"/>
      <c r="K92"/>
      <c r="L92" s="11"/>
    </row>
    <row r="93" spans="1:13" ht="27.75" customHeight="1" x14ac:dyDescent="0.25">
      <c r="A93" s="190" t="s">
        <v>167</v>
      </c>
      <c r="B93" s="192"/>
      <c r="C93" s="192"/>
      <c r="D93" s="192"/>
      <c r="E93" s="192"/>
      <c r="F93" s="192"/>
      <c r="G93" s="192"/>
      <c r="H93" s="193"/>
      <c r="J93"/>
      <c r="K93"/>
      <c r="L93" s="11"/>
    </row>
    <row r="94" spans="1:13" ht="28.35" customHeight="1" x14ac:dyDescent="0.25">
      <c r="A94" s="378"/>
      <c r="B94" s="379"/>
      <c r="C94" s="377"/>
      <c r="D94" s="377"/>
      <c r="E94" s="109" t="s">
        <v>1</v>
      </c>
      <c r="F94" s="404"/>
      <c r="G94" s="404"/>
      <c r="H94" s="123">
        <f t="shared" si="8"/>
        <v>0</v>
      </c>
      <c r="J94"/>
      <c r="K94"/>
      <c r="L94" s="11"/>
    </row>
    <row r="95" spans="1:13" ht="28.35" customHeight="1" x14ac:dyDescent="0.25">
      <c r="A95" s="378"/>
      <c r="B95" s="379"/>
      <c r="C95" s="377"/>
      <c r="D95" s="377"/>
      <c r="E95" s="109" t="s">
        <v>1</v>
      </c>
      <c r="F95" s="404"/>
      <c r="G95" s="404"/>
      <c r="H95" s="123">
        <f t="shared" si="8"/>
        <v>0</v>
      </c>
      <c r="J95"/>
      <c r="K95"/>
      <c r="L95" s="11"/>
    </row>
    <row r="96" spans="1:13" ht="28.35" customHeight="1" x14ac:dyDescent="0.25">
      <c r="A96" s="378"/>
      <c r="B96" s="379"/>
      <c r="C96" s="377"/>
      <c r="D96" s="377"/>
      <c r="E96" s="109" t="s">
        <v>1</v>
      </c>
      <c r="F96" s="404"/>
      <c r="G96" s="404"/>
      <c r="H96" s="123">
        <f t="shared" si="8"/>
        <v>0</v>
      </c>
      <c r="J96"/>
      <c r="K96"/>
      <c r="L96" s="11"/>
    </row>
    <row r="97" spans="1:12" ht="28.35" customHeight="1" x14ac:dyDescent="0.25">
      <c r="A97" s="378"/>
      <c r="B97" s="379"/>
      <c r="C97" s="377"/>
      <c r="D97" s="377"/>
      <c r="E97" s="109" t="s">
        <v>1</v>
      </c>
      <c r="F97" s="404"/>
      <c r="G97" s="404"/>
      <c r="H97" s="123">
        <f t="shared" si="8"/>
        <v>0</v>
      </c>
      <c r="J97"/>
      <c r="K97"/>
      <c r="L97" s="11"/>
    </row>
    <row r="98" spans="1:12" ht="28.35" customHeight="1" x14ac:dyDescent="0.25">
      <c r="A98" s="378"/>
      <c r="B98" s="379"/>
      <c r="C98" s="377"/>
      <c r="D98" s="377"/>
      <c r="E98" s="109" t="s">
        <v>1</v>
      </c>
      <c r="F98" s="404"/>
      <c r="G98" s="404"/>
      <c r="H98" s="123">
        <f t="shared" si="8"/>
        <v>0</v>
      </c>
      <c r="J98"/>
      <c r="K98"/>
      <c r="L98" s="11"/>
    </row>
    <row r="99" spans="1:12" ht="28.35" customHeight="1" x14ac:dyDescent="0.25">
      <c r="A99" s="378"/>
      <c r="B99" s="379"/>
      <c r="C99" s="377"/>
      <c r="D99" s="377"/>
      <c r="E99" s="109" t="s">
        <v>1</v>
      </c>
      <c r="F99" s="404"/>
      <c r="G99" s="404"/>
      <c r="H99" s="123">
        <f t="shared" si="8"/>
        <v>0</v>
      </c>
      <c r="J99"/>
      <c r="K99"/>
      <c r="L99" s="11"/>
    </row>
    <row r="100" spans="1:12" ht="28.35" customHeight="1" x14ac:dyDescent="0.25">
      <c r="A100" s="378"/>
      <c r="B100" s="379"/>
      <c r="C100" s="377"/>
      <c r="D100" s="377"/>
      <c r="E100" s="109" t="s">
        <v>1</v>
      </c>
      <c r="F100" s="404"/>
      <c r="G100" s="404"/>
      <c r="H100" s="123">
        <f t="shared" si="8"/>
        <v>0</v>
      </c>
      <c r="J100"/>
      <c r="K100"/>
      <c r="L100" s="11"/>
    </row>
    <row r="101" spans="1:12" ht="28.5" customHeight="1" thickBot="1" x14ac:dyDescent="0.3">
      <c r="A101" s="374" t="s">
        <v>142</v>
      </c>
      <c r="B101" s="375"/>
      <c r="C101" s="375"/>
      <c r="D101" s="375"/>
      <c r="E101" s="376"/>
      <c r="F101" s="124">
        <f>SUM(F89:F100)</f>
        <v>0</v>
      </c>
      <c r="G101" s="124">
        <f>SUM(G89:G100)</f>
        <v>0</v>
      </c>
      <c r="H101" s="125">
        <f>SUM(H89:H100)</f>
        <v>0</v>
      </c>
      <c r="J101"/>
      <c r="K101"/>
      <c r="L101" s="11"/>
    </row>
  </sheetData>
  <sheetProtection algorithmName="SHA-512" hashValue="si762+mx8CYntYTmdip15U/K3EeNp1/rmqWXIDVrBt0MXpjBuVXaQknAsFV/3dHub06z3VNFzsZZrEZBhYgXsw==" saltValue="u3O61NKB25LiOTE4MHphcA==" spinCount="100000" sheet="1" objects="1" scenarios="1"/>
  <sortState xmlns:xlrd2="http://schemas.microsoft.com/office/spreadsheetml/2017/richdata2" ref="C92:E98">
    <sortCondition ref="C92:C98"/>
  </sortState>
  <dataConsolidate function="count"/>
  <mergeCells count="169">
    <mergeCell ref="A101:E101"/>
    <mergeCell ref="C91:D91"/>
    <mergeCell ref="C92:D92"/>
    <mergeCell ref="C94:D94"/>
    <mergeCell ref="C95:D95"/>
    <mergeCell ref="C96:D96"/>
    <mergeCell ref="C97:D97"/>
    <mergeCell ref="C98:D98"/>
    <mergeCell ref="C99:D99"/>
    <mergeCell ref="A91:B91"/>
    <mergeCell ref="A97:B97"/>
    <mergeCell ref="A95:B95"/>
    <mergeCell ref="A94:B94"/>
    <mergeCell ref="A92:B92"/>
    <mergeCell ref="A98:B98"/>
    <mergeCell ref="A99:B99"/>
    <mergeCell ref="A100:B100"/>
    <mergeCell ref="A96:B96"/>
    <mergeCell ref="C100:D100"/>
    <mergeCell ref="C88:D88"/>
    <mergeCell ref="C89:D89"/>
    <mergeCell ref="I74:J74"/>
    <mergeCell ref="A73:G74"/>
    <mergeCell ref="H73:H74"/>
    <mergeCell ref="A75:G76"/>
    <mergeCell ref="H75:H76"/>
    <mergeCell ref="I76:J76"/>
    <mergeCell ref="A88:B88"/>
    <mergeCell ref="A89:B89"/>
    <mergeCell ref="A77:G77"/>
    <mergeCell ref="J78:L78"/>
    <mergeCell ref="J79:J80"/>
    <mergeCell ref="K79:L80"/>
    <mergeCell ref="J81:J83"/>
    <mergeCell ref="K81:L83"/>
    <mergeCell ref="J84:J86"/>
    <mergeCell ref="K84:L84"/>
    <mergeCell ref="K85:L85"/>
    <mergeCell ref="K86:L86"/>
    <mergeCell ref="J77:L77"/>
    <mergeCell ref="K74:L74"/>
    <mergeCell ref="K76:L76"/>
    <mergeCell ref="A87:G87"/>
    <mergeCell ref="A42:B42"/>
    <mergeCell ref="A43:B43"/>
    <mergeCell ref="A44:B44"/>
    <mergeCell ref="A45:B45"/>
    <mergeCell ref="A46:G46"/>
    <mergeCell ref="A47:L47"/>
    <mergeCell ref="K30:K45"/>
    <mergeCell ref="L30:L45"/>
    <mergeCell ref="I30:I45"/>
    <mergeCell ref="A30:B30"/>
    <mergeCell ref="A31:B31"/>
    <mergeCell ref="A41:B4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P16:P28"/>
    <mergeCell ref="K28:K29"/>
    <mergeCell ref="L28:L29"/>
    <mergeCell ref="M14:M16"/>
    <mergeCell ref="H14:H15"/>
    <mergeCell ref="L14:L15"/>
    <mergeCell ref="H28:H29"/>
    <mergeCell ref="K14:K15"/>
    <mergeCell ref="I14:J14"/>
    <mergeCell ref="J16:J19"/>
    <mergeCell ref="A27:L27"/>
    <mergeCell ref="A14:F14"/>
    <mergeCell ref="A21:B21"/>
    <mergeCell ref="A25:B25"/>
    <mergeCell ref="A17:G17"/>
    <mergeCell ref="A20:G20"/>
    <mergeCell ref="H20:H21"/>
    <mergeCell ref="A26:G26"/>
    <mergeCell ref="A28:F28"/>
    <mergeCell ref="A18:G18"/>
    <mergeCell ref="A1:L1"/>
    <mergeCell ref="F8:G8"/>
    <mergeCell ref="J8:L8"/>
    <mergeCell ref="A3:D3"/>
    <mergeCell ref="B4:D4"/>
    <mergeCell ref="B5:D5"/>
    <mergeCell ref="G3:L3"/>
    <mergeCell ref="G4:H4"/>
    <mergeCell ref="G5:H5"/>
    <mergeCell ref="G6:H6"/>
    <mergeCell ref="A12:L12"/>
    <mergeCell ref="J4:K4"/>
    <mergeCell ref="J5:K5"/>
    <mergeCell ref="J6:K6"/>
    <mergeCell ref="B6:D6"/>
    <mergeCell ref="J10:L10"/>
    <mergeCell ref="A15:G15"/>
    <mergeCell ref="A19:G19"/>
    <mergeCell ref="A29:B29"/>
    <mergeCell ref="A23:B23"/>
    <mergeCell ref="A13:H13"/>
    <mergeCell ref="I13:L13"/>
    <mergeCell ref="G7:H7"/>
    <mergeCell ref="I7:L7"/>
    <mergeCell ref="J22:J25"/>
    <mergeCell ref="A9:L9"/>
    <mergeCell ref="I28:J28"/>
    <mergeCell ref="A24:B24"/>
    <mergeCell ref="I20:J20"/>
    <mergeCell ref="K20:K21"/>
    <mergeCell ref="L20:L21"/>
    <mergeCell ref="A22:B22"/>
    <mergeCell ref="A16:G16"/>
    <mergeCell ref="A72:G72"/>
    <mergeCell ref="A71:L71"/>
    <mergeCell ref="A68:F68"/>
    <mergeCell ref="A69:G70"/>
    <mergeCell ref="I70:J70"/>
    <mergeCell ref="K70:L70"/>
    <mergeCell ref="C61:G61"/>
    <mergeCell ref="C62:G62"/>
    <mergeCell ref="C63:G63"/>
    <mergeCell ref="A64:G64"/>
    <mergeCell ref="H68:H69"/>
    <mergeCell ref="I68:J69"/>
    <mergeCell ref="A65:L65"/>
    <mergeCell ref="A67:L67"/>
    <mergeCell ref="A66:G66"/>
    <mergeCell ref="A61:B61"/>
    <mergeCell ref="A62:B62"/>
    <mergeCell ref="K68:L69"/>
    <mergeCell ref="A63:B63"/>
    <mergeCell ref="C52:G52"/>
    <mergeCell ref="I48:J48"/>
    <mergeCell ref="C58:G58"/>
    <mergeCell ref="A48:F48"/>
    <mergeCell ref="L56:L57"/>
    <mergeCell ref="A54:G54"/>
    <mergeCell ref="A55:L55"/>
    <mergeCell ref="G56:G57"/>
    <mergeCell ref="A56:F57"/>
    <mergeCell ref="A90:B90"/>
    <mergeCell ref="C90:D90"/>
    <mergeCell ref="A93:H93"/>
    <mergeCell ref="A11:L11"/>
    <mergeCell ref="C60:G60"/>
    <mergeCell ref="I56:J56"/>
    <mergeCell ref="K56:K57"/>
    <mergeCell ref="A49:B49"/>
    <mergeCell ref="C49:G49"/>
    <mergeCell ref="A59:B59"/>
    <mergeCell ref="A58:B58"/>
    <mergeCell ref="H48:H49"/>
    <mergeCell ref="A50:B50"/>
    <mergeCell ref="C50:G50"/>
    <mergeCell ref="A53:B53"/>
    <mergeCell ref="C53:G53"/>
    <mergeCell ref="K48:K49"/>
    <mergeCell ref="A60:B60"/>
    <mergeCell ref="C59:G59"/>
    <mergeCell ref="L48:L49"/>
    <mergeCell ref="H56:H57"/>
    <mergeCell ref="A51:B51"/>
    <mergeCell ref="C51:G51"/>
    <mergeCell ref="A52:B52"/>
  </mergeCells>
  <phoneticPr fontId="7" type="noConversion"/>
  <conditionalFormatting sqref="F22:F25">
    <cfRule type="cellIs" dxfId="32" priority="17" operator="lessThan">
      <formula>0.26</formula>
    </cfRule>
  </conditionalFormatting>
  <conditionalFormatting sqref="F30:F45">
    <cfRule type="cellIs" dxfId="31" priority="2" operator="lessThan">
      <formula>0.26</formula>
    </cfRule>
  </conditionalFormatting>
  <conditionalFormatting sqref="I73 H77">
    <cfRule type="expression" dxfId="29" priority="38">
      <formula>$I$73&lt;$H$77</formula>
    </cfRule>
  </conditionalFormatting>
  <conditionalFormatting sqref="I70:L70">
    <cfRule type="expression" dxfId="28" priority="22">
      <formula>$I$70&lt;0</formula>
    </cfRule>
  </conditionalFormatting>
  <conditionalFormatting sqref="K70">
    <cfRule type="expression" dxfId="25" priority="18">
      <formula>$I$70+$K$70&gt;$H$70</formula>
    </cfRule>
  </conditionalFormatting>
  <conditionalFormatting sqref="K76">
    <cfRule type="expression" dxfId="24" priority="111">
      <formula>$K$75+$L$75&gt;$L$4</formula>
    </cfRule>
  </conditionalFormatting>
  <conditionalFormatting sqref="K81">
    <cfRule type="expression" dxfId="23" priority="5" stopIfTrue="1">
      <formula>$L$96&gt;$I$6</formula>
    </cfRule>
    <cfRule type="expression" dxfId="22" priority="6" stopIfTrue="1">
      <formula>AND($L$96&lt;$I$5,$L$96&lt;&gt;0)</formula>
    </cfRule>
  </conditionalFormatting>
  <conditionalFormatting sqref="K70:L70">
    <cfRule type="expression" dxfId="21" priority="28">
      <formula>$K$70&gt;#REF!</formula>
    </cfRule>
  </conditionalFormatting>
  <conditionalFormatting sqref="L73">
    <cfRule type="expression" dxfId="20" priority="15">
      <formula>$L$73&gt;$I$6</formula>
    </cfRule>
  </conditionalFormatting>
  <conditionalFormatting sqref="L75">
    <cfRule type="expression" dxfId="19" priority="109">
      <formula>$L$75&gt;$I$4</formula>
    </cfRule>
  </conditionalFormatting>
  <conditionalFormatting sqref="M70">
    <cfRule type="expression" dxfId="18" priority="42" stopIfTrue="1">
      <formula>$I$70+$K$70&gt;$H$70</formula>
    </cfRule>
  </conditionalFormatting>
  <dataValidations xWindow="1099" yWindow="276" count="2">
    <dataValidation type="decimal" errorStyle="information" operator="equal" allowBlank="1" showInputMessage="1" showErrorMessage="1" errorTitle="Taux charges sociales" error="Selon le Programme, pour les charges sociales et les avantages sociaux, le taux minimal accepté est de 26 % du salaire. Taux inférieur non admissible. Taux supérieur accepté s’il est justifié (voir Instructions). " sqref="F22 F30" xr:uid="{D7DE4EDA-7BF7-434A-897F-1E67983BCC59}">
      <formula1>0.26</formula1>
    </dataValidation>
    <dataValidation type="decimal" errorStyle="information" operator="equal" allowBlank="1" showInputMessage="1" showErrorMessage="1" errorTitle="Taux de charges sociales" error="Charges sociales : montant forfaitaire de 26 % du salaire. Taux inférieur : non admissible;  taux supérieur : accepté avec justifications (voir le document Instructions). " sqref="F23:F25 F31:F45" xr:uid="{BD2563E6-7861-49B2-98F5-32B032E412A5}">
      <formula1>0.26</formula1>
    </dataValidation>
  </dataValidations>
  <hyperlinks>
    <hyperlink ref="G48" r:id="rId1" xr:uid="{7CC6EF90-3505-41C7-9245-D66135C24A57}"/>
  </hyperlinks>
  <pageMargins left="0.23622047244094491" right="0.23622047244094491" top="0.74803149606299213" bottom="0.74803149606299213" header="0.31496062992125984" footer="0.31496062992125984"/>
  <pageSetup scale="60" fitToHeight="0" orientation="landscape" horizontalDpi="1200" verticalDpi="1200" r:id="rId2"/>
  <rowBreaks count="2" manualBreakCount="2">
    <brk id="47" max="11" man="1"/>
    <brk id="86" max="11" man="1"/>
  </rowBreaks>
  <ignoredErrors>
    <ignoredError sqref="H22:H25 H30" unlockedFormula="1"/>
  </ignoredErrors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5" id="{77981DE5-AF03-4F40-9393-94946CF9BAFD}">
            <xm:f>Source!A98=6</xm:f>
            <x14:dxf>
              <font>
                <color rgb="FFCB381F"/>
              </font>
            </x14:dxf>
          </x14:cfRule>
          <xm:sqref>A56</xm:sqref>
        </x14:conditionalFormatting>
        <x14:conditionalFormatting xmlns:xm="http://schemas.microsoft.com/office/excel/2006/main">
          <x14:cfRule type="expression" priority="25" id="{6D627BF6-58E2-4560-A4B2-9CD75A6CDCCE}">
            <xm:f>Source!$A$112=6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I30 K30:L30 J49 J57 J72 J75</xm:sqref>
        </x14:conditionalFormatting>
        <x14:conditionalFormatting xmlns:xm="http://schemas.microsoft.com/office/excel/2006/main">
          <x14:cfRule type="expression" priority="37" id="{495BD2EA-2DBF-4B36-8CCD-6FC3A5164030}">
            <xm:f>Source!$A$112=6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J15:J16</xm:sqref>
        </x14:conditionalFormatting>
        <x14:conditionalFormatting xmlns:xm="http://schemas.microsoft.com/office/excel/2006/main">
          <x14:cfRule type="expression" priority="7" id="{28077B7A-69DE-48A7-868A-743CC9F6823A}">
            <xm:f>Source!$A$112=6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J21:J22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1099" yWindow="276" count="4">
        <x14:dataValidation type="list" allowBlank="1" showInputMessage="1" showErrorMessage="1" xr:uid="{1668A6F5-1428-41C8-BBFC-793EC26F1FFD}">
          <x14:formula1>
            <xm:f>Source!$C$17:$C$36</xm:f>
          </x14:formula1>
          <xm:sqref>D30</xm:sqref>
        </x14:dataValidation>
        <x14:dataValidation type="list" allowBlank="1" showInputMessage="1" showErrorMessage="1" xr:uid="{6982135A-E2AC-4BF6-97B9-B16F3CCD1825}">
          <x14:formula1>
            <xm:f>Source!$A$77:$A$79</xm:f>
          </x14:formula1>
          <xm:sqref>E92 E94:E100 E90</xm:sqref>
        </x14:dataValidation>
        <x14:dataValidation type="list" allowBlank="1" showInputMessage="1" showErrorMessage="1" xr:uid="{2A625D56-06C0-41AC-8E31-B1A02F8D26BA}">
          <x14:formula1>
            <xm:f>Source!$B$17:$B$30</xm:f>
          </x14:formula1>
          <xm:sqref>D22:D25 D31:D45</xm:sqref>
        </x14:dataValidation>
        <x14:dataValidation type="list" allowBlank="1" showInputMessage="1" showErrorMessage="1" xr:uid="{AF3D975A-2FE5-4F09-8212-3405A9F19767}">
          <x14:formula1>
            <xm:f>Source!$A$103:$A$106</xm:f>
          </x14:formula1>
          <xm:sqref>A58:B63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D3520-CFF9-4D77-98A8-CB6E8D736189}">
  <sheetPr>
    <pageSetUpPr fitToPage="1"/>
  </sheetPr>
  <dimension ref="A1:P101"/>
  <sheetViews>
    <sheetView showGridLines="0" tabSelected="1" topLeftCell="A54" zoomScale="115" zoomScaleNormal="115" workbookViewId="0">
      <selection activeCell="I70" sqref="I70:L70"/>
    </sheetView>
  </sheetViews>
  <sheetFormatPr baseColWidth="10" defaultColWidth="11.28515625" defaultRowHeight="14.25" x14ac:dyDescent="0.2"/>
  <cols>
    <col min="1" max="1" width="18.28515625" style="1" customWidth="1"/>
    <col min="2" max="2" width="14.140625" style="1" customWidth="1"/>
    <col min="3" max="3" width="21.5703125" style="1" customWidth="1"/>
    <col min="4" max="4" width="30" style="1" customWidth="1"/>
    <col min="5" max="5" width="15.5703125" style="1" customWidth="1"/>
    <col min="6" max="6" width="14.28515625" style="1" customWidth="1"/>
    <col min="7" max="7" width="14.85546875" style="1" customWidth="1"/>
    <col min="8" max="8" width="18.7109375" style="1" customWidth="1"/>
    <col min="9" max="10" width="18.85546875" style="1" customWidth="1"/>
    <col min="11" max="12" width="18.7109375" style="1" customWidth="1"/>
    <col min="13" max="13" width="25.5703125" style="1" customWidth="1"/>
    <col min="14" max="14" width="11.28515625" style="1"/>
    <col min="15" max="15" width="24" style="1" customWidth="1"/>
    <col min="16" max="16" width="11.28515625" style="1" customWidth="1"/>
    <col min="17" max="16384" width="11.28515625" style="1"/>
  </cols>
  <sheetData>
    <row r="1" spans="1:16" s="2" customFormat="1" ht="75.75" customHeight="1" x14ac:dyDescent="0.25">
      <c r="A1" s="299" t="s">
        <v>197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4"/>
    </row>
    <row r="2" spans="1:16" s="4" customFormat="1" ht="14.25" customHeight="1" thickBot="1" x14ac:dyDescent="0.3">
      <c r="A2" s="3"/>
      <c r="F2" s="33"/>
      <c r="H2" s="116"/>
      <c r="I2" s="117"/>
      <c r="J2" s="8"/>
      <c r="K2" s="8"/>
      <c r="L2" s="111" t="s">
        <v>263</v>
      </c>
    </row>
    <row r="3" spans="1:16" s="5" customFormat="1" ht="34.5" customHeight="1" x14ac:dyDescent="0.25">
      <c r="A3" s="302" t="s">
        <v>213</v>
      </c>
      <c r="B3" s="303"/>
      <c r="C3" s="303"/>
      <c r="D3" s="304"/>
      <c r="E3" s="4"/>
      <c r="F3" s="33"/>
      <c r="G3" s="308" t="s">
        <v>261</v>
      </c>
      <c r="H3" s="309"/>
      <c r="I3" s="309"/>
      <c r="J3" s="309"/>
      <c r="K3" s="309"/>
      <c r="L3" s="310"/>
      <c r="M3" s="4"/>
      <c r="N3" s="118"/>
    </row>
    <row r="4" spans="1:16" s="5" customFormat="1" ht="42" customHeight="1" x14ac:dyDescent="0.2">
      <c r="A4" s="65" t="s">
        <v>0</v>
      </c>
      <c r="B4" s="385" t="str">
        <f>IF('An 1 Coût Structure financement'!B4="","",'An 1 Coût Structure financement'!B4)</f>
        <v/>
      </c>
      <c r="C4" s="386"/>
      <c r="D4" s="387"/>
      <c r="E4" s="9"/>
      <c r="G4" s="311" t="s">
        <v>158</v>
      </c>
      <c r="H4" s="267"/>
      <c r="I4" s="119">
        <v>0.8</v>
      </c>
      <c r="J4" s="266" t="s">
        <v>117</v>
      </c>
      <c r="K4" s="267"/>
      <c r="L4" s="120">
        <v>0.8</v>
      </c>
      <c r="M4" s="13"/>
    </row>
    <row r="5" spans="1:16" s="5" customFormat="1" ht="40.5" customHeight="1" x14ac:dyDescent="0.2">
      <c r="A5" s="65" t="s">
        <v>2</v>
      </c>
      <c r="B5" s="385" t="str">
        <f>IF('An 1 Coût Structure financement'!B5="","",'An 1 Coût Structure financement'!B5)</f>
        <v/>
      </c>
      <c r="C5" s="386"/>
      <c r="D5" s="387"/>
      <c r="E5" s="9"/>
      <c r="G5" s="311" t="s">
        <v>159</v>
      </c>
      <c r="H5" s="267"/>
      <c r="I5" s="72">
        <v>5000</v>
      </c>
      <c r="J5" s="266" t="s">
        <v>260</v>
      </c>
      <c r="K5" s="267"/>
      <c r="L5" s="120">
        <v>0.2</v>
      </c>
    </row>
    <row r="6" spans="1:16" s="5" customFormat="1" ht="35.25" customHeight="1" thickBot="1" x14ac:dyDescent="0.25">
      <c r="A6" s="73" t="s">
        <v>156</v>
      </c>
      <c r="B6" s="269"/>
      <c r="C6" s="270"/>
      <c r="D6" s="271"/>
      <c r="E6" s="9"/>
      <c r="G6" s="312" t="s">
        <v>160</v>
      </c>
      <c r="H6" s="268"/>
      <c r="I6" s="72">
        <v>100000</v>
      </c>
      <c r="J6" s="268" t="s">
        <v>198</v>
      </c>
      <c r="K6" s="268"/>
      <c r="L6" s="120">
        <v>0.1</v>
      </c>
      <c r="M6" s="14"/>
    </row>
    <row r="7" spans="1:16" s="5" customFormat="1" ht="27.75" customHeight="1" thickBot="1" x14ac:dyDescent="0.25">
      <c r="A7" s="36"/>
      <c r="B7" s="36"/>
      <c r="C7" s="36"/>
      <c r="D7" s="37"/>
      <c r="E7" s="10"/>
      <c r="F7" s="75"/>
      <c r="G7" s="284" t="s">
        <v>144</v>
      </c>
      <c r="H7" s="285"/>
      <c r="I7" s="286" t="s">
        <v>247</v>
      </c>
      <c r="J7" s="287"/>
      <c r="K7" s="287"/>
      <c r="L7" s="288"/>
    </row>
    <row r="8" spans="1:16" s="5" customFormat="1" ht="9.75" customHeight="1" thickBot="1" x14ac:dyDescent="0.25">
      <c r="A8" s="36"/>
      <c r="B8" s="36"/>
      <c r="C8" s="36"/>
      <c r="D8" s="37"/>
      <c r="E8" s="10"/>
      <c r="F8" s="300"/>
      <c r="G8" s="300"/>
      <c r="H8" s="68"/>
      <c r="I8" s="10"/>
      <c r="J8" s="301"/>
      <c r="K8" s="301"/>
      <c r="L8" s="301"/>
    </row>
    <row r="9" spans="1:16" s="5" customFormat="1" ht="32.25" customHeight="1" thickBot="1" x14ac:dyDescent="0.25">
      <c r="A9" s="291" t="s">
        <v>212</v>
      </c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3"/>
    </row>
    <row r="10" spans="1:16" ht="9.75" customHeight="1" thickBot="1" x14ac:dyDescent="0.25">
      <c r="J10" s="272"/>
      <c r="K10" s="272"/>
      <c r="L10" s="272"/>
    </row>
    <row r="11" spans="1:16" ht="21.95" customHeight="1" thickBot="1" x14ac:dyDescent="0.25">
      <c r="A11" s="194" t="s">
        <v>246</v>
      </c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L11" s="196"/>
    </row>
    <row r="12" spans="1:16" s="2" customFormat="1" ht="21.95" customHeight="1" thickBot="1" x14ac:dyDescent="0.3">
      <c r="A12" s="262" t="s">
        <v>162</v>
      </c>
      <c r="B12" s="263"/>
      <c r="C12" s="263"/>
      <c r="D12" s="263"/>
      <c r="E12" s="263"/>
      <c r="F12" s="263"/>
      <c r="G12" s="263"/>
      <c r="H12" s="263"/>
      <c r="I12" s="264"/>
      <c r="J12" s="264"/>
      <c r="K12" s="264"/>
      <c r="L12" s="265"/>
    </row>
    <row r="13" spans="1:16" s="2" customFormat="1" ht="21.95" customHeight="1" thickTop="1" x14ac:dyDescent="0.25">
      <c r="A13" s="279" t="s">
        <v>146</v>
      </c>
      <c r="B13" s="280"/>
      <c r="C13" s="280"/>
      <c r="D13" s="280"/>
      <c r="E13" s="280"/>
      <c r="F13" s="280"/>
      <c r="G13" s="280"/>
      <c r="H13" s="280"/>
      <c r="I13" s="281" t="s">
        <v>172</v>
      </c>
      <c r="J13" s="282"/>
      <c r="K13" s="282"/>
      <c r="L13" s="283"/>
    </row>
    <row r="14" spans="1:16" s="2" customFormat="1" ht="26.25" customHeight="1" x14ac:dyDescent="0.25">
      <c r="A14" s="224" t="s">
        <v>196</v>
      </c>
      <c r="B14" s="225"/>
      <c r="C14" s="225"/>
      <c r="D14" s="225"/>
      <c r="E14" s="225"/>
      <c r="F14" s="225"/>
      <c r="G14" s="69"/>
      <c r="H14" s="215" t="s">
        <v>133</v>
      </c>
      <c r="I14" s="296" t="s">
        <v>175</v>
      </c>
      <c r="J14" s="201"/>
      <c r="K14" s="202" t="s">
        <v>171</v>
      </c>
      <c r="L14" s="215" t="s">
        <v>150</v>
      </c>
      <c r="M14" s="314"/>
    </row>
    <row r="15" spans="1:16" s="5" customFormat="1" ht="26.25" customHeight="1" x14ac:dyDescent="0.2">
      <c r="A15" s="224" t="s">
        <v>210</v>
      </c>
      <c r="B15" s="225"/>
      <c r="C15" s="225"/>
      <c r="D15" s="225"/>
      <c r="E15" s="225"/>
      <c r="F15" s="225"/>
      <c r="G15" s="273"/>
      <c r="H15" s="216"/>
      <c r="I15" s="76" t="s">
        <v>204</v>
      </c>
      <c r="J15" s="35" t="s">
        <v>132</v>
      </c>
      <c r="K15" s="203"/>
      <c r="L15" s="216"/>
      <c r="M15" s="314"/>
    </row>
    <row r="16" spans="1:16" s="5" customFormat="1" ht="15" customHeight="1" x14ac:dyDescent="0.2">
      <c r="A16" s="298" t="s">
        <v>185</v>
      </c>
      <c r="B16" s="222"/>
      <c r="C16" s="222"/>
      <c r="D16" s="222"/>
      <c r="E16" s="222"/>
      <c r="F16" s="222"/>
      <c r="G16" s="223"/>
      <c r="H16" s="135">
        <v>35000</v>
      </c>
      <c r="I16" s="136">
        <v>5000</v>
      </c>
      <c r="J16" s="289" t="s">
        <v>92</v>
      </c>
      <c r="K16" s="137"/>
      <c r="L16" s="135">
        <f>H16-I16-K16</f>
        <v>30000</v>
      </c>
      <c r="M16" s="314"/>
      <c r="P16" s="313"/>
    </row>
    <row r="17" spans="1:16" s="5" customFormat="1" ht="15" customHeight="1" x14ac:dyDescent="0.2">
      <c r="A17" s="274"/>
      <c r="B17" s="198"/>
      <c r="C17" s="198"/>
      <c r="D17" s="198"/>
      <c r="E17" s="198"/>
      <c r="F17" s="198"/>
      <c r="G17" s="199"/>
      <c r="H17" s="64"/>
      <c r="I17" s="77"/>
      <c r="J17" s="290"/>
      <c r="K17" s="64"/>
      <c r="L17" s="80">
        <f>H17-I17-K17</f>
        <v>0</v>
      </c>
      <c r="M17" s="9"/>
      <c r="P17" s="313"/>
    </row>
    <row r="18" spans="1:16" s="5" customFormat="1" ht="15" customHeight="1" x14ac:dyDescent="0.2">
      <c r="A18" s="274"/>
      <c r="B18" s="198"/>
      <c r="C18" s="198"/>
      <c r="D18" s="198"/>
      <c r="E18" s="198"/>
      <c r="F18" s="198"/>
      <c r="G18" s="199"/>
      <c r="H18" s="64"/>
      <c r="I18" s="77"/>
      <c r="J18" s="290"/>
      <c r="K18" s="64"/>
      <c r="L18" s="80">
        <f>H18-I18-K18</f>
        <v>0</v>
      </c>
      <c r="M18" s="6"/>
      <c r="P18" s="313"/>
    </row>
    <row r="19" spans="1:16" s="5" customFormat="1" ht="15" customHeight="1" x14ac:dyDescent="0.2">
      <c r="A19" s="274"/>
      <c r="B19" s="198"/>
      <c r="C19" s="198"/>
      <c r="D19" s="198"/>
      <c r="E19" s="198"/>
      <c r="F19" s="198"/>
      <c r="G19" s="199"/>
      <c r="H19" s="64"/>
      <c r="I19" s="77"/>
      <c r="J19" s="315"/>
      <c r="K19" s="64"/>
      <c r="L19" s="80">
        <f>H19-I19-K19</f>
        <v>0</v>
      </c>
      <c r="P19" s="313"/>
    </row>
    <row r="20" spans="1:16" s="5" customFormat="1" ht="26.25" customHeight="1" x14ac:dyDescent="0.2">
      <c r="A20" s="224" t="s">
        <v>209</v>
      </c>
      <c r="B20" s="225"/>
      <c r="C20" s="225"/>
      <c r="D20" s="225"/>
      <c r="E20" s="225"/>
      <c r="F20" s="225"/>
      <c r="G20" s="273"/>
      <c r="H20" s="215" t="s">
        <v>133</v>
      </c>
      <c r="I20" s="296" t="s">
        <v>175</v>
      </c>
      <c r="J20" s="201"/>
      <c r="K20" s="202" t="s">
        <v>171</v>
      </c>
      <c r="L20" s="207" t="s">
        <v>150</v>
      </c>
      <c r="P20" s="313"/>
    </row>
    <row r="21" spans="1:16" s="5" customFormat="1" ht="28.5" customHeight="1" x14ac:dyDescent="0.2">
      <c r="A21" s="275" t="s">
        <v>115</v>
      </c>
      <c r="B21" s="276"/>
      <c r="C21" s="138" t="s">
        <v>135</v>
      </c>
      <c r="D21" s="139" t="s">
        <v>95</v>
      </c>
      <c r="E21" s="140" t="s">
        <v>176</v>
      </c>
      <c r="F21" s="140" t="s">
        <v>4</v>
      </c>
      <c r="G21" s="141" t="s">
        <v>170</v>
      </c>
      <c r="H21" s="216"/>
      <c r="I21" s="76" t="s">
        <v>204</v>
      </c>
      <c r="J21" s="35" t="s">
        <v>132</v>
      </c>
      <c r="K21" s="203"/>
      <c r="L21" s="208"/>
      <c r="P21" s="313"/>
    </row>
    <row r="22" spans="1:16" s="5" customFormat="1" ht="15" customHeight="1" x14ac:dyDescent="0.2">
      <c r="A22" s="209" t="s">
        <v>165</v>
      </c>
      <c r="B22" s="297"/>
      <c r="C22" s="158" t="s">
        <v>134</v>
      </c>
      <c r="D22" s="187" t="s">
        <v>5</v>
      </c>
      <c r="E22" s="143">
        <v>52</v>
      </c>
      <c r="F22" s="144">
        <v>0.26</v>
      </c>
      <c r="G22" s="135">
        <v>1500</v>
      </c>
      <c r="H22" s="135">
        <f>ROUND((E22+(E22*F22))*G22,0)</f>
        <v>98280</v>
      </c>
      <c r="I22" s="136"/>
      <c r="J22" s="289" t="s">
        <v>92</v>
      </c>
      <c r="K22" s="135"/>
      <c r="L22" s="135">
        <f>H22-I22-K22</f>
        <v>98280</v>
      </c>
      <c r="M22" s="83"/>
      <c r="P22" s="313"/>
    </row>
    <row r="23" spans="1:16" s="5" customFormat="1" ht="15" customHeight="1" x14ac:dyDescent="0.2">
      <c r="A23" s="277"/>
      <c r="B23" s="278"/>
      <c r="C23" s="79"/>
      <c r="D23" s="185" t="s">
        <v>1</v>
      </c>
      <c r="E23" s="66"/>
      <c r="F23" s="112">
        <v>0.26</v>
      </c>
      <c r="G23" s="64"/>
      <c r="H23" s="74">
        <f t="shared" ref="H23:H25" si="0">ROUND((E23+(E23*F23))*G23,0)</f>
        <v>0</v>
      </c>
      <c r="I23" s="77"/>
      <c r="J23" s="290"/>
      <c r="K23" s="64"/>
      <c r="L23" s="80">
        <f t="shared" ref="L23:L25" si="1">H23-I23-J23-K23</f>
        <v>0</v>
      </c>
      <c r="P23" s="313"/>
    </row>
    <row r="24" spans="1:16" s="5" customFormat="1" ht="15" customHeight="1" x14ac:dyDescent="0.2">
      <c r="A24" s="277"/>
      <c r="B24" s="278"/>
      <c r="C24" s="79"/>
      <c r="D24" s="185" t="s">
        <v>1</v>
      </c>
      <c r="E24" s="66"/>
      <c r="F24" s="112">
        <v>0.26</v>
      </c>
      <c r="G24" s="64"/>
      <c r="H24" s="74">
        <f t="shared" si="0"/>
        <v>0</v>
      </c>
      <c r="I24" s="77"/>
      <c r="J24" s="290"/>
      <c r="K24" s="64"/>
      <c r="L24" s="80">
        <f t="shared" si="1"/>
        <v>0</v>
      </c>
      <c r="P24" s="313"/>
    </row>
    <row r="25" spans="1:16" s="5" customFormat="1" ht="15" customHeight="1" thickBot="1" x14ac:dyDescent="0.25">
      <c r="A25" s="316"/>
      <c r="B25" s="317"/>
      <c r="C25" s="93"/>
      <c r="D25" s="186" t="s">
        <v>1</v>
      </c>
      <c r="E25" s="94"/>
      <c r="F25" s="130">
        <v>0.26</v>
      </c>
      <c r="G25" s="95"/>
      <c r="H25" s="96">
        <f t="shared" si="0"/>
        <v>0</v>
      </c>
      <c r="I25" s="97"/>
      <c r="J25" s="290"/>
      <c r="K25" s="100"/>
      <c r="L25" s="101">
        <f t="shared" si="1"/>
        <v>0</v>
      </c>
      <c r="P25" s="313"/>
    </row>
    <row r="26" spans="1:16" s="5" customFormat="1" ht="15" customHeight="1" x14ac:dyDescent="0.2">
      <c r="A26" s="243" t="s">
        <v>145</v>
      </c>
      <c r="B26" s="244"/>
      <c r="C26" s="244"/>
      <c r="D26" s="244"/>
      <c r="E26" s="244"/>
      <c r="F26" s="244"/>
      <c r="G26" s="318"/>
      <c r="H26" s="92">
        <f>SUM(H17:H19)+SUM(H23:H25)</f>
        <v>0</v>
      </c>
      <c r="I26" s="98">
        <f>SUM(I17:I19)+SUM(I23:I25)</f>
        <v>0</v>
      </c>
      <c r="J26" s="99"/>
      <c r="K26" s="99">
        <f t="shared" ref="K26" si="2">SUM(K17:K19)+SUM(K23:K25)</f>
        <v>0</v>
      </c>
      <c r="L26" s="92">
        <f>SUM(L17:L19)+SUM(L23:L25)</f>
        <v>0</v>
      </c>
      <c r="M26" s="84"/>
      <c r="P26" s="313"/>
    </row>
    <row r="27" spans="1:16" s="5" customFormat="1" ht="4.3499999999999996" customHeight="1" x14ac:dyDescent="0.2">
      <c r="A27" s="229"/>
      <c r="B27" s="230"/>
      <c r="C27" s="230"/>
      <c r="D27" s="230"/>
      <c r="E27" s="230"/>
      <c r="F27" s="230"/>
      <c r="G27" s="230"/>
      <c r="H27" s="230"/>
      <c r="I27" s="230"/>
      <c r="J27" s="230"/>
      <c r="K27" s="230"/>
      <c r="L27" s="231"/>
      <c r="M27" s="84"/>
      <c r="P27" s="313"/>
    </row>
    <row r="28" spans="1:16" s="5" customFormat="1" ht="26.25" customHeight="1" x14ac:dyDescent="0.2">
      <c r="A28" s="224" t="s">
        <v>199</v>
      </c>
      <c r="B28" s="225"/>
      <c r="C28" s="225"/>
      <c r="D28" s="225"/>
      <c r="E28" s="225"/>
      <c r="F28" s="225"/>
      <c r="G28" s="70"/>
      <c r="H28" s="207" t="s">
        <v>136</v>
      </c>
      <c r="I28" s="294" t="s">
        <v>184</v>
      </c>
      <c r="J28" s="295"/>
      <c r="K28" s="202" t="s">
        <v>171</v>
      </c>
      <c r="L28" s="215" t="s">
        <v>151</v>
      </c>
      <c r="M28" s="83"/>
      <c r="P28" s="313"/>
    </row>
    <row r="29" spans="1:16" s="5" customFormat="1" ht="26.25" customHeight="1" x14ac:dyDescent="0.2">
      <c r="A29" s="275" t="s">
        <v>115</v>
      </c>
      <c r="B29" s="276"/>
      <c r="C29" s="138" t="s">
        <v>135</v>
      </c>
      <c r="D29" s="139" t="s">
        <v>95</v>
      </c>
      <c r="E29" s="140" t="s">
        <v>176</v>
      </c>
      <c r="F29" s="140" t="s">
        <v>4</v>
      </c>
      <c r="G29" s="141" t="s">
        <v>170</v>
      </c>
      <c r="H29" s="208"/>
      <c r="I29" s="78" t="s">
        <v>205</v>
      </c>
      <c r="J29" s="34" t="s">
        <v>132</v>
      </c>
      <c r="K29" s="203"/>
      <c r="L29" s="208"/>
    </row>
    <row r="30" spans="1:16" s="5" customFormat="1" ht="15" customHeight="1" x14ac:dyDescent="0.2">
      <c r="A30" s="209" t="s">
        <v>165</v>
      </c>
      <c r="B30" s="297"/>
      <c r="C30" s="142" t="s">
        <v>134</v>
      </c>
      <c r="D30" s="187" t="s">
        <v>5</v>
      </c>
      <c r="E30" s="143">
        <v>52</v>
      </c>
      <c r="F30" s="144">
        <v>0.26</v>
      </c>
      <c r="G30" s="135">
        <v>10</v>
      </c>
      <c r="H30" s="145">
        <f>ROUND((E30+(E30*F30))*G30,0)</f>
        <v>655</v>
      </c>
      <c r="I30" s="323" t="s">
        <v>92</v>
      </c>
      <c r="J30" s="135">
        <f>H30</f>
        <v>655</v>
      </c>
      <c r="K30" s="289" t="s">
        <v>92</v>
      </c>
      <c r="L30" s="321" t="s">
        <v>92</v>
      </c>
    </row>
    <row r="31" spans="1:16" s="5" customFormat="1" ht="15" customHeight="1" x14ac:dyDescent="0.2">
      <c r="A31" s="277"/>
      <c r="B31" s="319"/>
      <c r="C31" s="88"/>
      <c r="D31" s="185" t="s">
        <v>1</v>
      </c>
      <c r="E31" s="66"/>
      <c r="F31" s="112">
        <v>0.26</v>
      </c>
      <c r="G31" s="64"/>
      <c r="H31" s="80">
        <f t="shared" ref="H31:H45" si="3">ROUND((E31+(E31*F31))*G31,0)</f>
        <v>0</v>
      </c>
      <c r="I31" s="324"/>
      <c r="J31" s="67">
        <f>H31</f>
        <v>0</v>
      </c>
      <c r="K31" s="290"/>
      <c r="L31" s="322"/>
    </row>
    <row r="32" spans="1:16" s="5" customFormat="1" ht="15" customHeight="1" x14ac:dyDescent="0.2">
      <c r="A32" s="277"/>
      <c r="B32" s="319"/>
      <c r="C32" s="88"/>
      <c r="D32" s="185" t="s">
        <v>1</v>
      </c>
      <c r="E32" s="66"/>
      <c r="F32" s="112">
        <v>0.26</v>
      </c>
      <c r="G32" s="64"/>
      <c r="H32" s="80">
        <f t="shared" si="3"/>
        <v>0</v>
      </c>
      <c r="I32" s="324"/>
      <c r="J32" s="67">
        <f t="shared" ref="J32:J40" si="4">H32</f>
        <v>0</v>
      </c>
      <c r="K32" s="290"/>
      <c r="L32" s="322"/>
    </row>
    <row r="33" spans="1:13" s="5" customFormat="1" ht="15" customHeight="1" x14ac:dyDescent="0.2">
      <c r="A33" s="277"/>
      <c r="B33" s="319"/>
      <c r="C33" s="88"/>
      <c r="D33" s="185" t="s">
        <v>1</v>
      </c>
      <c r="E33" s="66"/>
      <c r="F33" s="112">
        <v>0.26</v>
      </c>
      <c r="G33" s="64"/>
      <c r="H33" s="80">
        <f t="shared" si="3"/>
        <v>0</v>
      </c>
      <c r="I33" s="324"/>
      <c r="J33" s="67">
        <f t="shared" si="4"/>
        <v>0</v>
      </c>
      <c r="K33" s="290"/>
      <c r="L33" s="322"/>
    </row>
    <row r="34" spans="1:13" s="5" customFormat="1" ht="15" customHeight="1" x14ac:dyDescent="0.2">
      <c r="A34" s="277"/>
      <c r="B34" s="319"/>
      <c r="C34" s="88"/>
      <c r="D34" s="185" t="s">
        <v>1</v>
      </c>
      <c r="E34" s="66"/>
      <c r="F34" s="112">
        <v>0.26</v>
      </c>
      <c r="G34" s="64"/>
      <c r="H34" s="80">
        <f t="shared" si="3"/>
        <v>0</v>
      </c>
      <c r="I34" s="324"/>
      <c r="J34" s="67">
        <f t="shared" si="4"/>
        <v>0</v>
      </c>
      <c r="K34" s="290"/>
      <c r="L34" s="322"/>
    </row>
    <row r="35" spans="1:13" s="5" customFormat="1" ht="15" customHeight="1" x14ac:dyDescent="0.2">
      <c r="A35" s="277"/>
      <c r="B35" s="319"/>
      <c r="C35" s="88"/>
      <c r="D35" s="185" t="s">
        <v>1</v>
      </c>
      <c r="E35" s="66"/>
      <c r="F35" s="112">
        <v>0.26</v>
      </c>
      <c r="G35" s="64"/>
      <c r="H35" s="80">
        <f t="shared" si="3"/>
        <v>0</v>
      </c>
      <c r="I35" s="324"/>
      <c r="J35" s="67">
        <f t="shared" si="4"/>
        <v>0</v>
      </c>
      <c r="K35" s="290"/>
      <c r="L35" s="322"/>
    </row>
    <row r="36" spans="1:13" s="5" customFormat="1" ht="15" customHeight="1" x14ac:dyDescent="0.2">
      <c r="A36" s="277"/>
      <c r="B36" s="319"/>
      <c r="C36" s="88"/>
      <c r="D36" s="185" t="s">
        <v>1</v>
      </c>
      <c r="E36" s="66"/>
      <c r="F36" s="112">
        <v>0.26</v>
      </c>
      <c r="G36" s="64"/>
      <c r="H36" s="80">
        <f t="shared" si="3"/>
        <v>0</v>
      </c>
      <c r="I36" s="324"/>
      <c r="J36" s="67">
        <f t="shared" si="4"/>
        <v>0</v>
      </c>
      <c r="K36" s="290"/>
      <c r="L36" s="322"/>
    </row>
    <row r="37" spans="1:13" s="5" customFormat="1" ht="15" customHeight="1" x14ac:dyDescent="0.2">
      <c r="A37" s="277"/>
      <c r="B37" s="319"/>
      <c r="C37" s="88"/>
      <c r="D37" s="185" t="s">
        <v>1</v>
      </c>
      <c r="E37" s="66"/>
      <c r="F37" s="112">
        <v>0.26</v>
      </c>
      <c r="G37" s="64"/>
      <c r="H37" s="80">
        <f t="shared" si="3"/>
        <v>0</v>
      </c>
      <c r="I37" s="324"/>
      <c r="J37" s="67">
        <f t="shared" si="4"/>
        <v>0</v>
      </c>
      <c r="K37" s="290"/>
      <c r="L37" s="322"/>
    </row>
    <row r="38" spans="1:13" s="5" customFormat="1" ht="15" customHeight="1" x14ac:dyDescent="0.2">
      <c r="A38" s="277"/>
      <c r="B38" s="319"/>
      <c r="C38" s="88"/>
      <c r="D38" s="185" t="s">
        <v>1</v>
      </c>
      <c r="E38" s="66"/>
      <c r="F38" s="112">
        <v>0.26</v>
      </c>
      <c r="G38" s="64"/>
      <c r="H38" s="80">
        <f t="shared" si="3"/>
        <v>0</v>
      </c>
      <c r="I38" s="324"/>
      <c r="J38" s="67">
        <f t="shared" si="4"/>
        <v>0</v>
      </c>
      <c r="K38" s="290"/>
      <c r="L38" s="322"/>
    </row>
    <row r="39" spans="1:13" s="5" customFormat="1" ht="15" customHeight="1" x14ac:dyDescent="0.2">
      <c r="A39" s="277"/>
      <c r="B39" s="319"/>
      <c r="C39" s="88"/>
      <c r="D39" s="185" t="s">
        <v>1</v>
      </c>
      <c r="E39" s="66"/>
      <c r="F39" s="112">
        <v>0.26</v>
      </c>
      <c r="G39" s="64"/>
      <c r="H39" s="80">
        <f t="shared" si="3"/>
        <v>0</v>
      </c>
      <c r="I39" s="324"/>
      <c r="J39" s="67">
        <f t="shared" si="4"/>
        <v>0</v>
      </c>
      <c r="K39" s="290"/>
      <c r="L39" s="322"/>
    </row>
    <row r="40" spans="1:13" s="5" customFormat="1" ht="15" customHeight="1" x14ac:dyDescent="0.2">
      <c r="A40" s="277"/>
      <c r="B40" s="319"/>
      <c r="C40" s="88"/>
      <c r="D40" s="185" t="s">
        <v>1</v>
      </c>
      <c r="E40" s="66"/>
      <c r="F40" s="112">
        <v>0.26</v>
      </c>
      <c r="G40" s="64"/>
      <c r="H40" s="80">
        <f t="shared" si="3"/>
        <v>0</v>
      </c>
      <c r="I40" s="324"/>
      <c r="J40" s="67">
        <f t="shared" si="4"/>
        <v>0</v>
      </c>
      <c r="K40" s="290"/>
      <c r="L40" s="322"/>
    </row>
    <row r="41" spans="1:13" s="5" customFormat="1" ht="15" customHeight="1" x14ac:dyDescent="0.2">
      <c r="A41" s="277"/>
      <c r="B41" s="319"/>
      <c r="C41" s="88"/>
      <c r="D41" s="185" t="s">
        <v>1</v>
      </c>
      <c r="E41" s="66"/>
      <c r="F41" s="112">
        <v>0.26</v>
      </c>
      <c r="G41" s="64"/>
      <c r="H41" s="80">
        <f t="shared" si="3"/>
        <v>0</v>
      </c>
      <c r="I41" s="324"/>
      <c r="J41" s="67">
        <f t="shared" ref="J41:J45" si="5">H41</f>
        <v>0</v>
      </c>
      <c r="K41" s="290"/>
      <c r="L41" s="322"/>
    </row>
    <row r="42" spans="1:13" s="5" customFormat="1" ht="15" customHeight="1" x14ac:dyDescent="0.2">
      <c r="A42" s="277"/>
      <c r="B42" s="319"/>
      <c r="C42" s="88"/>
      <c r="D42" s="185" t="s">
        <v>1</v>
      </c>
      <c r="E42" s="66"/>
      <c r="F42" s="112">
        <v>0.26</v>
      </c>
      <c r="G42" s="64"/>
      <c r="H42" s="80">
        <f t="shared" si="3"/>
        <v>0</v>
      </c>
      <c r="I42" s="324"/>
      <c r="J42" s="67">
        <f t="shared" si="5"/>
        <v>0</v>
      </c>
      <c r="K42" s="290"/>
      <c r="L42" s="322"/>
    </row>
    <row r="43" spans="1:13" s="5" customFormat="1" ht="15" customHeight="1" x14ac:dyDescent="0.2">
      <c r="A43" s="277"/>
      <c r="B43" s="319"/>
      <c r="C43" s="88"/>
      <c r="D43" s="185" t="s">
        <v>1</v>
      </c>
      <c r="E43" s="66"/>
      <c r="F43" s="112">
        <v>0.26</v>
      </c>
      <c r="G43" s="64"/>
      <c r="H43" s="80">
        <f t="shared" si="3"/>
        <v>0</v>
      </c>
      <c r="I43" s="324"/>
      <c r="J43" s="67">
        <f t="shared" si="5"/>
        <v>0</v>
      </c>
      <c r="K43" s="290"/>
      <c r="L43" s="322"/>
    </row>
    <row r="44" spans="1:13" s="5" customFormat="1" ht="15" customHeight="1" x14ac:dyDescent="0.2">
      <c r="A44" s="277"/>
      <c r="B44" s="278"/>
      <c r="C44" s="88"/>
      <c r="D44" s="185" t="s">
        <v>1</v>
      </c>
      <c r="E44" s="66"/>
      <c r="F44" s="112">
        <v>0.37</v>
      </c>
      <c r="G44" s="64"/>
      <c r="H44" s="80">
        <f t="shared" si="3"/>
        <v>0</v>
      </c>
      <c r="I44" s="324"/>
      <c r="J44" s="67">
        <f t="shared" si="5"/>
        <v>0</v>
      </c>
      <c r="K44" s="290"/>
      <c r="L44" s="322"/>
    </row>
    <row r="45" spans="1:13" s="5" customFormat="1" ht="15" customHeight="1" thickBot="1" x14ac:dyDescent="0.25">
      <c r="A45" s="316"/>
      <c r="B45" s="317"/>
      <c r="C45" s="102"/>
      <c r="D45" s="186" t="s">
        <v>1</v>
      </c>
      <c r="E45" s="94"/>
      <c r="F45" s="130">
        <v>0.26</v>
      </c>
      <c r="G45" s="103"/>
      <c r="H45" s="146">
        <f t="shared" si="3"/>
        <v>0</v>
      </c>
      <c r="I45" s="324"/>
      <c r="J45" s="85">
        <f t="shared" si="5"/>
        <v>0</v>
      </c>
      <c r="K45" s="320"/>
      <c r="L45" s="322"/>
    </row>
    <row r="46" spans="1:13" s="5" customFormat="1" ht="15" customHeight="1" x14ac:dyDescent="0.2">
      <c r="A46" s="243" t="s">
        <v>131</v>
      </c>
      <c r="B46" s="244"/>
      <c r="C46" s="244"/>
      <c r="D46" s="244"/>
      <c r="E46" s="244"/>
      <c r="F46" s="244"/>
      <c r="G46" s="318"/>
      <c r="H46" s="104">
        <f>SUM(H31:H45)</f>
        <v>0</v>
      </c>
      <c r="I46" s="98"/>
      <c r="J46" s="99">
        <f>SUM(J31:J45)</f>
        <v>0</v>
      </c>
      <c r="K46" s="147"/>
      <c r="L46" s="148"/>
    </row>
    <row r="47" spans="1:13" s="5" customFormat="1" ht="4.3499999999999996" customHeight="1" x14ac:dyDescent="0.2">
      <c r="A47" s="229"/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9"/>
      <c r="M47" s="6"/>
    </row>
    <row r="48" spans="1:13" s="5" customFormat="1" ht="26.25" customHeight="1" x14ac:dyDescent="0.2">
      <c r="A48" s="224" t="s">
        <v>201</v>
      </c>
      <c r="B48" s="225"/>
      <c r="C48" s="225"/>
      <c r="D48" s="225"/>
      <c r="E48" s="225"/>
      <c r="F48" s="225"/>
      <c r="G48" s="149" t="s">
        <v>211</v>
      </c>
      <c r="H48" s="207" t="s">
        <v>164</v>
      </c>
      <c r="I48" s="200" t="s">
        <v>175</v>
      </c>
      <c r="J48" s="201"/>
      <c r="K48" s="202" t="s">
        <v>171</v>
      </c>
      <c r="L48" s="215" t="s">
        <v>152</v>
      </c>
      <c r="M48" s="150"/>
    </row>
    <row r="49" spans="1:13" s="5" customFormat="1" ht="26.25" customHeight="1" x14ac:dyDescent="0.2">
      <c r="A49" s="204" t="s">
        <v>154</v>
      </c>
      <c r="B49" s="204"/>
      <c r="C49" s="204" t="s">
        <v>155</v>
      </c>
      <c r="D49" s="204"/>
      <c r="E49" s="204"/>
      <c r="F49" s="204"/>
      <c r="G49" s="204"/>
      <c r="H49" s="208"/>
      <c r="I49" s="133" t="s">
        <v>204</v>
      </c>
      <c r="J49" s="35" t="s">
        <v>132</v>
      </c>
      <c r="K49" s="203"/>
      <c r="L49" s="216"/>
      <c r="M49" s="83"/>
    </row>
    <row r="50" spans="1:13" s="5" customFormat="1" ht="15" customHeight="1" x14ac:dyDescent="0.2">
      <c r="A50" s="209" t="s">
        <v>177</v>
      </c>
      <c r="B50" s="210"/>
      <c r="C50" s="211" t="s">
        <v>214</v>
      </c>
      <c r="D50" s="211"/>
      <c r="E50" s="211"/>
      <c r="F50" s="211"/>
      <c r="G50" s="211"/>
      <c r="H50" s="145">
        <v>500</v>
      </c>
      <c r="I50" s="135"/>
      <c r="J50" s="135"/>
      <c r="K50" s="135"/>
      <c r="L50" s="135">
        <f>H50-I50-J50-K50</f>
        <v>500</v>
      </c>
      <c r="M50" s="83"/>
    </row>
    <row r="51" spans="1:13" s="5" customFormat="1" ht="15" customHeight="1" x14ac:dyDescent="0.2">
      <c r="A51" s="217" t="s">
        <v>257</v>
      </c>
      <c r="B51" s="218"/>
      <c r="C51" s="219"/>
      <c r="D51" s="220"/>
      <c r="E51" s="220"/>
      <c r="F51" s="220"/>
      <c r="G51" s="221"/>
      <c r="H51" s="81"/>
      <c r="I51" s="82"/>
      <c r="J51" s="64"/>
      <c r="K51" s="64"/>
      <c r="L51" s="67">
        <f t="shared" ref="L51:L53" si="6">H51-I51-J51-K51</f>
        <v>0</v>
      </c>
      <c r="M51" s="83"/>
    </row>
    <row r="52" spans="1:13" s="5" customFormat="1" ht="15" customHeight="1" x14ac:dyDescent="0.2">
      <c r="A52" s="217" t="s">
        <v>116</v>
      </c>
      <c r="B52" s="218"/>
      <c r="C52" s="219"/>
      <c r="D52" s="220"/>
      <c r="E52" s="220"/>
      <c r="F52" s="220"/>
      <c r="G52" s="221"/>
      <c r="H52" s="81"/>
      <c r="I52" s="82"/>
      <c r="J52" s="64"/>
      <c r="K52" s="64"/>
      <c r="L52" s="67">
        <f t="shared" si="6"/>
        <v>0</v>
      </c>
      <c r="M52" s="83"/>
    </row>
    <row r="53" spans="1:13" s="5" customFormat="1" ht="15" thickBot="1" x14ac:dyDescent="0.25">
      <c r="A53" s="212" t="s">
        <v>161</v>
      </c>
      <c r="B53" s="212"/>
      <c r="C53" s="213"/>
      <c r="D53" s="213"/>
      <c r="E53" s="213"/>
      <c r="F53" s="213"/>
      <c r="G53" s="214"/>
      <c r="H53" s="105"/>
      <c r="I53" s="106"/>
      <c r="J53" s="100"/>
      <c r="K53" s="103"/>
      <c r="L53" s="101">
        <f t="shared" si="6"/>
        <v>0</v>
      </c>
      <c r="M53" s="83"/>
    </row>
    <row r="54" spans="1:13" s="5" customFormat="1" ht="15" customHeight="1" x14ac:dyDescent="0.2">
      <c r="A54" s="226" t="s">
        <v>91</v>
      </c>
      <c r="B54" s="227"/>
      <c r="C54" s="227"/>
      <c r="D54" s="227"/>
      <c r="E54" s="227"/>
      <c r="F54" s="227"/>
      <c r="G54" s="228"/>
      <c r="H54" s="104">
        <f>SUM(H51:H53)</f>
        <v>0</v>
      </c>
      <c r="I54" s="98">
        <f>SUM(I51:I53)</f>
        <v>0</v>
      </c>
      <c r="J54" s="99">
        <f>SUM(J51:J53)</f>
        <v>0</v>
      </c>
      <c r="K54" s="92">
        <f>SUM(K51:K53)</f>
        <v>0</v>
      </c>
      <c r="L54" s="92">
        <f>SUM(L51:L53)</f>
        <v>0</v>
      </c>
      <c r="M54" s="83"/>
    </row>
    <row r="55" spans="1:13" s="5" customFormat="1" ht="4.3499999999999996" customHeight="1" x14ac:dyDescent="0.2">
      <c r="A55" s="229"/>
      <c r="B55" s="230"/>
      <c r="C55" s="230"/>
      <c r="D55" s="230"/>
      <c r="E55" s="230"/>
      <c r="F55" s="230"/>
      <c r="G55" s="230"/>
      <c r="H55" s="230"/>
      <c r="I55" s="230"/>
      <c r="J55" s="230"/>
      <c r="K55" s="230"/>
      <c r="L55" s="231"/>
      <c r="M55" s="84"/>
    </row>
    <row r="56" spans="1:13" s="5" customFormat="1" ht="26.25" customHeight="1" x14ac:dyDescent="0.2">
      <c r="A56" s="234" t="s">
        <v>202</v>
      </c>
      <c r="B56" s="235"/>
      <c r="C56" s="235"/>
      <c r="D56" s="235"/>
      <c r="E56" s="235"/>
      <c r="F56" s="235"/>
      <c r="G56" s="232"/>
      <c r="H56" s="207" t="s">
        <v>164</v>
      </c>
      <c r="I56" s="200" t="s">
        <v>175</v>
      </c>
      <c r="J56" s="201"/>
      <c r="K56" s="202" t="s">
        <v>171</v>
      </c>
      <c r="L56" s="215" t="s">
        <v>152</v>
      </c>
      <c r="M56" s="83"/>
    </row>
    <row r="57" spans="1:13" s="5" customFormat="1" ht="26.25" customHeight="1" x14ac:dyDescent="0.2">
      <c r="A57" s="236"/>
      <c r="B57" s="237"/>
      <c r="C57" s="237"/>
      <c r="D57" s="237"/>
      <c r="E57" s="237"/>
      <c r="F57" s="237"/>
      <c r="G57" s="233"/>
      <c r="H57" s="208"/>
      <c r="I57" s="133" t="s">
        <v>204</v>
      </c>
      <c r="J57" s="35" t="s">
        <v>132</v>
      </c>
      <c r="K57" s="203"/>
      <c r="L57" s="216"/>
      <c r="M57" s="83"/>
    </row>
    <row r="58" spans="1:13" s="5" customFormat="1" ht="15" customHeight="1" x14ac:dyDescent="0.2">
      <c r="A58" s="206" t="s">
        <v>200</v>
      </c>
      <c r="B58" s="206"/>
      <c r="C58" s="222" t="s">
        <v>258</v>
      </c>
      <c r="D58" s="222"/>
      <c r="E58" s="222"/>
      <c r="F58" s="222"/>
      <c r="G58" s="223"/>
      <c r="H58" s="135">
        <v>600</v>
      </c>
      <c r="I58" s="136"/>
      <c r="J58" s="137">
        <v>300</v>
      </c>
      <c r="K58" s="137"/>
      <c r="L58" s="135">
        <f t="shared" ref="L58:L63" si="7">H58-I58-J58-K58</f>
        <v>300</v>
      </c>
      <c r="M58" s="83"/>
    </row>
    <row r="59" spans="1:13" s="5" customFormat="1" ht="15" customHeight="1" x14ac:dyDescent="0.2">
      <c r="A59" s="205" t="s">
        <v>1</v>
      </c>
      <c r="B59" s="205"/>
      <c r="C59" s="197"/>
      <c r="D59" s="198"/>
      <c r="E59" s="198"/>
      <c r="F59" s="198"/>
      <c r="G59" s="199"/>
      <c r="H59" s="81"/>
      <c r="I59" s="82"/>
      <c r="J59" s="64"/>
      <c r="K59" s="64"/>
      <c r="L59" s="67">
        <f t="shared" si="7"/>
        <v>0</v>
      </c>
      <c r="M59" s="83"/>
    </row>
    <row r="60" spans="1:13" s="5" customFormat="1" ht="15" customHeight="1" x14ac:dyDescent="0.2">
      <c r="A60" s="205" t="s">
        <v>1</v>
      </c>
      <c r="B60" s="205"/>
      <c r="C60" s="197"/>
      <c r="D60" s="198"/>
      <c r="E60" s="198"/>
      <c r="F60" s="198"/>
      <c r="G60" s="199"/>
      <c r="H60" s="81"/>
      <c r="I60" s="82"/>
      <c r="J60" s="64"/>
      <c r="K60" s="64"/>
      <c r="L60" s="67">
        <f t="shared" si="7"/>
        <v>0</v>
      </c>
      <c r="M60" s="83"/>
    </row>
    <row r="61" spans="1:13" s="5" customFormat="1" ht="15" customHeight="1" x14ac:dyDescent="0.2">
      <c r="A61" s="205" t="s">
        <v>1</v>
      </c>
      <c r="B61" s="205"/>
      <c r="C61" s="197"/>
      <c r="D61" s="198"/>
      <c r="E61" s="198"/>
      <c r="F61" s="198"/>
      <c r="G61" s="199"/>
      <c r="H61" s="81"/>
      <c r="I61" s="82"/>
      <c r="J61" s="64"/>
      <c r="K61" s="64"/>
      <c r="L61" s="67">
        <f t="shared" si="7"/>
        <v>0</v>
      </c>
      <c r="M61" s="83"/>
    </row>
    <row r="62" spans="1:13" s="5" customFormat="1" ht="15" customHeight="1" x14ac:dyDescent="0.2">
      <c r="A62" s="205" t="s">
        <v>1</v>
      </c>
      <c r="B62" s="205"/>
      <c r="C62" s="197"/>
      <c r="D62" s="198"/>
      <c r="E62" s="198"/>
      <c r="F62" s="198"/>
      <c r="G62" s="199"/>
      <c r="H62" s="81"/>
      <c r="I62" s="82"/>
      <c r="J62" s="64"/>
      <c r="K62" s="64"/>
      <c r="L62" s="67">
        <f t="shared" si="7"/>
        <v>0</v>
      </c>
      <c r="M62" s="83"/>
    </row>
    <row r="63" spans="1:13" s="5" customFormat="1" ht="15" customHeight="1" thickBot="1" x14ac:dyDescent="0.25">
      <c r="A63" s="261" t="s">
        <v>1</v>
      </c>
      <c r="B63" s="261"/>
      <c r="C63" s="197"/>
      <c r="D63" s="198"/>
      <c r="E63" s="198"/>
      <c r="F63" s="198"/>
      <c r="G63" s="199"/>
      <c r="H63" s="105"/>
      <c r="I63" s="106"/>
      <c r="J63" s="103"/>
      <c r="K63" s="100"/>
      <c r="L63" s="85">
        <f t="shared" si="7"/>
        <v>0</v>
      </c>
      <c r="M63" s="83"/>
    </row>
    <row r="64" spans="1:13" s="5" customFormat="1" ht="15" customHeight="1" x14ac:dyDescent="0.2">
      <c r="A64" s="243" t="s">
        <v>130</v>
      </c>
      <c r="B64" s="244"/>
      <c r="C64" s="227"/>
      <c r="D64" s="227"/>
      <c r="E64" s="227"/>
      <c r="F64" s="227"/>
      <c r="G64" s="228"/>
      <c r="H64" s="104">
        <f>SUM(H59:H63)</f>
        <v>0</v>
      </c>
      <c r="I64" s="98">
        <f>SUM(I59:I63)</f>
        <v>0</v>
      </c>
      <c r="J64" s="107">
        <f>SUM(J59:J63)</f>
        <v>0</v>
      </c>
      <c r="K64" s="99">
        <f>SUM(K59:K63)</f>
        <v>0</v>
      </c>
      <c r="L64" s="104">
        <f>SUM(L59:L63)</f>
        <v>0</v>
      </c>
      <c r="M64" s="83"/>
    </row>
    <row r="65" spans="1:13" ht="4.3499999999999996" customHeight="1" x14ac:dyDescent="0.2">
      <c r="A65" s="249"/>
      <c r="B65" s="250"/>
      <c r="C65" s="250"/>
      <c r="D65" s="250"/>
      <c r="E65" s="250"/>
      <c r="F65" s="250"/>
      <c r="G65" s="250"/>
      <c r="H65" s="250"/>
      <c r="I65" s="250"/>
      <c r="J65" s="250"/>
      <c r="K65" s="250"/>
      <c r="L65" s="251"/>
      <c r="M65" s="86"/>
    </row>
    <row r="66" spans="1:13" s="5" customFormat="1" ht="15" customHeight="1" x14ac:dyDescent="0.2">
      <c r="A66" s="255" t="s">
        <v>153</v>
      </c>
      <c r="B66" s="256"/>
      <c r="C66" s="256"/>
      <c r="D66" s="256"/>
      <c r="E66" s="256"/>
      <c r="F66" s="256"/>
      <c r="G66" s="257"/>
      <c r="H66" s="90">
        <f>SUM(H26+H46+H54+H64)</f>
        <v>0</v>
      </c>
      <c r="I66" s="89">
        <f>SUM(I26+I46+I54+I64)</f>
        <v>0</v>
      </c>
      <c r="J66" s="91">
        <f>SUM(J26+J46+J54+J64)</f>
        <v>0</v>
      </c>
      <c r="K66" s="91">
        <f>SUM(K26+K46+K54+K64)</f>
        <v>0</v>
      </c>
      <c r="L66" s="90">
        <f>SUM(L26+L46+L54+L64)</f>
        <v>0</v>
      </c>
      <c r="M66" s="83"/>
    </row>
    <row r="67" spans="1:13" ht="4.3499999999999996" customHeight="1" x14ac:dyDescent="0.2">
      <c r="A67" s="252"/>
      <c r="B67" s="253"/>
      <c r="C67" s="253"/>
      <c r="D67" s="253"/>
      <c r="E67" s="253"/>
      <c r="F67" s="253"/>
      <c r="G67" s="253"/>
      <c r="H67" s="253"/>
      <c r="I67" s="253"/>
      <c r="J67" s="253"/>
      <c r="K67" s="253"/>
      <c r="L67" s="254"/>
    </row>
    <row r="68" spans="1:13" ht="26.25" customHeight="1" x14ac:dyDescent="0.2">
      <c r="A68" s="234" t="s">
        <v>203</v>
      </c>
      <c r="B68" s="235"/>
      <c r="C68" s="235"/>
      <c r="D68" s="235"/>
      <c r="E68" s="235"/>
      <c r="F68" s="235"/>
      <c r="G68" s="70"/>
      <c r="H68" s="207" t="s">
        <v>148</v>
      </c>
      <c r="I68" s="382" t="s">
        <v>193</v>
      </c>
      <c r="J68" s="246"/>
      <c r="K68" s="325" t="s">
        <v>168</v>
      </c>
      <c r="L68" s="384"/>
    </row>
    <row r="69" spans="1:13" s="5" customFormat="1" ht="23.25" customHeight="1" x14ac:dyDescent="0.2">
      <c r="A69" s="240" t="s">
        <v>262</v>
      </c>
      <c r="B69" s="240"/>
      <c r="C69" s="240"/>
      <c r="D69" s="240"/>
      <c r="E69" s="240"/>
      <c r="F69" s="240"/>
      <c r="G69" s="240"/>
      <c r="H69" s="208"/>
      <c r="I69" s="383"/>
      <c r="J69" s="383"/>
      <c r="K69" s="325"/>
      <c r="L69" s="384"/>
      <c r="M69" s="7"/>
    </row>
    <row r="70" spans="1:13" s="5" customFormat="1" ht="19.5" customHeight="1" x14ac:dyDescent="0.2">
      <c r="A70" s="240"/>
      <c r="B70" s="240"/>
      <c r="C70" s="240"/>
      <c r="D70" s="240"/>
      <c r="E70" s="240"/>
      <c r="F70" s="240"/>
      <c r="G70" s="240"/>
      <c r="H70" s="90">
        <f>ROUNDDOWN(L66*0.15,0)</f>
        <v>0</v>
      </c>
      <c r="I70" s="407"/>
      <c r="J70" s="408"/>
      <c r="K70" s="241"/>
      <c r="L70" s="242"/>
      <c r="M70" s="12"/>
    </row>
    <row r="71" spans="1:13" ht="4.3499999999999996" customHeight="1" x14ac:dyDescent="0.2">
      <c r="A71" s="229"/>
      <c r="B71" s="230"/>
      <c r="C71" s="230"/>
      <c r="D71" s="230"/>
      <c r="E71" s="230"/>
      <c r="F71" s="230"/>
      <c r="G71" s="230"/>
      <c r="H71" s="230"/>
      <c r="I71" s="230"/>
      <c r="J71" s="230"/>
      <c r="K71" s="230"/>
      <c r="L71" s="239"/>
    </row>
    <row r="72" spans="1:13" ht="48" customHeight="1" x14ac:dyDescent="0.2">
      <c r="A72" s="238"/>
      <c r="B72" s="200"/>
      <c r="C72" s="200"/>
      <c r="D72" s="200"/>
      <c r="E72" s="200"/>
      <c r="F72" s="200"/>
      <c r="G72" s="201"/>
      <c r="H72" s="132" t="s">
        <v>6</v>
      </c>
      <c r="I72" s="134" t="s">
        <v>206</v>
      </c>
      <c r="J72" s="131" t="s">
        <v>138</v>
      </c>
      <c r="K72" s="131" t="s">
        <v>173</v>
      </c>
      <c r="L72" s="151" t="s">
        <v>174</v>
      </c>
    </row>
    <row r="73" spans="1:13" ht="19.5" customHeight="1" x14ac:dyDescent="0.2">
      <c r="A73" s="329" t="s">
        <v>195</v>
      </c>
      <c r="B73" s="330"/>
      <c r="C73" s="330"/>
      <c r="D73" s="330"/>
      <c r="E73" s="330"/>
      <c r="F73" s="330"/>
      <c r="G73" s="331"/>
      <c r="H73" s="335">
        <f>H26+H46+H54+H64+K70+I70</f>
        <v>0</v>
      </c>
      <c r="I73" s="152">
        <f>I26+I54+I64</f>
        <v>0</v>
      </c>
      <c r="J73" s="153">
        <f>J26+J46+J54+J64+I70</f>
        <v>0</v>
      </c>
      <c r="K73" s="154">
        <f>K26+K54+K64</f>
        <v>0</v>
      </c>
      <c r="L73" s="155">
        <f>L26+L54+L64+K70</f>
        <v>0</v>
      </c>
    </row>
    <row r="74" spans="1:13" ht="19.5" customHeight="1" x14ac:dyDescent="0.2">
      <c r="A74" s="332"/>
      <c r="B74" s="333"/>
      <c r="C74" s="333"/>
      <c r="D74" s="333"/>
      <c r="E74" s="333"/>
      <c r="F74" s="333"/>
      <c r="G74" s="334"/>
      <c r="H74" s="336"/>
      <c r="I74" s="327">
        <f>I73+J73</f>
        <v>0</v>
      </c>
      <c r="J74" s="328"/>
      <c r="K74" s="369">
        <f>K73+L73</f>
        <v>0</v>
      </c>
      <c r="L74" s="370"/>
      <c r="M74" s="118"/>
    </row>
    <row r="75" spans="1:13" ht="19.5" customHeight="1" x14ac:dyDescent="0.2">
      <c r="A75" s="337" t="s">
        <v>143</v>
      </c>
      <c r="B75" s="338"/>
      <c r="C75" s="338"/>
      <c r="D75" s="338"/>
      <c r="E75" s="338"/>
      <c r="F75" s="338"/>
      <c r="G75" s="339"/>
      <c r="H75" s="343">
        <f>IF($H$73&gt;0,H73/($H$73),0)</f>
        <v>0</v>
      </c>
      <c r="I75" s="113">
        <f>IF($H$73&gt;0,I73/($H$73),0)</f>
        <v>0</v>
      </c>
      <c r="J75" s="114">
        <f>IF(Source!A112=6,0,IF($H$73&gt;0,J73/($H$73),0))</f>
        <v>0</v>
      </c>
      <c r="K75" s="114">
        <f>IF($H$73&gt;0,K73/($H$73),0)</f>
        <v>0</v>
      </c>
      <c r="L75" s="115">
        <f>IFERROR(L73/H73,0)</f>
        <v>0</v>
      </c>
    </row>
    <row r="76" spans="1:13" ht="19.5" customHeight="1" thickBot="1" x14ac:dyDescent="0.25">
      <c r="A76" s="340"/>
      <c r="B76" s="341"/>
      <c r="C76" s="341"/>
      <c r="D76" s="341"/>
      <c r="E76" s="341"/>
      <c r="F76" s="341"/>
      <c r="G76" s="342"/>
      <c r="H76" s="344"/>
      <c r="I76" s="345">
        <f>I75+J75</f>
        <v>0</v>
      </c>
      <c r="J76" s="346"/>
      <c r="K76" s="371">
        <f>K75+L75</f>
        <v>0</v>
      </c>
      <c r="L76" s="372"/>
    </row>
    <row r="77" spans="1:13" ht="30.75" customHeight="1" thickTop="1" thickBot="1" x14ac:dyDescent="0.25">
      <c r="A77" s="350" t="s">
        <v>207</v>
      </c>
      <c r="B77" s="351"/>
      <c r="C77" s="351"/>
      <c r="D77" s="351"/>
      <c r="E77" s="351"/>
      <c r="F77" s="351"/>
      <c r="G77" s="352"/>
      <c r="H77" s="110">
        <f>IF(L73&lt;=50000,0,(L73-50000)*0.1)</f>
        <v>0</v>
      </c>
      <c r="I77" s="87"/>
      <c r="J77" s="368"/>
      <c r="K77" s="368"/>
      <c r="L77" s="368"/>
    </row>
    <row r="78" spans="1:13" ht="18.75" x14ac:dyDescent="0.2">
      <c r="J78" s="353" t="s">
        <v>248</v>
      </c>
      <c r="K78" s="354"/>
      <c r="L78" s="355"/>
    </row>
    <row r="79" spans="1:13" ht="15" x14ac:dyDescent="0.25">
      <c r="A79" s="156" t="s">
        <v>166</v>
      </c>
      <c r="B79" s="71"/>
      <c r="C79" s="71"/>
      <c r="D79" s="71"/>
      <c r="E79" s="71"/>
      <c r="F79" s="71"/>
      <c r="G79" s="71"/>
      <c r="H79" s="71"/>
      <c r="J79" s="356" t="s">
        <v>178</v>
      </c>
      <c r="K79" s="357">
        <f>H73</f>
        <v>0</v>
      </c>
      <c r="L79" s="358"/>
    </row>
    <row r="80" spans="1:13" ht="15" x14ac:dyDescent="0.25">
      <c r="A80" s="157" t="str">
        <f>IF(H73=H100,"","Veuillez remplir la section 2 ci-dessous. Le total des dépenses de la section 1 doit être égal au total des contributions de la section 2.")</f>
        <v/>
      </c>
      <c r="B80" s="71"/>
      <c r="C80" s="71"/>
      <c r="D80" s="71"/>
      <c r="E80" s="71"/>
      <c r="F80" s="71"/>
      <c r="G80" s="71"/>
      <c r="H80" s="71"/>
      <c r="J80" s="356"/>
      <c r="K80" s="357"/>
      <c r="L80" s="358"/>
    </row>
    <row r="81" spans="1:13" ht="15" x14ac:dyDescent="0.25">
      <c r="A81" s="157" t="str">
        <f>IF(L73=0,"",(IF(L73&gt;I6,"Montant maximal d’aide financière dépassé (max. 100 000 $/année)",IF(L73&lt;I5,"Montant minimal d’aide financière non atteint (min. 5 000 $/année)",""))))</f>
        <v/>
      </c>
      <c r="B81" s="71"/>
      <c r="C81" s="71"/>
      <c r="D81" s="71"/>
      <c r="E81" s="71"/>
      <c r="F81" s="71"/>
      <c r="G81" s="71"/>
      <c r="H81" s="71"/>
      <c r="J81" s="356" t="s">
        <v>179</v>
      </c>
      <c r="K81" s="359">
        <f>L73</f>
        <v>0</v>
      </c>
      <c r="L81" s="360"/>
    </row>
    <row r="82" spans="1:13" ht="15" x14ac:dyDescent="0.25">
      <c r="A82" s="157" t="str">
        <f>IF(L75=0,"",IF(L75&gt;I4,"Taux maximal d'aide financière dépassé (80 % des dépenses admissibles)",""))</f>
        <v/>
      </c>
      <c r="B82" s="71"/>
      <c r="C82" s="71"/>
      <c r="D82" s="71"/>
      <c r="E82" s="71"/>
      <c r="F82" s="71"/>
      <c r="G82" s="71"/>
      <c r="H82" s="71"/>
      <c r="J82" s="356"/>
      <c r="K82" s="359"/>
      <c r="L82" s="360"/>
    </row>
    <row r="83" spans="1:13" ht="15" x14ac:dyDescent="0.25">
      <c r="A83" s="157" t="str">
        <f>IF(H77="","",IF(I73&lt;H77,"Montant minimal de la contribution en argent non atteint (10 % de l’aide financière annuelle excédant 50 000 $)",""))</f>
        <v/>
      </c>
      <c r="B83" s="71"/>
      <c r="C83" s="71"/>
      <c r="D83" s="71"/>
      <c r="E83" s="71"/>
      <c r="F83" s="71"/>
      <c r="G83" s="71"/>
      <c r="H83" s="71"/>
      <c r="J83" s="356"/>
      <c r="K83" s="359"/>
      <c r="L83" s="360"/>
    </row>
    <row r="84" spans="1:13" ht="15" x14ac:dyDescent="0.25">
      <c r="A84" s="157" t="str">
        <f>IF(L75+K75&gt;L4,"Taux maximal du cumul des aides financières publiques dépassé (80 % des dépenses admissibles annuelles)","")</f>
        <v/>
      </c>
      <c r="B84" s="71"/>
      <c r="C84" s="71"/>
      <c r="D84" s="71"/>
      <c r="E84" s="71"/>
      <c r="F84" s="71"/>
      <c r="G84" s="71"/>
      <c r="H84" s="71"/>
      <c r="J84" s="356" t="s">
        <v>194</v>
      </c>
      <c r="K84" s="362">
        <f>I74</f>
        <v>0</v>
      </c>
      <c r="L84" s="363"/>
    </row>
    <row r="85" spans="1:13" ht="15" x14ac:dyDescent="0.25">
      <c r="A85" s="157" t="str">
        <f>IF((I70+K70)&lt;=H70,"","Le maximum de FA admissibles est dépassé de "&amp;(I70+K70-H70)&amp;" $")</f>
        <v/>
      </c>
      <c r="B85" s="71"/>
      <c r="C85" s="71"/>
      <c r="D85" s="71"/>
      <c r="E85" s="71"/>
      <c r="F85" s="71"/>
      <c r="G85" s="71"/>
      <c r="H85" s="71"/>
      <c r="J85" s="356"/>
      <c r="K85" s="364" t="s">
        <v>180</v>
      </c>
      <c r="L85" s="365"/>
    </row>
    <row r="86" spans="1:13" ht="15" thickBot="1" x14ac:dyDescent="0.25">
      <c r="J86" s="361"/>
      <c r="K86" s="366" t="str">
        <f>IF(I73="","",TEXT(I73,"# ##0")&amp;" $ en argent")</f>
        <v>0 $ en argent</v>
      </c>
      <c r="L86" s="367"/>
    </row>
    <row r="87" spans="1:13" s="2" customFormat="1" ht="20.25" customHeight="1" x14ac:dyDescent="0.25">
      <c r="A87" s="373" t="s">
        <v>163</v>
      </c>
      <c r="B87" s="264"/>
      <c r="C87" s="264"/>
      <c r="D87" s="264"/>
      <c r="E87" s="264"/>
      <c r="F87" s="264"/>
      <c r="G87" s="264"/>
      <c r="H87" s="121"/>
      <c r="J87"/>
      <c r="K87"/>
    </row>
    <row r="88" spans="1:13" ht="60" customHeight="1" x14ac:dyDescent="0.25">
      <c r="A88" s="347" t="s">
        <v>186</v>
      </c>
      <c r="B88" s="325"/>
      <c r="C88" s="325" t="s">
        <v>157</v>
      </c>
      <c r="D88" s="325"/>
      <c r="E88" s="35" t="s">
        <v>93</v>
      </c>
      <c r="F88" s="35" t="s">
        <v>208</v>
      </c>
      <c r="G88" s="35" t="s">
        <v>137</v>
      </c>
      <c r="H88" s="122" t="s">
        <v>147</v>
      </c>
      <c r="J88"/>
      <c r="K88"/>
      <c r="L88"/>
      <c r="M88"/>
    </row>
    <row r="89" spans="1:13" ht="27.75" customHeight="1" x14ac:dyDescent="0.25">
      <c r="A89" s="348" t="s">
        <v>96</v>
      </c>
      <c r="B89" s="349"/>
      <c r="C89" s="326" t="s">
        <v>7</v>
      </c>
      <c r="D89" s="326"/>
      <c r="E89" s="126"/>
      <c r="F89" s="126"/>
      <c r="G89" s="126"/>
      <c r="H89" s="123">
        <f>L73</f>
        <v>0</v>
      </c>
      <c r="J89"/>
      <c r="K89"/>
    </row>
    <row r="90" spans="1:13" ht="28.35" customHeight="1" x14ac:dyDescent="0.25">
      <c r="A90" s="190" t="s">
        <v>259</v>
      </c>
      <c r="B90" s="191"/>
      <c r="C90" s="405"/>
      <c r="D90" s="406"/>
      <c r="E90" s="109" t="s">
        <v>1</v>
      </c>
      <c r="F90" s="126"/>
      <c r="G90" s="126"/>
      <c r="H90" s="123">
        <f>K73</f>
        <v>0</v>
      </c>
      <c r="J90"/>
      <c r="K90"/>
      <c r="L90" s="11"/>
    </row>
    <row r="91" spans="1:13" ht="28.35" customHeight="1" x14ac:dyDescent="0.25">
      <c r="A91" s="348" t="s">
        <v>2</v>
      </c>
      <c r="B91" s="349"/>
      <c r="C91" s="326" t="s">
        <v>187</v>
      </c>
      <c r="D91" s="326"/>
      <c r="E91" s="126"/>
      <c r="F91" s="126"/>
      <c r="G91" s="108">
        <f>I70</f>
        <v>0</v>
      </c>
      <c r="H91" s="123">
        <f>G91</f>
        <v>0</v>
      </c>
      <c r="J91"/>
      <c r="K91"/>
      <c r="L91" s="11"/>
    </row>
    <row r="92" spans="1:13" ht="28.35" customHeight="1" x14ac:dyDescent="0.25">
      <c r="A92" s="380" t="s">
        <v>149</v>
      </c>
      <c r="B92" s="381"/>
      <c r="C92" s="377"/>
      <c r="D92" s="377"/>
      <c r="E92" s="109" t="s">
        <v>1</v>
      </c>
      <c r="F92" s="404"/>
      <c r="G92" s="404"/>
      <c r="H92" s="123">
        <f t="shared" ref="H92:H100" si="8">F92+G92</f>
        <v>0</v>
      </c>
      <c r="J92"/>
      <c r="K92"/>
      <c r="L92" s="11"/>
    </row>
    <row r="93" spans="1:13" ht="28.35" customHeight="1" x14ac:dyDescent="0.25">
      <c r="A93" s="190" t="s">
        <v>167</v>
      </c>
      <c r="B93" s="192"/>
      <c r="C93" s="192"/>
      <c r="D93" s="192"/>
      <c r="E93" s="192"/>
      <c r="F93" s="192"/>
      <c r="G93" s="192"/>
      <c r="H93" s="193"/>
      <c r="J93"/>
      <c r="K93"/>
      <c r="L93" s="11"/>
    </row>
    <row r="94" spans="1:13" ht="28.35" customHeight="1" x14ac:dyDescent="0.25">
      <c r="A94" s="378"/>
      <c r="B94" s="379"/>
      <c r="C94" s="377"/>
      <c r="D94" s="377"/>
      <c r="E94" s="109" t="s">
        <v>1</v>
      </c>
      <c r="F94" s="404"/>
      <c r="G94" s="404"/>
      <c r="H94" s="123">
        <f t="shared" si="8"/>
        <v>0</v>
      </c>
      <c r="J94"/>
      <c r="K94"/>
      <c r="L94" s="11"/>
    </row>
    <row r="95" spans="1:13" ht="28.35" customHeight="1" x14ac:dyDescent="0.25">
      <c r="A95" s="378"/>
      <c r="B95" s="379"/>
      <c r="C95" s="377"/>
      <c r="D95" s="377"/>
      <c r="E95" s="109" t="s">
        <v>1</v>
      </c>
      <c r="F95" s="404"/>
      <c r="G95" s="404"/>
      <c r="H95" s="123">
        <f t="shared" si="8"/>
        <v>0</v>
      </c>
      <c r="J95"/>
      <c r="K95"/>
      <c r="L95" s="11"/>
    </row>
    <row r="96" spans="1:13" ht="28.35" customHeight="1" x14ac:dyDescent="0.25">
      <c r="A96" s="378"/>
      <c r="B96" s="379"/>
      <c r="C96" s="377"/>
      <c r="D96" s="377"/>
      <c r="E96" s="109" t="s">
        <v>1</v>
      </c>
      <c r="F96" s="404"/>
      <c r="G96" s="404"/>
      <c r="H96" s="123">
        <f t="shared" si="8"/>
        <v>0</v>
      </c>
      <c r="J96"/>
      <c r="K96"/>
      <c r="L96" s="11"/>
    </row>
    <row r="97" spans="1:12" ht="28.35" customHeight="1" x14ac:dyDescent="0.25">
      <c r="A97" s="378"/>
      <c r="B97" s="379"/>
      <c r="C97" s="377"/>
      <c r="D97" s="377"/>
      <c r="E97" s="109" t="s">
        <v>1</v>
      </c>
      <c r="F97" s="404"/>
      <c r="G97" s="404"/>
      <c r="H97" s="123">
        <f t="shared" si="8"/>
        <v>0</v>
      </c>
      <c r="J97"/>
      <c r="K97"/>
      <c r="L97" s="11"/>
    </row>
    <row r="98" spans="1:12" ht="28.35" customHeight="1" x14ac:dyDescent="0.25">
      <c r="A98" s="378"/>
      <c r="B98" s="379"/>
      <c r="C98" s="377"/>
      <c r="D98" s="377"/>
      <c r="E98" s="109" t="s">
        <v>1</v>
      </c>
      <c r="F98" s="404"/>
      <c r="G98" s="404"/>
      <c r="H98" s="123">
        <f t="shared" si="8"/>
        <v>0</v>
      </c>
      <c r="J98"/>
      <c r="K98"/>
      <c r="L98" s="11"/>
    </row>
    <row r="99" spans="1:12" ht="28.35" customHeight="1" x14ac:dyDescent="0.25">
      <c r="A99" s="378"/>
      <c r="B99" s="379"/>
      <c r="C99" s="377"/>
      <c r="D99" s="377"/>
      <c r="E99" s="109" t="s">
        <v>1</v>
      </c>
      <c r="F99" s="404"/>
      <c r="G99" s="404"/>
      <c r="H99" s="123">
        <f t="shared" si="8"/>
        <v>0</v>
      </c>
      <c r="J99"/>
      <c r="K99"/>
      <c r="L99" s="11"/>
    </row>
    <row r="100" spans="1:12" ht="28.5" customHeight="1" x14ac:dyDescent="0.25">
      <c r="A100" s="378"/>
      <c r="B100" s="379"/>
      <c r="C100" s="377"/>
      <c r="D100" s="377"/>
      <c r="E100" s="109" t="s">
        <v>1</v>
      </c>
      <c r="F100" s="404"/>
      <c r="G100" s="404"/>
      <c r="H100" s="123">
        <f t="shared" si="8"/>
        <v>0</v>
      </c>
      <c r="J100"/>
      <c r="K100"/>
      <c r="L100" s="11"/>
    </row>
    <row r="101" spans="1:12" ht="15" thickBot="1" x14ac:dyDescent="0.25">
      <c r="A101" s="374" t="s">
        <v>142</v>
      </c>
      <c r="B101" s="375"/>
      <c r="C101" s="375"/>
      <c r="D101" s="375"/>
      <c r="E101" s="376"/>
      <c r="F101" s="124">
        <f>SUM(F89:F100)</f>
        <v>0</v>
      </c>
      <c r="G101" s="124">
        <f>SUM(G89:G100)</f>
        <v>0</v>
      </c>
      <c r="H101" s="125">
        <f>SUM(H89:H100)</f>
        <v>0</v>
      </c>
    </row>
  </sheetData>
  <sheetProtection algorithmName="SHA-512" hashValue="7QH0r3nIupwOgI/ZdfuJGmxLZVI4zdlRXkxFC2d8jO9vPwGyS9uiNicA5B0TGppKJL+AJEEzeRU2G408/35ifQ==" saltValue="r0jjeuY1VgT3EB4nXBhZdQ==" spinCount="100000" sheet="1" objects="1" scenarios="1"/>
  <dataConsolidate function="count"/>
  <mergeCells count="169">
    <mergeCell ref="A1:L1"/>
    <mergeCell ref="A3:D3"/>
    <mergeCell ref="G3:L3"/>
    <mergeCell ref="B4:D4"/>
    <mergeCell ref="G4:H4"/>
    <mergeCell ref="J4:K4"/>
    <mergeCell ref="A32:B32"/>
    <mergeCell ref="A33:B33"/>
    <mergeCell ref="A34:B34"/>
    <mergeCell ref="G7:H7"/>
    <mergeCell ref="I7:L7"/>
    <mergeCell ref="F8:G8"/>
    <mergeCell ref="J8:L8"/>
    <mergeCell ref="A9:L9"/>
    <mergeCell ref="J10:L10"/>
    <mergeCell ref="B5:D5"/>
    <mergeCell ref="G5:H5"/>
    <mergeCell ref="J5:K5"/>
    <mergeCell ref="B6:D6"/>
    <mergeCell ref="G6:H6"/>
    <mergeCell ref="J6:K6"/>
    <mergeCell ref="A11:L11"/>
    <mergeCell ref="A12:L12"/>
    <mergeCell ref="A13:H13"/>
    <mergeCell ref="I13:L13"/>
    <mergeCell ref="A14:F14"/>
    <mergeCell ref="H14:H15"/>
    <mergeCell ref="I14:J14"/>
    <mergeCell ref="K14:K15"/>
    <mergeCell ref="L14:L15"/>
    <mergeCell ref="M14:M16"/>
    <mergeCell ref="A15:G15"/>
    <mergeCell ref="A16:G16"/>
    <mergeCell ref="J16:J19"/>
    <mergeCell ref="P16:P28"/>
    <mergeCell ref="A17:G17"/>
    <mergeCell ref="A18:G18"/>
    <mergeCell ref="A19:G19"/>
    <mergeCell ref="A20:G20"/>
    <mergeCell ref="H20:H21"/>
    <mergeCell ref="A26:G26"/>
    <mergeCell ref="A27:L27"/>
    <mergeCell ref="A28:F28"/>
    <mergeCell ref="H28:H29"/>
    <mergeCell ref="I28:J28"/>
    <mergeCell ref="K28:K29"/>
    <mergeCell ref="L28:L29"/>
    <mergeCell ref="A29:B29"/>
    <mergeCell ref="I20:J20"/>
    <mergeCell ref="K20:K21"/>
    <mergeCell ref="L20:L21"/>
    <mergeCell ref="A21:B21"/>
    <mergeCell ref="A22:B22"/>
    <mergeCell ref="J22:J25"/>
    <mergeCell ref="A23:B23"/>
    <mergeCell ref="A24:B24"/>
    <mergeCell ref="A25:B25"/>
    <mergeCell ref="A30:B30"/>
    <mergeCell ref="I30:I45"/>
    <mergeCell ref="K30:K45"/>
    <mergeCell ref="L30:L45"/>
    <mergeCell ref="A31:B31"/>
    <mergeCell ref="A41:B41"/>
    <mergeCell ref="A42:B42"/>
    <mergeCell ref="A43:B43"/>
    <mergeCell ref="A44:B44"/>
    <mergeCell ref="A45:B45"/>
    <mergeCell ref="A35:B35"/>
    <mergeCell ref="A36:B36"/>
    <mergeCell ref="A37:B37"/>
    <mergeCell ref="A38:B38"/>
    <mergeCell ref="A39:B39"/>
    <mergeCell ref="A40:B40"/>
    <mergeCell ref="A50:B50"/>
    <mergeCell ref="C50:G50"/>
    <mergeCell ref="A51:B51"/>
    <mergeCell ref="C51:G51"/>
    <mergeCell ref="A52:B52"/>
    <mergeCell ref="C52:G52"/>
    <mergeCell ref="A46:G46"/>
    <mergeCell ref="A47:L47"/>
    <mergeCell ref="A48:F48"/>
    <mergeCell ref="H48:H49"/>
    <mergeCell ref="I48:J48"/>
    <mergeCell ref="K48:K49"/>
    <mergeCell ref="L48:L49"/>
    <mergeCell ref="A49:B49"/>
    <mergeCell ref="C49:G49"/>
    <mergeCell ref="A53:B53"/>
    <mergeCell ref="C53:G53"/>
    <mergeCell ref="A54:G54"/>
    <mergeCell ref="A55:L55"/>
    <mergeCell ref="A56:F57"/>
    <mergeCell ref="G56:G57"/>
    <mergeCell ref="H56:H57"/>
    <mergeCell ref="I56:J56"/>
    <mergeCell ref="K56:K57"/>
    <mergeCell ref="L56:L57"/>
    <mergeCell ref="A61:B61"/>
    <mergeCell ref="C61:G61"/>
    <mergeCell ref="A62:B62"/>
    <mergeCell ref="C62:G62"/>
    <mergeCell ref="A63:B63"/>
    <mergeCell ref="C63:G63"/>
    <mergeCell ref="A58:B58"/>
    <mergeCell ref="C58:G58"/>
    <mergeCell ref="A59:B59"/>
    <mergeCell ref="C59:G59"/>
    <mergeCell ref="A60:B60"/>
    <mergeCell ref="C60:G60"/>
    <mergeCell ref="A64:G64"/>
    <mergeCell ref="A65:L65"/>
    <mergeCell ref="A66:G66"/>
    <mergeCell ref="A67:L67"/>
    <mergeCell ref="A68:F68"/>
    <mergeCell ref="H68:H69"/>
    <mergeCell ref="I68:J69"/>
    <mergeCell ref="K68:L69"/>
    <mergeCell ref="A69:G70"/>
    <mergeCell ref="I70:J70"/>
    <mergeCell ref="A75:G76"/>
    <mergeCell ref="H75:H76"/>
    <mergeCell ref="I76:J76"/>
    <mergeCell ref="K76:L76"/>
    <mergeCell ref="A77:G77"/>
    <mergeCell ref="J77:L77"/>
    <mergeCell ref="K70:L70"/>
    <mergeCell ref="A71:L71"/>
    <mergeCell ref="A72:G72"/>
    <mergeCell ref="A73:G74"/>
    <mergeCell ref="H73:H74"/>
    <mergeCell ref="I74:J74"/>
    <mergeCell ref="K74:L74"/>
    <mergeCell ref="A93:H93"/>
    <mergeCell ref="J78:L78"/>
    <mergeCell ref="J79:J80"/>
    <mergeCell ref="K79:L80"/>
    <mergeCell ref="J81:J83"/>
    <mergeCell ref="K81:L83"/>
    <mergeCell ref="J84:J86"/>
    <mergeCell ref="K84:L84"/>
    <mergeCell ref="K85:L85"/>
    <mergeCell ref="K86:L86"/>
    <mergeCell ref="A91:B91"/>
    <mergeCell ref="C91:D91"/>
    <mergeCell ref="A92:B92"/>
    <mergeCell ref="C92:D92"/>
    <mergeCell ref="A87:G87"/>
    <mergeCell ref="A88:B88"/>
    <mergeCell ref="C88:D88"/>
    <mergeCell ref="A89:B89"/>
    <mergeCell ref="C89:D89"/>
    <mergeCell ref="A90:B90"/>
    <mergeCell ref="C90:D90"/>
    <mergeCell ref="A101:E101"/>
    <mergeCell ref="A97:B97"/>
    <mergeCell ref="C97:D97"/>
    <mergeCell ref="A98:B98"/>
    <mergeCell ref="C98:D98"/>
    <mergeCell ref="A99:B99"/>
    <mergeCell ref="C99:D99"/>
    <mergeCell ref="A94:B94"/>
    <mergeCell ref="C94:D94"/>
    <mergeCell ref="A95:B95"/>
    <mergeCell ref="C95:D95"/>
    <mergeCell ref="A96:B96"/>
    <mergeCell ref="C96:D96"/>
    <mergeCell ref="A100:B100"/>
    <mergeCell ref="C100:D100"/>
  </mergeCells>
  <conditionalFormatting sqref="F22:F25">
    <cfRule type="cellIs" dxfId="16" priority="2" operator="lessThan">
      <formula>0.26</formula>
    </cfRule>
  </conditionalFormatting>
  <conditionalFormatting sqref="F30:F45">
    <cfRule type="cellIs" dxfId="15" priority="1" operator="lessThan">
      <formula>0.26</formula>
    </cfRule>
  </conditionalFormatting>
  <conditionalFormatting sqref="I73 H77">
    <cfRule type="expression" dxfId="13" priority="17">
      <formula>$I$73&lt;$H$77</formula>
    </cfRule>
  </conditionalFormatting>
  <conditionalFormatting sqref="I70:L70">
    <cfRule type="expression" dxfId="12" priority="4">
      <formula>$I$70&lt;0</formula>
    </cfRule>
  </conditionalFormatting>
  <conditionalFormatting sqref="K70">
    <cfRule type="expression" dxfId="9" priority="3">
      <formula>$I$70+$K$70&gt;$H$70</formula>
    </cfRule>
  </conditionalFormatting>
  <conditionalFormatting sqref="K76">
    <cfRule type="expression" dxfId="8" priority="21">
      <formula>$K$75+$L$75&gt;$L$4</formula>
    </cfRule>
  </conditionalFormatting>
  <conditionalFormatting sqref="K81">
    <cfRule type="expression" dxfId="7" priority="7" stopIfTrue="1">
      <formula>$L$95&gt;$I$6</formula>
    </cfRule>
    <cfRule type="expression" dxfId="6" priority="8" stopIfTrue="1">
      <formula>AND($L$95&lt;$I$5,$L$95&lt;&gt;0)</formula>
    </cfRule>
  </conditionalFormatting>
  <conditionalFormatting sqref="K70:L70">
    <cfRule type="expression" dxfId="5" priority="5">
      <formula>$K$70&gt;#REF!</formula>
    </cfRule>
  </conditionalFormatting>
  <conditionalFormatting sqref="L73">
    <cfRule type="expression" dxfId="4" priority="10">
      <formula>$L$73&gt;$I$6</formula>
    </cfRule>
  </conditionalFormatting>
  <conditionalFormatting sqref="L75">
    <cfRule type="expression" dxfId="3" priority="20">
      <formula>$L$75&gt;$I$4</formula>
    </cfRule>
  </conditionalFormatting>
  <conditionalFormatting sqref="M70">
    <cfRule type="expression" dxfId="2" priority="18" stopIfTrue="1">
      <formula>$I$70+$K$70&gt;$H$70</formula>
    </cfRule>
  </conditionalFormatting>
  <dataValidations count="2">
    <dataValidation type="decimal" errorStyle="information" operator="equal" allowBlank="1" showInputMessage="1" showErrorMessage="1" errorTitle="Taux de charges sociales" error="Charges sociales : montant forfaitaire de 26 % du salaire. Taux inférieur : non admissible;  taux supérieur : accepté avec justifications (voir le document Instructions). " sqref="F23:F25 F31:F45" xr:uid="{873E4C25-EA5E-4858-9C0C-7E4640EC37B8}">
      <formula1>0.26</formula1>
    </dataValidation>
    <dataValidation type="decimal" errorStyle="information" operator="equal" allowBlank="1" showInputMessage="1" showErrorMessage="1" errorTitle="Taux charges sociales" error="Selon le Programme, pour les charges sociales et les avantages sociaux, le taux minimal accepté est de 26 % du salaire. Taux inférieur non admissible. Taux supérieur accepté s’il est justifié (voir Instructions). " sqref="F22 F30" xr:uid="{6EE57DB5-6BC4-41B5-9429-6DD10DAC9BE1}">
      <formula1>0.26</formula1>
    </dataValidation>
  </dataValidations>
  <hyperlinks>
    <hyperlink ref="G48" r:id="rId1" xr:uid="{B045CD07-E36B-4372-90F1-ECE444C31514}"/>
  </hyperlinks>
  <pageMargins left="0.23622047244094491" right="0.23622047244094491" top="0.74803149606299213" bottom="0.74803149606299213" header="0.31496062992125984" footer="0.31496062992125984"/>
  <pageSetup scale="60" fitToHeight="0" orientation="landscape" horizontalDpi="1200" verticalDpi="1200" r:id="rId2"/>
  <rowBreaks count="2" manualBreakCount="2">
    <brk id="47" max="11" man="1"/>
    <brk id="86" max="11" man="1"/>
  </rowBreaks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2316E768-6A50-4240-8806-91E098E56C63}">
            <xm:f>Source!A98=6</xm:f>
            <x14:dxf>
              <font>
                <color rgb="FFCB381F"/>
              </font>
            </x14:dxf>
          </x14:cfRule>
          <xm:sqref>A56</xm:sqref>
        </x14:conditionalFormatting>
        <x14:conditionalFormatting xmlns:xm="http://schemas.microsoft.com/office/excel/2006/main">
          <x14:cfRule type="expression" priority="14" id="{E8809A52-AA11-4C90-86A6-1C491F90A3E5}">
            <xm:f>Source!$A$112=6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I30 K30:L30 J49 J57 J72 J75</xm:sqref>
        </x14:conditionalFormatting>
        <x14:conditionalFormatting xmlns:xm="http://schemas.microsoft.com/office/excel/2006/main">
          <x14:cfRule type="expression" priority="16" id="{171C1F2B-D6CD-4476-8931-55C50B589CCC}">
            <xm:f>Source!$A$112=6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J15:J16</xm:sqref>
        </x14:conditionalFormatting>
        <x14:conditionalFormatting xmlns:xm="http://schemas.microsoft.com/office/excel/2006/main">
          <x14:cfRule type="expression" priority="9" id="{7A30440D-501A-411C-AB9C-21BB538FACA2}">
            <xm:f>Source!$A$112=6</xm:f>
            <x14:dxf>
              <font>
                <color theme="0" tint="-0.14996795556505021"/>
              </font>
              <fill>
                <patternFill>
                  <bgColor theme="0" tint="-0.14996795556505021"/>
                </patternFill>
              </fill>
            </x14:dxf>
          </x14:cfRule>
          <xm:sqref>J21:J22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A7C8A0C2-67F3-444F-ADFC-599D691C7281}">
          <x14:formula1>
            <xm:f>Source!$A$103:$A$106</xm:f>
          </x14:formula1>
          <xm:sqref>A58:B63</xm:sqref>
        </x14:dataValidation>
        <x14:dataValidation type="list" allowBlank="1" showInputMessage="1" showErrorMessage="1" xr:uid="{713E0065-22E5-4EB8-A33F-DB9E0FBD7146}">
          <x14:formula1>
            <xm:f>Source!$B$17:$B$30</xm:f>
          </x14:formula1>
          <xm:sqref>D22:D25 D31:D45</xm:sqref>
        </x14:dataValidation>
        <x14:dataValidation type="list" allowBlank="1" showInputMessage="1" showErrorMessage="1" xr:uid="{F5B43B61-2031-433D-A719-D682A58BA838}">
          <x14:formula1>
            <xm:f>Source!$A$77:$A$79</xm:f>
          </x14:formula1>
          <xm:sqref>E92 E94:E100 E90</xm:sqref>
        </x14:dataValidation>
        <x14:dataValidation type="list" allowBlank="1" showInputMessage="1" showErrorMessage="1" xr:uid="{1D9A6C36-70F8-4B78-92EE-21FD5FB4DD3F}">
          <x14:formula1>
            <xm:f>Source!$C$17:$C$36</xm:f>
          </x14:formula1>
          <xm:sqref>D30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2FA76-0DBD-4123-861E-0C2091F9F6F4}">
  <sheetPr>
    <pageSetUpPr fitToPage="1"/>
  </sheetPr>
  <dimension ref="A1:I27"/>
  <sheetViews>
    <sheetView showGridLines="0" zoomScaleNormal="100" zoomScalePageLayoutView="40" workbookViewId="0">
      <selection activeCell="E4" sqref="E4"/>
    </sheetView>
  </sheetViews>
  <sheetFormatPr baseColWidth="10" defaultColWidth="11.28515625" defaultRowHeight="14.25" x14ac:dyDescent="0.2"/>
  <cols>
    <col min="1" max="1" width="36.7109375" style="1" customWidth="1"/>
    <col min="2" max="2" width="23.85546875" style="1" customWidth="1"/>
    <col min="3" max="3" width="1.7109375" style="1" customWidth="1"/>
    <col min="4" max="4" width="35.85546875" style="1" customWidth="1"/>
    <col min="5" max="5" width="20.7109375" style="1" customWidth="1"/>
    <col min="6" max="7" width="1.5703125" style="1" customWidth="1"/>
    <col min="8" max="8" width="26.7109375" style="1" customWidth="1"/>
    <col min="9" max="9" width="18.85546875" style="1" customWidth="1"/>
    <col min="10" max="10" width="25.5703125" style="1" customWidth="1"/>
    <col min="11" max="11" width="11.28515625" style="1"/>
    <col min="12" max="12" width="24" style="1" customWidth="1"/>
    <col min="13" max="13" width="11.28515625" style="1" customWidth="1"/>
    <col min="14" max="16384" width="11.28515625" style="1"/>
  </cols>
  <sheetData>
    <row r="1" spans="1:9" ht="27" customHeight="1" x14ac:dyDescent="0.2">
      <c r="A1" s="161" t="s">
        <v>216</v>
      </c>
      <c r="B1" s="161"/>
      <c r="C1" s="161"/>
      <c r="D1" s="161"/>
      <c r="E1" s="161"/>
      <c r="F1" s="161"/>
      <c r="G1" s="161"/>
      <c r="H1" s="161"/>
      <c r="I1" s="161"/>
    </row>
    <row r="2" spans="1:9" s="5" customFormat="1" ht="21.95" customHeight="1" x14ac:dyDescent="0.25">
      <c r="A2" s="393" t="s">
        <v>250</v>
      </c>
      <c r="B2" s="394"/>
      <c r="C2"/>
      <c r="D2" s="391" t="s">
        <v>217</v>
      </c>
      <c r="E2" s="392"/>
    </row>
    <row r="3" spans="1:9" ht="20.100000000000001" customHeight="1" x14ac:dyDescent="0.25">
      <c r="A3" s="162" t="s">
        <v>218</v>
      </c>
      <c r="B3" s="163">
        <f>'An 1 Coût Structure financement'!L73</f>
        <v>0</v>
      </c>
      <c r="C3"/>
      <c r="D3" s="164" t="s">
        <v>218</v>
      </c>
      <c r="E3" s="159"/>
    </row>
    <row r="4" spans="1:9" ht="20.100000000000001" customHeight="1" x14ac:dyDescent="0.25">
      <c r="A4"/>
      <c r="B4"/>
      <c r="C4"/>
      <c r="D4" s="164" t="s">
        <v>255</v>
      </c>
      <c r="E4" s="159"/>
    </row>
    <row r="5" spans="1:9" ht="20.100000000000001" customHeight="1" x14ac:dyDescent="0.25">
      <c r="A5"/>
      <c r="B5"/>
      <c r="C5"/>
      <c r="D5"/>
      <c r="E5"/>
    </row>
    <row r="6" spans="1:9" ht="20.100000000000001" customHeight="1" x14ac:dyDescent="0.25">
      <c r="A6" s="188" t="s">
        <v>223</v>
      </c>
      <c r="B6" s="189"/>
      <c r="C6"/>
      <c r="D6" s="391" t="s">
        <v>245</v>
      </c>
      <c r="E6" s="392"/>
    </row>
    <row r="7" spans="1:9" ht="20.100000000000001" customHeight="1" x14ac:dyDescent="0.25">
      <c r="A7" s="169" t="s">
        <v>234</v>
      </c>
      <c r="B7" s="159"/>
      <c r="C7"/>
      <c r="D7" s="388"/>
      <c r="E7" s="388"/>
    </row>
    <row r="8" spans="1:9" customFormat="1" ht="26.25" customHeight="1" x14ac:dyDescent="0.25">
      <c r="A8" s="1"/>
      <c r="B8" s="1"/>
      <c r="D8" s="389"/>
      <c r="E8" s="389"/>
    </row>
    <row r="9" spans="1:9" customFormat="1" ht="21.95" customHeight="1" x14ac:dyDescent="0.25">
      <c r="A9" s="188" t="s">
        <v>237</v>
      </c>
      <c r="B9" s="189"/>
      <c r="D9" s="389"/>
      <c r="E9" s="389"/>
    </row>
    <row r="10" spans="1:9" customFormat="1" ht="35.25" customHeight="1" x14ac:dyDescent="0.25">
      <c r="A10" s="175" t="s">
        <v>238</v>
      </c>
      <c r="B10" s="168" t="s">
        <v>239</v>
      </c>
      <c r="D10" s="389"/>
      <c r="E10" s="389"/>
    </row>
    <row r="11" spans="1:9" customFormat="1" ht="21.95" customHeight="1" x14ac:dyDescent="0.25">
      <c r="A11" s="176" t="s">
        <v>240</v>
      </c>
      <c r="B11" s="177">
        <f>E4</f>
        <v>0</v>
      </c>
      <c r="D11" s="389"/>
      <c r="E11" s="389"/>
    </row>
    <row r="12" spans="1:9" customFormat="1" ht="24" customHeight="1" x14ac:dyDescent="0.25">
      <c r="A12" s="390" t="s">
        <v>244</v>
      </c>
      <c r="B12" s="180" t="str">
        <f>IF(B13&lt;0,"Aucun, car résiduel de :","")</f>
        <v/>
      </c>
      <c r="D12" s="389"/>
      <c r="E12" s="389"/>
    </row>
    <row r="13" spans="1:9" customFormat="1" ht="24" customHeight="1" x14ac:dyDescent="0.25">
      <c r="A13" s="390"/>
      <c r="B13" s="182" t="str">
        <f>IF(B7="","",B7-B11)</f>
        <v/>
      </c>
      <c r="D13" s="389"/>
      <c r="E13" s="389"/>
    </row>
    <row r="14" spans="1:9" customFormat="1" ht="24" customHeight="1" x14ac:dyDescent="0.25">
      <c r="A14" s="1"/>
      <c r="B14" s="1"/>
      <c r="D14" s="389"/>
      <c r="E14" s="389"/>
    </row>
    <row r="15" spans="1:9" customFormat="1" ht="24" customHeight="1" x14ac:dyDescent="0.25">
      <c r="A15" s="1"/>
      <c r="B15" s="1"/>
      <c r="D15" s="389"/>
      <c r="E15" s="389"/>
    </row>
    <row r="16" spans="1:9" customFormat="1" ht="32.25" customHeight="1" x14ac:dyDescent="0.25"/>
    <row r="17" spans="1:2" customFormat="1" ht="24" customHeight="1" x14ac:dyDescent="0.25">
      <c r="A17" s="1"/>
      <c r="B17" s="1"/>
    </row>
    <row r="18" spans="1:2" customFormat="1" ht="136.5" customHeight="1" x14ac:dyDescent="0.25">
      <c r="A18" s="1"/>
      <c r="B18" s="1"/>
    </row>
    <row r="19" spans="1:2" customFormat="1" ht="15" x14ac:dyDescent="0.25">
      <c r="A19" s="1"/>
    </row>
    <row r="20" spans="1:2" customFormat="1" ht="15" x14ac:dyDescent="0.25">
      <c r="A20" s="1"/>
    </row>
    <row r="21" spans="1:2" customFormat="1" ht="15" x14ac:dyDescent="0.25">
      <c r="A21" s="1"/>
    </row>
    <row r="22" spans="1:2" customFormat="1" ht="15" x14ac:dyDescent="0.25">
      <c r="A22" s="1"/>
    </row>
    <row r="23" spans="1:2" customFormat="1" ht="15" x14ac:dyDescent="0.25">
      <c r="A23" s="1"/>
    </row>
    <row r="24" spans="1:2" customFormat="1" ht="15" x14ac:dyDescent="0.25">
      <c r="A24" s="1"/>
    </row>
    <row r="25" spans="1:2" customFormat="1" ht="15" x14ac:dyDescent="0.25">
      <c r="A25" s="1"/>
    </row>
    <row r="26" spans="1:2" customFormat="1" ht="15" x14ac:dyDescent="0.25">
      <c r="A26" s="1"/>
    </row>
    <row r="27" spans="1:2" customFormat="1" ht="15" x14ac:dyDescent="0.25">
      <c r="A27" s="1"/>
    </row>
  </sheetData>
  <dataConsolidate function="count"/>
  <mergeCells count="5">
    <mergeCell ref="D7:E15"/>
    <mergeCell ref="A12:A13"/>
    <mergeCell ref="D6:E6"/>
    <mergeCell ref="A2:B2"/>
    <mergeCell ref="D2:E2"/>
  </mergeCells>
  <pageMargins left="0.23622047244094491" right="0.23622047244094491" top="0.74803149606299213" bottom="0.74803149606299213" header="0.31496062992125984" footer="0.31496062992125984"/>
  <pageSetup scale="59" fitToHeight="0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23753-92C4-4874-A3F2-ED99C43AE6BD}">
  <sheetPr>
    <pageSetUpPr fitToPage="1"/>
  </sheetPr>
  <dimension ref="A1:H35"/>
  <sheetViews>
    <sheetView showGridLines="0" zoomScaleNormal="100" zoomScalePageLayoutView="40" workbookViewId="0">
      <selection activeCell="E14" sqref="E14"/>
    </sheetView>
  </sheetViews>
  <sheetFormatPr baseColWidth="10" defaultColWidth="11.28515625" defaultRowHeight="14.25" x14ac:dyDescent="0.2"/>
  <cols>
    <col min="1" max="1" width="36.7109375" style="1" customWidth="1"/>
    <col min="2" max="2" width="24.7109375" style="1" customWidth="1"/>
    <col min="3" max="3" width="1.7109375" style="1" customWidth="1"/>
    <col min="4" max="4" width="36.7109375" style="1" customWidth="1"/>
    <col min="5" max="5" width="24.7109375" style="1" customWidth="1"/>
    <col min="6" max="6" width="1.7109375" style="1" customWidth="1"/>
    <col min="7" max="7" width="36.7109375" style="1" customWidth="1"/>
    <col min="8" max="8" width="24.7109375" style="1" customWidth="1"/>
    <col min="9" max="9" width="25.5703125" style="1" customWidth="1"/>
    <col min="10" max="10" width="11.28515625" style="1"/>
    <col min="11" max="11" width="24" style="1" customWidth="1"/>
    <col min="12" max="12" width="11.28515625" style="1" customWidth="1"/>
    <col min="13" max="16384" width="11.28515625" style="1"/>
  </cols>
  <sheetData>
    <row r="1" spans="1:8" ht="27" customHeight="1" x14ac:dyDescent="0.2">
      <c r="A1" s="161" t="s">
        <v>216</v>
      </c>
      <c r="B1" s="161"/>
      <c r="C1" s="161"/>
      <c r="D1" s="161"/>
      <c r="E1" s="161"/>
      <c r="F1" s="161"/>
      <c r="G1" s="161"/>
      <c r="H1" s="161"/>
    </row>
    <row r="2" spans="1:8" s="5" customFormat="1" ht="21.95" customHeight="1" x14ac:dyDescent="0.25">
      <c r="A2" s="393" t="s">
        <v>250</v>
      </c>
      <c r="B2" s="394"/>
      <c r="C2"/>
      <c r="D2" s="391" t="s">
        <v>217</v>
      </c>
      <c r="E2" s="392"/>
    </row>
    <row r="3" spans="1:8" ht="20.100000000000001" customHeight="1" x14ac:dyDescent="0.25">
      <c r="A3" s="162" t="s">
        <v>218</v>
      </c>
      <c r="B3" s="163">
        <f>B4+B5</f>
        <v>0</v>
      </c>
      <c r="C3"/>
      <c r="D3" s="164" t="s">
        <v>218</v>
      </c>
      <c r="E3" s="159"/>
    </row>
    <row r="4" spans="1:8" ht="20.100000000000001" customHeight="1" x14ac:dyDescent="0.25">
      <c r="A4" s="162" t="s">
        <v>251</v>
      </c>
      <c r="B4" s="163">
        <f>'An 1 Coût Structure financement'!L73</f>
        <v>0</v>
      </c>
      <c r="C4"/>
      <c r="D4" s="164" t="s">
        <v>251</v>
      </c>
      <c r="E4" s="159"/>
    </row>
    <row r="5" spans="1:8" ht="20.100000000000001" customHeight="1" x14ac:dyDescent="0.25">
      <c r="A5" s="162" t="s">
        <v>252</v>
      </c>
      <c r="B5" s="163">
        <f>'An 2 Coût Structure financement'!L73</f>
        <v>0</v>
      </c>
      <c r="C5"/>
      <c r="D5" s="164" t="s">
        <v>252</v>
      </c>
      <c r="E5" s="159"/>
    </row>
    <row r="6" spans="1:8" ht="20.100000000000001" customHeight="1" x14ac:dyDescent="0.25">
      <c r="A6"/>
      <c r="B6"/>
      <c r="C6"/>
      <c r="D6" s="164" t="s">
        <v>220</v>
      </c>
      <c r="E6" s="159"/>
    </row>
    <row r="7" spans="1:8" ht="20.100000000000001" customHeight="1" x14ac:dyDescent="0.25">
      <c r="A7"/>
      <c r="B7"/>
      <c r="C7"/>
      <c r="D7" s="164" t="s">
        <v>221</v>
      </c>
      <c r="E7" s="159"/>
    </row>
    <row r="8" spans="1:8" customFormat="1" ht="26.25" customHeight="1" x14ac:dyDescent="0.25"/>
    <row r="9" spans="1:8" customFormat="1" ht="21.95" customHeight="1" x14ac:dyDescent="0.25">
      <c r="A9" s="398" t="s">
        <v>223</v>
      </c>
      <c r="B9" s="398"/>
      <c r="C9" s="398"/>
      <c r="D9" s="398"/>
      <c r="E9" s="398"/>
      <c r="F9" s="398"/>
      <c r="G9" s="398"/>
      <c r="H9" s="398"/>
    </row>
    <row r="10" spans="1:8" customFormat="1" ht="26.25" customHeight="1" x14ac:dyDescent="0.25">
      <c r="A10" s="396" t="s">
        <v>224</v>
      </c>
      <c r="B10" s="396"/>
      <c r="D10" s="396" t="s">
        <v>225</v>
      </c>
      <c r="E10" s="396"/>
      <c r="G10" s="399" t="s">
        <v>227</v>
      </c>
      <c r="H10" s="399"/>
    </row>
    <row r="11" spans="1:8" customFormat="1" ht="26.25" customHeight="1" x14ac:dyDescent="0.25">
      <c r="A11" s="169" t="s">
        <v>228</v>
      </c>
      <c r="B11" s="160" t="s">
        <v>229</v>
      </c>
      <c r="D11" s="169" t="s">
        <v>228</v>
      </c>
      <c r="E11" s="160" t="s">
        <v>230</v>
      </c>
      <c r="G11" s="169" t="s">
        <v>228</v>
      </c>
      <c r="H11" s="160" t="s">
        <v>229</v>
      </c>
    </row>
    <row r="12" spans="1:8" customFormat="1" ht="26.25" customHeight="1" x14ac:dyDescent="0.25">
      <c r="A12" s="169" t="s">
        <v>231</v>
      </c>
      <c r="B12" s="170">
        <f>E4</f>
        <v>0</v>
      </c>
      <c r="D12" s="169" t="s">
        <v>231</v>
      </c>
      <c r="E12" s="170">
        <f>E5</f>
        <v>0</v>
      </c>
      <c r="G12" s="169" t="s">
        <v>231</v>
      </c>
      <c r="H12" s="170">
        <f>B12+E12</f>
        <v>0</v>
      </c>
    </row>
    <row r="13" spans="1:8" customFormat="1" ht="41.25" customHeight="1" x14ac:dyDescent="0.25">
      <c r="A13" s="1"/>
      <c r="B13" s="1"/>
      <c r="D13" s="169" t="s">
        <v>232</v>
      </c>
      <c r="E13" s="171">
        <f>IF(B21="",0,MIN(E12+IF(B15="S.O.",0,B15),100000))</f>
        <v>0</v>
      </c>
      <c r="G13" s="1"/>
      <c r="H13" s="1"/>
    </row>
    <row r="14" spans="1:8" customFormat="1" ht="35.25" customHeight="1" x14ac:dyDescent="0.25">
      <c r="A14" s="169" t="s">
        <v>234</v>
      </c>
      <c r="B14" s="159"/>
      <c r="D14" s="169" t="s">
        <v>234</v>
      </c>
      <c r="E14" s="159"/>
      <c r="G14" s="169" t="s">
        <v>234</v>
      </c>
      <c r="H14" s="170">
        <f>B14+E14</f>
        <v>0</v>
      </c>
    </row>
    <row r="15" spans="1:8" customFormat="1" ht="45" customHeight="1" x14ac:dyDescent="0.25">
      <c r="A15" s="172" t="s">
        <v>253</v>
      </c>
      <c r="B15" s="173" t="str">
        <f>IF(B12-B14=0,"S.O.",B12-B14)</f>
        <v>S.O.</v>
      </c>
      <c r="G15" s="1"/>
      <c r="H15" s="174"/>
    </row>
    <row r="16" spans="1:8" customFormat="1" ht="21.95" customHeight="1" x14ac:dyDescent="0.25">
      <c r="A16" s="391" t="s">
        <v>237</v>
      </c>
      <c r="B16" s="397"/>
      <c r="C16" s="397"/>
      <c r="D16" s="397"/>
      <c r="E16" s="392"/>
    </row>
    <row r="17" spans="1:5" customFormat="1" ht="24" customHeight="1" x14ac:dyDescent="0.25">
      <c r="A17" s="396" t="s">
        <v>224</v>
      </c>
      <c r="B17" s="396"/>
      <c r="D17" s="396" t="s">
        <v>225</v>
      </c>
      <c r="E17" s="396"/>
    </row>
    <row r="18" spans="1:5" customFormat="1" ht="24" customHeight="1" x14ac:dyDescent="0.25">
      <c r="A18" s="175" t="s">
        <v>238</v>
      </c>
      <c r="B18" s="168" t="s">
        <v>239</v>
      </c>
      <c r="D18" s="175" t="s">
        <v>238</v>
      </c>
      <c r="E18" s="168" t="s">
        <v>239</v>
      </c>
    </row>
    <row r="19" spans="1:5" customFormat="1" ht="24" customHeight="1" x14ac:dyDescent="0.25">
      <c r="A19" s="176" t="s">
        <v>240</v>
      </c>
      <c r="B19" s="177">
        <f>E6</f>
        <v>0</v>
      </c>
      <c r="D19" s="178" t="s">
        <v>256</v>
      </c>
      <c r="E19" s="179">
        <f>IF(B21&lt;0,ABS(B21),0)</f>
        <v>0</v>
      </c>
    </row>
    <row r="20" spans="1:5" customFormat="1" ht="24" customHeight="1" x14ac:dyDescent="0.25">
      <c r="A20" s="390" t="s">
        <v>244</v>
      </c>
      <c r="B20" s="180" t="str">
        <f>IF(B21&lt;0,"Aucun, car résiduel de :","")</f>
        <v/>
      </c>
      <c r="D20" s="176" t="s">
        <v>241</v>
      </c>
      <c r="E20" s="171">
        <f>E7-E19</f>
        <v>0</v>
      </c>
    </row>
    <row r="21" spans="1:5" customFormat="1" ht="24" customHeight="1" x14ac:dyDescent="0.25">
      <c r="A21" s="390"/>
      <c r="B21" s="182" t="str">
        <f>IF(B14="","",B14-B19)</f>
        <v/>
      </c>
      <c r="D21" s="162" t="s">
        <v>254</v>
      </c>
      <c r="E21" s="170">
        <f>E19+E20</f>
        <v>0</v>
      </c>
    </row>
    <row r="22" spans="1:5" customFormat="1" ht="32.25" customHeight="1" x14ac:dyDescent="0.25">
      <c r="D22" s="390" t="s">
        <v>244</v>
      </c>
      <c r="E22" s="183" t="str">
        <f>IF(E23&lt;0,"Aucun, car résiduel de :","")</f>
        <v/>
      </c>
    </row>
    <row r="23" spans="1:5" customFormat="1" ht="24" customHeight="1" x14ac:dyDescent="0.25">
      <c r="D23" s="390"/>
      <c r="E23" s="182" t="str">
        <f>IF(E14="","",E14-E21)</f>
        <v/>
      </c>
    </row>
    <row r="24" spans="1:5" customFormat="1" ht="24" customHeight="1" x14ac:dyDescent="0.25"/>
    <row r="25" spans="1:5" customFormat="1" ht="24" customHeight="1" x14ac:dyDescent="0.25">
      <c r="A25" s="391" t="s">
        <v>245</v>
      </c>
      <c r="B25" s="392"/>
      <c r="D25" s="391" t="s">
        <v>245</v>
      </c>
      <c r="E25" s="392"/>
    </row>
    <row r="26" spans="1:5" customFormat="1" ht="136.5" customHeight="1" x14ac:dyDescent="0.25">
      <c r="A26" s="395"/>
      <c r="B26" s="395"/>
      <c r="D26" s="395"/>
      <c r="E26" s="395"/>
    </row>
    <row r="27" spans="1:5" customFormat="1" ht="15" x14ac:dyDescent="0.25">
      <c r="A27" s="1"/>
    </row>
    <row r="28" spans="1:5" customFormat="1" ht="15" x14ac:dyDescent="0.25">
      <c r="A28" s="1"/>
    </row>
    <row r="29" spans="1:5" customFormat="1" ht="15" x14ac:dyDescent="0.25">
      <c r="A29" s="1"/>
    </row>
    <row r="30" spans="1:5" customFormat="1" ht="15" x14ac:dyDescent="0.25">
      <c r="A30" s="1"/>
    </row>
    <row r="31" spans="1:5" customFormat="1" ht="15" x14ac:dyDescent="0.25">
      <c r="A31" s="1"/>
    </row>
    <row r="32" spans="1:5" customFormat="1" ht="15" x14ac:dyDescent="0.25">
      <c r="A32" s="1"/>
    </row>
    <row r="33" spans="1:1" customFormat="1" ht="15" x14ac:dyDescent="0.25">
      <c r="A33" s="1"/>
    </row>
    <row r="34" spans="1:1" customFormat="1" ht="15" x14ac:dyDescent="0.25">
      <c r="A34" s="1"/>
    </row>
    <row r="35" spans="1:1" customFormat="1" ht="15" x14ac:dyDescent="0.25">
      <c r="A35" s="1"/>
    </row>
  </sheetData>
  <dataConsolidate function="count"/>
  <mergeCells count="15">
    <mergeCell ref="A16:E16"/>
    <mergeCell ref="A2:B2"/>
    <mergeCell ref="D2:E2"/>
    <mergeCell ref="A9:H9"/>
    <mergeCell ref="A10:B10"/>
    <mergeCell ref="D10:E10"/>
    <mergeCell ref="G10:H10"/>
    <mergeCell ref="A25:B25"/>
    <mergeCell ref="D25:E25"/>
    <mergeCell ref="A26:B26"/>
    <mergeCell ref="D26:E26"/>
    <mergeCell ref="A17:B17"/>
    <mergeCell ref="D17:E17"/>
    <mergeCell ref="A20:A21"/>
    <mergeCell ref="D22:D23"/>
  </mergeCells>
  <conditionalFormatting sqref="H12">
    <cfRule type="cellIs" dxfId="1" priority="1" operator="notEqual">
      <formula>$E$3</formula>
    </cfRule>
  </conditionalFormatting>
  <dataValidations count="3">
    <dataValidation type="list" allowBlank="1" showInputMessage="1" showErrorMessage="1" sqref="E11" xr:uid="{7815404C-4777-45BE-B587-F247EAEAA420}">
      <formula1>"Non débutée,En cours,Terminée"</formula1>
    </dataValidation>
    <dataValidation type="list" allowBlank="1" showInputMessage="1" showErrorMessage="1" sqref="B11" xr:uid="{D891B9AD-7BD3-4D84-8F88-0334DC4CC87F}">
      <formula1>"En cours,Terminée"</formula1>
    </dataValidation>
    <dataValidation type="list" allowBlank="1" showInputMessage="1" showErrorMessage="1" sqref="H11" xr:uid="{CE7DA575-22A7-4A05-8470-BD7AB663D2F6}">
      <formula1>"En cours,Terminé"</formula1>
    </dataValidation>
  </dataValidations>
  <pageMargins left="0.23622047244094491" right="0.23622047244094491" top="0.74803149606299213" bottom="0.74803149606299213" header="0.31496062992125984" footer="0.31496062992125984"/>
  <pageSetup scale="59" fitToHeight="0"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F256A-31C3-467E-A1A3-3629EB25DC13}">
  <sheetPr>
    <pageSetUpPr fitToPage="1"/>
  </sheetPr>
  <dimension ref="A1:K37"/>
  <sheetViews>
    <sheetView showGridLines="0" topLeftCell="A2" zoomScaleNormal="100" zoomScalePageLayoutView="40" workbookViewId="0">
      <selection activeCell="G21" sqref="G21"/>
    </sheetView>
  </sheetViews>
  <sheetFormatPr baseColWidth="10" defaultColWidth="11.28515625" defaultRowHeight="14.25" x14ac:dyDescent="0.2"/>
  <cols>
    <col min="1" max="1" width="36.7109375" style="1" customWidth="1"/>
    <col min="2" max="2" width="23.85546875" style="1" customWidth="1"/>
    <col min="3" max="3" width="1.42578125" style="1" customWidth="1"/>
    <col min="4" max="4" width="35.85546875" style="1" customWidth="1"/>
    <col min="5" max="5" width="20.7109375" style="1" customWidth="1"/>
    <col min="6" max="6" width="1.5703125" style="1" customWidth="1"/>
    <col min="7" max="7" width="39.5703125" style="1" customWidth="1"/>
    <col min="8" max="8" width="20" style="1" customWidth="1"/>
    <col min="9" max="9" width="1.5703125" style="1" customWidth="1"/>
    <col min="10" max="10" width="26.7109375" style="1" customWidth="1"/>
    <col min="11" max="11" width="18.85546875" style="1" customWidth="1"/>
    <col min="12" max="12" width="25.5703125" style="1" customWidth="1"/>
    <col min="13" max="13" width="11.28515625" style="1"/>
    <col min="14" max="14" width="24" style="1" customWidth="1"/>
    <col min="15" max="15" width="11.28515625" style="1" customWidth="1"/>
    <col min="16" max="16384" width="11.28515625" style="1"/>
  </cols>
  <sheetData>
    <row r="1" spans="1:11" ht="27" customHeight="1" x14ac:dyDescent="0.2">
      <c r="A1" s="161" t="s">
        <v>216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2" spans="1:11" s="5" customFormat="1" ht="21.95" customHeight="1" x14ac:dyDescent="0.25">
      <c r="A2" s="393" t="s">
        <v>250</v>
      </c>
      <c r="B2" s="394"/>
      <c r="C2"/>
      <c r="D2" s="391" t="s">
        <v>217</v>
      </c>
      <c r="E2" s="392"/>
    </row>
    <row r="3" spans="1:11" ht="20.100000000000001" customHeight="1" x14ac:dyDescent="0.25">
      <c r="A3" s="162" t="s">
        <v>218</v>
      </c>
      <c r="B3" s="163">
        <f>B4+B5</f>
        <v>0</v>
      </c>
      <c r="C3"/>
      <c r="D3" s="164" t="s">
        <v>218</v>
      </c>
      <c r="E3" s="159"/>
    </row>
    <row r="4" spans="1:11" ht="20.100000000000001" customHeight="1" x14ac:dyDescent="0.25">
      <c r="A4" s="162" t="s">
        <v>251</v>
      </c>
      <c r="B4" s="163">
        <f>'An 1 Coût Structure financement'!L73</f>
        <v>0</v>
      </c>
      <c r="C4"/>
      <c r="D4" s="164" t="s">
        <v>251</v>
      </c>
      <c r="E4" s="159"/>
    </row>
    <row r="5" spans="1:11" ht="20.100000000000001" customHeight="1" x14ac:dyDescent="0.25">
      <c r="A5" s="162" t="s">
        <v>252</v>
      </c>
      <c r="B5" s="163">
        <f>'An 2 Coût Structure financement'!L73</f>
        <v>0</v>
      </c>
      <c r="C5"/>
      <c r="D5" s="164" t="s">
        <v>252</v>
      </c>
      <c r="E5" s="159"/>
    </row>
    <row r="6" spans="1:11" ht="20.100000000000001" hidden="1" customHeight="1" x14ac:dyDescent="0.25">
      <c r="A6" s="164" t="s">
        <v>219</v>
      </c>
      <c r="B6" s="166"/>
      <c r="C6"/>
      <c r="D6" s="164" t="s">
        <v>219</v>
      </c>
      <c r="E6" s="159"/>
    </row>
    <row r="7" spans="1:11" ht="20.100000000000001" customHeight="1" x14ac:dyDescent="0.25">
      <c r="A7"/>
      <c r="B7"/>
      <c r="C7"/>
      <c r="D7" s="164" t="s">
        <v>220</v>
      </c>
      <c r="E7" s="159"/>
    </row>
    <row r="8" spans="1:11" s="5" customFormat="1" ht="20.100000000000001" customHeight="1" x14ac:dyDescent="0.25">
      <c r="A8"/>
      <c r="B8"/>
      <c r="C8" s="167"/>
      <c r="D8" s="164" t="s">
        <v>221</v>
      </c>
      <c r="E8" s="159"/>
      <c r="F8" s="75"/>
      <c r="I8" s="401"/>
      <c r="J8" s="401"/>
      <c r="K8" s="401"/>
    </row>
    <row r="9" spans="1:11" customFormat="1" ht="20.100000000000001" hidden="1" customHeight="1" x14ac:dyDescent="0.25">
      <c r="A9" s="1"/>
      <c r="B9" s="1"/>
      <c r="C9" s="167"/>
      <c r="D9" s="164" t="s">
        <v>222</v>
      </c>
      <c r="E9" s="165"/>
      <c r="G9" s="1"/>
      <c r="H9" s="1"/>
      <c r="J9" s="1"/>
    </row>
    <row r="10" spans="1:11" customFormat="1" ht="26.25" customHeight="1" x14ac:dyDescent="0.25"/>
    <row r="11" spans="1:11" customFormat="1" ht="21.95" customHeight="1" x14ac:dyDescent="0.25">
      <c r="A11" s="398" t="s">
        <v>223</v>
      </c>
      <c r="B11" s="398"/>
      <c r="C11" s="398"/>
      <c r="D11" s="398"/>
      <c r="E11" s="398"/>
      <c r="F11" s="398"/>
      <c r="G11" s="398"/>
      <c r="H11" s="398"/>
      <c r="I11" s="398"/>
      <c r="J11" s="398"/>
      <c r="K11" s="398"/>
    </row>
    <row r="12" spans="1:11" customFormat="1" ht="26.25" customHeight="1" x14ac:dyDescent="0.25">
      <c r="A12" s="396" t="s">
        <v>224</v>
      </c>
      <c r="B12" s="396"/>
      <c r="D12" s="396" t="s">
        <v>225</v>
      </c>
      <c r="E12" s="396"/>
      <c r="G12" s="399" t="s">
        <v>226</v>
      </c>
      <c r="H12" s="399"/>
      <c r="I12" s="1"/>
      <c r="J12" s="402" t="s">
        <v>227</v>
      </c>
      <c r="K12" s="403"/>
    </row>
    <row r="13" spans="1:11" customFormat="1" ht="26.25" customHeight="1" x14ac:dyDescent="0.25">
      <c r="A13" s="169" t="s">
        <v>228</v>
      </c>
      <c r="B13" s="160" t="s">
        <v>229</v>
      </c>
      <c r="D13" s="169" t="s">
        <v>228</v>
      </c>
      <c r="E13" s="160" t="s">
        <v>230</v>
      </c>
      <c r="G13" s="169" t="s">
        <v>228</v>
      </c>
      <c r="H13" s="160" t="s">
        <v>230</v>
      </c>
      <c r="I13" s="1"/>
      <c r="J13" s="169" t="s">
        <v>228</v>
      </c>
      <c r="K13" s="160" t="s">
        <v>229</v>
      </c>
    </row>
    <row r="14" spans="1:11" customFormat="1" ht="26.25" customHeight="1" x14ac:dyDescent="0.25">
      <c r="A14" s="169" t="s">
        <v>231</v>
      </c>
      <c r="B14" s="170">
        <f>E4</f>
        <v>0</v>
      </c>
      <c r="D14" s="169" t="s">
        <v>231</v>
      </c>
      <c r="E14" s="170">
        <f>E5</f>
        <v>0</v>
      </c>
      <c r="G14" s="169" t="s">
        <v>231</v>
      </c>
      <c r="H14" s="170">
        <f>E6</f>
        <v>0</v>
      </c>
      <c r="I14" s="1"/>
      <c r="J14" s="169" t="s">
        <v>231</v>
      </c>
      <c r="K14" s="170">
        <f>B14+E14+H14</f>
        <v>0</v>
      </c>
    </row>
    <row r="15" spans="1:11" customFormat="1" ht="41.25" customHeight="1" x14ac:dyDescent="0.25">
      <c r="A15" s="1"/>
      <c r="B15" s="1"/>
      <c r="D15" s="169" t="s">
        <v>232</v>
      </c>
      <c r="E15" s="171">
        <f>IF(B23="",0,MIN(E14+IF(B17="S.O.",0,B17),100000))</f>
        <v>0</v>
      </c>
      <c r="G15" s="169" t="s">
        <v>233</v>
      </c>
      <c r="H15" s="171">
        <f>IF(E24="",0,MIN(B3-B16-E16,100000))</f>
        <v>0</v>
      </c>
      <c r="I15" s="1"/>
      <c r="J15" s="1"/>
      <c r="K15" s="1"/>
    </row>
    <row r="16" spans="1:11" customFormat="1" ht="35.25" customHeight="1" x14ac:dyDescent="0.25">
      <c r="A16" s="169" t="s">
        <v>234</v>
      </c>
      <c r="B16" s="159"/>
      <c r="D16" s="169" t="s">
        <v>234</v>
      </c>
      <c r="E16" s="159"/>
      <c r="G16" s="169" t="s">
        <v>234</v>
      </c>
      <c r="H16" s="159"/>
      <c r="I16" s="1"/>
      <c r="J16" s="169" t="s">
        <v>234</v>
      </c>
      <c r="K16" s="170">
        <f>B16+E16+H16</f>
        <v>0</v>
      </c>
    </row>
    <row r="17" spans="1:11" customFormat="1" ht="45" customHeight="1" x14ac:dyDescent="0.25">
      <c r="A17" s="172" t="s">
        <v>235</v>
      </c>
      <c r="B17" s="173" t="str">
        <f>IF(B14-B16=0,"S.O.",B14-B16)</f>
        <v>S.O.</v>
      </c>
      <c r="D17" s="172" t="s">
        <v>236</v>
      </c>
      <c r="E17" s="173">
        <f>IFERROR(IF(E25="",0,MIN(MAX((B4+E15)-(B16+E16),0),100000)),"")</f>
        <v>0</v>
      </c>
      <c r="J17" s="1"/>
      <c r="K17" s="174"/>
    </row>
    <row r="18" spans="1:11" customFormat="1" ht="21.95" customHeight="1" x14ac:dyDescent="0.25">
      <c r="A18" s="398" t="s">
        <v>237</v>
      </c>
      <c r="B18" s="398"/>
      <c r="C18" s="398"/>
      <c r="D18" s="398"/>
      <c r="E18" s="398"/>
      <c r="F18" s="398"/>
      <c r="G18" s="398"/>
      <c r="H18" s="398"/>
    </row>
    <row r="19" spans="1:11" customFormat="1" ht="24" customHeight="1" x14ac:dyDescent="0.25">
      <c r="A19" s="396" t="s">
        <v>224</v>
      </c>
      <c r="B19" s="396"/>
      <c r="D19" s="396" t="s">
        <v>225</v>
      </c>
      <c r="E19" s="396"/>
      <c r="G19" s="396" t="s">
        <v>226</v>
      </c>
      <c r="H19" s="396"/>
      <c r="I19" s="1"/>
    </row>
    <row r="20" spans="1:11" customFormat="1" ht="24" customHeight="1" x14ac:dyDescent="0.25">
      <c r="A20" s="175" t="s">
        <v>238</v>
      </c>
      <c r="B20" s="168" t="s">
        <v>239</v>
      </c>
      <c r="D20" s="175" t="s">
        <v>238</v>
      </c>
      <c r="E20" s="168" t="s">
        <v>239</v>
      </c>
      <c r="G20" s="175" t="s">
        <v>238</v>
      </c>
      <c r="H20" s="168" t="s">
        <v>239</v>
      </c>
    </row>
    <row r="21" spans="1:11" customFormat="1" ht="24" customHeight="1" x14ac:dyDescent="0.25">
      <c r="A21" s="176" t="s">
        <v>240</v>
      </c>
      <c r="B21" s="177">
        <f>E7</f>
        <v>0</v>
      </c>
      <c r="D21" s="178" t="s">
        <v>256</v>
      </c>
      <c r="E21" s="179">
        <f>IF(B23&lt;0,ABS(B23),0)</f>
        <v>0</v>
      </c>
      <c r="G21" s="178" t="s">
        <v>256</v>
      </c>
      <c r="H21" s="179">
        <f>IF(E25&lt;0,ABS(E25),0)</f>
        <v>0</v>
      </c>
    </row>
    <row r="22" spans="1:11" customFormat="1" ht="24" customHeight="1" x14ac:dyDescent="0.25">
      <c r="A22" s="390" t="s">
        <v>244</v>
      </c>
      <c r="B22" s="180" t="str">
        <f>IF(B23&lt;0,"Aucun, car résiduel de :","")</f>
        <v/>
      </c>
      <c r="D22" s="176" t="s">
        <v>241</v>
      </c>
      <c r="E22" s="171">
        <f>E8-E21</f>
        <v>0</v>
      </c>
      <c r="G22" s="181" t="s">
        <v>242</v>
      </c>
      <c r="H22" s="177">
        <f>E9-H21</f>
        <v>0</v>
      </c>
    </row>
    <row r="23" spans="1:11" customFormat="1" ht="24" customHeight="1" x14ac:dyDescent="0.25">
      <c r="A23" s="390"/>
      <c r="B23" s="182" t="str">
        <f>IF(B16="","",B16-B21)</f>
        <v/>
      </c>
      <c r="D23" s="162" t="s">
        <v>243</v>
      </c>
      <c r="E23" s="170">
        <f>E21+E22</f>
        <v>0</v>
      </c>
      <c r="G23" s="162" t="s">
        <v>243</v>
      </c>
      <c r="H23" s="166">
        <f>H21+H22</f>
        <v>0</v>
      </c>
    </row>
    <row r="24" spans="1:11" customFormat="1" ht="32.25" customHeight="1" x14ac:dyDescent="0.25">
      <c r="D24" s="390" t="s">
        <v>244</v>
      </c>
      <c r="E24" s="183" t="str">
        <f>IF(E25&lt;0,"Aucun, car résiduel de :","")</f>
        <v/>
      </c>
      <c r="G24" s="390" t="s">
        <v>244</v>
      </c>
      <c r="H24" s="184" t="str">
        <f>IF(H25&lt;0,"Aucun, car résiduel de :","")</f>
        <v/>
      </c>
    </row>
    <row r="25" spans="1:11" customFormat="1" ht="24" customHeight="1" x14ac:dyDescent="0.25">
      <c r="D25" s="390"/>
      <c r="E25" s="182" t="str">
        <f>IF(E16="","",E16-E23)</f>
        <v/>
      </c>
      <c r="G25" s="390"/>
      <c r="H25" s="182" t="str">
        <f>IF(H16="","",H16-H23)</f>
        <v/>
      </c>
    </row>
    <row r="26" spans="1:11" customFormat="1" ht="24" customHeight="1" x14ac:dyDescent="0.25"/>
    <row r="27" spans="1:11" customFormat="1" ht="24" customHeight="1" x14ac:dyDescent="0.25">
      <c r="A27" s="391" t="s">
        <v>245</v>
      </c>
      <c r="B27" s="392"/>
      <c r="D27" s="391" t="s">
        <v>245</v>
      </c>
      <c r="E27" s="392"/>
      <c r="G27" s="391" t="s">
        <v>245</v>
      </c>
      <c r="H27" s="392"/>
    </row>
    <row r="28" spans="1:11" customFormat="1" ht="136.5" customHeight="1" x14ac:dyDescent="0.25">
      <c r="A28" s="400"/>
      <c r="B28" s="400"/>
      <c r="D28" s="400"/>
      <c r="E28" s="400"/>
      <c r="G28" s="400"/>
      <c r="H28" s="400"/>
    </row>
    <row r="29" spans="1:11" customFormat="1" ht="15" x14ac:dyDescent="0.25">
      <c r="A29" s="1"/>
    </row>
    <row r="30" spans="1:11" customFormat="1" ht="15" x14ac:dyDescent="0.25">
      <c r="A30" s="1"/>
    </row>
    <row r="31" spans="1:11" customFormat="1" ht="15" x14ac:dyDescent="0.25">
      <c r="A31" s="1"/>
    </row>
    <row r="32" spans="1:11" customFormat="1" ht="15" x14ac:dyDescent="0.25">
      <c r="A32" s="1"/>
    </row>
    <row r="33" spans="1:1" customFormat="1" ht="15" x14ac:dyDescent="0.25">
      <c r="A33" s="1"/>
    </row>
    <row r="34" spans="1:1" customFormat="1" ht="15" x14ac:dyDescent="0.25">
      <c r="A34" s="1"/>
    </row>
    <row r="35" spans="1:1" customFormat="1" ht="15" x14ac:dyDescent="0.25">
      <c r="A35" s="1"/>
    </row>
    <row r="36" spans="1:1" customFormat="1" ht="15" x14ac:dyDescent="0.25">
      <c r="A36" s="1"/>
    </row>
    <row r="37" spans="1:1" customFormat="1" ht="15" x14ac:dyDescent="0.25">
      <c r="A37" s="1"/>
    </row>
  </sheetData>
  <dataConsolidate function="count"/>
  <mergeCells count="21">
    <mergeCell ref="A2:B2"/>
    <mergeCell ref="D2:E2"/>
    <mergeCell ref="D24:D25"/>
    <mergeCell ref="G24:G25"/>
    <mergeCell ref="I8:K8"/>
    <mergeCell ref="A11:K11"/>
    <mergeCell ref="A12:B12"/>
    <mergeCell ref="D12:E12"/>
    <mergeCell ref="G12:H12"/>
    <mergeCell ref="J12:K12"/>
    <mergeCell ref="A18:H18"/>
    <mergeCell ref="A19:B19"/>
    <mergeCell ref="D19:E19"/>
    <mergeCell ref="G19:H19"/>
    <mergeCell ref="A22:A23"/>
    <mergeCell ref="A27:B27"/>
    <mergeCell ref="D27:E27"/>
    <mergeCell ref="G27:H27"/>
    <mergeCell ref="A28:B28"/>
    <mergeCell ref="D28:E28"/>
    <mergeCell ref="G28:H28"/>
  </mergeCells>
  <conditionalFormatting sqref="K14">
    <cfRule type="cellIs" dxfId="0" priority="1" operator="notEqual">
      <formula>$E$3</formula>
    </cfRule>
  </conditionalFormatting>
  <dataValidations disablePrompts="1" count="2">
    <dataValidation type="list" allowBlank="1" showInputMessage="1" showErrorMessage="1" sqref="B13 K13" xr:uid="{7612A8AE-0592-403C-B9AC-6A7927000F29}">
      <formula1>"En cours,Terminée"</formula1>
    </dataValidation>
    <dataValidation type="list" allowBlank="1" showInputMessage="1" showErrorMessage="1" sqref="E13 H13" xr:uid="{D4C0719C-D2FF-4DC1-9529-BCEE5B630A3B}">
      <formula1>"Non débutée,En cours,Terminée"</formula1>
    </dataValidation>
  </dataValidations>
  <pageMargins left="0.23622047244094491" right="0.23622047244094491" top="0.74803149606299213" bottom="0.74803149606299213" header="0.31496062992125984" footer="0.31496062992125984"/>
  <pageSetup scale="59" fitToHeight="0"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DD6A2-85B8-405B-8ED8-67AB0DBAC5FB}">
  <sheetPr codeName="Feuil7"/>
  <dimension ref="A1:I134"/>
  <sheetViews>
    <sheetView showZeros="0" topLeftCell="A84" zoomScale="110" zoomScaleNormal="110" workbookViewId="0">
      <selection activeCell="A103" sqref="A103:A106"/>
    </sheetView>
  </sheetViews>
  <sheetFormatPr baseColWidth="10" defaultColWidth="11.28515625" defaultRowHeight="12.75" x14ac:dyDescent="0.2"/>
  <cols>
    <col min="1" max="1" width="50" style="16" customWidth="1"/>
    <col min="2" max="2" width="40.28515625" style="16" bestFit="1" customWidth="1"/>
    <col min="3" max="3" width="22" style="16" customWidth="1"/>
    <col min="4" max="4" width="20" style="16" bestFit="1" customWidth="1"/>
    <col min="5" max="5" width="24.5703125" style="16" customWidth="1"/>
    <col min="6" max="6" width="23.7109375" style="16" customWidth="1"/>
    <col min="7" max="7" width="31.5703125" style="16" customWidth="1"/>
    <col min="8" max="8" width="24.85546875" style="16" customWidth="1"/>
    <col min="9" max="9" width="25.28515625" style="16" customWidth="1"/>
    <col min="10" max="16384" width="11.28515625" style="16"/>
  </cols>
  <sheetData>
    <row r="1" spans="1:3" ht="20.25" customHeight="1" x14ac:dyDescent="0.2">
      <c r="A1" s="15" t="s">
        <v>8</v>
      </c>
    </row>
    <row r="2" spans="1:3" x14ac:dyDescent="0.2">
      <c r="A2" s="16" t="s">
        <v>9</v>
      </c>
    </row>
    <row r="3" spans="1:3" x14ac:dyDescent="0.2">
      <c r="A3" s="16" t="s">
        <v>10</v>
      </c>
    </row>
    <row r="4" spans="1:3" x14ac:dyDescent="0.2">
      <c r="A4" s="16" t="s">
        <v>11</v>
      </c>
    </row>
    <row r="5" spans="1:3" s="15" customFormat="1" ht="20.25" customHeight="1" x14ac:dyDescent="0.25">
      <c r="A5" s="15" t="s">
        <v>12</v>
      </c>
    </row>
    <row r="6" spans="1:3" x14ac:dyDescent="0.2">
      <c r="A6" s="16" t="s">
        <v>13</v>
      </c>
    </row>
    <row r="7" spans="1:3" x14ac:dyDescent="0.2">
      <c r="A7" s="16" t="s">
        <v>14</v>
      </c>
    </row>
    <row r="8" spans="1:3" s="15" customFormat="1" ht="20.25" customHeight="1" x14ac:dyDescent="0.25">
      <c r="A8" s="15" t="s">
        <v>15</v>
      </c>
    </row>
    <row r="9" spans="1:3" x14ac:dyDescent="0.2">
      <c r="A9" s="16" t="s">
        <v>9</v>
      </c>
    </row>
    <row r="10" spans="1:3" x14ac:dyDescent="0.2">
      <c r="A10" s="16" t="s">
        <v>10</v>
      </c>
    </row>
    <row r="11" spans="1:3" s="15" customFormat="1" ht="20.25" customHeight="1" x14ac:dyDescent="0.25">
      <c r="A11" s="15" t="s">
        <v>16</v>
      </c>
    </row>
    <row r="12" spans="1:3" x14ac:dyDescent="0.2">
      <c r="A12" s="16" t="s">
        <v>1</v>
      </c>
    </row>
    <row r="13" spans="1:3" x14ac:dyDescent="0.2">
      <c r="A13" s="16" t="s">
        <v>94</v>
      </c>
    </row>
    <row r="14" spans="1:3" x14ac:dyDescent="0.2">
      <c r="A14" s="16" t="s">
        <v>3</v>
      </c>
    </row>
    <row r="15" spans="1:3" x14ac:dyDescent="0.2">
      <c r="A15" s="16" t="s">
        <v>111</v>
      </c>
    </row>
    <row r="16" spans="1:3" s="15" customFormat="1" ht="20.25" customHeight="1" x14ac:dyDescent="0.25">
      <c r="A16" s="15" t="s">
        <v>17</v>
      </c>
      <c r="B16" s="15" t="s">
        <v>18</v>
      </c>
      <c r="C16" s="15" t="s">
        <v>26</v>
      </c>
    </row>
    <row r="17" spans="1:3" x14ac:dyDescent="0.2">
      <c r="A17" s="16" t="s">
        <v>1</v>
      </c>
      <c r="B17" s="16" t="s">
        <v>1</v>
      </c>
      <c r="C17" s="16" t="s">
        <v>1</v>
      </c>
    </row>
    <row r="18" spans="1:3" x14ac:dyDescent="0.2">
      <c r="A18" s="16" t="s">
        <v>5</v>
      </c>
      <c r="B18" s="17" t="s">
        <v>5</v>
      </c>
      <c r="C18" s="16" t="s">
        <v>5</v>
      </c>
    </row>
    <row r="19" spans="1:3" x14ac:dyDescent="0.2">
      <c r="A19" s="16" t="s">
        <v>109</v>
      </c>
      <c r="B19" s="17" t="s">
        <v>188</v>
      </c>
      <c r="C19" s="16" t="s">
        <v>112</v>
      </c>
    </row>
    <row r="20" spans="1:3" x14ac:dyDescent="0.2">
      <c r="A20" s="16" t="s">
        <v>110</v>
      </c>
      <c r="B20" s="17" t="s">
        <v>189</v>
      </c>
      <c r="C20" s="16" t="s">
        <v>109</v>
      </c>
    </row>
    <row r="21" spans="1:3" x14ac:dyDescent="0.2">
      <c r="A21" s="16" t="s">
        <v>102</v>
      </c>
      <c r="B21" s="17" t="s">
        <v>190</v>
      </c>
      <c r="C21" s="16" t="s">
        <v>110</v>
      </c>
    </row>
    <row r="22" spans="1:3" x14ac:dyDescent="0.2">
      <c r="A22" s="16" t="s">
        <v>118</v>
      </c>
      <c r="B22" s="17" t="s">
        <v>140</v>
      </c>
      <c r="C22" s="16" t="s">
        <v>102</v>
      </c>
    </row>
    <row r="23" spans="1:3" ht="17.25" x14ac:dyDescent="0.25">
      <c r="A23" s="16" t="s">
        <v>119</v>
      </c>
      <c r="B23" s="17" t="s">
        <v>141</v>
      </c>
      <c r="C23" s="16" t="s">
        <v>103</v>
      </c>
    </row>
    <row r="24" spans="1:3" ht="17.25" x14ac:dyDescent="0.25">
      <c r="A24" s="16" t="s">
        <v>120</v>
      </c>
      <c r="B24" s="17" t="s">
        <v>191</v>
      </c>
      <c r="C24" s="16" t="s">
        <v>104</v>
      </c>
    </row>
    <row r="25" spans="1:3" ht="15" x14ac:dyDescent="0.25">
      <c r="A25" s="16" t="s">
        <v>121</v>
      </c>
      <c r="B25" s="17" t="s">
        <v>192</v>
      </c>
      <c r="C25" s="16" t="s">
        <v>105</v>
      </c>
    </row>
    <row r="26" spans="1:3" ht="15" x14ac:dyDescent="0.25">
      <c r="A26" s="16" t="s">
        <v>19</v>
      </c>
      <c r="B26" s="17" t="s">
        <v>21</v>
      </c>
      <c r="C26" s="16" t="s">
        <v>101</v>
      </c>
    </row>
    <row r="27" spans="1:3" x14ac:dyDescent="0.2">
      <c r="A27" s="16" t="s">
        <v>106</v>
      </c>
      <c r="B27" s="17" t="s">
        <v>22</v>
      </c>
      <c r="C27" s="16" t="s">
        <v>19</v>
      </c>
    </row>
    <row r="28" spans="1:3" x14ac:dyDescent="0.2">
      <c r="A28" s="16" t="s">
        <v>20</v>
      </c>
      <c r="B28" s="17" t="s">
        <v>23</v>
      </c>
      <c r="C28" s="16" t="s">
        <v>106</v>
      </c>
    </row>
    <row r="29" spans="1:3" x14ac:dyDescent="0.2">
      <c r="A29" s="16" t="s">
        <v>21</v>
      </c>
      <c r="B29" s="17" t="s">
        <v>114</v>
      </c>
      <c r="C29" s="16" t="s">
        <v>107</v>
      </c>
    </row>
    <row r="30" spans="1:3" x14ac:dyDescent="0.2">
      <c r="A30" s="16" t="s">
        <v>22</v>
      </c>
      <c r="B30" s="17" t="s">
        <v>139</v>
      </c>
      <c r="C30" s="16" t="s">
        <v>20</v>
      </c>
    </row>
    <row r="31" spans="1:3" x14ac:dyDescent="0.2">
      <c r="A31" s="16" t="s">
        <v>23</v>
      </c>
      <c r="C31" s="16" t="s">
        <v>113</v>
      </c>
    </row>
    <row r="32" spans="1:3" x14ac:dyDescent="0.2">
      <c r="A32" s="16" t="s">
        <v>114</v>
      </c>
      <c r="C32" s="16" t="s">
        <v>21</v>
      </c>
    </row>
    <row r="33" spans="1:3" x14ac:dyDescent="0.2">
      <c r="A33" s="16" t="s">
        <v>24</v>
      </c>
      <c r="C33" s="16" t="s">
        <v>22</v>
      </c>
    </row>
    <row r="34" spans="1:3" s="15" customFormat="1" ht="20.25" customHeight="1" x14ac:dyDescent="0.2">
      <c r="A34" s="15" t="s">
        <v>25</v>
      </c>
      <c r="B34" s="15" t="s">
        <v>26</v>
      </c>
      <c r="C34" s="16" t="s">
        <v>23</v>
      </c>
    </row>
    <row r="35" spans="1:3" x14ac:dyDescent="0.2">
      <c r="A35" s="16" t="s">
        <v>1</v>
      </c>
      <c r="C35" s="16" t="s">
        <v>114</v>
      </c>
    </row>
    <row r="36" spans="1:3" x14ac:dyDescent="0.2">
      <c r="A36" s="16" t="s">
        <v>27</v>
      </c>
      <c r="C36" s="16" t="s">
        <v>24</v>
      </c>
    </row>
    <row r="37" spans="1:3" x14ac:dyDescent="0.2">
      <c r="A37" s="16" t="s">
        <v>2</v>
      </c>
    </row>
    <row r="38" spans="1:3" x14ac:dyDescent="0.2">
      <c r="A38" s="16" t="s">
        <v>28</v>
      </c>
    </row>
    <row r="39" spans="1:3" x14ac:dyDescent="0.2">
      <c r="A39" s="18">
        <f>'An 1 Coût Structure financement'!C92</f>
        <v>0</v>
      </c>
      <c r="B39" s="16" t="s">
        <v>29</v>
      </c>
    </row>
    <row r="40" spans="1:3" x14ac:dyDescent="0.2">
      <c r="A40" s="18">
        <f>'An 1 Coût Structure financement'!C93</f>
        <v>0</v>
      </c>
      <c r="B40" s="16" t="s">
        <v>30</v>
      </c>
    </row>
    <row r="41" spans="1:3" x14ac:dyDescent="0.2">
      <c r="A41" s="19">
        <f>'An 1 Coût Structure financement'!C94</f>
        <v>0</v>
      </c>
      <c r="B41" s="16" t="s">
        <v>31</v>
      </c>
    </row>
    <row r="42" spans="1:3" x14ac:dyDescent="0.2">
      <c r="A42" s="19">
        <f>'An 1 Coût Structure financement'!C95</f>
        <v>0</v>
      </c>
      <c r="B42" s="16" t="s">
        <v>32</v>
      </c>
    </row>
    <row r="43" spans="1:3" x14ac:dyDescent="0.2">
      <c r="A43" s="19">
        <f>'An 1 Coût Structure financement'!C96</f>
        <v>0</v>
      </c>
      <c r="B43" s="16" t="s">
        <v>33</v>
      </c>
    </row>
    <row r="44" spans="1:3" s="15" customFormat="1" ht="20.25" customHeight="1" x14ac:dyDescent="0.25">
      <c r="A44" s="15" t="s">
        <v>34</v>
      </c>
      <c r="B44" s="15" t="s">
        <v>35</v>
      </c>
    </row>
    <row r="45" spans="1:3" x14ac:dyDescent="0.2">
      <c r="A45" s="16" t="s">
        <v>1</v>
      </c>
      <c r="B45" s="16">
        <v>0</v>
      </c>
    </row>
    <row r="46" spans="1:3" x14ac:dyDescent="0.2">
      <c r="A46" s="16" t="s">
        <v>36</v>
      </c>
      <c r="B46" s="16">
        <v>1</v>
      </c>
    </row>
    <row r="47" spans="1:3" x14ac:dyDescent="0.2">
      <c r="A47" s="16" t="s">
        <v>37</v>
      </c>
      <c r="B47" s="16">
        <v>2</v>
      </c>
    </row>
    <row r="48" spans="1:3" x14ac:dyDescent="0.2">
      <c r="A48" s="16" t="s">
        <v>38</v>
      </c>
      <c r="B48" s="16">
        <v>3</v>
      </c>
    </row>
    <row r="49" spans="1:9" x14ac:dyDescent="0.2">
      <c r="A49" s="20" t="s">
        <v>97</v>
      </c>
      <c r="B49" s="16">
        <v>4</v>
      </c>
    </row>
    <row r="50" spans="1:9" x14ac:dyDescent="0.2">
      <c r="A50" s="21" t="s">
        <v>98</v>
      </c>
      <c r="B50" s="16">
        <v>5</v>
      </c>
    </row>
    <row r="51" spans="1:9" x14ac:dyDescent="0.2">
      <c r="A51" s="21" t="s">
        <v>99</v>
      </c>
      <c r="B51" s="16">
        <v>6</v>
      </c>
    </row>
    <row r="52" spans="1:9" x14ac:dyDescent="0.2">
      <c r="A52" s="21" t="s">
        <v>100</v>
      </c>
      <c r="B52" s="16">
        <v>7</v>
      </c>
    </row>
    <row r="53" spans="1:9" s="15" customFormat="1" ht="20.25" customHeight="1" x14ac:dyDescent="0.25">
      <c r="A53" s="15" t="s">
        <v>39</v>
      </c>
      <c r="B53" s="15" t="s">
        <v>40</v>
      </c>
      <c r="C53" s="22" t="s">
        <v>41</v>
      </c>
      <c r="D53" s="15" t="s">
        <v>42</v>
      </c>
      <c r="E53" s="15" t="s">
        <v>43</v>
      </c>
      <c r="F53" s="15" t="s">
        <v>44</v>
      </c>
      <c r="G53" s="15" t="s">
        <v>45</v>
      </c>
      <c r="H53" s="23" t="s">
        <v>46</v>
      </c>
      <c r="I53" s="23" t="s">
        <v>47</v>
      </c>
    </row>
    <row r="54" spans="1:9" x14ac:dyDescent="0.2">
      <c r="A54" s="16" t="s">
        <v>1</v>
      </c>
      <c r="B54" s="16" t="s">
        <v>48</v>
      </c>
    </row>
    <row r="55" spans="1:9" x14ac:dyDescent="0.2">
      <c r="A55" s="16" t="s">
        <v>49</v>
      </c>
      <c r="B55" s="16" t="s">
        <v>50</v>
      </c>
      <c r="H55" s="16" t="s">
        <v>9</v>
      </c>
      <c r="I55" s="16" t="s">
        <v>9</v>
      </c>
    </row>
    <row r="56" spans="1:9" x14ac:dyDescent="0.2">
      <c r="A56" s="16" t="s">
        <v>51</v>
      </c>
      <c r="B56" s="16" t="s">
        <v>52</v>
      </c>
      <c r="C56" s="16" t="s">
        <v>9</v>
      </c>
      <c r="D56" s="16" t="s">
        <v>9</v>
      </c>
      <c r="E56" s="16" t="s">
        <v>9</v>
      </c>
    </row>
    <row r="57" spans="1:9" x14ac:dyDescent="0.2">
      <c r="A57" s="16" t="s">
        <v>53</v>
      </c>
      <c r="B57" s="16" t="s">
        <v>54</v>
      </c>
      <c r="C57" s="16" t="s">
        <v>9</v>
      </c>
      <c r="G57" s="16" t="s">
        <v>9</v>
      </c>
      <c r="I57" s="16" t="s">
        <v>9</v>
      </c>
    </row>
    <row r="58" spans="1:9" x14ac:dyDescent="0.2">
      <c r="A58" s="16" t="s">
        <v>55</v>
      </c>
      <c r="B58" s="16" t="s">
        <v>56</v>
      </c>
      <c r="G58" s="16" t="s">
        <v>9</v>
      </c>
      <c r="I58" s="16" t="s">
        <v>9</v>
      </c>
    </row>
    <row r="59" spans="1:9" x14ac:dyDescent="0.2">
      <c r="A59" s="16" t="s">
        <v>57</v>
      </c>
      <c r="B59" s="16" t="s">
        <v>58</v>
      </c>
      <c r="C59" s="16" t="s">
        <v>9</v>
      </c>
      <c r="G59" s="16" t="s">
        <v>9</v>
      </c>
      <c r="I59" s="16" t="s">
        <v>9</v>
      </c>
    </row>
    <row r="60" spans="1:9" x14ac:dyDescent="0.2">
      <c r="A60" s="16" t="s">
        <v>59</v>
      </c>
      <c r="B60" s="16" t="s">
        <v>60</v>
      </c>
      <c r="F60" s="16" t="s">
        <v>9</v>
      </c>
    </row>
    <row r="61" spans="1:9" x14ac:dyDescent="0.2">
      <c r="A61" s="16" t="s">
        <v>61</v>
      </c>
      <c r="B61" s="16" t="s">
        <v>62</v>
      </c>
      <c r="C61" s="16" t="s">
        <v>9</v>
      </c>
      <c r="D61" s="16" t="s">
        <v>9</v>
      </c>
      <c r="E61" s="16" t="s">
        <v>9</v>
      </c>
    </row>
    <row r="62" spans="1:9" x14ac:dyDescent="0.2">
      <c r="A62" s="16" t="s">
        <v>63</v>
      </c>
      <c r="B62" s="16" t="s">
        <v>64</v>
      </c>
      <c r="C62" s="16" t="s">
        <v>9</v>
      </c>
      <c r="D62" s="16" t="s">
        <v>9</v>
      </c>
      <c r="E62" s="16" t="s">
        <v>9</v>
      </c>
    </row>
    <row r="63" spans="1:9" x14ac:dyDescent="0.2">
      <c r="A63" s="16" t="s">
        <v>65</v>
      </c>
      <c r="B63" s="16" t="s">
        <v>66</v>
      </c>
      <c r="G63" s="16" t="s">
        <v>9</v>
      </c>
      <c r="H63" s="16" t="s">
        <v>9</v>
      </c>
      <c r="I63" s="16" t="s">
        <v>9</v>
      </c>
    </row>
    <row r="64" spans="1:9" x14ac:dyDescent="0.2">
      <c r="A64" s="16" t="s">
        <v>67</v>
      </c>
      <c r="B64" s="16" t="s">
        <v>68</v>
      </c>
      <c r="I64" s="16" t="s">
        <v>9</v>
      </c>
    </row>
    <row r="65" spans="1:9" x14ac:dyDescent="0.2">
      <c r="A65" s="16" t="s">
        <v>69</v>
      </c>
      <c r="B65" s="16" t="s">
        <v>70</v>
      </c>
      <c r="C65" s="16" t="s">
        <v>9</v>
      </c>
      <c r="D65" s="16" t="s">
        <v>9</v>
      </c>
      <c r="E65" s="16" t="s">
        <v>9</v>
      </c>
    </row>
    <row r="66" spans="1:9" x14ac:dyDescent="0.2">
      <c r="A66" s="16" t="s">
        <v>71</v>
      </c>
      <c r="B66" s="16" t="s">
        <v>72</v>
      </c>
      <c r="C66" s="16" t="s">
        <v>9</v>
      </c>
      <c r="D66" s="16" t="s">
        <v>9</v>
      </c>
    </row>
    <row r="67" spans="1:9" x14ac:dyDescent="0.2">
      <c r="A67" s="16" t="s">
        <v>73</v>
      </c>
      <c r="B67" s="16" t="s">
        <v>74</v>
      </c>
      <c r="H67" s="16" t="s">
        <v>9</v>
      </c>
      <c r="I67" s="16" t="s">
        <v>9</v>
      </c>
    </row>
    <row r="68" spans="1:9" s="15" customFormat="1" ht="20.25" customHeight="1" x14ac:dyDescent="0.2">
      <c r="A68" s="24" t="s">
        <v>75</v>
      </c>
      <c r="B68" s="25"/>
      <c r="C68" s="16"/>
      <c r="D68" s="16"/>
      <c r="E68" s="16"/>
      <c r="F68" s="16"/>
      <c r="G68" s="16"/>
    </row>
    <row r="69" spans="1:9" x14ac:dyDescent="0.2">
      <c r="A69" s="26">
        <v>0.5</v>
      </c>
    </row>
    <row r="70" spans="1:9" x14ac:dyDescent="0.2">
      <c r="A70" s="26">
        <v>0.8</v>
      </c>
    </row>
    <row r="71" spans="1:9" s="15" customFormat="1" ht="20.25" customHeight="1" x14ac:dyDescent="0.25">
      <c r="A71" s="24" t="s">
        <v>76</v>
      </c>
    </row>
    <row r="72" spans="1:9" x14ac:dyDescent="0.2">
      <c r="A72" s="26" t="s">
        <v>1</v>
      </c>
    </row>
    <row r="73" spans="1:9" x14ac:dyDescent="0.2">
      <c r="A73" s="27" t="s">
        <v>77</v>
      </c>
    </row>
    <row r="74" spans="1:9" x14ac:dyDescent="0.2">
      <c r="A74" s="28" t="s">
        <v>78</v>
      </c>
    </row>
    <row r="75" spans="1:9" x14ac:dyDescent="0.2">
      <c r="A75" s="27" t="s">
        <v>79</v>
      </c>
    </row>
    <row r="76" spans="1:9" s="15" customFormat="1" ht="20.25" customHeight="1" x14ac:dyDescent="0.25">
      <c r="A76" s="24" t="s">
        <v>80</v>
      </c>
    </row>
    <row r="77" spans="1:9" x14ac:dyDescent="0.2">
      <c r="A77" s="16" t="s">
        <v>1</v>
      </c>
    </row>
    <row r="78" spans="1:9" x14ac:dyDescent="0.2">
      <c r="A78" s="28" t="s">
        <v>81</v>
      </c>
    </row>
    <row r="79" spans="1:9" x14ac:dyDescent="0.2">
      <c r="A79" s="16" t="s">
        <v>82</v>
      </c>
    </row>
    <row r="80" spans="1:9" s="25" customFormat="1" ht="20.25" customHeight="1" x14ac:dyDescent="0.25">
      <c r="A80" s="24" t="s">
        <v>83</v>
      </c>
    </row>
    <row r="81" spans="1:8" x14ac:dyDescent="0.2">
      <c r="A81" s="28" t="s">
        <v>1</v>
      </c>
    </row>
    <row r="82" spans="1:8" x14ac:dyDescent="0.2">
      <c r="A82" s="27" t="s">
        <v>108</v>
      </c>
    </row>
    <row r="83" spans="1:8" x14ac:dyDescent="0.2">
      <c r="A83" s="28" t="s">
        <v>92</v>
      </c>
    </row>
    <row r="84" spans="1:8" s="25" customFormat="1" ht="20.25" customHeight="1" x14ac:dyDescent="0.25">
      <c r="A84" s="24" t="s">
        <v>84</v>
      </c>
      <c r="B84" s="24" t="s">
        <v>85</v>
      </c>
    </row>
    <row r="85" spans="1:8" x14ac:dyDescent="0.2">
      <c r="A85" s="28" t="s">
        <v>1</v>
      </c>
      <c r="B85" s="29">
        <v>0</v>
      </c>
    </row>
    <row r="86" spans="1:8" x14ac:dyDescent="0.2">
      <c r="A86" s="27" t="s">
        <v>86</v>
      </c>
      <c r="B86" s="30">
        <v>1</v>
      </c>
    </row>
    <row r="87" spans="1:8" x14ac:dyDescent="0.2">
      <c r="A87" s="28" t="s">
        <v>87</v>
      </c>
      <c r="B87" s="29">
        <v>2</v>
      </c>
    </row>
    <row r="88" spans="1:8" x14ac:dyDescent="0.2">
      <c r="A88" s="27" t="s">
        <v>88</v>
      </c>
      <c r="B88" s="30">
        <v>3</v>
      </c>
    </row>
    <row r="89" spans="1:8" s="15" customFormat="1" ht="20.25" customHeight="1" x14ac:dyDescent="0.25">
      <c r="A89" s="24" t="s">
        <v>89</v>
      </c>
      <c r="B89" s="24" t="s">
        <v>90</v>
      </c>
      <c r="C89" s="25"/>
      <c r="D89" s="25"/>
      <c r="E89" s="25"/>
      <c r="F89" s="25"/>
      <c r="G89" s="25"/>
      <c r="H89" s="25"/>
    </row>
    <row r="90" spans="1:8" x14ac:dyDescent="0.2">
      <c r="A90" s="21" t="s">
        <v>36</v>
      </c>
      <c r="B90" s="63">
        <v>0</v>
      </c>
      <c r="C90" s="58"/>
      <c r="D90" s="58"/>
      <c r="E90" s="58"/>
      <c r="F90" s="58"/>
      <c r="G90" s="58"/>
    </row>
    <row r="91" spans="1:8" x14ac:dyDescent="0.2">
      <c r="A91" s="59">
        <v>100000</v>
      </c>
      <c r="B91" s="60" t="s">
        <v>122</v>
      </c>
      <c r="C91" s="58"/>
      <c r="D91" s="58"/>
      <c r="E91" s="58"/>
      <c r="F91" s="58"/>
      <c r="G91" s="58"/>
      <c r="H91" s="58"/>
    </row>
    <row r="92" spans="1:8" x14ac:dyDescent="0.2">
      <c r="A92" s="59">
        <v>5000</v>
      </c>
      <c r="B92" s="25" t="s">
        <v>123</v>
      </c>
      <c r="C92" s="58"/>
      <c r="D92" s="58"/>
      <c r="E92" s="58"/>
      <c r="F92" s="58"/>
      <c r="G92" s="58"/>
    </row>
    <row r="93" spans="1:8" x14ac:dyDescent="0.2">
      <c r="A93" s="24" t="s">
        <v>124</v>
      </c>
      <c r="B93" s="31"/>
      <c r="C93" s="58"/>
      <c r="D93" s="58"/>
      <c r="E93" s="58"/>
      <c r="F93" s="58"/>
      <c r="G93" s="58"/>
      <c r="H93" s="58"/>
    </row>
    <row r="94" spans="1:8" x14ac:dyDescent="0.2">
      <c r="A94" s="61">
        <v>0.7</v>
      </c>
      <c r="B94" s="25" t="s">
        <v>125</v>
      </c>
      <c r="C94" s="58"/>
      <c r="D94" s="58"/>
      <c r="E94" s="58"/>
      <c r="F94" s="58"/>
      <c r="G94" s="58"/>
      <c r="H94" s="58"/>
    </row>
    <row r="95" spans="1:8" x14ac:dyDescent="0.2">
      <c r="A95" s="61">
        <v>0.7</v>
      </c>
      <c r="B95" s="16" t="s">
        <v>126</v>
      </c>
      <c r="C95" s="58"/>
      <c r="D95" s="58"/>
      <c r="E95" s="58"/>
      <c r="F95" s="58"/>
      <c r="G95" s="58"/>
    </row>
    <row r="96" spans="1:8" x14ac:dyDescent="0.2">
      <c r="A96" s="24" t="s">
        <v>127</v>
      </c>
      <c r="B96" s="25"/>
      <c r="C96" s="58"/>
      <c r="D96" s="58"/>
      <c r="E96" s="58"/>
      <c r="F96" s="58"/>
      <c r="G96" s="58"/>
    </row>
    <row r="97" spans="1:7" s="15" customFormat="1" ht="20.25" customHeight="1" x14ac:dyDescent="0.2">
      <c r="A97" s="61">
        <v>0.15</v>
      </c>
      <c r="B97" s="16"/>
    </row>
    <row r="98" spans="1:7" x14ac:dyDescent="0.2">
      <c r="A98" s="32"/>
    </row>
    <row r="99" spans="1:7" s="15" customFormat="1" ht="20.25" customHeight="1" x14ac:dyDescent="0.2">
      <c r="A99" s="24" t="s">
        <v>128</v>
      </c>
      <c r="B99" s="16"/>
    </row>
    <row r="100" spans="1:7" x14ac:dyDescent="0.2">
      <c r="A100" s="62">
        <v>0.1</v>
      </c>
      <c r="B100" s="25" t="s">
        <v>129</v>
      </c>
    </row>
    <row r="101" spans="1:7" s="15" customFormat="1" ht="20.25" customHeight="1" x14ac:dyDescent="0.25">
      <c r="A101" s="25"/>
      <c r="B101" s="25"/>
    </row>
    <row r="102" spans="1:7" x14ac:dyDescent="0.2">
      <c r="A102" s="24" t="s">
        <v>181</v>
      </c>
      <c r="B102" s="44"/>
      <c r="C102" s="44"/>
      <c r="D102" s="44"/>
    </row>
    <row r="103" spans="1:7" x14ac:dyDescent="0.2">
      <c r="A103" s="127" t="s">
        <v>1</v>
      </c>
      <c r="B103" s="44"/>
      <c r="C103" s="45"/>
      <c r="D103" s="45"/>
    </row>
    <row r="104" spans="1:7" x14ac:dyDescent="0.2">
      <c r="A104" s="128" t="s">
        <v>182</v>
      </c>
    </row>
    <row r="105" spans="1:7" x14ac:dyDescent="0.2">
      <c r="A105" s="129" t="s">
        <v>183</v>
      </c>
      <c r="G105" s="46"/>
    </row>
    <row r="106" spans="1:7" x14ac:dyDescent="0.2">
      <c r="A106" s="129" t="s">
        <v>200</v>
      </c>
    </row>
    <row r="107" spans="1:7" x14ac:dyDescent="0.2">
      <c r="A107" s="40"/>
      <c r="B107" s="42"/>
      <c r="C107" s="42"/>
      <c r="D107" s="42"/>
      <c r="E107" s="31"/>
    </row>
    <row r="108" spans="1:7" x14ac:dyDescent="0.2">
      <c r="A108" s="18"/>
      <c r="B108" s="43"/>
      <c r="C108" s="43"/>
      <c r="D108" s="43"/>
      <c r="E108" s="43"/>
    </row>
    <row r="109" spans="1:7" x14ac:dyDescent="0.2">
      <c r="A109" s="18"/>
      <c r="B109" s="31"/>
      <c r="C109" s="31"/>
      <c r="D109" s="31"/>
      <c r="E109" s="31"/>
      <c r="F109" s="47"/>
    </row>
    <row r="110" spans="1:7" x14ac:dyDescent="0.2">
      <c r="A110" s="18"/>
      <c r="B110" s="31"/>
      <c r="C110" s="31"/>
      <c r="D110" s="31"/>
      <c r="E110" s="31"/>
      <c r="F110" s="46"/>
    </row>
    <row r="111" spans="1:7" x14ac:dyDescent="0.2">
      <c r="A111" s="18"/>
      <c r="B111" s="31"/>
      <c r="C111" s="31"/>
      <c r="D111" s="31"/>
      <c r="E111" s="31"/>
      <c r="F111" s="47"/>
    </row>
    <row r="112" spans="1:7" x14ac:dyDescent="0.2">
      <c r="A112" s="18"/>
      <c r="B112" s="48"/>
      <c r="C112" s="31"/>
      <c r="D112" s="49"/>
      <c r="E112" s="49"/>
    </row>
    <row r="113" spans="1:9" x14ac:dyDescent="0.2">
      <c r="A113" s="50"/>
      <c r="B113" s="49"/>
      <c r="C113" s="51"/>
      <c r="D113" s="51"/>
      <c r="E113" s="51"/>
      <c r="F113" s="47"/>
    </row>
    <row r="114" spans="1:9" x14ac:dyDescent="0.2">
      <c r="A114" s="52"/>
      <c r="B114" s="49"/>
      <c r="C114" s="53"/>
      <c r="D114" s="53"/>
      <c r="E114" s="53"/>
      <c r="F114" s="47"/>
    </row>
    <row r="115" spans="1:9" x14ac:dyDescent="0.2">
      <c r="A115" s="54"/>
      <c r="B115" s="55"/>
      <c r="C115" s="56"/>
      <c r="D115" s="56"/>
      <c r="E115" s="56"/>
    </row>
    <row r="116" spans="1:9" x14ac:dyDescent="0.2">
      <c r="A116" s="52"/>
      <c r="B116" s="55"/>
      <c r="C116" s="56"/>
      <c r="D116" s="56"/>
      <c r="E116" s="56"/>
    </row>
    <row r="117" spans="1:9" x14ac:dyDescent="0.2">
      <c r="A117" s="18"/>
      <c r="B117" s="31"/>
      <c r="C117" s="56"/>
      <c r="D117" s="56"/>
      <c r="E117" s="56"/>
    </row>
    <row r="118" spans="1:9" x14ac:dyDescent="0.2">
      <c r="A118" s="38"/>
      <c r="B118" s="55"/>
      <c r="C118" s="57"/>
      <c r="D118" s="57"/>
      <c r="E118" s="57"/>
    </row>
    <row r="119" spans="1:9" x14ac:dyDescent="0.2">
      <c r="B119" s="55"/>
      <c r="C119" s="55"/>
      <c r="D119" s="57"/>
      <c r="E119" s="57"/>
    </row>
    <row r="120" spans="1:9" x14ac:dyDescent="0.2">
      <c r="A120" s="40"/>
      <c r="C120" s="39"/>
      <c r="D120" s="39"/>
      <c r="E120" s="39"/>
    </row>
    <row r="121" spans="1:9" x14ac:dyDescent="0.2">
      <c r="A121" s="41"/>
      <c r="C121" s="58"/>
      <c r="D121" s="58"/>
      <c r="E121" s="58"/>
    </row>
    <row r="125" spans="1:9" x14ac:dyDescent="0.2">
      <c r="C125" s="46"/>
      <c r="D125" s="46"/>
      <c r="E125" s="46"/>
    </row>
    <row r="126" spans="1:9" x14ac:dyDescent="0.2">
      <c r="A126" s="40"/>
    </row>
    <row r="127" spans="1:9" x14ac:dyDescent="0.2">
      <c r="A127" s="41"/>
      <c r="B127" s="31"/>
      <c r="C127" s="31"/>
      <c r="D127" s="31"/>
      <c r="E127" s="31"/>
      <c r="F127" s="31"/>
      <c r="G127" s="31"/>
      <c r="H127" s="31"/>
      <c r="I127" s="31"/>
    </row>
    <row r="128" spans="1:9" x14ac:dyDescent="0.2">
      <c r="B128" s="31"/>
      <c r="C128" s="39"/>
      <c r="D128" s="31"/>
      <c r="E128" s="31"/>
      <c r="F128" s="31"/>
      <c r="G128" s="39"/>
      <c r="I128" s="39"/>
    </row>
    <row r="129" spans="2:9" x14ac:dyDescent="0.2">
      <c r="B129" s="31"/>
      <c r="C129" s="39"/>
      <c r="D129" s="31"/>
      <c r="E129" s="31"/>
      <c r="F129" s="31"/>
      <c r="G129" s="39"/>
      <c r="I129" s="39"/>
    </row>
    <row r="130" spans="2:9" x14ac:dyDescent="0.2">
      <c r="B130" s="31"/>
      <c r="C130" s="39"/>
      <c r="D130" s="31"/>
      <c r="E130" s="31"/>
      <c r="F130" s="31"/>
      <c r="G130" s="39"/>
      <c r="I130" s="39"/>
    </row>
    <row r="131" spans="2:9" x14ac:dyDescent="0.2">
      <c r="B131" s="31"/>
      <c r="C131" s="39"/>
      <c r="D131" s="31"/>
      <c r="E131" s="31"/>
      <c r="F131" s="31"/>
      <c r="G131" s="39"/>
      <c r="I131" s="39"/>
    </row>
    <row r="132" spans="2:9" x14ac:dyDescent="0.2">
      <c r="B132" s="31"/>
      <c r="C132" s="39"/>
      <c r="D132" s="31"/>
      <c r="E132" s="31"/>
      <c r="F132" s="31"/>
      <c r="G132" s="39"/>
      <c r="I132" s="39"/>
    </row>
    <row r="133" spans="2:9" x14ac:dyDescent="0.2">
      <c r="B133" s="31"/>
      <c r="C133" s="39"/>
      <c r="D133" s="31"/>
      <c r="E133" s="31"/>
      <c r="F133" s="31"/>
      <c r="G133" s="39"/>
      <c r="I133" s="39"/>
    </row>
    <row r="134" spans="2:9" x14ac:dyDescent="0.2">
      <c r="B134" s="31"/>
      <c r="C134" s="39"/>
      <c r="D134" s="31"/>
      <c r="E134" s="31"/>
      <c r="F134" s="31"/>
      <c r="G134" s="39"/>
      <c r="I134" s="39"/>
    </row>
  </sheetData>
  <sortState xmlns:xlrd2="http://schemas.microsoft.com/office/spreadsheetml/2017/richdata2" ref="B128:I134">
    <sortCondition ref="H128:H134"/>
    <sortCondition ref="B128:B134"/>
  </sortState>
  <phoneticPr fontId="7" type="noConversion"/>
  <pageMargins left="0.7" right="0.7" top="0.75" bottom="0.75" header="0.3" footer="0.3"/>
  <pageSetup orientation="portrait" horizontalDpi="1200" verticalDpi="1200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7ce3a79e-a74e-4a8e-97d8-3c4987d7313b">DDJ7DZ3RAA3J-8-31604</_dlc_DocId>
    <_dlc_DocIdUrl xmlns="7ce3a79e-a74e-4a8e-97d8-3c4987d7313b">
      <Url>https://presse.mapaq.gouv.qc.ca/_layouts/15/DocIdRedir.aspx?ID=DDJ7DZ3RAA3J-8-31604</Url>
      <Description>DDJ7DZ3RAA3J-8-31604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F24DAD2FC6F24BA89B5B2D9EEBF2D1" ma:contentTypeVersion="5" ma:contentTypeDescription="Crée un document." ma:contentTypeScope="" ma:versionID="467a9791f508fef9543d34c7f8a78134">
  <xsd:schema xmlns:xsd="http://www.w3.org/2001/XMLSchema" xmlns:xs="http://www.w3.org/2001/XMLSchema" xmlns:p="http://schemas.microsoft.com/office/2006/metadata/properties" xmlns:ns1="http://schemas.microsoft.com/sharepoint/v3" xmlns:ns2="7ce3a79e-a74e-4a8e-97d8-3c4987d7313b" targetNamespace="http://schemas.microsoft.com/office/2006/metadata/properties" ma:root="true" ma:fieldsID="e56a14be22d72e1b9d784a60f9ea547b" ns1:_="" ns2:_="">
    <xsd:import namespace="http://schemas.microsoft.com/sharepoint/v3"/>
    <xsd:import namespace="7ce3a79e-a74e-4a8e-97d8-3c4987d7313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e de début de planification" ma:description="" ma:internalName="PublishingStartDate">
      <xsd:simpleType>
        <xsd:restriction base="dms:Unknown"/>
      </xsd:simpleType>
    </xsd:element>
    <xsd:element name="PublishingExpirationDate" ma:index="9" nillable="true" ma:displayName="Date de fin de planification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3a79e-a74e-4a8e-97d8-3c4987d7313b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11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5A863D-B8BB-4866-BFE0-00D84D804A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BFD81D-0B3B-4716-844A-0D889C7B8FC1}">
  <ds:schemaRefs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ce3a79e-a74e-4a8e-97d8-3c4987d7313b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E5DBC16-EE73-4F21-AA09-783CA1F67B9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9546068-25E8-494A-B61C-CC9BEDCFDE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ce3a79e-a74e-4a8e-97d8-3c4987d731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143a543-edee-49dc-bd20-22d7a8454e52}" enabled="0" method="" siteId="{3143a543-edee-49dc-bd20-22d7a8454e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An 1 Coût Structure financement</vt:lpstr>
      <vt:lpstr>An 2 Coût Structure financement</vt:lpstr>
      <vt:lpstr>Résumé aide financière (1 an)</vt:lpstr>
      <vt:lpstr>Résumé aide financière (2 ans)</vt:lpstr>
      <vt:lpstr>Résumé aide financière (3 ans)</vt:lpstr>
      <vt:lpstr>Source</vt:lpstr>
      <vt:lpstr>'An 1 Coût Structure financement'!Zone_d_impression</vt:lpstr>
      <vt:lpstr>'An 2 Coût Structure financement'!Zone_d_impression</vt:lpstr>
      <vt:lpstr>'Résumé aide financière (1 an)'!Zone_d_impression</vt:lpstr>
      <vt:lpstr>'Résumé aide financière (2 ans)'!Zone_d_impression</vt:lpstr>
      <vt:lpstr>'Résumé aide financière (3 ans)'!Zone_d_impression</vt:lpstr>
    </vt:vector>
  </TitlesOfParts>
  <Manager/>
  <Company>MAPAQ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PDTS 26-29 - Côut et Structure de financement et réclamation</dc:title>
  <dc:subject/>
  <dc:creator>Dufour Sara (DPP) (Québec)</dc:creator>
  <cp:keywords/>
  <dc:description/>
  <cp:lastModifiedBy>Paquet Christiane (DAGPST) (Québec)</cp:lastModifiedBy>
  <cp:revision/>
  <cp:lastPrinted>2026-08-13T20:28:04Z</cp:lastPrinted>
  <dcterms:created xsi:type="dcterms:W3CDTF">2023-03-08T14:47:28Z</dcterms:created>
  <dcterms:modified xsi:type="dcterms:W3CDTF">2026-09-29T10:37:21Z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0x010100B7F24DAD2FC6F24BA89B5B2D9EEBF2D1</vt:lpwstr>
  </property>
  <property fmtid="{D5CDD505-2E9C-101B-9397-08002B2CF9AE}" pid="3" name="_dlc_DocIdItemGuid">
    <vt:lpwstr>1fd97564-7233-4830-8ad9-a636e6044708</vt:lpwstr>
  </property>
</Properties>
</file>