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X:\SMPAC\2100_Programmes_strategies_mesures\2120_Programmes_Outils\PDTS\PDTS_2026-2027\04_Cout structure financement\"/>
    </mc:Choice>
  </mc:AlternateContent>
  <xr:revisionPtr revIDLastSave="0" documentId="13_ncr:1_{1AAB5606-DF8F-45F8-AF84-7CC2310A463C}" xr6:coauthVersionLast="47" xr6:coauthVersionMax="47" xr10:uidLastSave="{00000000-0000-0000-0000-000000000000}"/>
  <workbookProtection workbookAlgorithmName="SHA-512" workbookHashValue="YNaL3R0VRf3y/NGC4+qtBqmsaiibpIu33zfz89nKUjtS04pS2lciz++v98k5cKM0dP8++yrmXAP1s9umKzTv7Q==" workbookSaltValue="cmFVFpyB64w22SBVERAzxw==" workbookSpinCount="100000" lockStructure="1"/>
  <bookViews>
    <workbookView xWindow="-120" yWindow="-120" windowWidth="29040" windowHeight="15720" tabRatio="785" activeTab="1" xr2:uid="{DA31CB8F-EB1C-4B37-93E2-6B92B15921A8}"/>
  </bookViews>
  <sheets>
    <sheet name="Instructions" sheetId="10" r:id="rId1"/>
    <sheet name="Coût Structure de financement" sheetId="1" r:id="rId2"/>
    <sheet name="Source" sheetId="2" state="hidden" r:id="rId3"/>
    <sheet name="Déplacements" sheetId="16" r:id="rId4"/>
    <sheet name="Décl, contribution partenaire" sheetId="17" state="hidden" r:id="rId5"/>
    <sheet name="Réclamation 1" sheetId="12" state="hidden" r:id="rId6"/>
    <sheet name="Réclamation 2" sheetId="18" state="hidden" r:id="rId7"/>
    <sheet name="Réclamation 3" sheetId="19" state="hidden" r:id="rId8"/>
    <sheet name="Sommaire des réclamations" sheetId="20" state="hidden" r:id="rId9"/>
    <sheet name="Formulaire-décaissement" sheetId="15" state="hidden" r:id="rId10"/>
  </sheets>
  <externalReferences>
    <externalReference r:id="rId11"/>
    <externalReference r:id="rId12"/>
    <externalReference r:id="rId13"/>
  </externalReferences>
  <definedNames>
    <definedName name="Dépenses_2_3_A" localSheetId="3">[1]Données!$A$30:$A$35</definedName>
    <definedName name="Dépenses_2_3_A" localSheetId="9">[1]Données!$A$30:$A$35</definedName>
    <definedName name="Dépenses_2_3_A" localSheetId="8">[1]Données!$A$30:$A$35</definedName>
    <definedName name="Dépenses_2_3_A">[2]Données!$A$30:$A$35</definedName>
    <definedName name="Dépenses_2_3_b" localSheetId="3">[1]Données!$B$30:$B$37</definedName>
    <definedName name="Dépenses_2_3_b" localSheetId="9">[1]Données!$B$30:$B$37</definedName>
    <definedName name="Dépenses_2_3_b" localSheetId="8">[1]Données!$B$30:$B$37</definedName>
    <definedName name="Dépenses_2_3_b">[2]Données!$B$30:$B$37</definedName>
    <definedName name="ListeA">Source!$A$165:$A$168</definedName>
    <definedName name="ListeB">Source!$A$171:$A$173</definedName>
    <definedName name="rec_23a" localSheetId="3">[1]Données!$D$30:$D$34</definedName>
    <definedName name="rec_23a" localSheetId="9">[1]Données!$D$30:$D$34</definedName>
    <definedName name="rec_23a" localSheetId="8">[1]Données!$D$30:$D$34</definedName>
    <definedName name="rec_23a">[2]Données!$D$30:$D$34</definedName>
    <definedName name="rec_23b" localSheetId="3">[1]Données!$E$30:$E$36</definedName>
    <definedName name="rec_23b" localSheetId="9">[1]Données!$E$30:$E$36</definedName>
    <definedName name="rec_23b" localSheetId="8">[1]Données!$E$30:$E$36</definedName>
    <definedName name="rec_23b">[2]Données!$E$30:$E$36</definedName>
    <definedName name="sélectionnez" localSheetId="3">'[1]Formulaire-décaissement'!#REF!</definedName>
    <definedName name="sélectionnez" localSheetId="9">'Formulaire-décaissement'!#REF!</definedName>
    <definedName name="sélectionnez" localSheetId="8">'[1]Formulaire-décaissement'!#REF!</definedName>
    <definedName name="sélectionnez">'[2]Formulaire-décaissement'!#REF!</definedName>
    <definedName name="Statut_juridique" localSheetId="3">'[1]Formulaire-décaissement'!#REF!</definedName>
    <definedName name="Statut_juridique" localSheetId="9">'Formulaire-décaissement'!#REF!</definedName>
    <definedName name="Statut_juridique" localSheetId="8">'[1]Formulaire-décaissement'!#REF!</definedName>
    <definedName name="Statut_juridique">'[2]Formulaire-décaissement'!#REF!</definedName>
    <definedName name="_xlnm.Print_Area" localSheetId="1">'Coût Structure de financement'!$A$1:$Q$68</definedName>
    <definedName name="_xlnm.Print_Area" localSheetId="4">'Décl, contribution partenaire'!$A$1:$F$24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7" i="1" l="1"/>
  <c r="I16" i="20"/>
  <c r="H16" i="20" a="1"/>
  <c r="H16" i="20" s="1"/>
  <c r="G16" i="20"/>
  <c r="F16" i="20"/>
  <c r="H19" i="20"/>
  <c r="I19" i="20"/>
  <c r="I17" i="20"/>
  <c r="H17" i="20"/>
  <c r="H14" i="20"/>
  <c r="G17" i="20"/>
  <c r="G14" i="20"/>
  <c r="F17" i="20"/>
  <c r="F14" i="20"/>
  <c r="E17" i="20"/>
  <c r="E14" i="20"/>
  <c r="I18" i="20"/>
  <c r="H18" i="20"/>
  <c r="G18" i="20"/>
  <c r="F18" i="20"/>
  <c r="E18" i="20"/>
  <c r="D19" i="20"/>
  <c r="D18" i="20"/>
  <c r="D17" i="20"/>
  <c r="D14" i="20"/>
  <c r="E16" i="20"/>
  <c r="H15" i="20" a="1"/>
  <c r="H15" i="20" s="1"/>
  <c r="P58" i="12"/>
  <c r="N60" i="12"/>
  <c r="N50" i="12"/>
  <c r="L51" i="19"/>
  <c r="L52" i="19"/>
  <c r="L53" i="19"/>
  <c r="L54" i="19"/>
  <c r="L55" i="19"/>
  <c r="L50" i="19"/>
  <c r="L51" i="18"/>
  <c r="L52" i="18"/>
  <c r="L53" i="18"/>
  <c r="L54" i="18"/>
  <c r="L55" i="18"/>
  <c r="L50" i="18"/>
  <c r="L51" i="12"/>
  <c r="L52" i="12"/>
  <c r="D16" i="20" s="1" a="1"/>
  <c r="D16" i="20" s="1"/>
  <c r="L53" i="12"/>
  <c r="L54" i="12"/>
  <c r="L55" i="12"/>
  <c r="L50" i="12"/>
  <c r="L37" i="12"/>
  <c r="L38" i="12"/>
  <c r="L39" i="12"/>
  <c r="L40" i="12"/>
  <c r="L41" i="12"/>
  <c r="L42" i="12"/>
  <c r="L43" i="12"/>
  <c r="L44" i="12"/>
  <c r="L45" i="12"/>
  <c r="L46" i="12"/>
  <c r="L47" i="12"/>
  <c r="L36" i="12"/>
  <c r="D15" i="20" s="1" a="1"/>
  <c r="D15" i="20" s="1"/>
  <c r="G15" i="20" a="1"/>
  <c r="G15" i="20" s="1"/>
  <c r="I14" i="20"/>
  <c r="J19" i="20" l="1"/>
  <c r="J17" i="20"/>
  <c r="D20" i="20"/>
  <c r="J16" i="20"/>
  <c r="J18" i="20"/>
  <c r="J14" i="20"/>
  <c r="F15" i="20" l="1" a="1"/>
  <c r="F15" i="20" s="1"/>
  <c r="E15" i="20"/>
  <c r="D164" i="2"/>
  <c r="D160" i="2"/>
  <c r="M58" i="18" l="1"/>
  <c r="M58" i="19"/>
  <c r="M58" i="12"/>
  <c r="O60" i="18"/>
  <c r="O60" i="19"/>
  <c r="O60" i="12"/>
  <c r="N60" i="18"/>
  <c r="N60" i="19"/>
  <c r="L60" i="18"/>
  <c r="N61" i="18" s="1"/>
  <c r="L60" i="19"/>
  <c r="L60" i="12"/>
  <c r="L57" i="18"/>
  <c r="L57" i="19"/>
  <c r="L57" i="12"/>
  <c r="G5" i="20"/>
  <c r="B5" i="20"/>
  <c r="B8" i="20"/>
  <c r="V63" i="19"/>
  <c r="M60" i="19"/>
  <c r="T59" i="19"/>
  <c r="V58" i="19"/>
  <c r="P58" i="19"/>
  <c r="V55" i="19"/>
  <c r="S55" i="19"/>
  <c r="Q55" i="19"/>
  <c r="P55" i="19"/>
  <c r="S54" i="19"/>
  <c r="Q54" i="19"/>
  <c r="P54" i="19"/>
  <c r="V53" i="19"/>
  <c r="S53" i="19"/>
  <c r="Q53" i="19"/>
  <c r="P53" i="19"/>
  <c r="V52" i="19"/>
  <c r="S52" i="19"/>
  <c r="Q52" i="19"/>
  <c r="P52" i="19"/>
  <c r="V51" i="19"/>
  <c r="S51" i="19"/>
  <c r="Q51" i="19"/>
  <c r="P51" i="19"/>
  <c r="V50" i="19"/>
  <c r="S50" i="19"/>
  <c r="Q50" i="19"/>
  <c r="P50" i="19"/>
  <c r="N50" i="19"/>
  <c r="V47" i="19"/>
  <c r="S47" i="19"/>
  <c r="Q47" i="19"/>
  <c r="P47" i="19"/>
  <c r="V46" i="19"/>
  <c r="S46" i="19"/>
  <c r="Q46" i="19"/>
  <c r="P46" i="19"/>
  <c r="V45" i="19"/>
  <c r="S45" i="19"/>
  <c r="Q45" i="19"/>
  <c r="P45" i="19"/>
  <c r="V44" i="19"/>
  <c r="S44" i="19"/>
  <c r="Q44" i="19"/>
  <c r="P44" i="19"/>
  <c r="V43" i="19"/>
  <c r="S43" i="19"/>
  <c r="Q43" i="19"/>
  <c r="P43" i="19"/>
  <c r="V42" i="19"/>
  <c r="S42" i="19"/>
  <c r="Q42" i="19"/>
  <c r="P42" i="19"/>
  <c r="V41" i="19"/>
  <c r="S41" i="19"/>
  <c r="Q41" i="19"/>
  <c r="P41" i="19"/>
  <c r="V40" i="19"/>
  <c r="S40" i="19"/>
  <c r="Q40" i="19"/>
  <c r="P40" i="19"/>
  <c r="V39" i="19"/>
  <c r="S39" i="19"/>
  <c r="Q39" i="19"/>
  <c r="P39" i="19"/>
  <c r="V38" i="19"/>
  <c r="S38" i="19"/>
  <c r="Q38" i="19"/>
  <c r="P38" i="19"/>
  <c r="V37" i="19"/>
  <c r="S37" i="19"/>
  <c r="Q37" i="19"/>
  <c r="P37" i="19"/>
  <c r="V36" i="19"/>
  <c r="S36" i="19"/>
  <c r="Q36" i="19"/>
  <c r="P36" i="19"/>
  <c r="L35" i="19"/>
  <c r="L49" i="19" s="1"/>
  <c r="V33" i="19"/>
  <c r="S33" i="19"/>
  <c r="Q33" i="19"/>
  <c r="P33" i="19"/>
  <c r="V32" i="19"/>
  <c r="S32" i="19"/>
  <c r="Q32" i="19"/>
  <c r="P32" i="19"/>
  <c r="V31" i="19"/>
  <c r="S31" i="19"/>
  <c r="Q31" i="19"/>
  <c r="P31" i="19"/>
  <c r="V30" i="19"/>
  <c r="S30" i="19"/>
  <c r="Q30" i="19"/>
  <c r="P30" i="19"/>
  <c r="V29" i="19"/>
  <c r="S29" i="19"/>
  <c r="Q29" i="19"/>
  <c r="P29" i="19"/>
  <c r="V28" i="19"/>
  <c r="S28" i="19"/>
  <c r="Q28" i="19"/>
  <c r="P28" i="19"/>
  <c r="V27" i="19"/>
  <c r="S27" i="19"/>
  <c r="Q27" i="19"/>
  <c r="P27" i="19"/>
  <c r="V26" i="19"/>
  <c r="S26" i="19"/>
  <c r="Q26" i="19"/>
  <c r="P26" i="19"/>
  <c r="V25" i="19"/>
  <c r="S25" i="19"/>
  <c r="Q25" i="19"/>
  <c r="P25" i="19"/>
  <c r="V24" i="19"/>
  <c r="S24" i="19"/>
  <c r="Q24" i="19"/>
  <c r="P24" i="19"/>
  <c r="V23" i="19"/>
  <c r="S23" i="19"/>
  <c r="Q23" i="19"/>
  <c r="P23" i="19"/>
  <c r="V22" i="19"/>
  <c r="S22" i="19"/>
  <c r="P22" i="19"/>
  <c r="V21" i="19"/>
  <c r="S21" i="19"/>
  <c r="P21" i="19"/>
  <c r="V20" i="19"/>
  <c r="S20" i="19"/>
  <c r="P20" i="19"/>
  <c r="V19" i="19"/>
  <c r="S19" i="19"/>
  <c r="P19" i="19"/>
  <c r="V18" i="19"/>
  <c r="S18" i="19"/>
  <c r="Q18" i="19"/>
  <c r="P18" i="19"/>
  <c r="V17" i="19"/>
  <c r="S17" i="19"/>
  <c r="Q17" i="19"/>
  <c r="P17" i="19"/>
  <c r="V16" i="19"/>
  <c r="S16" i="19"/>
  <c r="Q16" i="19"/>
  <c r="P16" i="19"/>
  <c r="V15" i="19"/>
  <c r="S15" i="19"/>
  <c r="Q15" i="19"/>
  <c r="P15" i="19"/>
  <c r="V14" i="19"/>
  <c r="S14" i="19"/>
  <c r="Q14" i="19"/>
  <c r="P14" i="19"/>
  <c r="V13" i="19"/>
  <c r="S13" i="19"/>
  <c r="Q13" i="19"/>
  <c r="P13" i="19"/>
  <c r="K7" i="19"/>
  <c r="B7" i="19"/>
  <c r="B6" i="19"/>
  <c r="B5" i="19"/>
  <c r="N4" i="19"/>
  <c r="K4" i="19"/>
  <c r="V61" i="19" s="1"/>
  <c r="B3" i="19"/>
  <c r="V63" i="18"/>
  <c r="M60" i="18"/>
  <c r="T59" i="18"/>
  <c r="V58" i="18"/>
  <c r="P58" i="18"/>
  <c r="V55" i="18"/>
  <c r="S55" i="18"/>
  <c r="Q55" i="18"/>
  <c r="P55" i="18"/>
  <c r="S54" i="18"/>
  <c r="Q54" i="18"/>
  <c r="P54" i="18"/>
  <c r="V53" i="18"/>
  <c r="S53" i="18"/>
  <c r="Q53" i="18"/>
  <c r="P53" i="18"/>
  <c r="V52" i="18"/>
  <c r="S52" i="18"/>
  <c r="Q52" i="18"/>
  <c r="P52" i="18"/>
  <c r="V51" i="18"/>
  <c r="S51" i="18"/>
  <c r="Q51" i="18"/>
  <c r="P51" i="18"/>
  <c r="V50" i="18"/>
  <c r="S50" i="18"/>
  <c r="Q50" i="18"/>
  <c r="P50" i="18"/>
  <c r="N50" i="18"/>
  <c r="V47" i="18"/>
  <c r="S47" i="18"/>
  <c r="Q47" i="18"/>
  <c r="P47" i="18"/>
  <c r="V46" i="18"/>
  <c r="S46" i="18"/>
  <c r="Q46" i="18"/>
  <c r="P46" i="18"/>
  <c r="V45" i="18"/>
  <c r="S45" i="18"/>
  <c r="Q45" i="18"/>
  <c r="P45" i="18"/>
  <c r="V44" i="18"/>
  <c r="S44" i="18"/>
  <c r="Q44" i="18"/>
  <c r="P44" i="18"/>
  <c r="V43" i="18"/>
  <c r="S43" i="18"/>
  <c r="Q43" i="18"/>
  <c r="P43" i="18"/>
  <c r="V42" i="18"/>
  <c r="S42" i="18"/>
  <c r="Q42" i="18"/>
  <c r="P42" i="18"/>
  <c r="V41" i="18"/>
  <c r="S41" i="18"/>
  <c r="Q41" i="18"/>
  <c r="P41" i="18"/>
  <c r="V40" i="18"/>
  <c r="S40" i="18"/>
  <c r="Q40" i="18"/>
  <c r="P40" i="18"/>
  <c r="V39" i="18"/>
  <c r="S39" i="18"/>
  <c r="Q39" i="18"/>
  <c r="P39" i="18"/>
  <c r="V38" i="18"/>
  <c r="S38" i="18"/>
  <c r="Q38" i="18"/>
  <c r="P38" i="18"/>
  <c r="V37" i="18"/>
  <c r="S37" i="18"/>
  <c r="Q37" i="18"/>
  <c r="P37" i="18"/>
  <c r="V36" i="18"/>
  <c r="S36" i="18"/>
  <c r="Q36" i="18"/>
  <c r="P36" i="18"/>
  <c r="L35" i="18"/>
  <c r="L49" i="18" s="1"/>
  <c r="V33" i="18"/>
  <c r="S33" i="18"/>
  <c r="Q33" i="18"/>
  <c r="P33" i="18"/>
  <c r="V32" i="18"/>
  <c r="S32" i="18"/>
  <c r="Q32" i="18"/>
  <c r="P32" i="18"/>
  <c r="V31" i="18"/>
  <c r="S31" i="18"/>
  <c r="Q31" i="18"/>
  <c r="P31" i="18"/>
  <c r="V30" i="18"/>
  <c r="S30" i="18"/>
  <c r="Q30" i="18"/>
  <c r="P30" i="18"/>
  <c r="V29" i="18"/>
  <c r="S29" i="18"/>
  <c r="Q29" i="18"/>
  <c r="P29" i="18"/>
  <c r="V28" i="18"/>
  <c r="S28" i="18"/>
  <c r="Q28" i="18"/>
  <c r="P28" i="18"/>
  <c r="V27" i="18"/>
  <c r="S27" i="18"/>
  <c r="Q27" i="18"/>
  <c r="P27" i="18"/>
  <c r="V26" i="18"/>
  <c r="S26" i="18"/>
  <c r="Q26" i="18"/>
  <c r="P26" i="18"/>
  <c r="V25" i="18"/>
  <c r="S25" i="18"/>
  <c r="Q25" i="18"/>
  <c r="P25" i="18"/>
  <c r="V24" i="18"/>
  <c r="S24" i="18"/>
  <c r="Q24" i="18"/>
  <c r="P24" i="18"/>
  <c r="V23" i="18"/>
  <c r="S23" i="18"/>
  <c r="Q23" i="18"/>
  <c r="P23" i="18"/>
  <c r="V22" i="18"/>
  <c r="S22" i="18"/>
  <c r="P22" i="18"/>
  <c r="V21" i="18"/>
  <c r="S21" i="18"/>
  <c r="P21" i="18"/>
  <c r="V20" i="18"/>
  <c r="S20" i="18"/>
  <c r="P20" i="18"/>
  <c r="V19" i="18"/>
  <c r="S19" i="18"/>
  <c r="P19" i="18"/>
  <c r="V18" i="18"/>
  <c r="S18" i="18"/>
  <c r="Q18" i="18"/>
  <c r="P18" i="18"/>
  <c r="V17" i="18"/>
  <c r="S17" i="18"/>
  <c r="Q17" i="18"/>
  <c r="P17" i="18"/>
  <c r="V16" i="18"/>
  <c r="S16" i="18"/>
  <c r="Q16" i="18"/>
  <c r="P16" i="18"/>
  <c r="V15" i="18"/>
  <c r="S15" i="18"/>
  <c r="Q15" i="18"/>
  <c r="P15" i="18"/>
  <c r="V14" i="18"/>
  <c r="S14" i="18"/>
  <c r="Q14" i="18"/>
  <c r="P14" i="18"/>
  <c r="V13" i="18"/>
  <c r="S13" i="18"/>
  <c r="Q13" i="18"/>
  <c r="P13" i="18"/>
  <c r="K7" i="18"/>
  <c r="B7" i="18"/>
  <c r="B6" i="18"/>
  <c r="B5" i="18"/>
  <c r="N4" i="18"/>
  <c r="K4" i="18"/>
  <c r="V61" i="18" s="1"/>
  <c r="B3" i="18"/>
  <c r="P51" i="12"/>
  <c r="P52" i="12"/>
  <c r="P53" i="12"/>
  <c r="P54" i="12"/>
  <c r="P55" i="12"/>
  <c r="P50" i="12"/>
  <c r="P14" i="12"/>
  <c r="P15" i="12"/>
  <c r="P16" i="12"/>
  <c r="P17" i="12"/>
  <c r="P18" i="12"/>
  <c r="P19" i="12"/>
  <c r="P20" i="12"/>
  <c r="P21" i="12"/>
  <c r="P22" i="12"/>
  <c r="P23" i="12"/>
  <c r="P24" i="12"/>
  <c r="P25" i="12"/>
  <c r="P26" i="12"/>
  <c r="P27" i="12"/>
  <c r="P28" i="12"/>
  <c r="P29" i="12"/>
  <c r="P30" i="12"/>
  <c r="P31" i="12"/>
  <c r="P32" i="12"/>
  <c r="P33" i="12"/>
  <c r="P13" i="12"/>
  <c r="M60" i="12"/>
  <c r="L35" i="12"/>
  <c r="L49" i="12" s="1"/>
  <c r="P37" i="12"/>
  <c r="P38" i="12"/>
  <c r="P39" i="12"/>
  <c r="P40" i="12"/>
  <c r="P41" i="12"/>
  <c r="P42" i="12"/>
  <c r="P43" i="12"/>
  <c r="P44" i="12"/>
  <c r="P45" i="12"/>
  <c r="P46" i="12"/>
  <c r="P47" i="12"/>
  <c r="P36" i="12"/>
  <c r="E15" i="17"/>
  <c r="B3" i="12"/>
  <c r="F70" i="16"/>
  <c r="F69" i="16"/>
  <c r="F68" i="16"/>
  <c r="F67" i="16"/>
  <c r="F66" i="16"/>
  <c r="F65" i="16"/>
  <c r="F71" i="16" s="1"/>
  <c r="F56" i="16"/>
  <c r="F55" i="16"/>
  <c r="F54" i="16"/>
  <c r="F57" i="16" s="1"/>
  <c r="F53" i="16"/>
  <c r="F52" i="16"/>
  <c r="F51" i="16"/>
  <c r="F42" i="16"/>
  <c r="F41" i="16"/>
  <c r="F40" i="16"/>
  <c r="F39" i="16"/>
  <c r="F38" i="16"/>
  <c r="F37" i="16"/>
  <c r="F43" i="16" s="1"/>
  <c r="B33" i="16"/>
  <c r="B47" i="16" s="1"/>
  <c r="B61" i="16" s="1"/>
  <c r="B32" i="16"/>
  <c r="B46" i="16" s="1"/>
  <c r="B60" i="16" s="1"/>
  <c r="F28" i="16"/>
  <c r="F27" i="16"/>
  <c r="F26" i="16"/>
  <c r="F25" i="16"/>
  <c r="F24" i="16"/>
  <c r="F23" i="16"/>
  <c r="F29" i="16" s="1"/>
  <c r="B19" i="16"/>
  <c r="B18" i="16"/>
  <c r="F14" i="16"/>
  <c r="F13" i="16"/>
  <c r="F12" i="16"/>
  <c r="F11" i="16"/>
  <c r="F10" i="16"/>
  <c r="F9" i="16"/>
  <c r="L5" i="15"/>
  <c r="B7" i="15"/>
  <c r="B6" i="15"/>
  <c r="B5" i="15"/>
  <c r="B40" i="15"/>
  <c r="B39" i="15"/>
  <c r="B38" i="15"/>
  <c r="B37" i="15"/>
  <c r="F15" i="16" l="1"/>
  <c r="F74" i="16" s="1"/>
  <c r="L61" i="12"/>
  <c r="N61" i="12"/>
  <c r="H20" i="20"/>
  <c r="N61" i="19"/>
  <c r="P60" i="19"/>
  <c r="P61" i="19" s="1"/>
  <c r="L61" i="19"/>
  <c r="O61" i="19"/>
  <c r="P60" i="18"/>
  <c r="P61" i="18" s="1"/>
  <c r="P60" i="12"/>
  <c r="M61" i="19"/>
  <c r="M61" i="18"/>
  <c r="O61" i="18"/>
  <c r="V59" i="19"/>
  <c r="V67" i="19" s="1"/>
  <c r="V69" i="19" s="1"/>
  <c r="V59" i="18"/>
  <c r="V67" i="18" s="1"/>
  <c r="L61" i="18"/>
  <c r="V65" i="19"/>
  <c r="V69" i="18"/>
  <c r="V65" i="18"/>
  <c r="H21" i="20" l="1"/>
  <c r="G20" i="20"/>
  <c r="K19" i="20"/>
  <c r="L19" i="20"/>
  <c r="F20" i="20" l="1"/>
  <c r="F21" i="20" s="1"/>
  <c r="L18" i="20"/>
  <c r="K16" i="20"/>
  <c r="E20" i="20"/>
  <c r="G21" i="20"/>
  <c r="K17" i="20"/>
  <c r="L17" i="20"/>
  <c r="K18" i="20" l="1"/>
  <c r="L16" i="20"/>
  <c r="E21" i="20"/>
  <c r="Q13" i="12" l="1"/>
  <c r="N4" i="12"/>
  <c r="K4" i="12"/>
  <c r="V61" i="12" s="1"/>
  <c r="B6" i="12"/>
  <c r="B7" i="12"/>
  <c r="B5" i="12"/>
  <c r="V63" i="12"/>
  <c r="T59" i="12"/>
  <c r="V58" i="12"/>
  <c r="V55" i="12"/>
  <c r="Q55" i="12"/>
  <c r="V53" i="12"/>
  <c r="S53" i="12"/>
  <c r="V52" i="12"/>
  <c r="S52" i="12"/>
  <c r="V51" i="12"/>
  <c r="S51" i="12"/>
  <c r="V50" i="12"/>
  <c r="V47" i="12"/>
  <c r="V46" i="12"/>
  <c r="S46" i="12"/>
  <c r="V45" i="12"/>
  <c r="S45" i="12"/>
  <c r="V44" i="12"/>
  <c r="Q44" i="12"/>
  <c r="V43" i="12"/>
  <c r="S43" i="12"/>
  <c r="V42" i="12"/>
  <c r="S42" i="12"/>
  <c r="V41" i="12"/>
  <c r="V40" i="12"/>
  <c r="Q40" i="12"/>
  <c r="V39" i="12"/>
  <c r="V38" i="12"/>
  <c r="S38" i="12"/>
  <c r="V37" i="12"/>
  <c r="S37" i="12"/>
  <c r="V36" i="12"/>
  <c r="V33" i="12"/>
  <c r="S33" i="12"/>
  <c r="Q33" i="12"/>
  <c r="V32" i="12"/>
  <c r="S32" i="12"/>
  <c r="Q32" i="12"/>
  <c r="V31" i="12"/>
  <c r="S31" i="12"/>
  <c r="Q31" i="12"/>
  <c r="V30" i="12"/>
  <c r="S30" i="12"/>
  <c r="Q30" i="12"/>
  <c r="V29" i="12"/>
  <c r="S29" i="12"/>
  <c r="Q29" i="12"/>
  <c r="V28" i="12"/>
  <c r="S28" i="12"/>
  <c r="Q28" i="12"/>
  <c r="V27" i="12"/>
  <c r="S27" i="12"/>
  <c r="Q27" i="12"/>
  <c r="V26" i="12"/>
  <c r="S26" i="12"/>
  <c r="Q26" i="12"/>
  <c r="V25" i="12"/>
  <c r="S25" i="12"/>
  <c r="Q25" i="12"/>
  <c r="V24" i="12"/>
  <c r="S24" i="12"/>
  <c r="Q24" i="12"/>
  <c r="V23" i="12"/>
  <c r="S23" i="12"/>
  <c r="Q23" i="12"/>
  <c r="V22" i="12"/>
  <c r="S22" i="12"/>
  <c r="V21" i="12"/>
  <c r="S21" i="12"/>
  <c r="V20" i="12"/>
  <c r="S20" i="12"/>
  <c r="V19" i="12"/>
  <c r="S19" i="12"/>
  <c r="V18" i="12"/>
  <c r="S18" i="12"/>
  <c r="Q18" i="12"/>
  <c r="V17" i="12"/>
  <c r="S17" i="12"/>
  <c r="Q17" i="12"/>
  <c r="V16" i="12"/>
  <c r="S16" i="12"/>
  <c r="Q16" i="12"/>
  <c r="V15" i="12"/>
  <c r="S15" i="12"/>
  <c r="Q15" i="12"/>
  <c r="V14" i="12"/>
  <c r="S14" i="12"/>
  <c r="Q14" i="12"/>
  <c r="V13" i="12"/>
  <c r="S13" i="12"/>
  <c r="K7" i="12"/>
  <c r="Q50" i="12" l="1"/>
  <c r="S50" i="12"/>
  <c r="S54" i="12"/>
  <c r="Q36" i="12"/>
  <c r="S36" i="12"/>
  <c r="Q54" i="12"/>
  <c r="Q51" i="12"/>
  <c r="Q45" i="12"/>
  <c r="Q52" i="12"/>
  <c r="Q39" i="12"/>
  <c r="S39" i="12"/>
  <c r="S55" i="12"/>
  <c r="S44" i="12"/>
  <c r="V59" i="12"/>
  <c r="V67" i="12" s="1"/>
  <c r="V69" i="12" s="1"/>
  <c r="Q37" i="12"/>
  <c r="Q42" i="12"/>
  <c r="S47" i="12"/>
  <c r="S40" i="12"/>
  <c r="V65" i="12"/>
  <c r="Q47" i="12"/>
  <c r="Q41" i="12"/>
  <c r="Q38" i="12"/>
  <c r="S41" i="12"/>
  <c r="Q46" i="12"/>
  <c r="Q53" i="12"/>
  <c r="Q43" i="12"/>
  <c r="M61" i="12" l="1"/>
  <c r="O61" i="12"/>
  <c r="P61" i="12" l="1"/>
  <c r="H44" i="1"/>
  <c r="L27" i="1"/>
  <c r="H28" i="1"/>
  <c r="H29" i="1"/>
  <c r="L29" i="1" s="1"/>
  <c r="H30" i="1"/>
  <c r="L30" i="1" s="1"/>
  <c r="H31" i="1"/>
  <c r="L31" i="1" s="1"/>
  <c r="H32" i="1"/>
  <c r="L32" i="1" s="1"/>
  <c r="H33" i="1"/>
  <c r="L33" i="1" s="1"/>
  <c r="H34" i="1"/>
  <c r="L34" i="1" s="1"/>
  <c r="H35" i="1"/>
  <c r="L35" i="1" s="1"/>
  <c r="H36" i="1"/>
  <c r="L36" i="1" s="1"/>
  <c r="H37" i="1"/>
  <c r="L37" i="1" s="1"/>
  <c r="H38" i="1"/>
  <c r="L38" i="1" s="1"/>
  <c r="H39" i="1"/>
  <c r="L39" i="1" s="1"/>
  <c r="H40" i="1"/>
  <c r="L40" i="1" s="1"/>
  <c r="H26" i="1"/>
  <c r="J22" i="1"/>
  <c r="K22" i="1"/>
  <c r="L28" i="1" l="1"/>
  <c r="I15" i="20"/>
  <c r="J15" i="20" s="1"/>
  <c r="A117" i="2" a="1"/>
  <c r="A117" i="2" s="1"/>
  <c r="A115" i="2" a="1"/>
  <c r="A115" i="2" s="1"/>
  <c r="A60" i="1" s="1"/>
  <c r="A113" i="2" a="1"/>
  <c r="A113" i="2" s="1"/>
  <c r="A110" i="2" a="1"/>
  <c r="A110" i="2" s="1"/>
  <c r="A109" i="2" a="1"/>
  <c r="A109" i="2" s="1"/>
  <c r="A99" i="2" a="1"/>
  <c r="A99" i="2" s="1"/>
  <c r="I20" i="20" l="1"/>
  <c r="I21" i="20" s="1"/>
  <c r="L15" i="20"/>
  <c r="K15" i="20"/>
  <c r="L68" i="1"/>
  <c r="B99" i="2"/>
  <c r="F22" i="20" l="1"/>
  <c r="G22" i="20"/>
  <c r="E22" i="20"/>
  <c r="H22" i="20"/>
  <c r="L17" i="1"/>
  <c r="I22" i="20" l="1"/>
  <c r="L69" i="1"/>
  <c r="L70" i="1"/>
  <c r="L71" i="1"/>
  <c r="L72" i="1"/>
  <c r="L62" i="1"/>
  <c r="L63" i="1"/>
  <c r="L64" i="1"/>
  <c r="L61" i="1"/>
  <c r="L45" i="1"/>
  <c r="L46" i="1"/>
  <c r="L47" i="1"/>
  <c r="L48" i="1"/>
  <c r="L49" i="1"/>
  <c r="L54" i="1"/>
  <c r="L55" i="1"/>
  <c r="L56" i="1"/>
  <c r="L57" i="1"/>
  <c r="L58" i="1"/>
  <c r="L26" i="1"/>
  <c r="L18" i="1"/>
  <c r="L19" i="1"/>
  <c r="L20" i="1"/>
  <c r="L21" i="1"/>
  <c r="J59" i="1"/>
  <c r="H73" i="1"/>
  <c r="I73" i="1"/>
  <c r="J73" i="1"/>
  <c r="K73" i="1"/>
  <c r="L59" i="1" l="1"/>
  <c r="L73" i="1"/>
  <c r="H53" i="1"/>
  <c r="L53" i="1" s="1"/>
  <c r="L44" i="1"/>
  <c r="I65" i="1"/>
  <c r="H65" i="1"/>
  <c r="I59" i="1"/>
  <c r="H59" i="1"/>
  <c r="K50" i="1"/>
  <c r="I50" i="1"/>
  <c r="H50" i="1"/>
  <c r="K41" i="1"/>
  <c r="I41" i="1"/>
  <c r="H41" i="1"/>
  <c r="K14" i="20" l="1"/>
  <c r="L14" i="20"/>
  <c r="J20" i="20"/>
  <c r="L20" i="20" s="1"/>
  <c r="K20" i="20"/>
  <c r="H22" i="1"/>
  <c r="I22" i="1"/>
  <c r="D157" i="2" l="1"/>
  <c r="K5" i="18"/>
  <c r="K5" i="19"/>
  <c r="A67" i="1"/>
  <c r="J50" i="1"/>
  <c r="J41" i="1"/>
  <c r="J65" i="1"/>
  <c r="K65" i="1"/>
  <c r="A101" i="2" a="1"/>
  <c r="A101" i="2" s="1"/>
  <c r="E159" i="2" l="1"/>
  <c r="H77" i="1" s="1"/>
  <c r="A119" i="2" a="1"/>
  <c r="A119" i="2" s="1"/>
  <c r="A120" i="2" a="1"/>
  <c r="A120" i="2" s="1"/>
  <c r="L50" i="1"/>
  <c r="L65" i="1"/>
  <c r="K96" i="1" l="1"/>
  <c r="K97" i="1" s="1"/>
  <c r="E161" i="2"/>
  <c r="D162" i="2"/>
  <c r="A78" i="1"/>
  <c r="K59" i="1"/>
  <c r="G90" i="1" l="1"/>
  <c r="G91" i="1" s="1"/>
  <c r="L93" i="1" s="1"/>
  <c r="L22" i="1"/>
  <c r="L41" i="1"/>
  <c r="I99" i="1" l="1"/>
  <c r="K99" i="1" s="1"/>
  <c r="L7" i="1"/>
  <c r="D15" i="15"/>
  <c r="A125" i="2" a="1"/>
  <c r="A125" i="2" s="1"/>
  <c r="A122" i="2" a="1"/>
  <c r="A122" i="2" s="1"/>
  <c r="A124" i="2" a="1"/>
  <c r="A124" i="2" s="1"/>
  <c r="A158" i="2"/>
  <c r="A159" i="2" s="1"/>
  <c r="L6" i="1" l="1"/>
  <c r="K5" i="12" s="1"/>
  <c r="A123" i="2" a="1"/>
  <c r="A123" i="2" s="1"/>
  <c r="A121" i="2" a="1"/>
  <c r="A121" i="2" s="1"/>
  <c r="A103" i="2"/>
  <c r="A12" i="1" s="1"/>
  <c r="A107" i="2" a="1"/>
  <c r="A107" i="2" s="1"/>
  <c r="A104" i="2" l="1"/>
  <c r="A105" i="2"/>
  <c r="A40" i="2"/>
  <c r="A41" i="2"/>
  <c r="A42" i="2"/>
  <c r="A43" i="2"/>
  <c r="A39" i="2"/>
  <c r="H6" i="1" l="1"/>
  <c r="E165" i="2" s="1"/>
  <c r="H5" i="1"/>
  <c r="A111" i="2"/>
  <c r="H4" i="1" s="1"/>
  <c r="E166" i="2" s="1"/>
  <c r="E167" i="2" l="1"/>
  <c r="H7" i="1"/>
  <c r="K98" i="1" s="1"/>
  <c r="F159" i="2" l="1"/>
  <c r="L96" i="1" s="1"/>
  <c r="K6" i="19"/>
  <c r="K6" i="18"/>
  <c r="K6" i="12"/>
  <c r="D16" i="15" l="1"/>
  <c r="A126" i="2" l="1"/>
  <c r="L5" i="1"/>
  <c r="L98" i="1"/>
  <c r="L105" i="1"/>
  <c r="L1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tc={3CB43A6C-ED68-4C52-B26F-30DE4236D97A}</author>
    <author>tc={3B23058D-C1FD-4FC0-B5CA-FF646A4DC7BA}</author>
  </authors>
  <commentList>
    <comment ref="C48" authorId="0" shapeId="0" xr:uid="{3CB43A6C-ED68-4C52-B26F-30DE4236D97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Nom ADI</t>
      </text>
    </comment>
    <comment ref="D54" authorId="1" shapeId="0" xr:uid="{3B23058D-C1FD-4FC0-B5CA-FF646A4DC7BA}">
      <text>
        <t>[Commentaire lié à un fil de discussion]
Votre version d’Excel vous permet de lire ce commentaire lié à un fil de discussion. Toutefois, les modifications qui y sont apportées seront supprimées si le fichier est ouvert dans une version plus récente d’Excel. En savoir plus : https://go.microsoft.com/fwlink/?linkid=870924
Commentaire :
    Direction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<sst xmlns="http://schemas.openxmlformats.org/spreadsheetml/2006/main" count="1042" uniqueCount="517">
  <si>
    <t>Salaires</t>
  </si>
  <si>
    <t xml:space="preserve">Titre du projet   </t>
  </si>
  <si>
    <t>Durée du projet</t>
  </si>
  <si>
    <t>(À sélectionner)</t>
  </si>
  <si>
    <t>No de dossier</t>
  </si>
  <si>
    <t>Demandeur</t>
  </si>
  <si>
    <t xml:space="preserve">Aide demandée </t>
  </si>
  <si>
    <t>Type de demandeur</t>
  </si>
  <si>
    <t>Dépenses admissibles</t>
  </si>
  <si>
    <t>Volet</t>
  </si>
  <si>
    <t>Taux maximum de cumul des
 aides gouvernementales</t>
  </si>
  <si>
    <t>Taux de cumul des aides financières publiques sur les dépenses admissibles</t>
  </si>
  <si>
    <t>Premier versement</t>
  </si>
  <si>
    <t>Versement(s) subséquent(s)</t>
  </si>
  <si>
    <t xml:space="preserve">Dernier versement </t>
  </si>
  <si>
    <t>Dépenses admissibles selon le texte du programme</t>
  </si>
  <si>
    <t>Honoraires professionnels et contractuels</t>
  </si>
  <si>
    <t>Coût de la dépense admissible</t>
  </si>
  <si>
    <t>Aide financière 
demandée au programme</t>
  </si>
  <si>
    <t>Nature</t>
  </si>
  <si>
    <t>Sous-total des honoraires professionnels et contractuels</t>
  </si>
  <si>
    <t>Rémunération du personnel</t>
  </si>
  <si>
    <t>Nom et organisme</t>
  </si>
  <si>
    <t>Taux horaire réel ($)</t>
  </si>
  <si>
    <t>Charges sociales (%)</t>
  </si>
  <si>
    <t>Agronome</t>
  </si>
  <si>
    <t>Sous-total de la rémunération du personnel</t>
  </si>
  <si>
    <t>Aide financière 
demandée</t>
  </si>
  <si>
    <t>Sous-total des achats de matériel et d’équipements</t>
  </si>
  <si>
    <t>Sous-total des frais de location</t>
  </si>
  <si>
    <t xml:space="preserve">Autres frais et dépenses </t>
  </si>
  <si>
    <t>Sous-total des autres frais et dépenses</t>
  </si>
  <si>
    <t>Coût de la dépense non admissible</t>
  </si>
  <si>
    <t>Sous-total des dépenses non admissibles</t>
  </si>
  <si>
    <t>Total</t>
  </si>
  <si>
    <t>Montant de la contribution</t>
  </si>
  <si>
    <t>Subvention</t>
  </si>
  <si>
    <t>Financement du coût total du projet (dépenses admissibles ou non)</t>
  </si>
  <si>
    <t>Autres frais et dépenses</t>
  </si>
  <si>
    <t>Dépenses autorisées</t>
  </si>
  <si>
    <t>Oui</t>
  </si>
  <si>
    <t>Non</t>
  </si>
  <si>
    <t>Partiellement</t>
  </si>
  <si>
    <t>Statut - Documents</t>
  </si>
  <si>
    <t>Conforme</t>
  </si>
  <si>
    <t>Non conforme</t>
  </si>
  <si>
    <t>Questions : Contributeurs</t>
  </si>
  <si>
    <t>Contribution</t>
  </si>
  <si>
    <t>Profils</t>
  </si>
  <si>
    <t>PDTS</t>
  </si>
  <si>
    <t>Autre professionnel</t>
  </si>
  <si>
    <t>Chercheur de centre de recherche</t>
  </si>
  <si>
    <t>Chercheur universitaire</t>
  </si>
  <si>
    <t>Étudiant boursier</t>
  </si>
  <si>
    <t>Ingénieur(e)</t>
  </si>
  <si>
    <t>Ingénieur</t>
  </si>
  <si>
    <t>Producteur(-trice) agricole</t>
  </si>
  <si>
    <t>Ouvrier</t>
  </si>
  <si>
    <t>Professionnel(le) de recherche</t>
  </si>
  <si>
    <t>Pêcheur</t>
  </si>
  <si>
    <t>Technicien(ne)</t>
  </si>
  <si>
    <t>Producteur agricole</t>
  </si>
  <si>
    <t>Vétérinaire</t>
  </si>
  <si>
    <t>Professionnel de recherche</t>
  </si>
  <si>
    <t>Autre</t>
  </si>
  <si>
    <t>Technicien</t>
  </si>
  <si>
    <t>Demandeur ou partenaire</t>
  </si>
  <si>
    <t>Colonne1</t>
  </si>
  <si>
    <t>Programme de développement territorial et sectoriel</t>
  </si>
  <si>
    <t>Partenaire</t>
  </si>
  <si>
    <t>Partenaires 1</t>
  </si>
  <si>
    <t>Partenaires 2</t>
  </si>
  <si>
    <t>Partenaires 3</t>
  </si>
  <si>
    <t>Partenaires 4</t>
  </si>
  <si>
    <t>Partenaires 5</t>
  </si>
  <si>
    <t>Volets</t>
  </si>
  <si>
    <t>No selon le volet</t>
  </si>
  <si>
    <t>Sous-volet 1.1 — Planifications</t>
  </si>
  <si>
    <t>Sous-volet 1.2 — Coordination de la concertation</t>
  </si>
  <si>
    <t>Sous-volet 2.1 — Projets de développement du secteur agroalimentaire</t>
  </si>
  <si>
    <t>Clientèle</t>
  </si>
  <si>
    <t>No selon la clientèle</t>
  </si>
  <si>
    <t>Sous-volet 1.1</t>
  </si>
  <si>
    <t>Sous-volet 1.2</t>
  </si>
  <si>
    <t>Sous-volet 2.1</t>
  </si>
  <si>
    <t>Sous-volet 2.2  Entreprises privées</t>
  </si>
  <si>
    <t>Sous-volet 2.2  Autres demandeurs</t>
  </si>
  <si>
    <t>Sous-volet 2.3 - Structurants</t>
  </si>
  <si>
    <t>Sous-volet 2.3 - Mise en valeur</t>
  </si>
  <si>
    <t>CL0</t>
  </si>
  <si>
    <t>Associations du secteur des pêches et de l’aquaculture commerciales</t>
  </si>
  <si>
    <t>CL1</t>
  </si>
  <si>
    <t>Associations ou regroupements d’entreprises du secteur agroalimentaire</t>
  </si>
  <si>
    <t>CL2</t>
  </si>
  <si>
    <t>Communautés ou nations autochtones reconnues par l’Assemblée nationale du Québec</t>
  </si>
  <si>
    <t>CL3</t>
  </si>
  <si>
    <t>Coopératives</t>
  </si>
  <si>
    <t>CL4</t>
  </si>
  <si>
    <t>Entités municipales</t>
  </si>
  <si>
    <t>CL5</t>
  </si>
  <si>
    <t>Entreprises privées</t>
  </si>
  <si>
    <t>CL6</t>
  </si>
  <si>
    <t>Établissements de recherche</t>
  </si>
  <si>
    <t>CL7</t>
  </si>
  <si>
    <t>Établissements de transfert technologique</t>
  </si>
  <si>
    <t>CL8</t>
  </si>
  <si>
    <t>Organismes à but non lucratif</t>
  </si>
  <si>
    <t>CL9</t>
  </si>
  <si>
    <t>Organismes régionaux de promotion et de commercialisation des produits bioalimentaires</t>
  </si>
  <si>
    <t>CL10</t>
  </si>
  <si>
    <t>Structures de concertation sectorielle</t>
  </si>
  <si>
    <t>CL11</t>
  </si>
  <si>
    <t>CL12</t>
  </si>
  <si>
    <t>Table filière de l’aquaculture en eau douce du Québec</t>
  </si>
  <si>
    <t>CL13</t>
  </si>
  <si>
    <t>Taux d'aide</t>
  </si>
  <si>
    <t>Type de financement (autre)</t>
  </si>
  <si>
    <t>Autres programmes du MAPAQ</t>
  </si>
  <si>
    <t>Autre financement public</t>
  </si>
  <si>
    <t>Autres</t>
  </si>
  <si>
    <t>Financement autre programme confirmé</t>
  </si>
  <si>
    <t>Confirmé</t>
  </si>
  <si>
    <t>Non confirmé</t>
  </si>
  <si>
    <t>Priorités</t>
  </si>
  <si>
    <t>Durée</t>
  </si>
  <si>
    <t>Durée en absolue</t>
  </si>
  <si>
    <t>1 an</t>
  </si>
  <si>
    <t>2 ans</t>
  </si>
  <si>
    <t>3 ans</t>
  </si>
  <si>
    <t>Montant d'aide</t>
  </si>
  <si>
    <t>Montant minimum</t>
  </si>
  <si>
    <t>Montant brut</t>
  </si>
  <si>
    <t>Montant max</t>
  </si>
  <si>
    <t>Montant min</t>
  </si>
  <si>
    <t>Frais de location</t>
  </si>
  <si>
    <t>Minimum de contribution nécessaire</t>
  </si>
  <si>
    <t>Choisir un volet</t>
  </si>
  <si>
    <t>50 000 $ / projet</t>
  </si>
  <si>
    <t>5 000 $ / projet</t>
  </si>
  <si>
    <t>de salle</t>
  </si>
  <si>
    <t>Frais de communication et d'acquisition de données</t>
  </si>
  <si>
    <t>100 000 $ / an / secteur</t>
  </si>
  <si>
    <t>5 000 $ / an / secteur</t>
  </si>
  <si>
    <t>250 000 $ / projet</t>
  </si>
  <si>
    <t>de salle et coût d’utilisation ou de location de matériel, d’équipements, de bâtiments ou de terrains</t>
  </si>
  <si>
    <t>Frais de communication, d'acquisition de données et frais associés aux analyses de laboratoire</t>
  </si>
  <si>
    <t>ou coût d’utilisation de matériel, d’équipements, de bâtiments ou de terrains</t>
  </si>
  <si>
    <t>Frais de communication, d'acquisition de données et frais liés à l’adaptation ou à l’aménagement de bâtiments ou de terrains</t>
  </si>
  <si>
    <t>200 000 $ / an / projet</t>
  </si>
  <si>
    <t>5 000 $ / an / projet</t>
  </si>
  <si>
    <t>Dépenses associées à la promotion, à l’écocertification et à l’identification des produits aquatiques du Québec</t>
  </si>
  <si>
    <t>de salle et d’équipements pour la tenue d’une activité</t>
  </si>
  <si>
    <t>Frais de communication et de promotion d’une activité</t>
  </si>
  <si>
    <t>NO associé a un volet</t>
  </si>
  <si>
    <t>Durée sélectionnée en absolue</t>
  </si>
  <si>
    <t>NO associé une clientèle</t>
  </si>
  <si>
    <t>Calcul montant aide</t>
  </si>
  <si>
    <t>Description</t>
  </si>
  <si>
    <t>Clientèle admissible selon volet</t>
  </si>
  <si>
    <t>Calcul de l'aide max</t>
  </si>
  <si>
    <t>Calcul de l'aide min</t>
  </si>
  <si>
    <t>Calcul % aide</t>
  </si>
  <si>
    <t>Calcul bonification</t>
  </si>
  <si>
    <t>Decription</t>
  </si>
  <si>
    <t>Critère de bonification sélectionné</t>
  </si>
  <si>
    <t>Taux de bonification selon le volet</t>
  </si>
  <si>
    <t>Taux de bonification qui s'applique</t>
  </si>
  <si>
    <t>Calcul cumul</t>
  </si>
  <si>
    <t>Taux de cumul selon le volet</t>
  </si>
  <si>
    <t>Dépenses admissibles selon le volet</t>
  </si>
  <si>
    <t>Calcul % contribution en argent des dépenses admissibles requis</t>
  </si>
  <si>
    <t>% en argent pour la portion de l’aide financière annuelle excédant 50 000 $</t>
  </si>
  <si>
    <t>Maximum pour durée du projet</t>
  </si>
  <si>
    <t>Maximum par année</t>
  </si>
  <si>
    <t>Volet 1.1</t>
  </si>
  <si>
    <t>Volet 1.2</t>
  </si>
  <si>
    <t>Volet  2.1</t>
  </si>
  <si>
    <t>X</t>
  </si>
  <si>
    <t>oui</t>
  </si>
  <si>
    <t>Volet  2.2 entreprises privées</t>
  </si>
  <si>
    <t>Volet  2.2 autres</t>
  </si>
  <si>
    <t>Volet  2.3 Struct.</t>
  </si>
  <si>
    <t>Volet  2.3 Int.collectif</t>
  </si>
  <si>
    <t>Montant à afficher selon le volet choisi</t>
  </si>
  <si>
    <t>Identification du contributeur</t>
  </si>
  <si>
    <t>MAPAQ-Autre programme</t>
  </si>
  <si>
    <t>Ministère autre que le MAPAQ</t>
  </si>
  <si>
    <t>Société d'État</t>
  </si>
  <si>
    <t>Organisme</t>
  </si>
  <si>
    <t>Entreprise</t>
  </si>
  <si>
    <t>Autre contributeur</t>
  </si>
  <si>
    <t>Précision sur la source de financement</t>
  </si>
  <si>
    <t>Fonds propres</t>
  </si>
  <si>
    <t>Prêt bancaire</t>
  </si>
  <si>
    <t>Prêt gouvernemental</t>
  </si>
  <si>
    <t>Garantie de prêt gouvernemental</t>
  </si>
  <si>
    <t>Bourse</t>
  </si>
  <si>
    <t>Autre source de financement</t>
  </si>
  <si>
    <t>Confirmation du financement</t>
  </si>
  <si>
    <t>% en argent des dépenses admissibles avec bonification 10%</t>
  </si>
  <si>
    <t>% en argent des dépenses admissibles sans bonification 10%</t>
  </si>
  <si>
    <r>
      <rPr>
        <sz val="11"/>
        <color theme="1"/>
        <rFont val="Calibri"/>
        <family val="2"/>
        <scheme val="minor"/>
      </rPr>
      <t>– Le type de demandeur</t>
    </r>
    <r>
      <rPr>
        <b/>
        <sz val="11"/>
        <color theme="1"/>
        <rFont val="Calibri"/>
        <family val="2"/>
        <scheme val="minor"/>
      </rPr>
      <t>;</t>
    </r>
  </si>
  <si>
    <t>– Le volet;</t>
  </si>
  <si>
    <r>
      <t>Étudiant salarié (1er</t>
    </r>
    <r>
      <rPr>
        <sz val="11"/>
        <rFont val="Calibri"/>
        <family val="2"/>
        <scheme val="minor"/>
      </rPr>
      <t xml:space="preserve"> cycle)</t>
    </r>
  </si>
  <si>
    <r>
      <t>Étudiant salarié (2</t>
    </r>
    <r>
      <rPr>
        <vertAlign val="superscript"/>
        <sz val="11"/>
        <rFont val="Calibri"/>
        <family val="2"/>
        <scheme val="minor"/>
      </rPr>
      <t>e</t>
    </r>
    <r>
      <rPr>
        <sz val="11"/>
        <rFont val="Calibri"/>
        <family val="2"/>
        <scheme val="minor"/>
      </rPr>
      <t xml:space="preserve"> cycle)</t>
    </r>
  </si>
  <si>
    <r>
      <t>Étudiant salarié (3</t>
    </r>
    <r>
      <rPr>
        <vertAlign val="superscript"/>
        <sz val="11"/>
        <rFont val="Calibri"/>
        <family val="2"/>
        <scheme val="minor"/>
      </rPr>
      <t>e</t>
    </r>
    <r>
      <rPr>
        <sz val="11"/>
        <rFont val="Calibri"/>
        <family val="2"/>
        <scheme val="minor"/>
      </rPr>
      <t xml:space="preserve"> cycle)</t>
    </r>
  </si>
  <si>
    <r>
      <t>Étudiant salarié (autre</t>
    </r>
    <r>
      <rPr>
        <sz val="11"/>
        <rFont val="Calibri"/>
        <family val="2"/>
        <scheme val="minor"/>
      </rPr>
      <t>)</t>
    </r>
  </si>
  <si>
    <t>Contribution en nature</t>
  </si>
  <si>
    <r>
      <t xml:space="preserve">Un message ou un nombre qui s’affiche en rouge lors du remplissage du formulaire </t>
    </r>
    <r>
      <rPr>
        <b/>
        <i/>
        <sz val="11"/>
        <color rgb="FFFF0000"/>
        <rFont val="Calibri"/>
        <family val="2"/>
        <scheme val="minor"/>
      </rPr>
      <t xml:space="preserve">Coûts et structure de financement </t>
    </r>
    <r>
      <rPr>
        <b/>
        <sz val="11"/>
        <color rgb="FFFF0000"/>
        <rFont val="Calibri"/>
        <family val="2"/>
        <scheme val="minor"/>
      </rPr>
      <t>indique une erreur à corriger.</t>
    </r>
  </si>
  <si>
    <t>– Les salaires déclarés doivent être les salaires réels plus les charges sociales (si les charges sociales dépassent le montant forfaitaire fixe de 26 %, une preuve comptable sera exigée lors des réclamations).</t>
  </si>
  <si>
    <t>– Le montant de frais d’administration pouvant être réclamés apparaît à la case H77.</t>
  </si>
  <si>
    <t>Autre contribution gouvernementale</t>
  </si>
  <si>
    <t>Heure-personne</t>
  </si>
  <si>
    <t>Frais de déplacement et de séjour du demandeur et de ses partenaires</t>
  </si>
  <si>
    <t>Sous-total des frais de déplacement et de séjour</t>
  </si>
  <si>
    <t>Description des honoraires professionnels et contractuels (incluant les frais de déplacement et de séjour)</t>
  </si>
  <si>
    <t>Sans objet</t>
  </si>
  <si>
    <r>
      <t xml:space="preserve">Précision sur la source de financement
 </t>
    </r>
    <r>
      <rPr>
        <sz val="9"/>
        <rFont val="Arial"/>
        <family val="2"/>
      </rPr>
      <t>(subvention, fonds propres, prêt bancaire, prêt gouvernemental, bourse, autre source de financement [précisez])</t>
    </r>
  </si>
  <si>
    <r>
      <t xml:space="preserve">Confirmation du financement </t>
    </r>
    <r>
      <rPr>
        <sz val="9"/>
        <rFont val="Arial"/>
        <family val="2"/>
      </rPr>
      <t>(confirmé ou 
non confirmé)</t>
    </r>
  </si>
  <si>
    <t>En argent</t>
  </si>
  <si>
    <t>En nature</t>
  </si>
  <si>
    <t>Contribution 
en nature</t>
  </si>
  <si>
    <t>Taux maximum d’aide financière admissible</t>
  </si>
  <si>
    <r>
      <t xml:space="preserve">Montant minimum d’aide admissible 
</t>
    </r>
    <r>
      <rPr>
        <sz val="8"/>
        <rFont val="Arial"/>
        <family val="2"/>
      </rPr>
      <t>(incluant les frais d’administration)</t>
    </r>
  </si>
  <si>
    <r>
      <t xml:space="preserve">Montant maximum d’aide admissible
</t>
    </r>
    <r>
      <rPr>
        <sz val="8"/>
        <rFont val="Arial"/>
        <family val="2"/>
      </rPr>
      <t>(incluant les frais d’administration)</t>
    </r>
  </si>
  <si>
    <t>Catégorie d’emploi</t>
  </si>
  <si>
    <t>Frais de déplacement (lieu de départ et d’arrivée, distance, indemnité par km, etc.), d’hébergement et de restauration</t>
  </si>
  <si>
    <t xml:space="preserve">Frais d’administration
</t>
  </si>
  <si>
    <t>La demande de financement s’inscrit-elle dans un projet global plus important?</t>
  </si>
  <si>
    <t>Exemple : John Fassett, Centre d’expertise ABC</t>
  </si>
  <si>
    <t>MAPAQ – Programme de développement territorial et sectoriel</t>
  </si>
  <si>
    <t>Achat de matériel et d’équipements neufs ou usagés (seulement pour les volets 2.1 et 2.2)</t>
  </si>
  <si>
    <t>Sous-volet 2.2 — Projets de développement territorial – entreprises privées</t>
  </si>
  <si>
    <t>Sous-volet 2.2 — Projets de développement territorial – autres demandeurs</t>
  </si>
  <si>
    <t>Sous-volet 2.3 — Projets de développement du secteur des pêches et de l'aquaculture commerciales – projets structurants d'intérêt collectif</t>
  </si>
  <si>
    <t>Sous-volet 2.3 — Projets de développement du secteur des pêches et de l'aquaculture commerciales – projets d'intérêt collectif de mise en valeur du secteur</t>
  </si>
  <si>
    <t>Section réservée au Ministère</t>
  </si>
  <si>
    <t>Aide offerte*</t>
  </si>
  <si>
    <r>
      <t>Étudiant(e) salarié(e) (autre</t>
    </r>
    <r>
      <rPr>
        <sz val="11"/>
        <rFont val="Calibri"/>
        <family val="2"/>
        <scheme val="minor"/>
      </rPr>
      <t>)</t>
    </r>
  </si>
  <si>
    <t>Étudiant(e) salarié(e) – postdoctorat</t>
  </si>
  <si>
    <r>
      <t>Étudiant(e) salarié(e) – 3</t>
    </r>
    <r>
      <rPr>
        <vertAlign val="superscript"/>
        <sz val="11"/>
        <rFont val="Calibri"/>
        <family val="2"/>
        <scheme val="minor"/>
      </rPr>
      <t>e</t>
    </r>
    <r>
      <rPr>
        <sz val="11"/>
        <rFont val="Calibri"/>
        <family val="2"/>
        <scheme val="minor"/>
      </rPr>
      <t xml:space="preserve"> cycle</t>
    </r>
  </si>
  <si>
    <r>
      <t>Étudiant(e) salarié(e) – 2</t>
    </r>
    <r>
      <rPr>
        <vertAlign val="superscript"/>
        <sz val="11"/>
        <rFont val="Calibri"/>
        <family val="2"/>
        <scheme val="minor"/>
      </rPr>
      <t>e</t>
    </r>
    <r>
      <rPr>
        <sz val="11"/>
        <rFont val="Calibri"/>
        <family val="2"/>
        <scheme val="minor"/>
      </rPr>
      <t xml:space="preserve"> cycle</t>
    </r>
  </si>
  <si>
    <r>
      <t>Étudiant(e) salarié(e) – 1</t>
    </r>
    <r>
      <rPr>
        <vertAlign val="superscript"/>
        <sz val="10"/>
        <rFont val="Arial"/>
        <family val="2"/>
      </rPr>
      <t>er</t>
    </r>
    <r>
      <rPr>
        <sz val="11"/>
        <rFont val="Calibri"/>
        <family val="2"/>
        <scheme val="minor"/>
      </rPr>
      <t xml:space="preserve"> cycle</t>
    </r>
  </si>
  <si>
    <t>Ouvrier(-ière)</t>
  </si>
  <si>
    <t>Pêcheur(-euse)</t>
  </si>
  <si>
    <t>Coûts et structure de financement (les sélections et les entrées libres s’effectuent dans les cases bleues)</t>
  </si>
  <si>
    <t xml:space="preserve">Si oui, veuillez indiquer le coût total lié à la réalisation 
du projet global. </t>
  </si>
  <si>
    <t>Salaire réel incluant les bonis, les avantages sociaux et les charges sociales</t>
  </si>
  <si>
    <t>Sont admissibles les frais d’administration sans excéder 15 % de l’aide financière.</t>
  </si>
  <si>
    <r>
      <t>Étudiant salarié (postdoctorat</t>
    </r>
    <r>
      <rPr>
        <sz val="11"/>
        <rFont val="Calibri"/>
        <family val="2"/>
        <scheme val="minor"/>
      </rPr>
      <t>)</t>
    </r>
  </si>
  <si>
    <t>non admissibles à ce volet</t>
  </si>
  <si>
    <t>Bonification de 10 % pour les projets dont les coûts sont affectés par le caractère unique lié à l'insularité et à l'isolement en raison de la position géographique de l'agglomération des Îles-de-la-Madeleine</t>
  </si>
  <si>
    <t>Chercheur(-euse) universitaire</t>
  </si>
  <si>
    <t>Chercheur(-euse) de centre de recherche</t>
  </si>
  <si>
    <t>Bonification pour les
Îles-de-la-Madeleine</t>
  </si>
  <si>
    <t>1. Indiquez :</t>
  </si>
  <si>
    <t>–  Si vous répondez aux critères d’admissibilité pour la bonification de 10 % pour les projets dont les coûts sont affectés par le caractère unique lié à l’insularité et à l’isolement en raison de la position géographique de l’agglomération des Îles-de-la-Madeleine;</t>
  </si>
  <si>
    <t>–  Si la demande de financement s’inscrit dans un projet global plus important. Si oui, inscrivez le coût total du projet global à la case suivante (case D10);</t>
  </si>
  <si>
    <t>2. Remplissez la SECTION 1 – DESCRIPTION DES COÛTS</t>
  </si>
  <si>
    <t>– Inscrivez la description des coûts admissibles et les montants correspondants dans les cases bleues prévues à cet effet (lignes 18 à 72).</t>
  </si>
  <si>
    <t>– S’il y a lieu, inscrivez la description des coûts essentiels non admissibles et les montants correspondants dans les cases bleues prévues à cet effet (lignes 81 à 89).</t>
  </si>
  <si>
    <t>3. Remplissez la SECTION 2 – STRUCTURE DE FINANCEMENT</t>
  </si>
  <si>
    <t>– Précisez les autres sources de financement liées à ce projet (lignes 101 à 114).</t>
  </si>
  <si>
    <r>
      <t xml:space="preserve">4. Faites-nous parvenir le fichier </t>
    </r>
    <r>
      <rPr>
        <b/>
        <i/>
        <sz val="11"/>
        <rFont val="Calibri"/>
        <family val="2"/>
        <scheme val="minor"/>
      </rPr>
      <t>Coûts et structure de financement</t>
    </r>
    <r>
      <rPr>
        <b/>
        <sz val="11"/>
        <rFont val="Calibri"/>
        <family val="2"/>
        <scheme val="minor"/>
      </rPr>
      <t xml:space="preserve"> en format Excel.  </t>
    </r>
  </si>
  <si>
    <r>
      <t xml:space="preserve">– Lors des réclamations, les pièces justificatives requises pour ce poste de dépenses sont :
       </t>
    </r>
    <r>
      <rPr>
        <i/>
        <sz val="11"/>
        <color theme="1"/>
        <rFont val="Calibri"/>
        <family val="2"/>
        <scheme val="minor"/>
      </rPr>
      <t xml:space="preserve"> Formulaire de déclaration des dépenses liées aux salaires</t>
    </r>
    <r>
      <rPr>
        <sz val="11"/>
        <color theme="1"/>
        <rFont val="Calibri"/>
        <family val="2"/>
        <scheme val="minor"/>
      </rPr>
      <t xml:space="preserve"> (à remplir pour l’ensemble des salaires déclarés du demandeur et de ses partenaires);
        Extractions du registre de paie de l’employeur ou des relevés de paie de chaque employé, lorsque requis.</t>
    </r>
  </si>
  <si>
    <t>Dépenses non admissibles selon le texte du programme et qui sont essentielles à la réalisation du projet</t>
  </si>
  <si>
    <r>
      <rPr>
        <b/>
        <sz val="14"/>
        <rFont val="Calibri"/>
        <family val="2"/>
        <scheme val="minor"/>
      </rPr>
      <t>Conditions particulières </t>
    </r>
    <r>
      <rPr>
        <sz val="14"/>
        <rFont val="Calibri"/>
        <family val="2"/>
        <scheme val="minor"/>
      </rPr>
      <t>:</t>
    </r>
  </si>
  <si>
    <r>
      <t xml:space="preserve">Identification du contributeur
</t>
    </r>
    <r>
      <rPr>
        <sz val="9"/>
        <rFont val="Arial"/>
        <family val="2"/>
      </rPr>
      <t>(demandeur, partenaire, ministère, organisme, société d’État, autre [précisez])</t>
    </r>
  </si>
  <si>
    <t>Section de commentaires réservée au Ministère</t>
  </si>
  <si>
    <t>Contribution 
en argent</t>
  </si>
  <si>
    <r>
      <t>Inscrire le montant demandé au programme dans la colonne </t>
    </r>
    <r>
      <rPr>
        <i/>
        <sz val="9"/>
        <rFont val="Arial"/>
        <family val="2"/>
      </rPr>
      <t>Montant des frais d’administration demandé</t>
    </r>
    <r>
      <rPr>
        <sz val="9"/>
        <rFont val="Arial"/>
        <family val="2"/>
      </rPr>
      <t xml:space="preserve">. Il est possible que le montant à indiquer soit inférieur au montant maximum admissible si le taux d’aide est déjà atteint. Les frais d’administration peuvent être une contribution en nature. </t>
    </r>
  </si>
  <si>
    <t>Description du matériel ou de l’équipement acheté (maximum de 100 000 $ pour ces dépenses)</t>
  </si>
  <si>
    <t>Exemple : Achat, livraison et installation de 3 équipements de congélation à 60 000 $ chacun</t>
  </si>
  <si>
    <t>– Contribution sans paiement correspondant à l'implication de ressources humaines et l'utilisation de terrains, d'immeubles, d'équipements ou de marchandises nécessaires à la réalisation du projet et à laquelle est attribuée une valeur monétaire.</t>
  </si>
  <si>
    <r>
      <t>– Lors des réclamations, les pièces justificatives requises pour ce poste de dépenses sont :
       Implication de</t>
    </r>
    <r>
      <rPr>
        <sz val="11"/>
        <color rgb="FFFF0000"/>
        <rFont val="Calibri"/>
        <family val="2"/>
        <scheme val="minor"/>
      </rPr>
      <t xml:space="preserve"> </t>
    </r>
    <r>
      <rPr>
        <sz val="11"/>
        <color theme="1"/>
        <rFont val="Calibri"/>
        <family val="2"/>
        <scheme val="minor"/>
      </rPr>
      <t xml:space="preserve">ressources humaines : </t>
    </r>
    <r>
      <rPr>
        <i/>
        <sz val="11"/>
        <color theme="1"/>
        <rFont val="Calibri"/>
        <family val="2"/>
        <scheme val="minor"/>
      </rPr>
      <t>Formulaire de déclaration des dépenses liées aux salaires</t>
    </r>
    <r>
      <rPr>
        <sz val="11"/>
        <rFont val="Calibri"/>
        <family val="2"/>
        <scheme val="minor"/>
      </rPr>
      <t xml:space="preserve"> (à remplir p</t>
    </r>
    <r>
      <rPr>
        <sz val="11"/>
        <color theme="1"/>
        <rFont val="Calibri"/>
        <family val="2"/>
        <scheme val="minor"/>
      </rPr>
      <t xml:space="preserve">our l’ensemble des salaires déclarés du demandeur et de ses partenaires);
       Utilisation de terrains, d’immeubles, d’équipements ou de marchandises : </t>
    </r>
    <r>
      <rPr>
        <i/>
        <sz val="11"/>
        <color theme="1"/>
        <rFont val="Calibri"/>
        <family val="2"/>
        <scheme val="minor"/>
      </rPr>
      <t>Formulaire de déclaration de contribution nature</t>
    </r>
    <r>
      <rPr>
        <sz val="11"/>
        <color theme="1"/>
        <rFont val="Calibri"/>
        <family val="2"/>
        <scheme val="minor"/>
      </rPr>
      <t xml:space="preserve">.
</t>
    </r>
  </si>
  <si>
    <r>
      <t xml:space="preserve">– La durée :  
           </t>
    </r>
    <r>
      <rPr>
        <b/>
        <sz val="11"/>
        <color theme="1"/>
        <rFont val="Calibri"/>
        <family val="2"/>
        <scheme val="minor"/>
      </rPr>
      <t>1 an</t>
    </r>
    <r>
      <rPr>
        <sz val="11"/>
        <color theme="1"/>
        <rFont val="Calibri"/>
        <family val="2"/>
        <scheme val="minor"/>
      </rPr>
      <t xml:space="preserve"> pour les projets de 12 mois et moins
           </t>
    </r>
    <r>
      <rPr>
        <b/>
        <sz val="11"/>
        <color theme="1"/>
        <rFont val="Calibri"/>
        <family val="2"/>
        <scheme val="minor"/>
      </rPr>
      <t>2 ans</t>
    </r>
    <r>
      <rPr>
        <sz val="11"/>
        <color theme="1"/>
        <rFont val="Calibri"/>
        <family val="2"/>
        <scheme val="minor"/>
      </rPr>
      <t xml:space="preserve"> pour les projets de 13 à 24 mois
           </t>
    </r>
    <r>
      <rPr>
        <b/>
        <sz val="11"/>
        <color theme="1"/>
        <rFont val="Calibri"/>
        <family val="2"/>
        <scheme val="minor"/>
      </rPr>
      <t>3 ans</t>
    </r>
    <r>
      <rPr>
        <sz val="11"/>
        <color theme="1"/>
        <rFont val="Calibri"/>
        <family val="2"/>
        <scheme val="minor"/>
      </rPr>
      <t xml:space="preserve"> pour les projets de 25 à 36 mois
</t>
    </r>
  </si>
  <si>
    <t>En argent et nature</t>
  </si>
  <si>
    <t xml:space="preserve">Note : Le montant inscrit dans la colonne Coût de la dépense admissible doit être réparti dans les colonnes adjacentes, soit : Contribution du demandeur ou de ses partenaires, Autre contribution gouvernementale et Aide financière demandée au programme. 
Ainsi, la somme des colonnes I, J, K et L doit égaler celle de la colonne H. </t>
  </si>
  <si>
    <t>Contribution du demandeur 
ou de ses partenaires</t>
  </si>
  <si>
    <t>Aide pêcheur(-cheuse)</t>
  </si>
  <si>
    <t>Producteur(-trice) aquacole</t>
  </si>
  <si>
    <t>Autre professionnel(le)</t>
  </si>
  <si>
    <t>* Le montant de l’aide financière offerte est inscrit dans la convention d'aide financière transmise par le Ministère.</t>
  </si>
  <si>
    <t>Exemple : 5 visites de ferme, 100 km par visite à 0,530 $/km et 5 dîners pour comité de suivi du projet à 16,40 $/dîner et 2 nuits à Montréal en haute saison à 219 $/nuit</t>
  </si>
  <si>
    <t>Exemple : Demandeur</t>
  </si>
  <si>
    <t>Calcul du montant de contribution en argent</t>
  </si>
  <si>
    <t>Barèmes</t>
  </si>
  <si>
    <t>Structures de concertation territoriale</t>
  </si>
  <si>
    <t>Enlève cette section</t>
  </si>
  <si>
    <t>PROGRAMME DE DÉVELOPPEMENT TERRITORIAL ET SECTORIEL
Réclamation 1</t>
  </si>
  <si>
    <t>SECTION A MASQUER POUR LE BÉNÉFICIAIRE</t>
  </si>
  <si>
    <t>Section réservée au ministère</t>
  </si>
  <si>
    <t>Validation des pìèces justificatives</t>
  </si>
  <si>
    <r>
      <rPr>
        <b/>
        <sz val="10"/>
        <color theme="1"/>
        <rFont val="Arial"/>
        <family val="2"/>
      </rPr>
      <t>Validation des salaires</t>
    </r>
    <r>
      <rPr>
        <b/>
        <sz val="8"/>
        <color theme="1"/>
        <rFont val="Arial"/>
        <family val="2"/>
      </rPr>
      <t xml:space="preserve">
 Pour les salaires de 7 500 $ et plus, validez 70% et si le seuil de 70% est atteint, cessez la validation.  Si tous les salaires sont moins de 7 500 $ et toutes les factures sont moins de 2 500 $, vérifiez la pièce justificative la plus élevée.</t>
    </r>
  </si>
  <si>
    <t>Aide financière octroyée</t>
  </si>
  <si>
    <t>Validation complète 70 %</t>
  </si>
  <si>
    <t>&gt; 15 000 $</t>
  </si>
  <si>
    <t>Avance</t>
  </si>
  <si>
    <t>Validation partielle</t>
  </si>
  <si>
    <t>2 500 $ à 15 000 $</t>
  </si>
  <si>
    <r>
      <t xml:space="preserve">Salaire  </t>
    </r>
    <r>
      <rPr>
        <b/>
        <sz val="9"/>
        <rFont val="Calibri"/>
        <family val="2"/>
      </rPr>
      <t>≥</t>
    </r>
    <r>
      <rPr>
        <b/>
        <sz val="9"/>
        <rFont val="Arial"/>
        <family val="2"/>
      </rPr>
      <t xml:space="preserve"> 7 500 $</t>
    </r>
  </si>
  <si>
    <t>Maximum de cumul des aides gouvernementales</t>
  </si>
  <si>
    <t>Date d'admissibilité des dépenses</t>
  </si>
  <si>
    <t>Validation unique</t>
  </si>
  <si>
    <t>Moins de 2 500 $</t>
  </si>
  <si>
    <t>Aucune validation</t>
  </si>
  <si>
    <t>&lt; 7 500$</t>
  </si>
  <si>
    <t>Bonification ïles-de la Madeleine</t>
  </si>
  <si>
    <t>Taux maximum d'aide financière admissible octroyé</t>
  </si>
  <si>
    <t>** En tout temps, référez-vous à la Directive sur le traitement des demandes de réclamations des aides financières.</t>
  </si>
  <si>
    <t>DÉPENSES</t>
  </si>
  <si>
    <t>Date</t>
  </si>
  <si>
    <t>Numéro de facture</t>
  </si>
  <si>
    <t>Nom du fournisseur</t>
  </si>
  <si>
    <t>Catégorie</t>
  </si>
  <si>
    <t>Montant avant taxes</t>
  </si>
  <si>
    <t>Contribution du demandeur ou des partenaires</t>
  </si>
  <si>
    <t>Aide financière demandée au programme</t>
  </si>
  <si>
    <t>Facture exigée</t>
  </si>
  <si>
    <t>Action requise</t>
  </si>
  <si>
    <t>%</t>
  </si>
  <si>
    <t>Aide maximale</t>
  </si>
  <si>
    <t>Commentaires</t>
  </si>
  <si>
    <t>Espèce</t>
  </si>
  <si>
    <t xml:space="preserve"> </t>
  </si>
  <si>
    <t>RÉMUNÉRATION DU PERSONNEL</t>
  </si>
  <si>
    <t>Nom de l'employé</t>
  </si>
  <si>
    <t>Catégorie d'emploi</t>
  </si>
  <si>
    <t>Taux horaire réel ($/ heure)</t>
  </si>
  <si>
    <t>Nbr heures travaillées</t>
  </si>
  <si>
    <t>Périodes travaillées</t>
  </si>
  <si>
    <t>Pièce justificative</t>
  </si>
  <si>
    <t>FRAIS DE DÉPLACEMENTS</t>
  </si>
  <si>
    <t>Catégorie de dépenses</t>
  </si>
  <si>
    <t>Région</t>
  </si>
  <si>
    <t>Nombre</t>
  </si>
  <si>
    <t>Coût unitaire</t>
  </si>
  <si>
    <t>Raisons</t>
  </si>
  <si>
    <t>Déjeuner</t>
  </si>
  <si>
    <t>Diner</t>
  </si>
  <si>
    <t>Souper</t>
  </si>
  <si>
    <t>Frais kilométrique</t>
  </si>
  <si>
    <t>Nuités</t>
  </si>
  <si>
    <t>Autres dépenses de déplacement - préciser</t>
  </si>
  <si>
    <t>FRAIS ADMINISTRATIFS</t>
  </si>
  <si>
    <t>Total des contributions en espèces</t>
  </si>
  <si>
    <t>Total des contributions en nature</t>
  </si>
  <si>
    <t>Total des contributions gouv.</t>
  </si>
  <si>
    <t>Total de l'aide financière demandée</t>
  </si>
  <si>
    <t>TOTAL</t>
  </si>
  <si>
    <t>TOTAL DE LA RÉCLAMATION 1</t>
  </si>
  <si>
    <t>Commentaires de l'analyste:</t>
  </si>
  <si>
    <t>Total (% des dépenses)</t>
  </si>
  <si>
    <t>Aide financière offerte (lettre d'offre)</t>
  </si>
  <si>
    <t>Montant versé à la signature (avance)</t>
  </si>
  <si>
    <t>*  Le montant de l'aide financière offerte est inscrit dans la lettre d'offre transmise par le Ministre</t>
  </si>
  <si>
    <t>Autres documents</t>
  </si>
  <si>
    <t>Montant résiduel à verser</t>
  </si>
  <si>
    <t>Commentaires du bénéficiaire</t>
  </si>
  <si>
    <t>Versement pour cette réclamation</t>
  </si>
  <si>
    <t>J'atteste que les montants inscrits correcpondent à la somme, avant taxes, réellement déboursée et encourue aux fins du projet accepté dans le cadre du programme mentionné en en-tête. De plus, je joins au formulaire une copie de chaque facture exigée et j'en certifie l'authenticité.</t>
  </si>
  <si>
    <t>Solde à verser</t>
  </si>
  <si>
    <t>Je déclare que tous les renseignements fournis dans le présent formulaire sont véridiques et complets. Je comprends que toute aide financière versée à ala suite du dépôt du présent formulaire pourra faire l'objet d'une vérification.</t>
  </si>
  <si>
    <t>Je m'engage à conserver toutes les factures et les pièces justificatives originales jusqu'à cinq (5) ans après le dernier versement de l'aide financière ou jusqu'au règlement des litiges et réclamations, selon la plus tardive des deux dates.</t>
  </si>
  <si>
    <t>Vérification faite par :</t>
  </si>
  <si>
    <t>J'ai informé le Ministère de toute somme d'argent reçue ou à recevoir d'un autre ministère ou organisme gouvernemental, en lien avec le présent projet pour  lequel je reçois une aide financière.</t>
  </si>
  <si>
    <t>Je confirme, par la transmission du présent document, l'acceptation des dispositions du présent engagement et certifie disposer de l'autorité compétente pour agir à titre de représentant du demandeur, le cas échéant.</t>
  </si>
  <si>
    <t xml:space="preserve">Date:      </t>
  </si>
  <si>
    <t>Nom du demandeur ou son représentant</t>
  </si>
  <si>
    <t>** Inscrire le nom complet - Aucune signature n'est requise **</t>
  </si>
  <si>
    <t xml:space="preserve">Date </t>
  </si>
  <si>
    <t>202X-XX-XX</t>
  </si>
  <si>
    <t>Validation des conditions d'admissibilités</t>
  </si>
  <si>
    <t>Preuves pour 1ère réclamation</t>
  </si>
  <si>
    <t>Structure de financement confirmée</t>
  </si>
  <si>
    <t>Mise de fonds de l'entreprise (émission de capital actions si applicable)</t>
  </si>
  <si>
    <t>Autres conditions : à préciser</t>
  </si>
  <si>
    <t>Recommandé par :</t>
  </si>
  <si>
    <t>Date :</t>
  </si>
  <si>
    <t xml:space="preserve">Traité par : </t>
  </si>
  <si>
    <t>Autorisé par :</t>
  </si>
  <si>
    <r>
      <t xml:space="preserve">** Si </t>
    </r>
    <r>
      <rPr>
        <b/>
        <sz val="12"/>
        <color theme="1"/>
        <rFont val="Arial"/>
        <family val="2"/>
      </rPr>
      <t>réclamation finale</t>
    </r>
    <r>
      <rPr>
        <sz val="12"/>
        <color theme="1"/>
        <rFont val="Arial"/>
        <family val="2"/>
      </rPr>
      <t xml:space="preserve">, assurer-vous que le bilan est dûment complété et que les indicateurs sont inscrits dans l'onglet </t>
    </r>
    <r>
      <rPr>
        <b/>
        <sz val="12"/>
        <color theme="1"/>
        <rFont val="Arial"/>
        <family val="2"/>
      </rPr>
      <t>"Formulaire de décaissement **</t>
    </r>
  </si>
  <si>
    <t>Formulaire Réclamation</t>
  </si>
  <si>
    <t>Autres frais et dépenses approuvées</t>
  </si>
  <si>
    <t>SECTION  À REMPLIR PAR LE BÉNÉFICIAIRE</t>
  </si>
  <si>
    <t>PROGRAMME DE DÉVELOPPEMENT TERRITORIAL ET SECTORIEL
Coût et structure de financement - Volet 2 - Réalisation de projets d’intérêt collectif
Sous-volet 2.3 - Projets de développement du secteur des pêches et de l'aquaculture commerciales</t>
  </si>
  <si>
    <t>FORMULAIRE DE DÉCAISSEMENT</t>
  </si>
  <si>
    <t>Processus interne de traitement des demandes de remboursement des projets financés</t>
  </si>
  <si>
    <t>INFORMATION SUR LE DEMANDEUR</t>
  </si>
  <si>
    <t>Titre du projet</t>
  </si>
  <si>
    <t>Date de signature lettre d'offre</t>
  </si>
  <si>
    <t>Nom du demandeur</t>
  </si>
  <si>
    <t>Date début dépenses admissibles</t>
  </si>
  <si>
    <t xml:space="preserve">Adresse                Vérifiée </t>
  </si>
  <si>
    <t>Date fin dépenses admissibles</t>
  </si>
  <si>
    <t>INFORMATION SUR LE PROJET</t>
  </si>
  <si>
    <t>Identification du programme</t>
  </si>
  <si>
    <t>Montant total de l'aide accordée</t>
  </si>
  <si>
    <t xml:space="preserve">Coût total du projet </t>
  </si>
  <si>
    <t>N/A</t>
  </si>
  <si>
    <t>Présent</t>
  </si>
  <si>
    <t>Mise de fonds</t>
  </si>
  <si>
    <t>Preuves pour versements subséquents</t>
  </si>
  <si>
    <t>Pièces justificatives ou certification comptable</t>
  </si>
  <si>
    <t xml:space="preserve">Indicateurs à remplir dans Flora selon le bilan : </t>
  </si>
  <si>
    <t>Preuves pour dernier versement</t>
  </si>
  <si>
    <t>Nombre de participants réel</t>
  </si>
  <si>
    <t>Rapport final</t>
  </si>
  <si>
    <t>Retombées positives</t>
  </si>
  <si>
    <t>Bilan de projet</t>
  </si>
  <si>
    <t>Contribution à la compétitivité et la mise en valeur du secteur</t>
  </si>
  <si>
    <t>Satisfaction du programme</t>
  </si>
  <si>
    <t>RECOMMANDATION</t>
  </si>
  <si>
    <t>Détails des versements déjà réalisés :</t>
  </si>
  <si>
    <t>Date:</t>
  </si>
  <si>
    <t>Recommandé par:</t>
  </si>
  <si>
    <t>Traité par:</t>
  </si>
  <si>
    <t>Autorisé par:</t>
  </si>
  <si>
    <t>Montant de l'avance</t>
  </si>
  <si>
    <t xml:space="preserve">Le </t>
  </si>
  <si>
    <t>1ère réclamation</t>
  </si>
  <si>
    <t>2e réclamation</t>
  </si>
  <si>
    <t>3e réclamation</t>
  </si>
  <si>
    <t>4e versement</t>
  </si>
  <si>
    <t xml:space="preserve">Versement à faire : </t>
  </si>
  <si>
    <t>J'ai procédé à une analyse des documents soumis dans le cadre du projet stipulé ci-haut.</t>
  </si>
  <si>
    <t>Les documents fournis sont conformes et justifient le versement de l'aide financière.</t>
  </si>
  <si>
    <t xml:space="preserve">Recommandé par: </t>
  </si>
  <si>
    <t>Envoyer directement le chèque au client</t>
  </si>
  <si>
    <t>Dépôt direct</t>
  </si>
  <si>
    <t xml:space="preserve">Paiement effectué par: </t>
  </si>
  <si>
    <t>Programme de développement territorial et sectoriel 2026-2027</t>
  </si>
  <si>
    <r>
      <rPr>
        <b/>
        <sz val="18"/>
        <color rgb="FF265792"/>
        <rFont val="Arial"/>
        <family val="2"/>
      </rPr>
      <t xml:space="preserve">Détaillez ici les déplacements prévus au projet. </t>
    </r>
    <r>
      <rPr>
        <b/>
        <sz val="14"/>
        <color rgb="FF265792"/>
        <rFont val="Arial"/>
        <family val="2"/>
      </rPr>
      <t xml:space="preserve">
</t>
    </r>
    <r>
      <rPr>
        <sz val="12"/>
        <color rgb="FF265792"/>
        <rFont val="Arial"/>
        <family val="2"/>
      </rPr>
      <t xml:space="preserve">En premier lieu, vous devez démontrer le caractère nécessaire du déplacement en décrivant l'objectif du déplacement. Celui-ci doit également respecter le barème établi (voir lien ci-après): </t>
    </r>
  </si>
  <si>
    <t xml:space="preserve">Lien </t>
  </si>
  <si>
    <t>https://www.tresor.gouv.qc.ca/fileadmin/PDF/secretariat/Directive_frais_remboursables.pdf</t>
  </si>
  <si>
    <t>Objectif du déplacement</t>
  </si>
  <si>
    <t>Période</t>
  </si>
  <si>
    <t xml:space="preserve">Nombre </t>
  </si>
  <si>
    <t>Le montant total doit être rapporté dans l'onglet Coût et structure et financement.</t>
  </si>
  <si>
    <t xml:space="preserve">DÉPENSES RÉELLES ADMISSIBLES - appuyées par une facture </t>
  </si>
  <si>
    <t xml:space="preserve">DÉCLARATION DE LA RÉMUNÉRATION D'UN PARTENAIRE AYANT PARTICIPÉ AU PROJET - CONTRIBUTION NATURE </t>
  </si>
  <si>
    <t>v. 2024_05_28</t>
  </si>
  <si>
    <t>Ce formulaire doit être rempli par un partenaire afin de déclarer sa rémunération pour les heures reliées à sa participation dans le projet en contribution nature.</t>
  </si>
  <si>
    <t>Nom du programme</t>
  </si>
  <si>
    <t>Veuillez sélectionner un programme</t>
  </si>
  <si>
    <t>Numéro du projet</t>
  </si>
  <si>
    <t>Nom de l'organisme partenaire</t>
  </si>
  <si>
    <t>Adresse de l'organisme partenaire</t>
  </si>
  <si>
    <t>Description de la contribution</t>
  </si>
  <si>
    <t>Valeur de la contribution nature ($)</t>
  </si>
  <si>
    <t xml:space="preserve">Prénom et nom </t>
  </si>
  <si>
    <t>Période couverte par la contribution</t>
  </si>
  <si>
    <r>
      <t>Nombre d'heures effectuées</t>
    </r>
    <r>
      <rPr>
        <sz val="8"/>
        <rFont val="Arial"/>
        <family val="2"/>
      </rPr>
      <t xml:space="preserve"> 
(Nombre d’heures réalisées et déclarées dans le cadre du projet, excluant les vacances, les maladies et les jours fériés.)</t>
    </r>
  </si>
  <si>
    <t>Taux horaire (incluant les charges sociales*)</t>
  </si>
  <si>
    <t>Bref résumé des travaux et de l'implication</t>
  </si>
  <si>
    <t>Prénom et nom de la personne
complétant le formulaire</t>
  </si>
  <si>
    <t>Signature :</t>
  </si>
  <si>
    <t>* Les valeurs de la contribution nature doivent correspondre aux montants indiqués dans le formulaire de déclaration des
salaires et le rapport financier.</t>
  </si>
  <si>
    <r>
      <rPr>
        <b/>
        <sz val="9"/>
        <rFont val="Arial"/>
        <family val="2"/>
      </rPr>
      <t>*Définition « Charges sociales » :</t>
    </r>
    <r>
      <rPr>
        <sz val="9"/>
        <rFont val="Arial"/>
        <family val="2"/>
      </rPr>
      <t xml:space="preserve"> Mesures ayant une valeur monétaire s’ajoutant au salaire que prend un employeur au bénéfice de ses employés. Les charges sociales sont des sommes que tout employeur doit verser au  gouvernement provincial et fédéral. Elles comprennent les indemnités de vacances, les congés de maladie et fériés, les charges liées aux frais à débourser par l’employeur d’Assurance emploi, de Régime des rentes du Québec, de Régime québécois d’assurance parentale, de Fonds des services de santé, les frais liés à la Commission des normes, de l’Équité, de la Santé, et de la Sécurité au travail, les frais liés aux assurances collectives. 
Référence Programme de développement territorial et sectoriel 2023-2026</t>
    </r>
  </si>
  <si>
    <t>Total avant taxes</t>
  </si>
  <si>
    <t>PROGRAMME DE DÉVELOPPEMENT TERRITORIAL ET SECTORIEL
Réclamation 3</t>
  </si>
  <si>
    <t>PROGRAMME DE DÉVELOPPEMENT TERRITORIAL ET SECTORIEL
Réclamation 2</t>
  </si>
  <si>
    <t>Ne s'applique pas</t>
  </si>
  <si>
    <t>Frais d'administration</t>
  </si>
  <si>
    <t>Poste budgétaire</t>
  </si>
  <si>
    <t>Montant résiduel d'aide
 demandée au programme</t>
  </si>
  <si>
    <t>% des coûts réels selon réclamations</t>
  </si>
  <si>
    <t>% du prévu au Coût Structure de financement</t>
  </si>
  <si>
    <t>Total des réclamations à ce jour</t>
  </si>
  <si>
    <t>Frais de de déplacement et de séjour du demandeur et de ses partenaires</t>
  </si>
  <si>
    <t>ATTENTION</t>
  </si>
  <si>
    <t>% résiduel</t>
  </si>
  <si>
    <t>Total des réclamations</t>
  </si>
  <si>
    <t>Demandeur :</t>
  </si>
  <si>
    <t>Numéro de dossier :</t>
  </si>
  <si>
    <t>Titre du projet :</t>
  </si>
  <si>
    <t xml:space="preserve">Programme de développement territorial et sectoriel </t>
  </si>
  <si>
    <t xml:space="preserve">Sommaire des réclamations </t>
  </si>
  <si>
    <t>RÉMUNÉRATION DU PERSONNEL INTERNE</t>
  </si>
  <si>
    <t>FRAIS DE DÉPLACEMENT ET DE SÉJOUR DU DEMANDEUR ET DE SES PARTENAIRES  (selon les barèmes en vigueur)</t>
  </si>
  <si>
    <t>TOTAL DE LA RÉCLAMATION 2</t>
  </si>
  <si>
    <t>TOTAL DE LA RÉCLAMATION 3</t>
  </si>
  <si>
    <t>Calcul frais administratifs</t>
  </si>
  <si>
    <t>Analyse : Calcul de l'aide financière</t>
  </si>
  <si>
    <t>Demande</t>
  </si>
  <si>
    <t>Calcul de l'aide</t>
  </si>
  <si>
    <t>Frais adm admissible</t>
  </si>
  <si>
    <t>Total des dépenses adm incluant les frais adm</t>
  </si>
  <si>
    <t>total des dépenses adm sans les frais adm</t>
  </si>
  <si>
    <t>frais adm demandé</t>
  </si>
  <si>
    <t>Calcul de l'aide financière</t>
  </si>
  <si>
    <t>Montant admissible des frais administratifs demandé</t>
  </si>
  <si>
    <t>Total des dépenses admissibles (incluant les frais d'administration admissibles)</t>
  </si>
  <si>
    <t>Montant maximum d'aide financière pouvant être demandé</t>
  </si>
  <si>
    <t>Bonification</t>
  </si>
  <si>
    <t>Aide financière calculée</t>
  </si>
  <si>
    <t>Taux d'aide octroyé</t>
  </si>
  <si>
    <t>Montant maximum par projet</t>
  </si>
  <si>
    <t>Coût total du projet</t>
  </si>
  <si>
    <t>Montant minimum de contribution du demandeur ou des partenaires nécessaire selon le montant d’aide financière demandé est de</t>
  </si>
  <si>
    <t>en espèces.</t>
  </si>
  <si>
    <t>avec au moins</t>
  </si>
  <si>
    <t>Frais d'administration excédant 15% de l'aide financière</t>
  </si>
  <si>
    <t>frais adm non admissible</t>
  </si>
  <si>
    <t>Frais administratifs</t>
  </si>
  <si>
    <r>
      <t xml:space="preserve">Montant admissible </t>
    </r>
    <r>
      <rPr>
        <b/>
        <sz val="9"/>
        <color rgb="FFFF0000"/>
        <rFont val="Arial"/>
        <family val="2"/>
      </rPr>
      <t>(montant de la colonne L)</t>
    </r>
  </si>
  <si>
    <t>Aide financière demandée au programme (RÉCLAMATION - colonne T)</t>
  </si>
  <si>
    <t>Case ROUGE = Attention dépense non admissible</t>
  </si>
  <si>
    <t>Catégorie A</t>
  </si>
  <si>
    <t>Catégorie B</t>
  </si>
  <si>
    <t>Montant avant taxes (colonne L)</t>
  </si>
  <si>
    <t>Montant total admissible (DÉPART- colonne H)</t>
  </si>
  <si>
    <t>SECTION 1 – DESCRIPTION DES COÛTS (OBLIGATOIRE – à remplir par le bénéficiaire)</t>
  </si>
  <si>
    <t>SECTION 2 – STRUCTURE DE FINANCEMENT (OBLIGATOIRE – à remplir par le bénéficiaire)</t>
  </si>
  <si>
    <t>Montant des frais d'administratioon demandé</t>
  </si>
  <si>
    <t>Montant des frais d'administration en contribution en nature</t>
  </si>
  <si>
    <t>Maximum des frais d'administration admissibles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</si>
</sst>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 #,##0.00_)\ &quot;$&quot;_ ;_ * \(#,##0.00\)\ &quot;$&quot;_ ;_ * &quot;-&quot;??_)\ &quot;$&quot;_ ;_ @_ "/>
    <numFmt numFmtId="164" formatCode="#,##0.00\ &quot;$&quot;"/>
    <numFmt numFmtId="165" formatCode="#,##0\ &quot;$&quot;"/>
    <numFmt numFmtId="166" formatCode="[$-F800]dddd\,\ mmmm\ dd\,\ yyyy"/>
  </numFmts>
  <fonts count="76" x14ac:knownFonts="1">
    <font>
      <sz val="11"/>
      <color theme="1"/>
      <name val="Calibri"/>
      <family val="2"/>
      <scheme val="minor"/>
    </font>
    <font>
      <sz val="11"/>
      <color theme="1"/>
      <name val="Arial Narrow"/>
      <family val="2"/>
    </font>
    <font>
      <sz val="9"/>
      <name val="Arial"/>
      <family val="2"/>
    </font>
    <font>
      <b/>
      <sz val="9"/>
      <name val="Arial"/>
      <family val="2"/>
    </font>
    <font>
      <b/>
      <sz val="8"/>
      <name val="Arial"/>
      <family val="2"/>
    </font>
    <font>
      <b/>
      <sz val="9"/>
      <color theme="1"/>
      <name val="Arial"/>
      <family val="2"/>
    </font>
    <font>
      <b/>
      <sz val="10"/>
      <name val="Arial"/>
      <family val="2"/>
    </font>
    <font>
      <sz val="11"/>
      <color theme="1"/>
      <name val="Arial"/>
      <family val="2"/>
    </font>
    <font>
      <sz val="8"/>
      <name val="Calibri"/>
      <family val="2"/>
      <scheme val="minor"/>
    </font>
    <font>
      <sz val="10"/>
      <color rgb="FFFF0000"/>
      <name val="Arial"/>
      <family val="2"/>
    </font>
    <font>
      <b/>
      <sz val="14"/>
      <color theme="1"/>
      <name val="Arial"/>
      <family val="2"/>
    </font>
    <font>
      <b/>
      <sz val="11"/>
      <color theme="1"/>
      <name val="Arial"/>
      <family val="2"/>
    </font>
    <font>
      <sz val="11"/>
      <color rgb="FFFF0000"/>
      <name val="Arial"/>
      <family val="2"/>
    </font>
    <font>
      <b/>
      <sz val="11"/>
      <color rgb="FFFF0000"/>
      <name val="Arial"/>
      <family val="2"/>
    </font>
    <font>
      <sz val="8"/>
      <name val="Arial"/>
      <family val="2"/>
    </font>
    <font>
      <sz val="9"/>
      <color theme="1"/>
      <name val="Arial"/>
      <family val="2"/>
    </font>
    <font>
      <sz val="11"/>
      <color theme="1"/>
      <name val="Calibri"/>
      <family val="2"/>
      <scheme val="minor"/>
    </font>
    <font>
      <i/>
      <sz val="9"/>
      <name val="Arial"/>
      <family val="2"/>
    </font>
    <font>
      <b/>
      <sz val="10"/>
      <color rgb="FF265792"/>
      <name val="Arial"/>
      <family val="2"/>
    </font>
    <font>
      <b/>
      <sz val="14"/>
      <color rgb="FF265792"/>
      <name val="Arial"/>
      <family val="2"/>
    </font>
    <font>
      <b/>
      <sz val="11"/>
      <name val="Arial"/>
      <family val="2"/>
    </font>
    <font>
      <b/>
      <sz val="10"/>
      <color rgb="FFFF0000"/>
      <name val="Arial"/>
      <family val="2"/>
    </font>
    <font>
      <b/>
      <sz val="10"/>
      <color theme="1"/>
      <name val="Arial"/>
      <family val="2"/>
    </font>
    <font>
      <sz val="11"/>
      <name val="Arial"/>
      <family val="2"/>
    </font>
    <font>
      <b/>
      <sz val="11"/>
      <color theme="1"/>
      <name val="Calibri"/>
      <family val="2"/>
      <scheme val="minor"/>
    </font>
    <font>
      <sz val="11"/>
      <name val="Calibri"/>
      <family val="2"/>
      <scheme val="minor"/>
    </font>
    <font>
      <b/>
      <sz val="9"/>
      <color rgb="FFFF0000"/>
      <name val="Arial"/>
      <family val="2"/>
    </font>
    <font>
      <sz val="8"/>
      <color theme="1"/>
      <name val="Arial"/>
      <family val="2"/>
    </font>
    <font>
      <b/>
      <sz val="14"/>
      <name val="Calibri"/>
      <family val="2"/>
      <scheme val="minor"/>
    </font>
    <font>
      <b/>
      <sz val="11"/>
      <color rgb="FFFF0000"/>
      <name val="Calibri"/>
      <family val="2"/>
      <scheme val="minor"/>
    </font>
    <font>
      <sz val="10"/>
      <color theme="0"/>
      <name val="Arial"/>
      <family val="2"/>
    </font>
    <font>
      <b/>
      <sz val="10"/>
      <color theme="0"/>
      <name val="Arial"/>
      <family val="2"/>
    </font>
    <font>
      <b/>
      <i/>
      <sz val="11"/>
      <color rgb="FFFF0000"/>
      <name val="Calibri"/>
      <family val="2"/>
      <scheme val="minor"/>
    </font>
    <font>
      <i/>
      <sz val="11"/>
      <color theme="1"/>
      <name val="Calibri"/>
      <family val="2"/>
      <scheme val="minor"/>
    </font>
    <font>
      <sz val="10"/>
      <name val="Arial"/>
      <family val="2"/>
    </font>
    <font>
      <vertAlign val="superscript"/>
      <sz val="11"/>
      <name val="Calibri"/>
      <family val="2"/>
      <scheme val="minor"/>
    </font>
    <font>
      <sz val="11"/>
      <color rgb="FFFF0000"/>
      <name val="Calibri"/>
      <family val="2"/>
      <scheme val="minor"/>
    </font>
    <font>
      <vertAlign val="superscript"/>
      <sz val="10"/>
      <name val="Arial"/>
      <family val="2"/>
    </font>
    <font>
      <b/>
      <sz val="11"/>
      <name val="Calibri"/>
      <family val="2"/>
      <scheme val="minor"/>
    </font>
    <font>
      <b/>
      <i/>
      <sz val="11"/>
      <name val="Calibri"/>
      <family val="2"/>
      <scheme val="minor"/>
    </font>
    <font>
      <sz val="14"/>
      <name val="Calibri"/>
      <family val="2"/>
      <scheme val="minor"/>
    </font>
    <font>
      <b/>
      <sz val="11"/>
      <color rgb="FF265792"/>
      <name val="Arial"/>
      <family val="2"/>
    </font>
    <font>
      <b/>
      <sz val="9"/>
      <color rgb="FF265792"/>
      <name val="Arial"/>
      <family val="2"/>
    </font>
    <font>
      <u/>
      <sz val="11"/>
      <color theme="10"/>
      <name val="Calibri"/>
      <family val="2"/>
      <scheme val="minor"/>
    </font>
    <font>
      <b/>
      <sz val="11"/>
      <color theme="0"/>
      <name val="Calibri"/>
      <family val="2"/>
      <scheme val="minor"/>
    </font>
    <font>
      <b/>
      <sz val="16"/>
      <color theme="1"/>
      <name val="Arial"/>
      <family val="2"/>
    </font>
    <font>
      <b/>
      <sz val="12"/>
      <color theme="0"/>
      <name val="Arial"/>
      <family val="2"/>
    </font>
    <font>
      <b/>
      <sz val="8"/>
      <color theme="1"/>
      <name val="Arial"/>
      <family val="2"/>
    </font>
    <font>
      <b/>
      <sz val="9"/>
      <name val="Calibri"/>
      <family val="2"/>
    </font>
    <font>
      <b/>
      <sz val="14"/>
      <color rgb="FFFF0000"/>
      <name val="Arial"/>
      <family val="2"/>
    </font>
    <font>
      <sz val="10"/>
      <color theme="1"/>
      <name val="Arial"/>
      <family val="2"/>
    </font>
    <font>
      <b/>
      <sz val="9"/>
      <color theme="0"/>
      <name val="Arial"/>
      <family val="2"/>
    </font>
    <font>
      <b/>
      <sz val="11"/>
      <color theme="0"/>
      <name val="Arial"/>
      <family val="2"/>
    </font>
    <font>
      <b/>
      <sz val="10"/>
      <color theme="1"/>
      <name val="Calibri"/>
      <family val="2"/>
      <scheme val="minor"/>
    </font>
    <font>
      <sz val="12"/>
      <color theme="1"/>
      <name val="Arial"/>
      <family val="2"/>
    </font>
    <font>
      <b/>
      <sz val="12"/>
      <color theme="1"/>
      <name val="Arial"/>
      <family val="2"/>
    </font>
    <font>
      <b/>
      <sz val="14"/>
      <color theme="0"/>
      <name val="Arial"/>
      <family val="2"/>
    </font>
    <font>
      <sz val="14"/>
      <color theme="0"/>
      <name val="Arial"/>
      <family val="2"/>
    </font>
    <font>
      <sz val="11"/>
      <color theme="0"/>
      <name val="Calibri"/>
      <family val="2"/>
      <scheme val="minor"/>
    </font>
    <font>
      <b/>
      <sz val="16"/>
      <color theme="0"/>
      <name val="Calibri"/>
      <family val="2"/>
      <scheme val="minor"/>
    </font>
    <font>
      <b/>
      <sz val="12"/>
      <color theme="0"/>
      <name val="Calibri"/>
      <family val="2"/>
      <scheme val="minor"/>
    </font>
    <font>
      <b/>
      <i/>
      <sz val="11"/>
      <color theme="1"/>
      <name val="Calibri"/>
      <family val="2"/>
      <scheme val="minor"/>
    </font>
    <font>
      <sz val="16"/>
      <color theme="1"/>
      <name val="Calibri"/>
      <family val="2"/>
      <scheme val="minor"/>
    </font>
    <font>
      <b/>
      <sz val="18"/>
      <color rgb="FF265792"/>
      <name val="Arial"/>
      <family val="2"/>
    </font>
    <font>
      <sz val="12"/>
      <color rgb="FF265792"/>
      <name val="Arial"/>
      <family val="2"/>
    </font>
    <font>
      <u/>
      <sz val="11"/>
      <color theme="0"/>
      <name val="Calibri"/>
      <family val="2"/>
      <scheme val="minor"/>
    </font>
    <font>
      <sz val="14"/>
      <color theme="1"/>
      <name val="Calibri"/>
      <family val="2"/>
      <scheme val="minor"/>
    </font>
    <font>
      <b/>
      <sz val="12"/>
      <name val="Arial"/>
      <family val="2"/>
    </font>
    <font>
      <sz val="12"/>
      <name val="Arial"/>
      <family val="2"/>
    </font>
    <font>
      <i/>
      <sz val="10"/>
      <name val="Arial"/>
      <family val="2"/>
    </font>
    <font>
      <b/>
      <sz val="12"/>
      <color theme="1"/>
      <name val="Calibri"/>
      <family val="2"/>
      <scheme val="minor"/>
    </font>
    <font>
      <b/>
      <sz val="16"/>
      <color theme="1"/>
      <name val="Calibri"/>
      <family val="2"/>
      <scheme val="minor"/>
    </font>
    <font>
      <b/>
      <sz val="18"/>
      <color theme="0"/>
      <name val="Arial"/>
      <family val="2"/>
    </font>
    <font>
      <sz val="14"/>
      <name val="Arial"/>
      <family val="2"/>
    </font>
    <font>
      <b/>
      <sz val="9"/>
      <color theme="4"/>
      <name val="Arial"/>
      <family val="2"/>
    </font>
    <font>
      <b/>
      <sz val="16"/>
      <color theme="0"/>
      <name val="Arial"/>
      <family val="2"/>
    </font>
  </fonts>
  <fills count="3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theme="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9" tint="0.39997558519241921"/>
        <bgColor theme="4"/>
      </patternFill>
    </fill>
    <fill>
      <patternFill patternType="solid">
        <fgColor theme="4" tint="0.79998168889431442"/>
        <bgColor indexed="64"/>
      </patternFill>
    </fill>
    <fill>
      <patternFill patternType="solid">
        <fgColor rgb="FFF8E69A"/>
        <bgColor indexed="64"/>
      </patternFill>
    </fill>
    <fill>
      <patternFill patternType="solid">
        <fgColor rgb="FF4E5662"/>
        <bgColor indexed="64"/>
      </patternFill>
    </fill>
    <fill>
      <patternFill patternType="solid">
        <fgColor theme="9" tint="0.39997558519241921"/>
        <bgColor indexed="64"/>
      </patternFill>
    </fill>
    <fill>
      <patternFill patternType="solid">
        <fgColor rgb="FFDAE6F0"/>
        <bgColor indexed="64"/>
      </patternFill>
    </fill>
    <fill>
      <patternFill patternType="solid">
        <fgColor rgb="FFF7F7F7"/>
        <bgColor rgb="FF000000"/>
      </patternFill>
    </fill>
    <fill>
      <patternFill patternType="solid">
        <fgColor rgb="FFF2F2F2"/>
        <bgColor rgb="FF000000"/>
      </patternFill>
    </fill>
    <fill>
      <patternFill patternType="solid">
        <fgColor rgb="FFE3E3E3"/>
        <bgColor indexed="64"/>
      </patternFill>
    </fill>
    <fill>
      <patternFill patternType="solid">
        <fgColor rgb="FFF7F7F7"/>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8" tint="0.39997558519241921"/>
        <bgColor indexed="64"/>
      </patternFill>
    </fill>
    <fill>
      <patternFill patternType="solid">
        <fgColor rgb="FFFF0000"/>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rgb="FFFFCCCC"/>
        <bgColor indexed="64"/>
      </patternFill>
    </fill>
    <fill>
      <patternFill patternType="solid">
        <fgColor rgb="FF265792"/>
        <bgColor indexed="64"/>
      </patternFill>
    </fill>
    <fill>
      <patternFill patternType="solid">
        <fgColor rgb="FF92D050"/>
        <bgColor indexed="64"/>
      </patternFill>
    </fill>
    <fill>
      <patternFill patternType="solid">
        <fgColor rgb="FFFFC000"/>
        <bgColor indexed="64"/>
      </patternFill>
    </fill>
    <fill>
      <patternFill patternType="solid">
        <fgColor rgb="FFB17ED8"/>
        <bgColor indexed="64"/>
      </patternFill>
    </fill>
    <fill>
      <patternFill patternType="solid">
        <fgColor theme="8" tint="0.59999389629810485"/>
        <bgColor indexed="64"/>
      </patternFill>
    </fill>
    <fill>
      <patternFill patternType="solid">
        <fgColor rgb="FFDDEBF7"/>
        <bgColor indexed="64"/>
      </patternFill>
    </fill>
    <fill>
      <patternFill patternType="solid">
        <fgColor theme="9" tint="0.79998168889431442"/>
        <bgColor indexed="64"/>
      </patternFill>
    </fill>
    <fill>
      <patternFill patternType="solid">
        <fgColor rgb="FF00B0F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rgb="FFC5CAD2"/>
        <bgColor indexed="64"/>
      </patternFill>
    </fill>
  </fills>
  <borders count="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thin">
        <color rgb="FFE3E3E3"/>
      </left>
      <right style="thin">
        <color rgb="FFE3E3E3"/>
      </right>
      <top/>
      <bottom style="thin">
        <color rgb="FFE3E3E3"/>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diagonalUp="1" diagonalDown="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s>
  <cellStyleXfs count="6">
    <xf numFmtId="0" fontId="0" fillId="0" borderId="0"/>
    <xf numFmtId="0" fontId="1" fillId="0" borderId="0"/>
    <xf numFmtId="44" fontId="16" fillId="0" borderId="0" applyFont="0" applyFill="0" applyBorder="0" applyAlignment="0" applyProtection="0"/>
    <xf numFmtId="9" fontId="16" fillId="0" borderId="0" applyFont="0" applyFill="0" applyBorder="0" applyAlignment="0" applyProtection="0"/>
    <xf numFmtId="0" fontId="16" fillId="0" borderId="0"/>
    <xf numFmtId="0" fontId="43" fillId="0" borderId="0" applyNumberFormat="0" applyFill="0" applyBorder="0" applyAlignment="0" applyProtection="0"/>
  </cellStyleXfs>
  <cellXfs count="918">
    <xf numFmtId="0" fontId="0" fillId="0" borderId="0" xfId="0"/>
    <xf numFmtId="0" fontId="7" fillId="0" borderId="0" xfId="0" applyFont="1"/>
    <xf numFmtId="0" fontId="7" fillId="0" borderId="0" xfId="0" applyFont="1" applyAlignment="1">
      <alignment vertical="center"/>
    </xf>
    <xf numFmtId="0" fontId="10" fillId="0" borderId="0" xfId="0" applyFont="1"/>
    <xf numFmtId="0" fontId="11" fillId="0" borderId="0" xfId="0" applyFont="1"/>
    <xf numFmtId="0" fontId="7" fillId="0" borderId="0" xfId="1" applyFont="1"/>
    <xf numFmtId="164" fontId="7" fillId="0" borderId="0" xfId="1" applyNumberFormat="1" applyFont="1"/>
    <xf numFmtId="0" fontId="12" fillId="0" borderId="0" xfId="1" applyFont="1"/>
    <xf numFmtId="0" fontId="7" fillId="2" borderId="0" xfId="1" applyFont="1" applyFill="1"/>
    <xf numFmtId="0" fontId="11" fillId="0" borderId="0" xfId="0" applyFont="1" applyAlignment="1">
      <alignment vertical="center"/>
    </xf>
    <xf numFmtId="9" fontId="7" fillId="0" borderId="0" xfId="1" applyNumberFormat="1" applyFont="1" applyAlignment="1">
      <alignment horizontal="left"/>
    </xf>
    <xf numFmtId="0" fontId="2" fillId="0" borderId="0" xfId="1" applyFont="1" applyAlignment="1">
      <alignment horizontal="left" vertical="center" wrapText="1"/>
    </xf>
    <xf numFmtId="0" fontId="4" fillId="2" borderId="0" xfId="1" applyFont="1" applyFill="1" applyAlignment="1">
      <alignment horizontal="right" vertical="center" wrapText="1"/>
    </xf>
    <xf numFmtId="0" fontId="3" fillId="2" borderId="0" xfId="1" applyFont="1" applyFill="1" applyAlignment="1">
      <alignment horizontal="right" vertical="center" wrapText="1"/>
    </xf>
    <xf numFmtId="0" fontId="2" fillId="2" borderId="0" xfId="1" applyFont="1" applyFill="1" applyAlignment="1">
      <alignment horizontal="right" vertical="center" wrapText="1"/>
    </xf>
    <xf numFmtId="0" fontId="2" fillId="0" borderId="0" xfId="0" applyFont="1" applyAlignment="1">
      <alignment horizontal="left" vertical="center" wrapText="1"/>
    </xf>
    <xf numFmtId="0" fontId="3" fillId="2" borderId="0" xfId="1" applyFont="1" applyFill="1" applyAlignment="1">
      <alignment horizontal="right" vertical="center"/>
    </xf>
    <xf numFmtId="0" fontId="3" fillId="2" borderId="0" xfId="1" applyFont="1" applyFill="1" applyAlignment="1">
      <alignment horizontal="left" vertical="center"/>
    </xf>
    <xf numFmtId="0" fontId="3" fillId="2" borderId="0" xfId="1" applyFont="1" applyFill="1" applyAlignment="1">
      <alignment vertical="center" wrapText="1"/>
    </xf>
    <xf numFmtId="0" fontId="9" fillId="0" borderId="0" xfId="1" applyFont="1" applyAlignment="1">
      <alignment horizontal="left" vertical="center" wrapText="1"/>
    </xf>
    <xf numFmtId="0" fontId="13" fillId="0" borderId="0" xfId="1" applyFont="1"/>
    <xf numFmtId="0" fontId="12" fillId="0" borderId="0" xfId="0" applyFont="1"/>
    <xf numFmtId="164" fontId="3" fillId="12" borderId="8" xfId="1" applyNumberFormat="1" applyFont="1" applyFill="1" applyBorder="1" applyAlignment="1">
      <alignment vertical="center"/>
    </xf>
    <xf numFmtId="164" fontId="3" fillId="12" borderId="2" xfId="1" applyNumberFormat="1" applyFont="1" applyFill="1" applyBorder="1" applyAlignment="1">
      <alignment vertical="center"/>
    </xf>
    <xf numFmtId="164" fontId="3" fillId="12" borderId="9" xfId="1" applyNumberFormat="1" applyFont="1" applyFill="1" applyBorder="1" applyAlignment="1">
      <alignment vertical="center"/>
    </xf>
    <xf numFmtId="1" fontId="7" fillId="0" borderId="0" xfId="1" applyNumberFormat="1" applyFont="1" applyAlignment="1">
      <alignment horizontal="center" vertical="center" wrapText="1"/>
    </xf>
    <xf numFmtId="44" fontId="17" fillId="6" borderId="5" xfId="2" applyFont="1" applyFill="1" applyBorder="1" applyAlignment="1" applyProtection="1">
      <alignment horizontal="center" vertical="center"/>
    </xf>
    <xf numFmtId="2" fontId="17" fillId="6" borderId="5" xfId="3" applyNumberFormat="1" applyFont="1" applyFill="1" applyBorder="1" applyAlignment="1" applyProtection="1">
      <alignment horizontal="center" vertical="center"/>
    </xf>
    <xf numFmtId="0" fontId="17" fillId="6" borderId="5" xfId="1" applyFont="1" applyFill="1" applyBorder="1" applyAlignment="1">
      <alignment horizontal="center" vertical="center"/>
    </xf>
    <xf numFmtId="10" fontId="17" fillId="6" borderId="5" xfId="3" applyNumberFormat="1" applyFont="1" applyFill="1" applyBorder="1" applyAlignment="1" applyProtection="1">
      <alignment horizontal="center" vertical="center"/>
    </xf>
    <xf numFmtId="2" fontId="2" fillId="0" borderId="0" xfId="1" applyNumberFormat="1" applyFont="1" applyAlignment="1">
      <alignment vertical="center"/>
    </xf>
    <xf numFmtId="164" fontId="7" fillId="0" borderId="0" xfId="1" applyNumberFormat="1" applyFont="1" applyAlignment="1">
      <alignment horizontal="left"/>
    </xf>
    <xf numFmtId="2" fontId="3" fillId="11" borderId="5" xfId="1" applyNumberFormat="1" applyFont="1" applyFill="1" applyBorder="1" applyAlignment="1">
      <alignment horizontal="center" vertical="center"/>
    </xf>
    <xf numFmtId="164" fontId="3" fillId="11" borderId="5" xfId="1" applyNumberFormat="1" applyFont="1" applyFill="1" applyBorder="1" applyAlignment="1">
      <alignment horizontal="center" vertical="center"/>
    </xf>
    <xf numFmtId="0" fontId="3" fillId="6" borderId="5" xfId="1" applyFont="1" applyFill="1" applyBorder="1" applyAlignment="1">
      <alignment horizontal="center" vertical="center" wrapText="1"/>
    </xf>
    <xf numFmtId="0" fontId="0" fillId="0" borderId="0" xfId="0" applyAlignment="1">
      <alignment wrapText="1"/>
    </xf>
    <xf numFmtId="49" fontId="0" fillId="0" borderId="0" xfId="0" applyNumberFormat="1" applyAlignment="1">
      <alignment wrapText="1"/>
    </xf>
    <xf numFmtId="49" fontId="25" fillId="0" borderId="0" xfId="0" applyNumberFormat="1" applyFont="1" applyAlignment="1">
      <alignment horizontal="left" wrapText="1"/>
    </xf>
    <xf numFmtId="49" fontId="0" fillId="0" borderId="0" xfId="0" applyNumberFormat="1" applyAlignment="1">
      <alignment horizontal="left" wrapText="1"/>
    </xf>
    <xf numFmtId="49" fontId="24" fillId="0" borderId="0" xfId="0" applyNumberFormat="1" applyFont="1" applyAlignment="1">
      <alignment horizontal="left" wrapText="1"/>
    </xf>
    <xf numFmtId="0" fontId="30" fillId="0" borderId="0" xfId="0" applyFont="1" applyAlignment="1">
      <alignment vertical="center"/>
    </xf>
    <xf numFmtId="0" fontId="30" fillId="0" borderId="0" xfId="0" applyFont="1"/>
    <xf numFmtId="0" fontId="31" fillId="0" borderId="0" xfId="0" applyFont="1" applyAlignment="1">
      <alignment vertical="center"/>
    </xf>
    <xf numFmtId="0" fontId="34" fillId="0" borderId="0" xfId="0" applyFont="1" applyAlignment="1">
      <alignment vertical="center"/>
    </xf>
    <xf numFmtId="0" fontId="34" fillId="0" borderId="0" xfId="0" applyFont="1"/>
    <xf numFmtId="0" fontId="34" fillId="8" borderId="0" xfId="0" applyFont="1" applyFill="1"/>
    <xf numFmtId="0" fontId="34" fillId="0" borderId="0" xfId="0" applyFont="1" applyAlignment="1">
      <alignment horizontal="left"/>
    </xf>
    <xf numFmtId="49" fontId="34" fillId="0" borderId="0" xfId="0" applyNumberFormat="1" applyFont="1" applyAlignment="1">
      <alignment horizontal="left"/>
    </xf>
    <xf numFmtId="0" fontId="34" fillId="7" borderId="17" xfId="0" applyFont="1" applyFill="1" applyBorder="1"/>
    <xf numFmtId="0" fontId="34" fillId="0" borderId="17" xfId="0" applyFont="1" applyBorder="1"/>
    <xf numFmtId="0" fontId="34" fillId="5" borderId="0" xfId="0" applyFont="1" applyFill="1" applyAlignment="1">
      <alignment vertical="center"/>
    </xf>
    <xf numFmtId="0" fontId="34" fillId="0" borderId="0" xfId="0" applyFont="1" applyAlignment="1">
      <alignment vertical="center" wrapText="1"/>
    </xf>
    <xf numFmtId="0" fontId="6" fillId="5" borderId="0" xfId="0" applyFont="1" applyFill="1" applyAlignment="1">
      <alignment vertical="center"/>
    </xf>
    <xf numFmtId="0" fontId="6" fillId="0" borderId="0" xfId="0" applyFont="1" applyAlignment="1">
      <alignment vertical="center"/>
    </xf>
    <xf numFmtId="9" fontId="34" fillId="7" borderId="12" xfId="0" applyNumberFormat="1" applyFont="1" applyFill="1" applyBorder="1" applyAlignment="1">
      <alignment horizontal="left"/>
    </xf>
    <xf numFmtId="0" fontId="34" fillId="0" borderId="12" xfId="0" applyFont="1" applyBorder="1"/>
    <xf numFmtId="0" fontId="34" fillId="7" borderId="12" xfId="0" applyFont="1" applyFill="1" applyBorder="1"/>
    <xf numFmtId="0" fontId="34" fillId="7" borderId="12" xfId="0" applyFont="1" applyFill="1" applyBorder="1" applyAlignment="1">
      <alignment horizontal="center"/>
    </xf>
    <xf numFmtId="0" fontId="34" fillId="0" borderId="12" xfId="0" applyFont="1" applyBorder="1" applyAlignment="1">
      <alignment horizontal="center"/>
    </xf>
    <xf numFmtId="165" fontId="34" fillId="7" borderId="12" xfId="0" applyNumberFormat="1" applyFont="1" applyFill="1" applyBorder="1"/>
    <xf numFmtId="0" fontId="34" fillId="10" borderId="0" xfId="0" applyFont="1" applyFill="1"/>
    <xf numFmtId="164" fontId="34" fillId="0" borderId="17" xfId="0" applyNumberFormat="1" applyFont="1" applyBorder="1" applyAlignment="1">
      <alignment horizontal="center"/>
    </xf>
    <xf numFmtId="165" fontId="34" fillId="0" borderId="12" xfId="0" applyNumberFormat="1" applyFont="1" applyBorder="1"/>
    <xf numFmtId="164" fontId="34" fillId="7" borderId="17" xfId="0" applyNumberFormat="1" applyFont="1" applyFill="1" applyBorder="1" applyAlignment="1">
      <alignment horizontal="center"/>
    </xf>
    <xf numFmtId="165" fontId="34" fillId="10" borderId="12" xfId="0" applyNumberFormat="1" applyFont="1" applyFill="1" applyBorder="1"/>
    <xf numFmtId="0" fontId="6" fillId="9" borderId="0" xfId="0" applyFont="1" applyFill="1" applyAlignment="1">
      <alignment vertical="center"/>
    </xf>
    <xf numFmtId="0" fontId="34" fillId="0" borderId="0" xfId="0" applyFont="1" applyAlignment="1">
      <alignment horizontal="center"/>
    </xf>
    <xf numFmtId="165" fontId="34" fillId="0" borderId="0" xfId="0" applyNumberFormat="1" applyFont="1" applyAlignment="1">
      <alignment horizontal="left"/>
    </xf>
    <xf numFmtId="9" fontId="34" fillId="0" borderId="0" xfId="0" applyNumberFormat="1" applyFont="1" applyAlignment="1">
      <alignment horizontal="left"/>
    </xf>
    <xf numFmtId="164" fontId="34" fillId="0" borderId="0" xfId="0" applyNumberFormat="1" applyFont="1" applyAlignment="1">
      <alignment horizontal="left"/>
    </xf>
    <xf numFmtId="0" fontId="6" fillId="9" borderId="0" xfId="0" applyFont="1" applyFill="1" applyAlignment="1">
      <alignment vertical="center" wrapText="1"/>
    </xf>
    <xf numFmtId="0" fontId="25" fillId="0" borderId="0" xfId="0" applyFont="1" applyAlignment="1">
      <alignment vertical="center" wrapText="1"/>
    </xf>
    <xf numFmtId="9" fontId="25" fillId="0" borderId="0" xfId="0" applyNumberFormat="1" applyFont="1" applyAlignment="1">
      <alignment horizontal="center" vertical="center" wrapText="1"/>
    </xf>
    <xf numFmtId="0" fontId="25" fillId="0" borderId="0" xfId="0" applyFont="1" applyAlignment="1">
      <alignment horizontal="center" vertical="center" wrapText="1"/>
    </xf>
    <xf numFmtId="165" fontId="34" fillId="0" borderId="0" xfId="0" applyNumberFormat="1" applyFont="1" applyAlignment="1">
      <alignment horizontal="center" vertical="center"/>
    </xf>
    <xf numFmtId="0" fontId="6" fillId="13" borderId="0" xfId="0" applyFont="1" applyFill="1"/>
    <xf numFmtId="0" fontId="2" fillId="15" borderId="18" xfId="0" applyFont="1" applyFill="1" applyBorder="1" applyAlignment="1" applyProtection="1">
      <alignment vertical="center" wrapText="1"/>
      <protection hidden="1"/>
    </xf>
    <xf numFmtId="0" fontId="6" fillId="20" borderId="0" xfId="0" applyFont="1" applyFill="1"/>
    <xf numFmtId="165" fontId="17" fillId="6" borderId="6" xfId="1" applyNumberFormat="1" applyFont="1" applyFill="1" applyBorder="1" applyAlignment="1">
      <alignment horizontal="right" vertical="center"/>
    </xf>
    <xf numFmtId="165" fontId="17" fillId="6" borderId="5" xfId="1" applyNumberFormat="1" applyFont="1" applyFill="1" applyBorder="1" applyAlignment="1">
      <alignment horizontal="right" vertical="center"/>
    </xf>
    <xf numFmtId="165" fontId="3" fillId="6" borderId="6" xfId="1" applyNumberFormat="1" applyFont="1" applyFill="1" applyBorder="1" applyAlignment="1">
      <alignment vertical="center"/>
    </xf>
    <xf numFmtId="165" fontId="3" fillId="6" borderId="5" xfId="1" applyNumberFormat="1" applyFont="1" applyFill="1" applyBorder="1" applyAlignment="1">
      <alignment vertical="center"/>
    </xf>
    <xf numFmtId="165" fontId="2" fillId="6" borderId="6" xfId="1" applyNumberFormat="1" applyFont="1" applyFill="1" applyBorder="1" applyAlignment="1">
      <alignment horizontal="right" vertical="center"/>
    </xf>
    <xf numFmtId="165" fontId="17" fillId="6" borderId="5" xfId="1" applyNumberFormat="1" applyFont="1" applyFill="1" applyBorder="1" applyAlignment="1">
      <alignment vertical="center"/>
    </xf>
    <xf numFmtId="165" fontId="17" fillId="6" borderId="6" xfId="1" applyNumberFormat="1" applyFont="1" applyFill="1" applyBorder="1" applyAlignment="1">
      <alignment horizontal="right" vertical="center" wrapText="1"/>
    </xf>
    <xf numFmtId="165" fontId="17" fillId="6" borderId="5" xfId="1" applyNumberFormat="1" applyFont="1" applyFill="1" applyBorder="1" applyAlignment="1">
      <alignment horizontal="right" vertical="center" wrapText="1"/>
    </xf>
    <xf numFmtId="165" fontId="17" fillId="6" borderId="9" xfId="1" applyNumberFormat="1" applyFont="1" applyFill="1" applyBorder="1" applyAlignment="1">
      <alignment horizontal="right" vertical="center"/>
    </xf>
    <xf numFmtId="165" fontId="3" fillId="6" borderId="5" xfId="2" applyNumberFormat="1" applyFont="1" applyFill="1" applyBorder="1" applyAlignment="1">
      <alignment vertical="center"/>
    </xf>
    <xf numFmtId="165" fontId="3" fillId="6" borderId="9" xfId="1" applyNumberFormat="1" applyFont="1" applyFill="1" applyBorder="1" applyAlignment="1">
      <alignment horizontal="center" vertical="center" wrapText="1"/>
    </xf>
    <xf numFmtId="165" fontId="17" fillId="6" borderId="25" xfId="1" applyNumberFormat="1" applyFont="1" applyFill="1" applyBorder="1" applyAlignment="1">
      <alignment horizontal="right" vertical="center"/>
    </xf>
    <xf numFmtId="165" fontId="2" fillId="6" borderId="25" xfId="1" applyNumberFormat="1" applyFont="1" applyFill="1" applyBorder="1" applyAlignment="1">
      <alignment horizontal="right" vertical="center"/>
    </xf>
    <xf numFmtId="165" fontId="3" fillId="6" borderId="25" xfId="1" applyNumberFormat="1" applyFont="1" applyFill="1" applyBorder="1" applyAlignment="1">
      <alignment vertical="center"/>
    </xf>
    <xf numFmtId="165" fontId="4" fillId="6" borderId="25" xfId="1" applyNumberFormat="1" applyFont="1" applyFill="1" applyBorder="1" applyAlignment="1">
      <alignment horizontal="center" vertical="center" wrapText="1"/>
    </xf>
    <xf numFmtId="165" fontId="2" fillId="17" borderId="32" xfId="2" applyNumberFormat="1" applyFont="1" applyFill="1" applyBorder="1" applyAlignment="1">
      <alignment horizontal="right" vertical="center"/>
    </xf>
    <xf numFmtId="165" fontId="3" fillId="6" borderId="25" xfId="2" applyNumberFormat="1" applyFont="1" applyFill="1" applyBorder="1" applyAlignment="1">
      <alignment vertical="center"/>
    </xf>
    <xf numFmtId="165" fontId="2" fillId="17" borderId="25" xfId="1" applyNumberFormat="1" applyFont="1" applyFill="1" applyBorder="1" applyAlignment="1">
      <alignment horizontal="right" vertical="center"/>
    </xf>
    <xf numFmtId="164" fontId="3" fillId="12" borderId="29" xfId="1" applyNumberFormat="1" applyFont="1" applyFill="1" applyBorder="1" applyAlignment="1">
      <alignment vertical="center"/>
    </xf>
    <xf numFmtId="164" fontId="3" fillId="12" borderId="34" xfId="1" applyNumberFormat="1" applyFont="1" applyFill="1" applyBorder="1" applyAlignment="1">
      <alignment vertical="center"/>
    </xf>
    <xf numFmtId="165" fontId="17" fillId="23" borderId="6" xfId="1" applyNumberFormat="1" applyFont="1" applyFill="1" applyBorder="1" applyAlignment="1">
      <alignment horizontal="right" vertical="center"/>
    </xf>
    <xf numFmtId="165" fontId="17" fillId="23" borderId="5" xfId="1" applyNumberFormat="1" applyFont="1" applyFill="1" applyBorder="1" applyAlignment="1">
      <alignment horizontal="right" vertical="center"/>
    </xf>
    <xf numFmtId="165" fontId="17" fillId="23" borderId="9" xfId="1" applyNumberFormat="1" applyFont="1" applyFill="1" applyBorder="1" applyAlignment="1">
      <alignment horizontal="right" vertical="center"/>
    </xf>
    <xf numFmtId="165" fontId="17" fillId="23" borderId="25" xfId="1" applyNumberFormat="1" applyFont="1" applyFill="1" applyBorder="1" applyAlignment="1">
      <alignment horizontal="right" vertical="center"/>
    </xf>
    <xf numFmtId="165" fontId="2" fillId="23" borderId="6" xfId="1" applyNumberFormat="1" applyFont="1" applyFill="1" applyBorder="1" applyAlignment="1" applyProtection="1">
      <alignment horizontal="right" vertical="center"/>
      <protection locked="0"/>
    </xf>
    <xf numFmtId="165" fontId="2" fillId="23" borderId="5" xfId="1" applyNumberFormat="1" applyFont="1" applyFill="1" applyBorder="1" applyAlignment="1" applyProtection="1">
      <alignment horizontal="right" vertical="center"/>
      <protection locked="0"/>
    </xf>
    <xf numFmtId="165" fontId="2" fillId="23" borderId="5" xfId="2" applyNumberFormat="1" applyFont="1" applyFill="1" applyBorder="1" applyAlignment="1" applyProtection="1">
      <alignment horizontal="center" vertical="center"/>
      <protection locked="0"/>
    </xf>
    <xf numFmtId="165" fontId="2" fillId="23" borderId="25" xfId="1" applyNumberFormat="1" applyFont="1" applyFill="1" applyBorder="1" applyAlignment="1">
      <alignment horizontal="right" vertical="center"/>
    </xf>
    <xf numFmtId="165" fontId="2" fillId="6" borderId="6" xfId="1" applyNumberFormat="1" applyFont="1" applyFill="1" applyBorder="1" applyAlignment="1" applyProtection="1">
      <alignment horizontal="right" vertical="center"/>
      <protection hidden="1"/>
    </xf>
    <xf numFmtId="0" fontId="45" fillId="0" borderId="0" xfId="0" applyFont="1" applyAlignment="1">
      <alignment vertical="center"/>
    </xf>
    <xf numFmtId="0" fontId="3" fillId="0" borderId="0" xfId="1" applyFont="1" applyAlignment="1">
      <alignment horizontal="center" vertical="center" wrapText="1"/>
    </xf>
    <xf numFmtId="0" fontId="46" fillId="0" borderId="0" xfId="1" applyFont="1" applyAlignment="1">
      <alignment vertical="center"/>
    </xf>
    <xf numFmtId="165" fontId="3" fillId="26" borderId="5" xfId="1" applyNumberFormat="1" applyFont="1" applyFill="1" applyBorder="1" applyAlignment="1">
      <alignment horizontal="center" vertical="center"/>
    </xf>
    <xf numFmtId="1" fontId="3" fillId="0" borderId="0" xfId="1" applyNumberFormat="1" applyFont="1" applyAlignment="1">
      <alignment vertical="center"/>
    </xf>
    <xf numFmtId="0" fontId="3" fillId="28" borderId="31" xfId="0" applyFont="1" applyFill="1" applyBorder="1" applyAlignment="1">
      <alignment horizontal="center" vertical="center" wrapText="1"/>
    </xf>
    <xf numFmtId="0" fontId="3" fillId="28" borderId="25" xfId="0" applyFont="1" applyFill="1" applyBorder="1" applyAlignment="1">
      <alignment horizontal="center" vertical="center" wrapText="1"/>
    </xf>
    <xf numFmtId="165" fontId="3" fillId="26" borderId="5" xfId="3" applyNumberFormat="1" applyFont="1" applyFill="1" applyBorder="1" applyAlignment="1" applyProtection="1">
      <alignment horizontal="center" vertical="center"/>
    </xf>
    <xf numFmtId="165" fontId="3" fillId="21" borderId="5" xfId="1" applyNumberFormat="1" applyFont="1" applyFill="1" applyBorder="1" applyAlignment="1">
      <alignment horizontal="center" vertical="center"/>
    </xf>
    <xf numFmtId="165" fontId="3" fillId="0" borderId="0" xfId="1" applyNumberFormat="1" applyFont="1" applyAlignment="1">
      <alignment vertical="center"/>
    </xf>
    <xf numFmtId="0" fontId="3" fillId="29" borderId="31" xfId="0" applyFont="1" applyFill="1" applyBorder="1" applyAlignment="1">
      <alignment horizontal="center" vertical="center" wrapText="1"/>
    </xf>
    <xf numFmtId="0" fontId="3" fillId="29" borderId="25" xfId="0" applyFont="1" applyFill="1" applyBorder="1" applyAlignment="1">
      <alignment horizontal="center" vertical="center" wrapText="1"/>
    </xf>
    <xf numFmtId="9" fontId="3" fillId="26" borderId="5" xfId="1" applyNumberFormat="1" applyFont="1" applyFill="1" applyBorder="1" applyAlignment="1">
      <alignment horizontal="center" vertical="center"/>
    </xf>
    <xf numFmtId="14" fontId="5" fillId="21" borderId="5" xfId="1" applyNumberFormat="1" applyFont="1" applyFill="1" applyBorder="1" applyAlignment="1">
      <alignment horizontal="center" vertical="center" wrapText="1"/>
    </xf>
    <xf numFmtId="0" fontId="5" fillId="0" borderId="0" xfId="1" applyFont="1" applyAlignment="1">
      <alignment vertical="center" wrapText="1"/>
    </xf>
    <xf numFmtId="0" fontId="3" fillId="30" borderId="48" xfId="0" applyFont="1" applyFill="1" applyBorder="1" applyAlignment="1">
      <alignment horizontal="center" vertical="center" wrapText="1"/>
    </xf>
    <xf numFmtId="0" fontId="3" fillId="30" borderId="49" xfId="0" applyFont="1" applyFill="1" applyBorder="1" applyAlignment="1">
      <alignment horizontal="center" vertical="center" wrapText="1"/>
    </xf>
    <xf numFmtId="0" fontId="49" fillId="0" borderId="50" xfId="1" applyFont="1" applyBorder="1" applyAlignment="1">
      <alignment horizontal="center" vertical="center" wrapText="1"/>
    </xf>
    <xf numFmtId="0" fontId="49" fillId="0" borderId="51" xfId="1" applyFont="1" applyBorder="1" applyAlignment="1">
      <alignment horizontal="center" vertical="center" wrapText="1"/>
    </xf>
    <xf numFmtId="0" fontId="49" fillId="0" borderId="52" xfId="1" applyFont="1" applyBorder="1" applyAlignment="1">
      <alignment horizontal="center" vertical="center" wrapText="1"/>
    </xf>
    <xf numFmtId="0" fontId="3" fillId="0" borderId="0" xfId="0" applyFont="1" applyAlignment="1">
      <alignment horizontal="right" vertical="center" wrapText="1"/>
    </xf>
    <xf numFmtId="0" fontId="15" fillId="0" borderId="0" xfId="1" applyFont="1"/>
    <xf numFmtId="0" fontId="15" fillId="0" borderId="0" xfId="0" applyFont="1"/>
    <xf numFmtId="0" fontId="22" fillId="6" borderId="14" xfId="0" applyFont="1" applyFill="1" applyBorder="1" applyAlignment="1">
      <alignment horizontal="center" vertical="center" wrapText="1"/>
    </xf>
    <xf numFmtId="0" fontId="3" fillId="0" borderId="0" xfId="0" applyFont="1" applyAlignment="1">
      <alignment horizontal="center" vertical="center" wrapText="1"/>
    </xf>
    <xf numFmtId="0" fontId="22" fillId="0" borderId="0" xfId="0" applyFont="1" applyAlignment="1">
      <alignment vertical="center"/>
    </xf>
    <xf numFmtId="0" fontId="50" fillId="0" borderId="0" xfId="0" applyFont="1" applyAlignment="1">
      <alignment vertical="center"/>
    </xf>
    <xf numFmtId="0" fontId="18" fillId="0" borderId="31" xfId="1" applyFont="1" applyBorder="1" applyAlignment="1" applyProtection="1">
      <alignment horizontal="center" vertical="center" wrapText="1"/>
      <protection locked="0"/>
    </xf>
    <xf numFmtId="0" fontId="18" fillId="0" borderId="5" xfId="1" applyFont="1" applyBorder="1" applyAlignment="1" applyProtection="1">
      <alignment horizontal="center" vertical="center" wrapText="1"/>
      <protection locked="0"/>
    </xf>
    <xf numFmtId="44" fontId="18" fillId="0" borderId="6" xfId="2" applyFont="1" applyBorder="1" applyAlignment="1" applyProtection="1">
      <alignment horizontal="center" vertical="center" wrapText="1"/>
      <protection locked="0"/>
    </xf>
    <xf numFmtId="44" fontId="18" fillId="26" borderId="6" xfId="2" applyFont="1" applyFill="1" applyBorder="1" applyAlignment="1" applyProtection="1">
      <alignment horizontal="center" vertical="center" wrapText="1"/>
    </xf>
    <xf numFmtId="0" fontId="18" fillId="26" borderId="15" xfId="1" applyFont="1" applyFill="1" applyBorder="1" applyAlignment="1">
      <alignment horizontal="center" vertical="center" wrapText="1"/>
    </xf>
    <xf numFmtId="44" fontId="3" fillId="21" borderId="11" xfId="2" applyFont="1" applyFill="1" applyBorder="1" applyAlignment="1" applyProtection="1">
      <alignment vertical="center" wrapText="1"/>
    </xf>
    <xf numFmtId="9" fontId="3" fillId="21" borderId="11" xfId="3" applyFont="1" applyFill="1" applyBorder="1" applyAlignment="1" applyProtection="1">
      <alignment vertical="center" wrapText="1"/>
    </xf>
    <xf numFmtId="44" fontId="3" fillId="26" borderId="11" xfId="2" applyFont="1" applyFill="1" applyBorder="1" applyAlignment="1" applyProtection="1">
      <alignment vertical="center" wrapText="1"/>
    </xf>
    <xf numFmtId="0" fontId="5" fillId="0" borderId="0" xfId="0" applyFont="1" applyAlignment="1">
      <alignment horizontal="center" vertical="center" wrapText="1"/>
    </xf>
    <xf numFmtId="44" fontId="3" fillId="21" borderId="5" xfId="2" applyFont="1" applyFill="1" applyBorder="1" applyAlignment="1" applyProtection="1">
      <alignment vertical="center" wrapText="1"/>
    </xf>
    <xf numFmtId="9" fontId="3" fillId="21" borderId="5" xfId="3" applyFont="1" applyFill="1" applyBorder="1" applyAlignment="1" applyProtection="1">
      <alignment vertical="center" wrapText="1"/>
    </xf>
    <xf numFmtId="44" fontId="3" fillId="26" borderId="5" xfId="2" applyFont="1" applyFill="1" applyBorder="1" applyAlignment="1" applyProtection="1">
      <alignment vertical="center" wrapText="1"/>
    </xf>
    <xf numFmtId="44" fontId="21" fillId="0" borderId="6" xfId="2" applyFont="1" applyBorder="1" applyAlignment="1" applyProtection="1">
      <alignment horizontal="center" vertical="center" wrapText="1"/>
      <protection locked="0"/>
    </xf>
    <xf numFmtId="0" fontId="3" fillId="21" borderId="6" xfId="1" applyFont="1" applyFill="1" applyBorder="1" applyAlignment="1">
      <alignment horizontal="center" vertical="center" wrapText="1"/>
    </xf>
    <xf numFmtId="0" fontId="3" fillId="21" borderId="8" xfId="1" applyFont="1" applyFill="1" applyBorder="1" applyAlignment="1">
      <alignment horizontal="center" vertical="center" wrapText="1"/>
    </xf>
    <xf numFmtId="0" fontId="3" fillId="21" borderId="9" xfId="1" applyFont="1" applyFill="1" applyBorder="1" applyAlignment="1">
      <alignment horizontal="center" vertical="center" wrapText="1"/>
    </xf>
    <xf numFmtId="44" fontId="18" fillId="0" borderId="5" xfId="2" applyFont="1" applyBorder="1" applyAlignment="1" applyProtection="1">
      <alignment vertical="center" wrapText="1"/>
      <protection locked="0"/>
    </xf>
    <xf numFmtId="9" fontId="18" fillId="0" borderId="5" xfId="3" applyFont="1" applyFill="1" applyBorder="1" applyAlignment="1" applyProtection="1">
      <alignment horizontal="center" vertical="center" wrapText="1"/>
      <protection locked="0"/>
    </xf>
    <xf numFmtId="44" fontId="18" fillId="26" borderId="5" xfId="2" applyFont="1" applyFill="1" applyBorder="1" applyAlignment="1" applyProtection="1">
      <alignment horizontal="center" vertical="center" wrapText="1"/>
    </xf>
    <xf numFmtId="9" fontId="18" fillId="0" borderId="5" xfId="3" applyFont="1" applyBorder="1" applyAlignment="1" applyProtection="1">
      <alignment horizontal="center" vertical="center" wrapText="1"/>
      <protection locked="0"/>
    </xf>
    <xf numFmtId="0" fontId="15" fillId="0" borderId="5" xfId="1" applyFont="1" applyBorder="1" applyAlignment="1" applyProtection="1">
      <alignment vertical="center"/>
      <protection locked="0"/>
    </xf>
    <xf numFmtId="44" fontId="15" fillId="0" borderId="5" xfId="2" applyFont="1" applyBorder="1" applyAlignment="1" applyProtection="1">
      <alignment vertical="center"/>
      <protection locked="0"/>
    </xf>
    <xf numFmtId="44" fontId="15" fillId="26" borderId="5" xfId="2" applyFont="1" applyFill="1" applyBorder="1" applyAlignment="1" applyProtection="1">
      <alignment vertical="center"/>
    </xf>
    <xf numFmtId="44" fontId="15" fillId="0" borderId="6" xfId="2" applyFont="1" applyBorder="1" applyAlignment="1" applyProtection="1">
      <alignment vertical="center"/>
      <protection locked="0"/>
    </xf>
    <xf numFmtId="9" fontId="3" fillId="21" borderId="5" xfId="3" applyFont="1" applyFill="1" applyBorder="1" applyAlignment="1" applyProtection="1">
      <alignment horizontal="center" vertical="center" wrapText="1"/>
    </xf>
    <xf numFmtId="164" fontId="2" fillId="0" borderId="0" xfId="1" applyNumberFormat="1" applyFont="1" applyAlignment="1">
      <alignment horizontal="right" vertical="center"/>
    </xf>
    <xf numFmtId="164" fontId="15" fillId="0" borderId="0" xfId="0" applyNumberFormat="1" applyFont="1" applyAlignment="1">
      <alignment horizontal="center" vertical="center"/>
    </xf>
    <xf numFmtId="164" fontId="15" fillId="0" borderId="0" xfId="1" applyNumberFormat="1" applyFont="1" applyAlignment="1">
      <alignment horizontal="center" vertical="center" wrapText="1"/>
    </xf>
    <xf numFmtId="0" fontId="5" fillId="0" borderId="0" xfId="0" applyFont="1" applyAlignment="1">
      <alignment horizontal="left" vertical="center" wrapText="1"/>
    </xf>
    <xf numFmtId="0" fontId="15" fillId="6" borderId="0" xfId="1" applyFont="1" applyFill="1" applyAlignment="1">
      <alignment horizontal="center" vertical="center"/>
    </xf>
    <xf numFmtId="0" fontId="15" fillId="6" borderId="0" xfId="1" applyFont="1" applyFill="1" applyAlignment="1">
      <alignment vertical="center"/>
    </xf>
    <xf numFmtId="0" fontId="18" fillId="6" borderId="0" xfId="1" applyFont="1" applyFill="1" applyAlignment="1">
      <alignment horizontal="center" vertical="center" wrapText="1"/>
    </xf>
    <xf numFmtId="0" fontId="18" fillId="26" borderId="5" xfId="1" applyFont="1" applyFill="1" applyBorder="1" applyAlignment="1">
      <alignment horizontal="center" vertical="center" wrapText="1"/>
    </xf>
    <xf numFmtId="44" fontId="2" fillId="21" borderId="5" xfId="2" applyFont="1" applyFill="1" applyBorder="1" applyAlignment="1" applyProtection="1">
      <alignment horizontal="right" vertical="center"/>
    </xf>
    <xf numFmtId="9" fontId="2" fillId="21" borderId="5" xfId="3" applyFont="1" applyFill="1" applyBorder="1" applyAlignment="1" applyProtection="1">
      <alignment horizontal="right" vertical="center"/>
    </xf>
    <xf numFmtId="0" fontId="31" fillId="25" borderId="4" xfId="1" applyFont="1" applyFill="1" applyBorder="1" applyAlignment="1">
      <alignment horizontal="center" vertical="center" wrapText="1"/>
    </xf>
    <xf numFmtId="164" fontId="3" fillId="6" borderId="5" xfId="1" applyNumberFormat="1" applyFont="1" applyFill="1" applyBorder="1" applyAlignment="1">
      <alignment horizontal="center" vertical="center"/>
    </xf>
    <xf numFmtId="44" fontId="3" fillId="6" borderId="5" xfId="2" applyFont="1" applyFill="1" applyBorder="1" applyAlignment="1" applyProtection="1">
      <alignment horizontal="center" vertical="center"/>
    </xf>
    <xf numFmtId="9" fontId="2" fillId="6" borderId="5" xfId="3" applyFont="1" applyFill="1" applyBorder="1" applyAlignment="1" applyProtection="1">
      <alignment horizontal="right" vertical="center"/>
    </xf>
    <xf numFmtId="44" fontId="15" fillId="26" borderId="5" xfId="2" applyFont="1" applyFill="1" applyBorder="1" applyAlignment="1" applyProtection="1">
      <alignment vertical="center" wrapText="1"/>
    </xf>
    <xf numFmtId="0" fontId="7" fillId="6" borderId="0" xfId="1" applyFont="1" applyFill="1"/>
    <xf numFmtId="0" fontId="5" fillId="6" borderId="0" xfId="0" applyFont="1" applyFill="1"/>
    <xf numFmtId="164" fontId="3" fillId="6" borderId="0" xfId="1" applyNumberFormat="1" applyFont="1" applyFill="1" applyAlignment="1">
      <alignment vertical="center"/>
    </xf>
    <xf numFmtId="164" fontId="3" fillId="25" borderId="0" xfId="1" applyNumberFormat="1" applyFont="1" applyFill="1" applyAlignment="1">
      <alignment vertical="center"/>
    </xf>
    <xf numFmtId="0" fontId="15" fillId="0" borderId="0" xfId="1" applyFont="1" applyAlignment="1">
      <alignment vertical="center"/>
    </xf>
    <xf numFmtId="164" fontId="3" fillId="6" borderId="0" xfId="1" applyNumberFormat="1" applyFont="1" applyFill="1" applyAlignment="1">
      <alignment horizontal="right" vertical="center"/>
    </xf>
    <xf numFmtId="9" fontId="11" fillId="6" borderId="5" xfId="3" applyFont="1" applyFill="1" applyBorder="1" applyAlignment="1" applyProtection="1">
      <alignment horizontal="center"/>
    </xf>
    <xf numFmtId="9" fontId="20" fillId="6" borderId="5" xfId="3" applyFont="1" applyFill="1" applyBorder="1" applyAlignment="1" applyProtection="1">
      <alignment horizontal="center" vertical="center"/>
    </xf>
    <xf numFmtId="164" fontId="3" fillId="0" borderId="0" xfId="1" applyNumberFormat="1" applyFont="1" applyAlignment="1">
      <alignment vertical="center"/>
    </xf>
    <xf numFmtId="0" fontId="15" fillId="2" borderId="20" xfId="0" applyFont="1" applyFill="1" applyBorder="1"/>
    <xf numFmtId="0" fontId="15" fillId="2" borderId="19" xfId="0" applyFont="1" applyFill="1" applyBorder="1"/>
    <xf numFmtId="0" fontId="15" fillId="2" borderId="21" xfId="0" applyFont="1" applyFill="1" applyBorder="1"/>
    <xf numFmtId="164" fontId="3" fillId="0" borderId="0" xfId="1" applyNumberFormat="1" applyFont="1" applyAlignment="1">
      <alignment horizontal="right" vertical="center"/>
    </xf>
    <xf numFmtId="44" fontId="3" fillId="0" borderId="0" xfId="2" applyFont="1" applyFill="1" applyBorder="1" applyAlignment="1" applyProtection="1">
      <alignment vertical="center"/>
    </xf>
    <xf numFmtId="164" fontId="3" fillId="0" borderId="0" xfId="1" applyNumberFormat="1" applyFont="1" applyAlignment="1">
      <alignment horizontal="center" vertical="center"/>
    </xf>
    <xf numFmtId="0" fontId="15" fillId="2" borderId="26" xfId="0" applyFont="1" applyFill="1" applyBorder="1"/>
    <xf numFmtId="0" fontId="15" fillId="2" borderId="0" xfId="0" applyFont="1" applyFill="1"/>
    <xf numFmtId="0" fontId="15" fillId="2" borderId="36" xfId="0" applyFont="1" applyFill="1" applyBorder="1"/>
    <xf numFmtId="0" fontId="5" fillId="0" borderId="0" xfId="0" applyFont="1"/>
    <xf numFmtId="0" fontId="15" fillId="2" borderId="26" xfId="0" applyFont="1" applyFill="1" applyBorder="1" applyAlignment="1">
      <alignment horizontal="center"/>
    </xf>
    <xf numFmtId="0" fontId="23" fillId="0" borderId="0" xfId="0" applyFont="1" applyProtection="1">
      <protection locked="0"/>
      <extLst>
        <ext xmlns:xfpb="http://schemas.microsoft.com/office/spreadsheetml/2022/featurepropertybag" uri="{C7286773-470A-42A8-94C5-96B5CB345126}">
          <xfpb:xfComplement i="0"/>
        </ext>
      </extLst>
    </xf>
    <xf numFmtId="0" fontId="5" fillId="0" borderId="0" xfId="0" applyFont="1" applyAlignment="1">
      <alignment horizontal="left"/>
    </xf>
    <xf numFmtId="0" fontId="7" fillId="0" borderId="0" xfId="0" applyFont="1" applyAlignment="1">
      <alignment horizontal="left"/>
    </xf>
    <xf numFmtId="164" fontId="3" fillId="0" borderId="0" xfId="1" applyNumberFormat="1" applyFont="1" applyAlignment="1">
      <alignment horizontal="left" vertical="center"/>
    </xf>
    <xf numFmtId="49" fontId="5" fillId="0" borderId="0" xfId="0" applyNumberFormat="1" applyFont="1" applyAlignment="1">
      <alignment horizontal="left" vertical="top" wrapText="1"/>
    </xf>
    <xf numFmtId="0" fontId="11" fillId="2" borderId="26" xfId="0" applyFont="1" applyFill="1" applyBorder="1"/>
    <xf numFmtId="0" fontId="11" fillId="2" borderId="0" xfId="0" applyFont="1" applyFill="1"/>
    <xf numFmtId="0" fontId="11" fillId="2" borderId="36" xfId="0" applyFont="1" applyFill="1" applyBorder="1"/>
    <xf numFmtId="49" fontId="5" fillId="0" borderId="0" xfId="0" applyNumberFormat="1" applyFont="1" applyAlignment="1">
      <alignment vertical="top" wrapText="1"/>
    </xf>
    <xf numFmtId="0" fontId="15" fillId="2" borderId="50" xfId="0" applyFont="1" applyFill="1" applyBorder="1"/>
    <xf numFmtId="0" fontId="15" fillId="2" borderId="51" xfId="0" applyFont="1" applyFill="1" applyBorder="1"/>
    <xf numFmtId="0" fontId="15" fillId="2" borderId="52" xfId="0" applyFont="1" applyFill="1" applyBorder="1"/>
    <xf numFmtId="49" fontId="15" fillId="2" borderId="0" xfId="0" applyNumberFormat="1" applyFont="1" applyFill="1" applyAlignment="1">
      <alignment horizontal="center" vertical="top" wrapText="1"/>
    </xf>
    <xf numFmtId="49" fontId="5" fillId="0" borderId="0" xfId="0" applyNumberFormat="1" applyFont="1" applyAlignment="1">
      <alignment horizontal="right" vertical="top" wrapText="1"/>
    </xf>
    <xf numFmtId="49" fontId="15" fillId="33" borderId="57" xfId="0" applyNumberFormat="1" applyFont="1" applyFill="1" applyBorder="1" applyAlignment="1" applyProtection="1">
      <alignment horizontal="center" vertical="top" wrapText="1"/>
      <protection locked="0"/>
    </xf>
    <xf numFmtId="49" fontId="26" fillId="0" borderId="0" xfId="0" applyNumberFormat="1" applyFont="1" applyAlignment="1">
      <alignment vertical="top" wrapText="1"/>
    </xf>
    <xf numFmtId="0" fontId="2" fillId="0" borderId="0" xfId="1" applyFont="1" applyAlignment="1">
      <alignment horizontal="center" vertical="center" wrapText="1"/>
    </xf>
    <xf numFmtId="164" fontId="2" fillId="0" borderId="0" xfId="1" applyNumberFormat="1" applyFont="1" applyAlignment="1">
      <alignment horizontal="center" vertical="center" wrapText="1"/>
    </xf>
    <xf numFmtId="0" fontId="7" fillId="21" borderId="11" xfId="0" applyFont="1" applyFill="1" applyBorder="1"/>
    <xf numFmtId="0" fontId="7" fillId="21" borderId="5" xfId="0" applyFont="1" applyFill="1" applyBorder="1"/>
    <xf numFmtId="0" fontId="6" fillId="32" borderId="5" xfId="1" applyFont="1" applyFill="1" applyBorder="1" applyAlignment="1">
      <alignment horizontal="right" vertical="center"/>
    </xf>
    <xf numFmtId="0" fontId="22" fillId="32" borderId="5" xfId="0" applyFont="1" applyFill="1" applyBorder="1" applyAlignment="1">
      <alignment horizontal="right" vertical="center" indent="1"/>
    </xf>
    <xf numFmtId="0" fontId="22" fillId="32" borderId="5" xfId="0" applyFont="1" applyFill="1" applyBorder="1" applyAlignment="1">
      <alignment horizontal="right" vertical="center"/>
    </xf>
    <xf numFmtId="0" fontId="3" fillId="0" borderId="0" xfId="1" applyFont="1" applyAlignment="1">
      <alignment horizontal="right" vertical="center" wrapText="1"/>
    </xf>
    <xf numFmtId="164" fontId="3" fillId="0" borderId="0" xfId="1" applyNumberFormat="1" applyFont="1" applyAlignment="1">
      <alignment horizontal="center" vertical="center" wrapText="1"/>
    </xf>
    <xf numFmtId="49" fontId="15" fillId="0" borderId="0" xfId="0" applyNumberFormat="1" applyFont="1" applyAlignment="1">
      <alignment horizontal="center" vertical="center"/>
    </xf>
    <xf numFmtId="0" fontId="21" fillId="26" borderId="5" xfId="1" applyFont="1" applyFill="1" applyBorder="1" applyAlignment="1">
      <alignment horizontal="center" vertical="center" wrapText="1"/>
    </xf>
    <xf numFmtId="0" fontId="6" fillId="6" borderId="14" xfId="1" applyFont="1" applyFill="1" applyBorder="1" applyAlignment="1">
      <alignment horizontal="center" vertical="center" wrapText="1"/>
    </xf>
    <xf numFmtId="0" fontId="6" fillId="6" borderId="11" xfId="1" applyFont="1" applyFill="1" applyBorder="1" applyAlignment="1">
      <alignment horizontal="center" vertical="center" wrapText="1"/>
    </xf>
    <xf numFmtId="0" fontId="3" fillId="6" borderId="14" xfId="1" applyFont="1" applyFill="1" applyBorder="1" applyAlignment="1">
      <alignment horizontal="center" vertical="center" wrapText="1"/>
    </xf>
    <xf numFmtId="0" fontId="21" fillId="26" borderId="25" xfId="1" applyFont="1" applyFill="1" applyBorder="1" applyAlignment="1">
      <alignment horizontal="center" vertical="center" wrapText="1"/>
    </xf>
    <xf numFmtId="0" fontId="18" fillId="0" borderId="60" xfId="1" applyFont="1" applyBorder="1" applyAlignment="1" applyProtection="1">
      <alignment horizontal="center" vertical="center" wrapText="1"/>
      <protection locked="0"/>
    </xf>
    <xf numFmtId="0" fontId="18" fillId="0" borderId="10" xfId="1" applyFont="1" applyBorder="1" applyAlignment="1" applyProtection="1">
      <alignment horizontal="center" vertical="center" wrapText="1"/>
      <protection locked="0"/>
    </xf>
    <xf numFmtId="44" fontId="18" fillId="0" borderId="1" xfId="2" applyFont="1" applyBorder="1" applyAlignment="1" applyProtection="1">
      <alignment horizontal="center" vertical="center" wrapText="1"/>
      <protection locked="0"/>
    </xf>
    <xf numFmtId="0" fontId="21" fillId="26" borderId="33" xfId="1" applyFont="1" applyFill="1" applyBorder="1" applyAlignment="1">
      <alignment horizontal="center" vertical="center" wrapText="1"/>
    </xf>
    <xf numFmtId="0" fontId="56" fillId="34" borderId="0" xfId="0" applyFont="1" applyFill="1"/>
    <xf numFmtId="0" fontId="57" fillId="0" borderId="0" xfId="0" applyFont="1"/>
    <xf numFmtId="0" fontId="6" fillId="13" borderId="0" xfId="0" applyFont="1" applyFill="1" applyAlignment="1">
      <alignment horizontal="left"/>
    </xf>
    <xf numFmtId="0" fontId="21" fillId="26" borderId="10" xfId="1" applyFont="1" applyFill="1" applyBorder="1" applyAlignment="1">
      <alignment horizontal="center" vertical="center" wrapText="1"/>
    </xf>
    <xf numFmtId="44" fontId="18" fillId="0" borderId="10" xfId="2" applyFont="1" applyBorder="1" applyAlignment="1" applyProtection="1">
      <alignment vertical="center" wrapText="1"/>
      <protection locked="0"/>
    </xf>
    <xf numFmtId="9" fontId="18" fillId="0" borderId="10" xfId="3" applyFont="1" applyBorder="1" applyAlignment="1" applyProtection="1">
      <alignment horizontal="center" vertical="center" wrapText="1"/>
      <protection locked="0"/>
    </xf>
    <xf numFmtId="0" fontId="22" fillId="6" borderId="11" xfId="0" applyFont="1" applyFill="1" applyBorder="1" applyAlignment="1">
      <alignment horizontal="center" vertical="center"/>
    </xf>
    <xf numFmtId="44" fontId="6" fillId="6" borderId="11" xfId="2" applyFont="1" applyFill="1" applyBorder="1" applyAlignment="1" applyProtection="1">
      <alignment horizontal="center" vertical="center" wrapText="1"/>
    </xf>
    <xf numFmtId="0" fontId="22" fillId="6" borderId="5" xfId="0" applyFont="1" applyFill="1" applyBorder="1" applyAlignment="1">
      <alignment horizontal="center" vertical="center" wrapText="1"/>
    </xf>
    <xf numFmtId="0" fontId="24" fillId="35" borderId="26" xfId="0" applyFont="1" applyFill="1" applyBorder="1"/>
    <xf numFmtId="0" fontId="24" fillId="35" borderId="0" xfId="0" applyFont="1" applyFill="1"/>
    <xf numFmtId="0" fontId="0" fillId="35" borderId="0" xfId="0" applyFill="1"/>
    <xf numFmtId="0" fontId="36" fillId="35" borderId="36" xfId="0" quotePrefix="1" applyFont="1" applyFill="1" applyBorder="1"/>
    <xf numFmtId="0" fontId="0" fillId="2" borderId="26" xfId="0" applyFill="1" applyBorder="1"/>
    <xf numFmtId="0" fontId="0" fillId="2" borderId="0" xfId="0" applyFill="1"/>
    <xf numFmtId="0" fontId="36" fillId="2" borderId="36" xfId="0" quotePrefix="1" applyFont="1" applyFill="1" applyBorder="1"/>
    <xf numFmtId="0" fontId="24" fillId="2" borderId="26" xfId="0" applyFont="1" applyFill="1" applyBorder="1" applyAlignment="1">
      <alignment horizontal="left"/>
    </xf>
    <xf numFmtId="0" fontId="0" fillId="2" borderId="0" xfId="0" applyFill="1" applyAlignment="1">
      <alignment vertical="center"/>
    </xf>
    <xf numFmtId="0" fontId="0" fillId="2" borderId="36" xfId="0" applyFill="1" applyBorder="1"/>
    <xf numFmtId="0" fontId="0" fillId="2" borderId="0" xfId="0" applyFill="1" applyAlignment="1">
      <alignment horizontal="right"/>
    </xf>
    <xf numFmtId="0" fontId="0" fillId="2" borderId="50" xfId="0" applyFill="1" applyBorder="1"/>
    <xf numFmtId="0" fontId="0" fillId="2" borderId="51" xfId="0" applyFill="1" applyBorder="1"/>
    <xf numFmtId="0" fontId="0" fillId="2" borderId="52" xfId="0" applyFill="1" applyBorder="1"/>
    <xf numFmtId="0" fontId="24" fillId="35" borderId="20" xfId="0" applyFont="1" applyFill="1" applyBorder="1"/>
    <xf numFmtId="0" fontId="24" fillId="35" borderId="19" xfId="0" applyFont="1" applyFill="1" applyBorder="1"/>
    <xf numFmtId="0" fontId="0" fillId="35" borderId="19" xfId="0" applyFill="1" applyBorder="1"/>
    <xf numFmtId="0" fontId="0" fillId="35" borderId="21" xfId="0" applyFill="1" applyBorder="1"/>
    <xf numFmtId="0" fontId="24" fillId="2" borderId="26" xfId="0" applyFont="1" applyFill="1" applyBorder="1"/>
    <xf numFmtId="0" fontId="24" fillId="2" borderId="0" xfId="0" applyFont="1" applyFill="1"/>
    <xf numFmtId="0" fontId="61" fillId="2" borderId="26" xfId="0" applyFont="1" applyFill="1" applyBorder="1"/>
    <xf numFmtId="0" fontId="61" fillId="2" borderId="0" xfId="0" applyFont="1" applyFill="1" applyAlignment="1">
      <alignment horizontal="right"/>
    </xf>
    <xf numFmtId="0" fontId="61" fillId="2" borderId="0" xfId="0" applyFont="1" applyFill="1"/>
    <xf numFmtId="0" fontId="61" fillId="2" borderId="0" xfId="0" applyFont="1" applyFill="1" applyAlignment="1">
      <alignment horizontal="center"/>
    </xf>
    <xf numFmtId="0" fontId="0" fillId="2" borderId="0" xfId="0" applyFill="1" applyAlignment="1">
      <alignment horizontal="center"/>
    </xf>
    <xf numFmtId="0" fontId="61" fillId="2" borderId="0" xfId="0" applyFont="1" applyFill="1" applyAlignment="1">
      <alignment horizontal="left"/>
    </xf>
    <xf numFmtId="0" fontId="0" fillId="21" borderId="5" xfId="0" applyFill="1" applyBorder="1"/>
    <xf numFmtId="0" fontId="0" fillId="2" borderId="26" xfId="0" applyFill="1" applyBorder="1" applyAlignment="1">
      <alignment horizontal="right"/>
    </xf>
    <xf numFmtId="0" fontId="0" fillId="2" borderId="26" xfId="0" applyFill="1" applyBorder="1" applyAlignment="1">
      <alignment horizontal="center"/>
    </xf>
    <xf numFmtId="44" fontId="0" fillId="2" borderId="0" xfId="0" applyNumberFormat="1" applyFill="1" applyAlignment="1">
      <alignment horizontal="center"/>
    </xf>
    <xf numFmtId="0" fontId="0" fillId="2" borderId="20" xfId="0" applyFill="1" applyBorder="1"/>
    <xf numFmtId="0" fontId="0" fillId="2" borderId="19" xfId="0" applyFill="1" applyBorder="1"/>
    <xf numFmtId="0" fontId="0" fillId="2" borderId="21" xfId="0" applyFill="1" applyBorder="1"/>
    <xf numFmtId="0" fontId="62" fillId="0" borderId="0" xfId="0" applyFont="1"/>
    <xf numFmtId="0" fontId="44" fillId="27" borderId="5" xfId="0" applyFont="1" applyFill="1" applyBorder="1" applyAlignment="1">
      <alignment horizontal="center" vertical="center"/>
    </xf>
    <xf numFmtId="0" fontId="11" fillId="3" borderId="5" xfId="1" applyFont="1" applyFill="1" applyBorder="1" applyAlignment="1">
      <alignment horizontal="center" vertical="center" wrapText="1"/>
    </xf>
    <xf numFmtId="0" fontId="2" fillId="36" borderId="5" xfId="1" applyFont="1" applyFill="1" applyBorder="1" applyAlignment="1" applyProtection="1">
      <alignment horizontal="center" vertical="top"/>
      <protection locked="0"/>
    </xf>
    <xf numFmtId="0" fontId="2" fillId="2" borderId="6" xfId="1" applyFont="1" applyFill="1" applyBorder="1" applyAlignment="1" applyProtection="1">
      <alignment horizontal="center" vertical="top"/>
      <protection locked="0"/>
    </xf>
    <xf numFmtId="165" fontId="2" fillId="6" borderId="64" xfId="1" applyNumberFormat="1" applyFont="1" applyFill="1" applyBorder="1" applyAlignment="1">
      <alignment horizontal="right" vertical="center"/>
    </xf>
    <xf numFmtId="0" fontId="2" fillId="2" borderId="5" xfId="1" applyFont="1" applyFill="1" applyBorder="1" applyAlignment="1" applyProtection="1">
      <alignment horizontal="center" vertical="top"/>
      <protection locked="0"/>
    </xf>
    <xf numFmtId="165" fontId="3" fillId="6" borderId="65" xfId="1" applyNumberFormat="1" applyFont="1" applyFill="1" applyBorder="1" applyAlignment="1">
      <alignment vertical="center"/>
    </xf>
    <xf numFmtId="0" fontId="66" fillId="0" borderId="54" xfId="0" applyFont="1" applyBorder="1"/>
    <xf numFmtId="0" fontId="66" fillId="0" borderId="55" xfId="0" applyFont="1" applyBorder="1"/>
    <xf numFmtId="165" fontId="66" fillId="0" borderId="55" xfId="0" applyNumberFormat="1" applyFont="1" applyBorder="1" applyProtection="1">
      <protection locked="0"/>
    </xf>
    <xf numFmtId="0" fontId="23" fillId="0" borderId="0" xfId="0" applyFont="1" applyProtection="1">
      <protection hidden="1"/>
    </xf>
    <xf numFmtId="0" fontId="23" fillId="0" borderId="0" xfId="0" applyFont="1"/>
    <xf numFmtId="0" fontId="41" fillId="0" borderId="0" xfId="0" applyFont="1" applyAlignment="1" applyProtection="1">
      <alignment horizontal="center" vertical="center"/>
      <protection hidden="1"/>
    </xf>
    <xf numFmtId="0" fontId="2" fillId="0" borderId="0" xfId="0" applyFont="1" applyAlignment="1" applyProtection="1">
      <alignment horizontal="right" vertical="center"/>
      <protection hidden="1"/>
    </xf>
    <xf numFmtId="0" fontId="34" fillId="2" borderId="63" xfId="0" applyFont="1" applyFill="1" applyBorder="1" applyAlignment="1" applyProtection="1">
      <alignment horizontal="left" vertical="center" wrapText="1"/>
      <protection hidden="1"/>
    </xf>
    <xf numFmtId="0" fontId="23" fillId="2" borderId="0" xfId="0" applyFont="1" applyFill="1" applyProtection="1">
      <protection hidden="1"/>
    </xf>
    <xf numFmtId="0" fontId="23" fillId="2" borderId="0" xfId="0" applyFont="1" applyFill="1"/>
    <xf numFmtId="0" fontId="34" fillId="2" borderId="64" xfId="0" applyFont="1" applyFill="1" applyBorder="1" applyAlignment="1" applyProtection="1">
      <alignment vertical="center" wrapText="1"/>
      <protection hidden="1"/>
    </xf>
    <xf numFmtId="0" fontId="34" fillId="2" borderId="64" xfId="0" applyFont="1" applyFill="1" applyBorder="1" applyAlignment="1" applyProtection="1">
      <alignment vertical="center"/>
      <protection hidden="1"/>
    </xf>
    <xf numFmtId="0" fontId="67" fillId="2" borderId="0" xfId="0" applyFont="1" applyFill="1" applyProtection="1">
      <protection hidden="1"/>
    </xf>
    <xf numFmtId="0" fontId="67" fillId="2" borderId="0" xfId="0" applyFont="1" applyFill="1"/>
    <xf numFmtId="0" fontId="34" fillId="2" borderId="69" xfId="0" applyFont="1" applyFill="1" applyBorder="1" applyAlignment="1" applyProtection="1">
      <alignment vertical="center"/>
      <protection hidden="1"/>
    </xf>
    <xf numFmtId="0" fontId="34" fillId="18" borderId="2" xfId="0" applyFont="1" applyFill="1" applyBorder="1" applyAlignment="1" applyProtection="1">
      <alignment vertical="center"/>
      <protection locked="0"/>
    </xf>
    <xf numFmtId="0" fontId="34" fillId="18" borderId="34" xfId="0" applyFont="1" applyFill="1" applyBorder="1" applyAlignment="1" applyProtection="1">
      <alignment vertical="center"/>
      <protection locked="0"/>
    </xf>
    <xf numFmtId="0" fontId="34" fillId="2" borderId="65" xfId="0" applyFont="1" applyFill="1" applyBorder="1" applyAlignment="1" applyProtection="1">
      <alignment horizontal="left" vertical="center" wrapText="1"/>
      <protection hidden="1"/>
    </xf>
    <xf numFmtId="0" fontId="67" fillId="2" borderId="0" xfId="0" applyFont="1" applyFill="1" applyAlignment="1" applyProtection="1">
      <alignment horizontal="right" vertical="center"/>
      <protection hidden="1"/>
    </xf>
    <xf numFmtId="0" fontId="67" fillId="2" borderId="0" xfId="0" applyFont="1" applyFill="1" applyAlignment="1">
      <alignment horizontal="right" vertical="center"/>
    </xf>
    <xf numFmtId="0" fontId="20" fillId="14" borderId="57" xfId="0" applyFont="1" applyFill="1" applyBorder="1" applyAlignment="1" applyProtection="1">
      <alignment horizontal="center" vertical="center" wrapText="1"/>
      <protection hidden="1"/>
    </xf>
    <xf numFmtId="0" fontId="68" fillId="2" borderId="0" xfId="0" applyFont="1" applyFill="1" applyAlignment="1" applyProtection="1">
      <alignment vertical="center" wrapText="1"/>
      <protection hidden="1"/>
    </xf>
    <xf numFmtId="0" fontId="68" fillId="2" borderId="0" xfId="0" applyFont="1" applyFill="1" applyAlignment="1">
      <alignment vertical="center" wrapText="1"/>
    </xf>
    <xf numFmtId="0" fontId="34" fillId="2" borderId="64" xfId="0" applyFont="1" applyFill="1" applyBorder="1" applyAlignment="1" applyProtection="1">
      <alignment horizontal="left" vertical="center"/>
      <protection hidden="1"/>
    </xf>
    <xf numFmtId="0" fontId="34" fillId="2" borderId="64" xfId="0" applyFont="1" applyFill="1" applyBorder="1" applyAlignment="1" applyProtection="1">
      <alignment horizontal="left" vertical="center" wrapText="1"/>
      <protection hidden="1"/>
    </xf>
    <xf numFmtId="0" fontId="34" fillId="2" borderId="69" xfId="0" applyFont="1" applyFill="1" applyBorder="1" applyAlignment="1" applyProtection="1">
      <alignment horizontal="left" vertical="center"/>
      <protection hidden="1"/>
    </xf>
    <xf numFmtId="0" fontId="23" fillId="2" borderId="63" xfId="0" applyFont="1" applyFill="1" applyBorder="1" applyAlignment="1" applyProtection="1">
      <alignment horizontal="right" vertical="center" wrapText="1"/>
      <protection hidden="1"/>
    </xf>
    <xf numFmtId="0" fontId="68" fillId="2" borderId="26" xfId="0" applyFont="1" applyFill="1" applyBorder="1" applyAlignment="1" applyProtection="1">
      <alignment horizontal="center" vertical="center" wrapText="1"/>
      <protection hidden="1"/>
    </xf>
    <xf numFmtId="0" fontId="68" fillId="2" borderId="0" xfId="0" applyFont="1" applyFill="1" applyAlignment="1">
      <alignment horizontal="center" vertical="center" wrapText="1"/>
    </xf>
    <xf numFmtId="0" fontId="23" fillId="2" borderId="57" xfId="0" applyFont="1" applyFill="1" applyBorder="1" applyAlignment="1" applyProtection="1">
      <alignment horizontal="right" vertical="center" wrapText="1"/>
      <protection hidden="1"/>
    </xf>
    <xf numFmtId="0" fontId="68" fillId="18" borderId="57" xfId="0" applyFont="1" applyFill="1" applyBorder="1" applyAlignment="1" applyProtection="1">
      <alignment horizontal="left" vertical="center"/>
      <protection locked="0"/>
    </xf>
    <xf numFmtId="0" fontId="23" fillId="18" borderId="19" xfId="0" applyFont="1" applyFill="1" applyBorder="1" applyAlignment="1" applyProtection="1">
      <alignment horizontal="right" vertical="center"/>
      <protection hidden="1"/>
    </xf>
    <xf numFmtId="166" fontId="23" fillId="18" borderId="57" xfId="0" applyNumberFormat="1" applyFont="1" applyFill="1" applyBorder="1" applyAlignment="1" applyProtection="1">
      <alignment horizontal="left" vertical="center"/>
      <protection locked="0"/>
    </xf>
    <xf numFmtId="0" fontId="68" fillId="2" borderId="0" xfId="0" applyFont="1" applyFill="1" applyAlignment="1" applyProtection="1">
      <alignment horizontal="center" vertical="center" wrapText="1"/>
      <protection hidden="1"/>
    </xf>
    <xf numFmtId="0" fontId="3" fillId="26" borderId="5" xfId="1" applyFont="1" applyFill="1" applyBorder="1" applyAlignment="1">
      <alignment horizontal="center" vertical="center"/>
    </xf>
    <xf numFmtId="44" fontId="51" fillId="27" borderId="11" xfId="2" applyFont="1" applyFill="1" applyBorder="1" applyAlignment="1" applyProtection="1">
      <alignment horizontal="center" vertical="center"/>
    </xf>
    <xf numFmtId="44" fontId="51" fillId="27" borderId="11" xfId="2" applyFont="1" applyFill="1" applyBorder="1" applyAlignment="1" applyProtection="1">
      <alignment horizontal="center" vertical="center" wrapText="1"/>
    </xf>
    <xf numFmtId="0" fontId="51" fillId="6" borderId="20" xfId="1" applyFont="1" applyFill="1" applyBorder="1" applyAlignment="1">
      <alignment horizontal="center" vertical="center"/>
    </xf>
    <xf numFmtId="0" fontId="51" fillId="6" borderId="19" xfId="1" applyFont="1" applyFill="1" applyBorder="1" applyAlignment="1">
      <alignment horizontal="center" vertical="center"/>
    </xf>
    <xf numFmtId="0" fontId="3" fillId="6" borderId="47" xfId="1" applyFont="1" applyFill="1" applyBorder="1" applyAlignment="1">
      <alignment horizontal="center" vertical="center" wrapText="1"/>
    </xf>
    <xf numFmtId="0" fontId="15" fillId="6" borderId="51" xfId="1" applyFont="1" applyFill="1" applyBorder="1" applyAlignment="1">
      <alignment vertical="center"/>
    </xf>
    <xf numFmtId="0" fontId="18" fillId="6" borderId="51" xfId="1" applyFont="1" applyFill="1" applyBorder="1" applyAlignment="1">
      <alignment horizontal="center" vertical="center" wrapText="1"/>
    </xf>
    <xf numFmtId="44" fontId="15" fillId="0" borderId="37" xfId="2" applyFont="1" applyBorder="1" applyAlignment="1" applyProtection="1">
      <alignment vertical="center"/>
      <protection locked="0"/>
    </xf>
    <xf numFmtId="44" fontId="20" fillId="21" borderId="5" xfId="2" applyFont="1" applyFill="1" applyBorder="1" applyAlignment="1" applyProtection="1">
      <alignment vertical="center"/>
    </xf>
    <xf numFmtId="0" fontId="21" fillId="25" borderId="68" xfId="1" applyFont="1" applyFill="1" applyBorder="1" applyAlignment="1">
      <alignment horizontal="center" vertical="center" wrapText="1"/>
    </xf>
    <xf numFmtId="0" fontId="21" fillId="25" borderId="40" xfId="1" applyFont="1" applyFill="1" applyBorder="1" applyAlignment="1">
      <alignment horizontal="center" vertical="center" wrapText="1"/>
    </xf>
    <xf numFmtId="0" fontId="6" fillId="6" borderId="47" xfId="1" applyFont="1" applyFill="1" applyBorder="1" applyAlignment="1">
      <alignment horizontal="center" vertical="center" wrapText="1"/>
    </xf>
    <xf numFmtId="44" fontId="18" fillId="26" borderId="37" xfId="2" applyFont="1" applyFill="1" applyBorder="1" applyAlignment="1" applyProtection="1">
      <alignment horizontal="center" vertical="center" wrapText="1"/>
    </xf>
    <xf numFmtId="44" fontId="18" fillId="17" borderId="37" xfId="2" applyFont="1" applyFill="1" applyBorder="1" applyAlignment="1" applyProtection="1">
      <alignment horizontal="center" vertical="center" wrapText="1"/>
      <protection hidden="1"/>
    </xf>
    <xf numFmtId="44" fontId="18" fillId="0" borderId="37" xfId="2" applyFont="1" applyBorder="1" applyAlignment="1" applyProtection="1">
      <alignment horizontal="center" vertical="center" wrapText="1"/>
      <protection locked="0"/>
    </xf>
    <xf numFmtId="44" fontId="3" fillId="6" borderId="45" xfId="1" applyNumberFormat="1" applyFont="1" applyFill="1" applyBorder="1" applyAlignment="1">
      <alignment horizontal="center" vertical="center"/>
    </xf>
    <xf numFmtId="10" fontId="24" fillId="6" borderId="5" xfId="3" applyNumberFormat="1" applyFont="1" applyFill="1" applyBorder="1" applyAlignment="1">
      <alignment horizontal="center" vertical="center"/>
    </xf>
    <xf numFmtId="9" fontId="24" fillId="6" borderId="5" xfId="3" applyFont="1" applyFill="1" applyBorder="1" applyAlignment="1">
      <alignment horizontal="center" vertical="center"/>
    </xf>
    <xf numFmtId="0" fontId="24" fillId="6" borderId="5" xfId="0" applyFont="1" applyFill="1" applyBorder="1" applyAlignment="1">
      <alignment horizontal="right" vertical="center"/>
    </xf>
    <xf numFmtId="44" fontId="24" fillId="6" borderId="5" xfId="2" applyFont="1" applyFill="1" applyBorder="1"/>
    <xf numFmtId="44" fontId="0" fillId="26" borderId="5" xfId="2" applyFont="1" applyFill="1" applyBorder="1"/>
    <xf numFmtId="10" fontId="38" fillId="0" borderId="0" xfId="2" applyNumberFormat="1" applyFont="1" applyFill="1" applyBorder="1"/>
    <xf numFmtId="10" fontId="58" fillId="0" borderId="0" xfId="3" applyNumberFormat="1" applyFont="1" applyFill="1" applyBorder="1"/>
    <xf numFmtId="10" fontId="58" fillId="6" borderId="5" xfId="3" applyNumberFormat="1" applyFont="1" applyFill="1" applyBorder="1"/>
    <xf numFmtId="9" fontId="38" fillId="24" borderId="5" xfId="3" applyFont="1" applyFill="1" applyBorder="1" applyAlignment="1">
      <alignment horizontal="center"/>
    </xf>
    <xf numFmtId="44" fontId="24" fillId="6" borderId="5" xfId="0" applyNumberFormat="1" applyFont="1" applyFill="1" applyBorder="1" applyAlignment="1">
      <alignment horizontal="center" vertical="center"/>
    </xf>
    <xf numFmtId="9" fontId="29" fillId="26" borderId="5" xfId="3" applyFont="1" applyFill="1" applyBorder="1" applyAlignment="1">
      <alignment horizontal="center"/>
    </xf>
    <xf numFmtId="44" fontId="0" fillId="26" borderId="5" xfId="0" applyNumberFormat="1" applyFill="1" applyBorder="1" applyAlignment="1">
      <alignment horizontal="center" vertical="center"/>
    </xf>
    <xf numFmtId="10" fontId="29" fillId="26" borderId="5" xfId="3" applyNumberFormat="1" applyFont="1" applyFill="1" applyBorder="1" applyAlignment="1">
      <alignment horizontal="center"/>
    </xf>
    <xf numFmtId="0" fontId="58" fillId="2" borderId="0" xfId="0" applyFont="1" applyFill="1"/>
    <xf numFmtId="0" fontId="24" fillId="0" borderId="5" xfId="0" applyFont="1" applyBorder="1" applyAlignment="1">
      <alignment horizontal="center" vertical="center"/>
    </xf>
    <xf numFmtId="0" fontId="24" fillId="0" borderId="0" xfId="0" applyFont="1" applyAlignment="1">
      <alignment horizontal="center" vertical="center"/>
    </xf>
    <xf numFmtId="164" fontId="2" fillId="2" borderId="13" xfId="1" applyNumberFormat="1" applyFont="1" applyFill="1" applyBorder="1" applyAlignment="1">
      <alignment horizontal="left" vertical="top" wrapText="1"/>
    </xf>
    <xf numFmtId="164" fontId="2" fillId="2" borderId="35" xfId="1" applyNumberFormat="1" applyFont="1" applyFill="1" applyBorder="1" applyAlignment="1">
      <alignment horizontal="left" vertical="top" wrapText="1"/>
    </xf>
    <xf numFmtId="0" fontId="6" fillId="0" borderId="0" xfId="0" applyFont="1" applyAlignment="1">
      <alignment horizontal="center"/>
    </xf>
    <xf numFmtId="0" fontId="34" fillId="0" borderId="5" xfId="0" applyFont="1" applyBorder="1"/>
    <xf numFmtId="0" fontId="30" fillId="0" borderId="5" xfId="0" applyFont="1" applyBorder="1"/>
    <xf numFmtId="9" fontId="34" fillId="0" borderId="5" xfId="3" applyFont="1" applyBorder="1"/>
    <xf numFmtId="0" fontId="34" fillId="0" borderId="5" xfId="0" applyFont="1" applyBorder="1" applyAlignment="1">
      <alignment wrapText="1"/>
    </xf>
    <xf numFmtId="44" fontId="34" fillId="0" borderId="5" xfId="0" applyNumberFormat="1" applyFont="1" applyBorder="1"/>
    <xf numFmtId="44" fontId="34" fillId="0" borderId="5" xfId="2" applyFont="1" applyBorder="1" applyAlignment="1"/>
    <xf numFmtId="0" fontId="73" fillId="0" borderId="5" xfId="0" applyFont="1" applyBorder="1"/>
    <xf numFmtId="9" fontId="34" fillId="0" borderId="5" xfId="0" applyNumberFormat="1" applyFont="1" applyBorder="1"/>
    <xf numFmtId="0" fontId="6" fillId="6" borderId="5" xfId="0" applyFont="1" applyFill="1" applyBorder="1"/>
    <xf numFmtId="44" fontId="6" fillId="6" borderId="5" xfId="2" applyFont="1" applyFill="1" applyBorder="1"/>
    <xf numFmtId="164" fontId="2" fillId="2" borderId="8" xfId="1" applyNumberFormat="1" applyFont="1" applyFill="1" applyBorder="1" applyAlignment="1">
      <alignment horizontal="right" vertical="center"/>
    </xf>
    <xf numFmtId="165" fontId="3" fillId="2" borderId="8" xfId="1" applyNumberFormat="1" applyFont="1" applyFill="1" applyBorder="1" applyAlignment="1">
      <alignment horizontal="right" vertical="center"/>
    </xf>
    <xf numFmtId="164" fontId="2" fillId="2" borderId="24" xfId="1" applyNumberFormat="1" applyFont="1" applyFill="1" applyBorder="1" applyAlignment="1">
      <alignment horizontal="right" vertical="center"/>
    </xf>
    <xf numFmtId="0" fontId="7" fillId="2" borderId="0" xfId="0" applyFont="1" applyFill="1"/>
    <xf numFmtId="164" fontId="55" fillId="19" borderId="32" xfId="1" applyNumberFormat="1" applyFont="1" applyFill="1" applyBorder="1" applyAlignment="1">
      <alignment horizontal="center" vertical="center" wrapText="1"/>
    </xf>
    <xf numFmtId="0" fontId="12" fillId="2" borderId="24" xfId="0" applyFont="1" applyFill="1" applyBorder="1" applyAlignment="1">
      <alignment horizontal="center" vertical="center"/>
    </xf>
    <xf numFmtId="0" fontId="12" fillId="2" borderId="8" xfId="0" applyFont="1" applyFill="1" applyBorder="1" applyAlignment="1">
      <alignment horizontal="center" vertical="center"/>
    </xf>
    <xf numFmtId="0" fontId="5" fillId="2" borderId="2" xfId="1" applyFont="1" applyFill="1" applyBorder="1" applyAlignment="1">
      <alignment horizontal="center" vertical="center" wrapText="1"/>
    </xf>
    <xf numFmtId="0" fontId="3" fillId="2" borderId="2" xfId="1" applyFont="1" applyFill="1" applyBorder="1" applyAlignment="1">
      <alignment horizontal="center" vertical="center" wrapText="1"/>
    </xf>
    <xf numFmtId="164" fontId="5" fillId="2" borderId="32" xfId="1" applyNumberFormat="1" applyFont="1" applyFill="1" applyBorder="1" applyAlignment="1">
      <alignment horizontal="center" vertical="center" wrapText="1"/>
    </xf>
    <xf numFmtId="0" fontId="5" fillId="6" borderId="5" xfId="1" applyFont="1" applyFill="1" applyBorder="1" applyAlignment="1">
      <alignment horizontal="center" vertical="center"/>
    </xf>
    <xf numFmtId="0" fontId="5" fillId="6" borderId="5" xfId="1" applyFont="1" applyFill="1" applyBorder="1" applyAlignment="1">
      <alignment horizontal="center" vertical="center" wrapText="1"/>
    </xf>
    <xf numFmtId="44" fontId="74" fillId="6" borderId="37" xfId="2" applyFont="1" applyFill="1" applyBorder="1" applyAlignment="1" applyProtection="1">
      <alignment horizontal="center" vertical="center"/>
      <protection locked="0"/>
    </xf>
    <xf numFmtId="44" fontId="0" fillId="31" borderId="9" xfId="2" applyFont="1" applyFill="1" applyBorder="1" applyAlignment="1">
      <alignment horizontal="left" vertical="center"/>
    </xf>
    <xf numFmtId="44" fontId="0" fillId="23" borderId="5" xfId="2" applyFont="1" applyFill="1" applyBorder="1"/>
    <xf numFmtId="0" fontId="0" fillId="23" borderId="0" xfId="0" applyFill="1"/>
    <xf numFmtId="44" fontId="18" fillId="0" borderId="5" xfId="2" applyFont="1" applyFill="1" applyBorder="1" applyAlignment="1" applyProtection="1">
      <alignment horizontal="center" vertical="center" wrapText="1"/>
      <protection locked="0"/>
    </xf>
    <xf numFmtId="44" fontId="18" fillId="0" borderId="48" xfId="2" applyFont="1" applyFill="1" applyBorder="1" applyAlignment="1" applyProtection="1">
      <alignment horizontal="center" vertical="center" wrapText="1"/>
    </xf>
    <xf numFmtId="10" fontId="2" fillId="0" borderId="5" xfId="3" applyNumberFormat="1" applyFont="1" applyFill="1" applyBorder="1" applyAlignment="1" applyProtection="1">
      <alignment horizontal="center" vertical="center"/>
      <protection locked="0"/>
    </xf>
    <xf numFmtId="0" fontId="2" fillId="0" borderId="5" xfId="2" applyNumberFormat="1" applyFont="1" applyFill="1" applyBorder="1" applyAlignment="1" applyProtection="1">
      <alignment horizontal="center" vertical="top"/>
      <protection locked="0"/>
    </xf>
    <xf numFmtId="44" fontId="2" fillId="0" borderId="5" xfId="2" applyFont="1" applyFill="1" applyBorder="1" applyAlignment="1" applyProtection="1">
      <alignment horizontal="center" vertical="center"/>
      <protection locked="0"/>
    </xf>
    <xf numFmtId="2" fontId="2" fillId="0" borderId="5" xfId="3" applyNumberFormat="1" applyFont="1" applyFill="1" applyBorder="1" applyAlignment="1" applyProtection="1">
      <alignment horizontal="center" vertical="center"/>
      <protection locked="0"/>
    </xf>
    <xf numFmtId="165" fontId="2" fillId="0" borderId="5" xfId="1" applyNumberFormat="1" applyFont="1" applyBorder="1" applyAlignment="1" applyProtection="1">
      <alignment horizontal="right" vertical="center"/>
      <protection locked="0"/>
    </xf>
    <xf numFmtId="165" fontId="2" fillId="0" borderId="10" xfId="1" applyNumberFormat="1" applyFont="1" applyBorder="1" applyAlignment="1" applyProtection="1">
      <alignment horizontal="right" vertical="center"/>
      <protection locked="0"/>
    </xf>
    <xf numFmtId="165" fontId="2" fillId="0" borderId="5" xfId="1" applyNumberFormat="1" applyFont="1" applyBorder="1" applyAlignment="1" applyProtection="1">
      <alignment horizontal="center" vertical="center"/>
      <protection locked="0"/>
    </xf>
    <xf numFmtId="0" fontId="2" fillId="0" borderId="24" xfId="1" applyFont="1" applyBorder="1" applyAlignment="1" applyProtection="1">
      <alignment vertical="top"/>
      <protection locked="0"/>
    </xf>
    <xf numFmtId="0" fontId="2" fillId="0" borderId="8" xfId="1" applyFont="1" applyBorder="1" applyAlignment="1" applyProtection="1">
      <alignment vertical="top"/>
      <protection locked="0"/>
    </xf>
    <xf numFmtId="0" fontId="2" fillId="0" borderId="9" xfId="1" applyFont="1" applyBorder="1" applyAlignment="1" applyProtection="1">
      <alignment vertical="top"/>
      <protection locked="0"/>
    </xf>
    <xf numFmtId="165" fontId="2" fillId="0" borderId="6" xfId="1" applyNumberFormat="1" applyFont="1" applyBorder="1" applyAlignment="1" applyProtection="1">
      <alignment horizontal="right" vertical="center"/>
      <protection locked="0"/>
    </xf>
    <xf numFmtId="0" fontId="3" fillId="0" borderId="5" xfId="1" applyFont="1" applyBorder="1" applyAlignment="1" applyProtection="1">
      <alignment horizontal="center" vertical="center" wrapText="1"/>
      <protection locked="0"/>
    </xf>
    <xf numFmtId="164" fontId="3" fillId="0" borderId="11" xfId="1" applyNumberFormat="1" applyFont="1" applyBorder="1" applyAlignment="1" applyProtection="1">
      <alignment horizontal="center" vertical="center" wrapText="1"/>
      <protection locked="0"/>
    </xf>
    <xf numFmtId="9" fontId="3" fillId="0" borderId="5" xfId="1" applyNumberFormat="1" applyFont="1" applyBorder="1" applyAlignment="1" applyProtection="1">
      <alignment horizontal="center" vertical="center"/>
      <protection locked="0"/>
    </xf>
    <xf numFmtId="165" fontId="2" fillId="0" borderId="8" xfId="1" applyNumberFormat="1" applyFont="1" applyBorder="1" applyAlignment="1" applyProtection="1">
      <alignment horizontal="right" vertical="center"/>
      <protection locked="0"/>
    </xf>
    <xf numFmtId="165" fontId="2" fillId="0" borderId="9" xfId="1" applyNumberFormat="1" applyFont="1" applyBorder="1" applyAlignment="1" applyProtection="1">
      <alignment horizontal="right" vertical="center"/>
      <protection locked="0"/>
    </xf>
    <xf numFmtId="165" fontId="2" fillId="0" borderId="2" xfId="1" applyNumberFormat="1" applyFont="1" applyBorder="1" applyAlignment="1" applyProtection="1">
      <alignment horizontal="right" vertical="center"/>
      <protection locked="0"/>
    </xf>
    <xf numFmtId="165" fontId="2" fillId="0" borderId="3" xfId="1" applyNumberFormat="1" applyFont="1" applyBorder="1" applyAlignment="1" applyProtection="1">
      <alignment horizontal="right" vertical="center"/>
      <protection locked="0"/>
    </xf>
    <xf numFmtId="165" fontId="2" fillId="0" borderId="6" xfId="2" applyNumberFormat="1" applyFont="1" applyFill="1" applyBorder="1" applyAlignment="1" applyProtection="1">
      <alignment horizontal="right" vertical="center"/>
      <protection locked="0"/>
    </xf>
    <xf numFmtId="165" fontId="2" fillId="0" borderId="5" xfId="2" applyNumberFormat="1" applyFont="1" applyFill="1" applyBorder="1" applyAlignment="1" applyProtection="1">
      <alignment horizontal="right" vertical="center"/>
      <protection locked="0"/>
    </xf>
    <xf numFmtId="165" fontId="3" fillId="6" borderId="6" xfId="1" applyNumberFormat="1" applyFont="1" applyFill="1" applyBorder="1" applyAlignment="1">
      <alignment horizontal="right" vertical="center"/>
    </xf>
    <xf numFmtId="0" fontId="6" fillId="6" borderId="5" xfId="1" applyFont="1" applyFill="1" applyBorder="1" applyAlignment="1">
      <alignment vertical="center" wrapText="1"/>
    </xf>
    <xf numFmtId="0" fontId="2" fillId="0" borderId="9" xfId="1" applyFont="1" applyBorder="1" applyAlignment="1" applyProtection="1">
      <alignment horizontal="center" vertical="center" wrapText="1"/>
      <protection locked="0"/>
    </xf>
    <xf numFmtId="165" fontId="2" fillId="0" borderId="9" xfId="1" applyNumberFormat="1" applyFont="1" applyBorder="1" applyAlignment="1" applyProtection="1">
      <alignment horizontal="center" vertical="center" wrapText="1"/>
      <protection locked="0"/>
    </xf>
    <xf numFmtId="165" fontId="17" fillId="0" borderId="9" xfId="1" applyNumberFormat="1" applyFont="1" applyBorder="1" applyAlignment="1" applyProtection="1">
      <alignment horizontal="center" vertical="center" wrapText="1"/>
      <protection locked="0"/>
    </xf>
    <xf numFmtId="0" fontId="3" fillId="6" borderId="10" xfId="1" applyFont="1" applyFill="1" applyBorder="1" applyAlignment="1">
      <alignment horizontal="center" vertical="center" wrapText="1"/>
    </xf>
    <xf numFmtId="0" fontId="17" fillId="0" borderId="15" xfId="1" applyFont="1" applyBorder="1" applyAlignment="1" applyProtection="1">
      <alignment horizontal="center" vertical="center" wrapText="1"/>
      <protection locked="0"/>
    </xf>
    <xf numFmtId="0" fontId="2" fillId="3" borderId="22" xfId="1" applyFont="1" applyFill="1" applyBorder="1" applyAlignment="1">
      <alignment vertical="center" wrapText="1"/>
    </xf>
    <xf numFmtId="165" fontId="2" fillId="3" borderId="9" xfId="1" applyNumberFormat="1" applyFont="1" applyFill="1" applyBorder="1" applyAlignment="1">
      <alignment horizontal="center" vertical="center" wrapText="1"/>
    </xf>
    <xf numFmtId="164" fontId="5" fillId="19" borderId="5" xfId="1" applyNumberFormat="1" applyFont="1" applyFill="1" applyBorder="1" applyAlignment="1" applyProtection="1">
      <alignment horizontal="center" vertical="center" wrapText="1"/>
      <protection hidden="1"/>
    </xf>
    <xf numFmtId="0" fontId="3" fillId="35" borderId="5" xfId="1" applyFont="1" applyFill="1" applyBorder="1" applyAlignment="1">
      <alignment horizontal="center" vertical="center" wrapText="1"/>
    </xf>
    <xf numFmtId="9" fontId="2" fillId="26" borderId="5" xfId="1" applyNumberFormat="1" applyFont="1" applyFill="1" applyBorder="1" applyAlignment="1">
      <alignment horizontal="center" vertical="center"/>
    </xf>
    <xf numFmtId="165" fontId="2" fillId="26" borderId="5" xfId="1" applyNumberFormat="1" applyFont="1" applyFill="1" applyBorder="1" applyAlignment="1">
      <alignment horizontal="center" vertical="center" wrapText="1"/>
    </xf>
    <xf numFmtId="165" fontId="2" fillId="26" borderId="5" xfId="1" applyNumberFormat="1" applyFont="1" applyFill="1" applyBorder="1" applyAlignment="1">
      <alignment horizontal="center" vertical="center"/>
    </xf>
    <xf numFmtId="10" fontId="3" fillId="26" borderId="5" xfId="1" applyNumberFormat="1" applyFont="1" applyFill="1" applyBorder="1" applyAlignment="1">
      <alignment horizontal="center" vertical="center"/>
    </xf>
    <xf numFmtId="0" fontId="5" fillId="6" borderId="1" xfId="1" applyFont="1" applyFill="1" applyBorder="1" applyAlignment="1">
      <alignment horizontal="center" vertical="center" wrapText="1"/>
    </xf>
    <xf numFmtId="0" fontId="5" fillId="6" borderId="10" xfId="1" applyFont="1" applyFill="1" applyBorder="1" applyAlignment="1">
      <alignment horizontal="center" vertical="center" wrapText="1"/>
    </xf>
    <xf numFmtId="0" fontId="5" fillId="6" borderId="25" xfId="1" applyFont="1" applyFill="1" applyBorder="1" applyAlignment="1">
      <alignment horizontal="center" vertical="center" wrapText="1"/>
    </xf>
    <xf numFmtId="0" fontId="34" fillId="8" borderId="5" xfId="0" applyFont="1" applyFill="1" applyBorder="1"/>
    <xf numFmtId="0" fontId="30" fillId="8" borderId="5" xfId="0" applyFont="1" applyFill="1" applyBorder="1"/>
    <xf numFmtId="44" fontId="9" fillId="8" borderId="5" xfId="2" applyFont="1" applyFill="1" applyBorder="1"/>
    <xf numFmtId="44" fontId="34" fillId="8" borderId="5" xfId="2" applyFont="1" applyFill="1" applyBorder="1"/>
    <xf numFmtId="164" fontId="2" fillId="17" borderId="5" xfId="1" applyNumberFormat="1" applyFont="1" applyFill="1" applyBorder="1" applyAlignment="1">
      <alignment vertical="center" wrapText="1"/>
    </xf>
    <xf numFmtId="164" fontId="3" fillId="12" borderId="3" xfId="1" applyNumberFormat="1" applyFont="1" applyFill="1" applyBorder="1" applyAlignment="1">
      <alignment vertical="center"/>
    </xf>
    <xf numFmtId="9" fontId="5" fillId="19" borderId="5" xfId="3" applyFont="1" applyFill="1" applyBorder="1" applyAlignment="1" applyProtection="1">
      <alignment horizontal="center" vertical="center" wrapText="1"/>
      <protection hidden="1"/>
    </xf>
    <xf numFmtId="164" fontId="5" fillId="19" borderId="10" xfId="1" applyNumberFormat="1" applyFont="1" applyFill="1" applyBorder="1" applyAlignment="1" applyProtection="1">
      <alignment horizontal="center" vertical="center" wrapText="1"/>
      <protection hidden="1"/>
    </xf>
    <xf numFmtId="9" fontId="5" fillId="19" borderId="10" xfId="3" applyFont="1" applyFill="1" applyBorder="1" applyAlignment="1" applyProtection="1">
      <alignment horizontal="center" vertical="center" wrapText="1"/>
      <protection hidden="1"/>
    </xf>
    <xf numFmtId="164" fontId="13" fillId="11" borderId="42" xfId="1" applyNumberFormat="1" applyFont="1" applyFill="1" applyBorder="1" applyAlignment="1" applyProtection="1">
      <alignment horizontal="center" vertical="center" wrapText="1"/>
      <protection hidden="1"/>
    </xf>
    <xf numFmtId="164" fontId="13" fillId="11" borderId="42" xfId="1" applyNumberFormat="1" applyFont="1" applyFill="1" applyBorder="1" applyAlignment="1" applyProtection="1">
      <alignment vertical="center" wrapText="1"/>
      <protection hidden="1"/>
    </xf>
    <xf numFmtId="164" fontId="13" fillId="11" borderId="42" xfId="2" applyNumberFormat="1" applyFont="1" applyFill="1" applyBorder="1" applyAlignment="1" applyProtection="1">
      <alignment horizontal="center" vertical="center" wrapText="1"/>
      <protection hidden="1"/>
    </xf>
    <xf numFmtId="10" fontId="13" fillId="11" borderId="43" xfId="3" applyNumberFormat="1" applyFont="1" applyFill="1" applyBorder="1" applyAlignment="1" applyProtection="1">
      <alignment vertical="center" wrapText="1"/>
      <protection hidden="1"/>
    </xf>
    <xf numFmtId="49" fontId="29" fillId="0" borderId="0" xfId="0" applyNumberFormat="1" applyFont="1" applyAlignment="1">
      <alignment horizontal="center" vertical="center" wrapText="1"/>
    </xf>
    <xf numFmtId="49" fontId="24" fillId="22" borderId="0" xfId="0" applyNumberFormat="1" applyFont="1" applyFill="1" applyAlignment="1">
      <alignment horizontal="center" wrapText="1"/>
    </xf>
    <xf numFmtId="49" fontId="24" fillId="0" borderId="0" xfId="0" applyNumberFormat="1" applyFont="1" applyAlignment="1">
      <alignment horizontal="left" wrapText="1"/>
    </xf>
    <xf numFmtId="49" fontId="38" fillId="0" borderId="0" xfId="0" applyNumberFormat="1" applyFont="1" applyAlignment="1">
      <alignment horizontal="left" wrapText="1"/>
    </xf>
    <xf numFmtId="49" fontId="25" fillId="0" borderId="0" xfId="0" applyNumberFormat="1" applyFont="1" applyAlignment="1">
      <alignment horizontal="left" wrapText="1"/>
    </xf>
    <xf numFmtId="49" fontId="0" fillId="0" borderId="0" xfId="0" applyNumberFormat="1" applyAlignment="1">
      <alignment horizontal="left" vertical="top" wrapText="1"/>
    </xf>
    <xf numFmtId="49" fontId="0" fillId="0" borderId="0" xfId="0" applyNumberFormat="1" applyAlignment="1">
      <alignment horizontal="left" wrapText="1"/>
    </xf>
    <xf numFmtId="49" fontId="0" fillId="0" borderId="0" xfId="0" applyNumberFormat="1" applyAlignment="1">
      <alignment horizontal="left" vertical="center" wrapText="1"/>
    </xf>
    <xf numFmtId="0" fontId="0" fillId="0" borderId="0" xfId="0" applyAlignment="1">
      <alignment horizontal="left" vertical="center" wrapText="1"/>
    </xf>
    <xf numFmtId="49" fontId="0" fillId="0" borderId="0" xfId="0" applyNumberFormat="1" applyAlignment="1">
      <alignment horizontal="left" vertical="center"/>
    </xf>
    <xf numFmtId="0" fontId="67" fillId="6" borderId="6" xfId="1" applyFont="1" applyFill="1" applyBorder="1" applyAlignment="1">
      <alignment horizontal="right" vertical="center" wrapText="1"/>
    </xf>
    <xf numFmtId="0" fontId="67" fillId="6" borderId="8" xfId="1" applyFont="1" applyFill="1" applyBorder="1" applyAlignment="1">
      <alignment horizontal="right" vertical="center" wrapText="1"/>
    </xf>
    <xf numFmtId="0" fontId="67" fillId="6" borderId="9" xfId="1" applyFont="1" applyFill="1" applyBorder="1" applyAlignment="1">
      <alignment horizontal="right" vertical="center" wrapText="1"/>
    </xf>
    <xf numFmtId="164" fontId="49" fillId="2" borderId="24" xfId="1" applyNumberFormat="1" applyFont="1" applyFill="1" applyBorder="1" applyAlignment="1">
      <alignment horizontal="center" vertical="center" wrapText="1"/>
    </xf>
    <xf numFmtId="164" fontId="49" fillId="2" borderId="8" xfId="1" applyNumberFormat="1" applyFont="1" applyFill="1" applyBorder="1" applyAlignment="1">
      <alignment horizontal="center" vertical="center" wrapText="1"/>
    </xf>
    <xf numFmtId="164" fontId="49" fillId="2" borderId="32" xfId="1" applyNumberFormat="1" applyFont="1" applyFill="1" applyBorder="1" applyAlignment="1">
      <alignment horizontal="center" vertical="center" wrapText="1"/>
    </xf>
    <xf numFmtId="0" fontId="2" fillId="0" borderId="5" xfId="1" applyFont="1" applyBorder="1" applyAlignment="1" applyProtection="1">
      <alignment horizontal="center" vertical="center" wrapText="1"/>
      <protection locked="0"/>
    </xf>
    <xf numFmtId="0" fontId="3" fillId="6" borderId="5" xfId="1" applyFont="1" applyFill="1" applyBorder="1" applyAlignment="1">
      <alignment horizontal="center" vertical="center" wrapText="1"/>
    </xf>
    <xf numFmtId="0" fontId="2" fillId="3" borderId="5" xfId="1" applyFont="1" applyFill="1" applyBorder="1" applyAlignment="1">
      <alignment horizontal="center" vertical="center" wrapText="1"/>
    </xf>
    <xf numFmtId="0" fontId="17" fillId="0" borderId="5" xfId="1" applyFont="1" applyBorder="1" applyAlignment="1" applyProtection="1">
      <alignment horizontal="center" vertical="center" wrapText="1"/>
      <protection locked="0"/>
    </xf>
    <xf numFmtId="0" fontId="7" fillId="0" borderId="5" xfId="0" applyFont="1" applyBorder="1" applyAlignment="1">
      <alignment horizontal="center"/>
    </xf>
    <xf numFmtId="0" fontId="52" fillId="27" borderId="6" xfId="0" applyFont="1" applyFill="1" applyBorder="1" applyAlignment="1">
      <alignment horizontal="center" vertical="center"/>
    </xf>
    <xf numFmtId="0" fontId="52" fillId="27" borderId="8" xfId="0" applyFont="1" applyFill="1" applyBorder="1" applyAlignment="1">
      <alignment horizontal="center" vertical="center"/>
    </xf>
    <xf numFmtId="0" fontId="52" fillId="27" borderId="9" xfId="0" applyFont="1" applyFill="1" applyBorder="1" applyAlignment="1">
      <alignment horizontal="center" vertical="center"/>
    </xf>
    <xf numFmtId="164" fontId="13" fillId="11" borderId="41" xfId="1" applyNumberFormat="1" applyFont="1" applyFill="1" applyBorder="1" applyAlignment="1" applyProtection="1">
      <alignment horizontal="right" vertical="center" wrapText="1"/>
      <protection hidden="1"/>
    </xf>
    <xf numFmtId="164" fontId="13" fillId="11" borderId="42" xfId="1" applyNumberFormat="1" applyFont="1" applyFill="1" applyBorder="1" applyAlignment="1" applyProtection="1">
      <alignment horizontal="right" vertical="center" wrapText="1"/>
      <protection hidden="1"/>
    </xf>
    <xf numFmtId="0" fontId="75" fillId="27" borderId="5" xfId="0" applyFont="1" applyFill="1" applyBorder="1" applyAlignment="1">
      <alignment horizontal="center" vertical="center"/>
    </xf>
    <xf numFmtId="0" fontId="75" fillId="27" borderId="24" xfId="0" applyFont="1" applyFill="1" applyBorder="1" applyAlignment="1">
      <alignment horizontal="center" vertical="center"/>
    </xf>
    <xf numFmtId="0" fontId="75" fillId="27" borderId="8" xfId="0" applyFont="1" applyFill="1" applyBorder="1" applyAlignment="1">
      <alignment horizontal="center" vertical="center"/>
    </xf>
    <xf numFmtId="0" fontId="75" fillId="27" borderId="32" xfId="0" applyFont="1" applyFill="1" applyBorder="1" applyAlignment="1">
      <alignment horizontal="center" vertical="center"/>
    </xf>
    <xf numFmtId="0" fontId="20" fillId="6" borderId="5" xfId="0" applyFont="1" applyFill="1" applyBorder="1" applyAlignment="1" applyProtection="1">
      <alignment horizontal="right" vertical="center" indent="1"/>
      <protection hidden="1"/>
    </xf>
    <xf numFmtId="0" fontId="20" fillId="6" borderId="10" xfId="0" applyFont="1" applyFill="1" applyBorder="1" applyAlignment="1" applyProtection="1">
      <alignment horizontal="right" vertical="center" indent="1"/>
      <protection hidden="1"/>
    </xf>
    <xf numFmtId="0" fontId="72" fillId="27" borderId="24" xfId="0" applyFont="1" applyFill="1" applyBorder="1" applyAlignment="1">
      <alignment horizontal="right" vertical="center" indent="1"/>
    </xf>
    <xf numFmtId="0" fontId="72" fillId="27" borderId="8" xfId="0" applyFont="1" applyFill="1" applyBorder="1" applyAlignment="1">
      <alignment horizontal="right" vertical="center" indent="1"/>
    </xf>
    <xf numFmtId="0" fontId="2" fillId="0" borderId="24" xfId="1" applyFont="1" applyBorder="1" applyAlignment="1" applyProtection="1">
      <alignment horizontal="left" vertical="top"/>
      <protection locked="0"/>
    </xf>
    <xf numFmtId="0" fontId="2" fillId="0" borderId="8" xfId="1" applyFont="1" applyBorder="1" applyAlignment="1" applyProtection="1">
      <alignment horizontal="left" vertical="top"/>
      <protection locked="0"/>
    </xf>
    <xf numFmtId="0" fontId="2" fillId="0" borderId="9" xfId="1" applyFont="1" applyBorder="1" applyAlignment="1" applyProtection="1">
      <alignment horizontal="left" vertical="top"/>
      <protection locked="0"/>
    </xf>
    <xf numFmtId="0" fontId="3" fillId="23" borderId="10" xfId="1" applyFont="1" applyFill="1" applyBorder="1" applyAlignment="1">
      <alignment horizontal="center" vertical="center" wrapText="1"/>
    </xf>
    <xf numFmtId="0" fontId="3" fillId="23" borderId="11" xfId="1" applyFont="1" applyFill="1" applyBorder="1" applyAlignment="1">
      <alignment horizontal="center" vertical="center" wrapText="1"/>
    </xf>
    <xf numFmtId="0" fontId="41" fillId="6" borderId="29" xfId="1" applyFont="1" applyFill="1" applyBorder="1" applyAlignment="1">
      <alignment horizontal="center" vertical="center" wrapText="1"/>
    </xf>
    <xf numFmtId="0" fontId="41" fillId="6" borderId="2" xfId="1" applyFont="1" applyFill="1" applyBorder="1" applyAlignment="1">
      <alignment horizontal="center" vertical="center" wrapText="1"/>
    </xf>
    <xf numFmtId="0" fontId="41" fillId="6" borderId="3" xfId="1" applyFont="1" applyFill="1" applyBorder="1" applyAlignment="1">
      <alignment horizontal="center" vertical="center" wrapText="1"/>
    </xf>
    <xf numFmtId="0" fontId="42" fillId="6" borderId="28" xfId="1" applyFont="1" applyFill="1" applyBorder="1" applyAlignment="1">
      <alignment horizontal="center" vertical="center"/>
    </xf>
    <xf numFmtId="0" fontId="42" fillId="6" borderId="13" xfId="1" applyFont="1" applyFill="1" applyBorder="1" applyAlignment="1">
      <alignment horizontal="center" vertical="center"/>
    </xf>
    <xf numFmtId="0" fontId="42" fillId="6" borderId="15" xfId="1" applyFont="1" applyFill="1" applyBorder="1" applyAlignment="1">
      <alignment horizontal="center" vertical="center"/>
    </xf>
    <xf numFmtId="0" fontId="3" fillId="6" borderId="16" xfId="1" applyFont="1" applyFill="1" applyBorder="1" applyAlignment="1">
      <alignment horizontal="center" vertical="center" wrapText="1"/>
    </xf>
    <xf numFmtId="0" fontId="3" fillId="6" borderId="11" xfId="1" applyFont="1" applyFill="1" applyBorder="1" applyAlignment="1">
      <alignment horizontal="center" vertical="center" wrapText="1"/>
    </xf>
    <xf numFmtId="0" fontId="2" fillId="23" borderId="24" xfId="1" applyFont="1" applyFill="1" applyBorder="1" applyAlignment="1" applyProtection="1">
      <alignment horizontal="left" vertical="top"/>
      <protection locked="0"/>
    </xf>
    <xf numFmtId="0" fontId="2" fillId="23" borderId="8" xfId="1" applyFont="1" applyFill="1" applyBorder="1" applyAlignment="1" applyProtection="1">
      <alignment horizontal="left" vertical="top"/>
      <protection locked="0"/>
    </xf>
    <xf numFmtId="0" fontId="2" fillId="23" borderId="9" xfId="1" applyFont="1" applyFill="1" applyBorder="1" applyAlignment="1" applyProtection="1">
      <alignment horizontal="left" vertical="top"/>
      <protection locked="0"/>
    </xf>
    <xf numFmtId="0" fontId="17" fillId="6" borderId="24" xfId="1" applyFont="1" applyFill="1" applyBorder="1" applyAlignment="1">
      <alignment horizontal="left" vertical="center"/>
    </xf>
    <xf numFmtId="0" fontId="17" fillId="6" borderId="8" xfId="1" applyFont="1" applyFill="1" applyBorder="1" applyAlignment="1">
      <alignment horizontal="left" vertical="center"/>
    </xf>
    <xf numFmtId="0" fontId="17" fillId="6" borderId="9" xfId="1" applyFont="1" applyFill="1" applyBorder="1" applyAlignment="1">
      <alignment horizontal="left" vertical="center"/>
    </xf>
    <xf numFmtId="0" fontId="41" fillId="6" borderId="24" xfId="1" applyFont="1" applyFill="1" applyBorder="1" applyAlignment="1">
      <alignment horizontal="center" vertical="center" wrapText="1"/>
    </xf>
    <xf numFmtId="0" fontId="41" fillId="6" borderId="8" xfId="1" applyFont="1" applyFill="1" applyBorder="1" applyAlignment="1">
      <alignment horizontal="center" vertical="center" wrapText="1"/>
    </xf>
    <xf numFmtId="0" fontId="41" fillId="6" borderId="9" xfId="1" applyFont="1" applyFill="1" applyBorder="1" applyAlignment="1">
      <alignment horizontal="center" vertical="center" wrapText="1"/>
    </xf>
    <xf numFmtId="0" fontId="2" fillId="0" borderId="24" xfId="2" applyNumberFormat="1" applyFont="1" applyFill="1" applyBorder="1" applyAlignment="1" applyProtection="1">
      <alignment horizontal="left" vertical="center"/>
      <protection locked="0"/>
    </xf>
    <xf numFmtId="0" fontId="2" fillId="0" borderId="8" xfId="2" applyNumberFormat="1" applyFont="1" applyFill="1" applyBorder="1" applyAlignment="1" applyProtection="1">
      <alignment horizontal="left" vertical="center"/>
      <protection locked="0"/>
    </xf>
    <xf numFmtId="0" fontId="2" fillId="0" borderId="9" xfId="2" applyNumberFormat="1" applyFont="1" applyFill="1" applyBorder="1" applyAlignment="1" applyProtection="1">
      <alignment horizontal="left" vertical="center"/>
      <protection locked="0"/>
    </xf>
    <xf numFmtId="0" fontId="7" fillId="0" borderId="0" xfId="1" applyFont="1" applyAlignment="1">
      <alignment horizontal="left" vertical="top" wrapText="1"/>
    </xf>
    <xf numFmtId="0" fontId="3" fillId="6" borderId="25" xfId="1" applyFont="1" applyFill="1" applyBorder="1" applyAlignment="1">
      <alignment horizontal="center" vertical="center" wrapText="1"/>
    </xf>
    <xf numFmtId="0" fontId="2" fillId="0" borderId="0" xfId="1" applyFont="1" applyAlignment="1">
      <alignment horizontal="left" vertical="center" wrapText="1"/>
    </xf>
    <xf numFmtId="0" fontId="3" fillId="6" borderId="14" xfId="1" applyFont="1" applyFill="1" applyBorder="1" applyAlignment="1">
      <alignment horizontal="center" vertical="center" wrapText="1"/>
    </xf>
    <xf numFmtId="0" fontId="3" fillId="6" borderId="6" xfId="1" applyFont="1" applyFill="1" applyBorder="1" applyAlignment="1">
      <alignment horizontal="center" vertical="center" wrapText="1"/>
    </xf>
    <xf numFmtId="0" fontId="41" fillId="6" borderId="26" xfId="1" applyFont="1" applyFill="1" applyBorder="1" applyAlignment="1">
      <alignment horizontal="center" vertical="center" wrapText="1"/>
    </xf>
    <xf numFmtId="0" fontId="41" fillId="6" borderId="0" xfId="1" applyFont="1" applyFill="1" applyAlignment="1">
      <alignment horizontal="center" vertical="center" wrapText="1"/>
    </xf>
    <xf numFmtId="0" fontId="41" fillId="6" borderId="7" xfId="1" applyFont="1" applyFill="1" applyBorder="1" applyAlignment="1">
      <alignment horizontal="center" vertical="center" wrapText="1"/>
    </xf>
    <xf numFmtId="0" fontId="15" fillId="6" borderId="28" xfId="1" applyFont="1" applyFill="1" applyBorder="1" applyAlignment="1">
      <alignment horizontal="center" vertical="center"/>
    </xf>
    <xf numFmtId="0" fontId="15" fillId="6" borderId="13" xfId="1" applyFont="1" applyFill="1" applyBorder="1" applyAlignment="1">
      <alignment horizontal="center" vertical="center"/>
    </xf>
    <xf numFmtId="0" fontId="15" fillId="6" borderId="15" xfId="1" applyFont="1" applyFill="1" applyBorder="1" applyAlignment="1">
      <alignment horizontal="center" vertical="center"/>
    </xf>
    <xf numFmtId="0" fontId="3" fillId="6" borderId="27" xfId="1" applyFont="1" applyFill="1" applyBorder="1" applyAlignment="1">
      <alignment horizontal="center" vertical="center" wrapText="1"/>
    </xf>
    <xf numFmtId="0" fontId="3" fillId="6" borderId="1" xfId="1" applyFont="1" applyFill="1" applyBorder="1" applyAlignment="1">
      <alignment horizontal="center" vertical="center" wrapText="1"/>
    </xf>
    <xf numFmtId="0" fontId="3" fillId="6" borderId="4" xfId="1" applyFont="1" applyFill="1" applyBorder="1" applyAlignment="1">
      <alignment horizontal="center" vertical="center" wrapText="1"/>
    </xf>
    <xf numFmtId="0" fontId="3" fillId="6" borderId="10" xfId="1" applyFont="1" applyFill="1" applyBorder="1" applyAlignment="1">
      <alignment horizontal="center" vertical="center" wrapText="1"/>
    </xf>
    <xf numFmtId="0" fontId="5" fillId="6" borderId="16" xfId="1" applyFont="1" applyFill="1" applyBorder="1" applyAlignment="1">
      <alignment horizontal="center" vertical="center" wrapText="1"/>
    </xf>
    <xf numFmtId="0" fontId="5" fillId="6" borderId="11" xfId="1" applyFont="1" applyFill="1" applyBorder="1" applyAlignment="1">
      <alignment horizontal="center" vertical="center" wrapText="1"/>
    </xf>
    <xf numFmtId="0" fontId="3" fillId="6" borderId="9" xfId="1" applyFont="1" applyFill="1" applyBorder="1" applyAlignment="1">
      <alignment horizontal="center" vertical="center" wrapText="1"/>
    </xf>
    <xf numFmtId="164" fontId="2" fillId="6" borderId="10" xfId="1" applyNumberFormat="1" applyFont="1" applyFill="1" applyBorder="1" applyAlignment="1">
      <alignment horizontal="center" vertical="center"/>
    </xf>
    <xf numFmtId="164" fontId="2" fillId="6" borderId="16" xfId="1" applyNumberFormat="1" applyFont="1" applyFill="1" applyBorder="1" applyAlignment="1">
      <alignment horizontal="center" vertical="center"/>
    </xf>
    <xf numFmtId="164" fontId="2" fillId="6" borderId="11" xfId="1" applyNumberFormat="1" applyFont="1" applyFill="1" applyBorder="1" applyAlignment="1">
      <alignment horizontal="center" vertical="center"/>
    </xf>
    <xf numFmtId="0" fontId="2" fillId="6" borderId="28" xfId="1" applyFont="1" applyFill="1" applyBorder="1" applyAlignment="1">
      <alignment horizontal="center" vertical="center"/>
    </xf>
    <xf numFmtId="0" fontId="2" fillId="6" borderId="13" xfId="1" applyFont="1" applyFill="1" applyBorder="1" applyAlignment="1">
      <alignment horizontal="center" vertical="center"/>
    </xf>
    <xf numFmtId="0" fontId="2" fillId="6" borderId="15" xfId="1" applyFont="1" applyFill="1" applyBorder="1" applyAlignment="1">
      <alignment horizontal="center" vertical="center"/>
    </xf>
    <xf numFmtId="0" fontId="5" fillId="6" borderId="24" xfId="1" applyFont="1" applyFill="1" applyBorder="1" applyAlignment="1">
      <alignment horizontal="center"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164" fontId="2" fillId="3" borderId="24" xfId="1" applyNumberFormat="1" applyFont="1" applyFill="1" applyBorder="1" applyAlignment="1">
      <alignment horizontal="right" vertical="center"/>
    </xf>
    <xf numFmtId="164" fontId="2" fillId="3" borderId="8" xfId="1" applyNumberFormat="1" applyFont="1" applyFill="1" applyBorder="1" applyAlignment="1">
      <alignment horizontal="right" vertical="center"/>
    </xf>
    <xf numFmtId="164" fontId="2" fillId="3" borderId="9" xfId="1" applyNumberFormat="1" applyFont="1" applyFill="1" applyBorder="1" applyAlignment="1">
      <alignment horizontal="right" vertical="center"/>
    </xf>
    <xf numFmtId="0" fontId="2" fillId="0" borderId="24" xfId="1" applyFont="1" applyBorder="1" applyAlignment="1" applyProtection="1">
      <alignment horizontal="center" vertical="top"/>
      <protection locked="0"/>
    </xf>
    <xf numFmtId="0" fontId="2" fillId="0" borderId="8" xfId="1" applyFont="1" applyBorder="1" applyAlignment="1" applyProtection="1">
      <alignment horizontal="center" vertical="top"/>
      <protection locked="0"/>
    </xf>
    <xf numFmtId="0" fontId="2" fillId="0" borderId="9" xfId="1" applyFont="1" applyBorder="1" applyAlignment="1" applyProtection="1">
      <alignment horizontal="center" vertical="top"/>
      <protection locked="0"/>
    </xf>
    <xf numFmtId="0" fontId="19" fillId="2" borderId="0" xfId="0" applyFont="1" applyFill="1" applyAlignment="1">
      <alignment horizontal="center" vertical="center" wrapText="1"/>
    </xf>
    <xf numFmtId="0" fontId="3" fillId="35" borderId="5" xfId="1" applyFont="1" applyFill="1" applyBorder="1" applyAlignment="1">
      <alignment horizontal="center" vertical="center" wrapText="1"/>
    </xf>
    <xf numFmtId="0" fontId="4" fillId="35" borderId="6" xfId="1" applyFont="1" applyFill="1" applyBorder="1" applyAlignment="1">
      <alignment horizontal="center" vertical="center" wrapText="1"/>
    </xf>
    <xf numFmtId="0" fontId="4" fillId="35" borderId="9" xfId="1" applyFont="1" applyFill="1" applyBorder="1" applyAlignment="1">
      <alignment horizontal="center" vertical="center" wrapText="1"/>
    </xf>
    <xf numFmtId="0" fontId="4" fillId="35" borderId="5" xfId="1" applyFont="1" applyFill="1" applyBorder="1" applyAlignment="1">
      <alignment horizontal="center" vertical="center" wrapText="1"/>
    </xf>
    <xf numFmtId="0" fontId="3" fillId="23" borderId="1" xfId="1" applyFont="1" applyFill="1" applyBorder="1" applyAlignment="1">
      <alignment horizontal="center" vertical="center" wrapText="1"/>
    </xf>
    <xf numFmtId="0" fontId="3" fillId="23" borderId="14" xfId="1" applyFont="1" applyFill="1" applyBorder="1" applyAlignment="1">
      <alignment horizontal="center" vertical="center" wrapText="1"/>
    </xf>
    <xf numFmtId="0" fontId="2" fillId="0" borderId="31" xfId="1" applyFont="1" applyBorder="1" applyAlignment="1" applyProtection="1">
      <alignment horizontal="left" vertical="top"/>
      <protection locked="0"/>
    </xf>
    <xf numFmtId="0" fontId="2" fillId="0" borderId="5" xfId="1" applyFont="1" applyBorder="1" applyAlignment="1" applyProtection="1">
      <alignment horizontal="left" vertical="top"/>
      <protection locked="0"/>
    </xf>
    <xf numFmtId="0" fontId="75" fillId="27" borderId="20" xfId="0" applyFont="1" applyFill="1" applyBorder="1" applyAlignment="1">
      <alignment horizontal="center" vertical="center"/>
    </xf>
    <xf numFmtId="0" fontId="75" fillId="27" borderId="19" xfId="0" applyFont="1" applyFill="1" applyBorder="1" applyAlignment="1">
      <alignment horizontal="center" vertical="center"/>
    </xf>
    <xf numFmtId="0" fontId="75" fillId="27" borderId="21" xfId="0" applyFont="1" applyFill="1" applyBorder="1" applyAlignment="1">
      <alignment horizontal="center" vertical="center"/>
    </xf>
    <xf numFmtId="0" fontId="3" fillId="6" borderId="30" xfId="1" applyFont="1" applyFill="1" applyBorder="1" applyAlignment="1">
      <alignment horizontal="center" vertical="center" wrapText="1"/>
    </xf>
    <xf numFmtId="0" fontId="3" fillId="23" borderId="16" xfId="1" applyFont="1" applyFill="1" applyBorder="1" applyAlignment="1">
      <alignment horizontal="center" vertical="center" wrapText="1"/>
    </xf>
    <xf numFmtId="0" fontId="3" fillId="6" borderId="33" xfId="1" applyFont="1" applyFill="1" applyBorder="1" applyAlignment="1">
      <alignment horizontal="center" vertical="center" wrapText="1"/>
    </xf>
    <xf numFmtId="0" fontId="3" fillId="0" borderId="5" xfId="1" applyFont="1" applyBorder="1" applyAlignment="1" applyProtection="1">
      <alignment horizontal="center" vertical="center" wrapText="1"/>
      <protection locked="0"/>
    </xf>
    <xf numFmtId="0" fontId="9" fillId="0" borderId="0" xfId="1" applyFont="1" applyAlignment="1">
      <alignment horizontal="center" vertical="center" wrapText="1"/>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18" fillId="16" borderId="29" xfId="0" applyFont="1" applyFill="1" applyBorder="1" applyAlignment="1">
      <alignment horizontal="center" vertical="center" wrapText="1"/>
    </xf>
    <xf numFmtId="0" fontId="18" fillId="16" borderId="2" xfId="0" applyFont="1" applyFill="1" applyBorder="1" applyAlignment="1">
      <alignment horizontal="center" vertical="center" wrapText="1"/>
    </xf>
    <xf numFmtId="0" fontId="18" fillId="16" borderId="3" xfId="0" applyFont="1" applyFill="1" applyBorder="1" applyAlignment="1">
      <alignment horizontal="center" vertical="center" wrapText="1"/>
    </xf>
    <xf numFmtId="0" fontId="18" fillId="16" borderId="28" xfId="0" applyFont="1" applyFill="1" applyBorder="1" applyAlignment="1">
      <alignment horizontal="center" vertical="center" wrapText="1"/>
    </xf>
    <xf numFmtId="0" fontId="18" fillId="16" borderId="13" xfId="0" applyFont="1" applyFill="1" applyBorder="1" applyAlignment="1">
      <alignment horizontal="center" vertical="center" wrapText="1"/>
    </xf>
    <xf numFmtId="0" fontId="18" fillId="16" borderId="15" xfId="0"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2" fillId="6" borderId="24" xfId="1" applyFont="1" applyFill="1" applyBorder="1" applyAlignment="1">
      <alignment horizontal="right" vertical="top"/>
    </xf>
    <xf numFmtId="0" fontId="2" fillId="6" borderId="8" xfId="1" applyFont="1" applyFill="1" applyBorder="1" applyAlignment="1">
      <alignment horizontal="right" vertical="top"/>
    </xf>
    <xf numFmtId="164" fontId="2" fillId="6" borderId="24" xfId="1" applyNumberFormat="1" applyFont="1" applyFill="1" applyBorder="1" applyAlignment="1">
      <alignment horizontal="right" vertical="center"/>
    </xf>
    <xf numFmtId="164" fontId="2" fillId="6" borderId="8" xfId="1" applyNumberFormat="1" applyFont="1" applyFill="1" applyBorder="1" applyAlignment="1">
      <alignment horizontal="right" vertical="center"/>
    </xf>
    <xf numFmtId="0" fontId="7" fillId="3"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164" fontId="2" fillId="11" borderId="1" xfId="1" applyNumberFormat="1" applyFont="1" applyFill="1" applyBorder="1" applyAlignment="1">
      <alignment horizontal="left" vertical="top" wrapText="1"/>
    </xf>
    <xf numFmtId="164" fontId="2" fillId="11" borderId="2" xfId="1" applyNumberFormat="1" applyFont="1" applyFill="1" applyBorder="1" applyAlignment="1">
      <alignment horizontal="left" vertical="top" wrapText="1"/>
    </xf>
    <xf numFmtId="164" fontId="2" fillId="11" borderId="34" xfId="1" applyNumberFormat="1" applyFont="1" applyFill="1" applyBorder="1" applyAlignment="1">
      <alignment horizontal="left" vertical="top" wrapText="1"/>
    </xf>
    <xf numFmtId="164" fontId="2" fillId="11" borderId="4" xfId="1" applyNumberFormat="1" applyFont="1" applyFill="1" applyBorder="1" applyAlignment="1">
      <alignment horizontal="left" vertical="top" wrapText="1"/>
    </xf>
    <xf numFmtId="164" fontId="2" fillId="11" borderId="0" xfId="1" applyNumberFormat="1" applyFont="1" applyFill="1" applyAlignment="1">
      <alignment horizontal="left" vertical="top" wrapText="1"/>
    </xf>
    <xf numFmtId="164" fontId="2" fillId="11" borderId="36" xfId="1" applyNumberFormat="1" applyFont="1" applyFill="1" applyBorder="1" applyAlignment="1">
      <alignment horizontal="left" vertical="top" wrapText="1"/>
    </xf>
    <xf numFmtId="164" fontId="2" fillId="11" borderId="14" xfId="1" applyNumberFormat="1" applyFont="1" applyFill="1" applyBorder="1" applyAlignment="1">
      <alignment horizontal="left" vertical="top" wrapText="1"/>
    </xf>
    <xf numFmtId="164" fontId="2" fillId="11" borderId="13" xfId="1" applyNumberFormat="1" applyFont="1" applyFill="1" applyBorder="1" applyAlignment="1">
      <alignment horizontal="left" vertical="top" wrapText="1"/>
    </xf>
    <xf numFmtId="164" fontId="2" fillId="11" borderId="35" xfId="1" applyNumberFormat="1" applyFont="1" applyFill="1" applyBorder="1" applyAlignment="1">
      <alignment horizontal="left" vertical="top" wrapText="1"/>
    </xf>
    <xf numFmtId="0" fontId="23" fillId="3" borderId="1" xfId="1" applyFont="1" applyFill="1" applyBorder="1" applyAlignment="1">
      <alignment horizontal="center" vertical="center" wrapText="1"/>
    </xf>
    <xf numFmtId="0" fontId="23" fillId="3" borderId="34" xfId="1" applyFont="1" applyFill="1" applyBorder="1" applyAlignment="1">
      <alignment horizontal="center" vertical="center" wrapText="1"/>
    </xf>
    <xf numFmtId="0" fontId="23" fillId="3" borderId="14" xfId="1" applyFont="1" applyFill="1" applyBorder="1" applyAlignment="1">
      <alignment horizontal="center" vertical="center" wrapText="1"/>
    </xf>
    <xf numFmtId="0" fontId="23" fillId="3" borderId="35" xfId="1" applyFont="1" applyFill="1" applyBorder="1" applyAlignment="1">
      <alignment horizontal="center" vertical="center" wrapText="1"/>
    </xf>
    <xf numFmtId="164" fontId="2" fillId="0" borderId="6" xfId="1" applyNumberFormat="1" applyFont="1" applyBorder="1" applyAlignment="1" applyProtection="1">
      <alignment horizontal="center" vertical="center"/>
      <protection locked="0"/>
    </xf>
    <xf numFmtId="164" fontId="2" fillId="0" borderId="9" xfId="1" applyNumberFormat="1" applyFont="1" applyBorder="1" applyAlignment="1" applyProtection="1">
      <alignment horizontal="center" vertical="center"/>
      <protection locked="0"/>
    </xf>
    <xf numFmtId="164" fontId="2" fillId="0" borderId="32" xfId="1" applyNumberFormat="1" applyFont="1" applyBorder="1" applyAlignment="1" applyProtection="1">
      <alignment horizontal="center" vertical="center"/>
      <protection locked="0"/>
    </xf>
    <xf numFmtId="0" fontId="20" fillId="3" borderId="1" xfId="1" applyFont="1" applyFill="1" applyBorder="1" applyAlignment="1">
      <alignment horizontal="center" vertical="center" wrapText="1"/>
    </xf>
    <xf numFmtId="0" fontId="20" fillId="3" borderId="2" xfId="1" applyFont="1" applyFill="1" applyBorder="1" applyAlignment="1">
      <alignment horizontal="center" vertical="center" wrapText="1"/>
    </xf>
    <xf numFmtId="0" fontId="20" fillId="3" borderId="34" xfId="1" applyFont="1" applyFill="1" applyBorder="1" applyAlignment="1">
      <alignment horizontal="center" vertical="center" wrapText="1"/>
    </xf>
    <xf numFmtId="0" fontId="20" fillId="3" borderId="14" xfId="1" applyFont="1" applyFill="1" applyBorder="1" applyAlignment="1">
      <alignment horizontal="center" vertical="center" wrapText="1"/>
    </xf>
    <xf numFmtId="0" fontId="20" fillId="3" borderId="13" xfId="1" applyFont="1" applyFill="1" applyBorder="1" applyAlignment="1">
      <alignment horizontal="center" vertical="center" wrapText="1"/>
    </xf>
    <xf numFmtId="0" fontId="20" fillId="3" borderId="35" xfId="1" applyFont="1" applyFill="1" applyBorder="1" applyAlignment="1">
      <alignment horizontal="center" vertical="center" wrapText="1"/>
    </xf>
    <xf numFmtId="0" fontId="4" fillId="35" borderId="8" xfId="1" applyFont="1" applyFill="1" applyBorder="1" applyAlignment="1">
      <alignment horizontal="center" vertical="center" wrapText="1"/>
    </xf>
    <xf numFmtId="0" fontId="40" fillId="21" borderId="4" xfId="0" applyFont="1" applyFill="1" applyBorder="1" applyAlignment="1" applyProtection="1">
      <alignment horizontal="left" vertical="top"/>
      <protection locked="0"/>
    </xf>
    <xf numFmtId="0" fontId="40" fillId="21" borderId="0" xfId="0" applyFont="1" applyFill="1" applyAlignment="1" applyProtection="1">
      <alignment horizontal="left" vertical="top"/>
      <protection locked="0"/>
    </xf>
    <xf numFmtId="0" fontId="40" fillId="21" borderId="7" xfId="0" applyFont="1" applyFill="1" applyBorder="1" applyAlignment="1" applyProtection="1">
      <alignment horizontal="left" vertical="top"/>
      <protection locked="0"/>
    </xf>
    <xf numFmtId="0" fontId="40" fillId="21" borderId="14" xfId="0" applyFont="1" applyFill="1" applyBorder="1" applyAlignment="1" applyProtection="1">
      <alignment horizontal="left" vertical="top"/>
      <protection locked="0"/>
    </xf>
    <xf numFmtId="0" fontId="40" fillId="21" borderId="13" xfId="0" applyFont="1" applyFill="1" applyBorder="1" applyAlignment="1" applyProtection="1">
      <alignment horizontal="left" vertical="top"/>
      <protection locked="0"/>
    </xf>
    <xf numFmtId="0" fontId="40" fillId="21" borderId="15" xfId="0" applyFont="1" applyFill="1" applyBorder="1" applyAlignment="1" applyProtection="1">
      <alignment horizontal="left" vertical="top"/>
      <protection locked="0"/>
    </xf>
    <xf numFmtId="2" fontId="3" fillId="35" borderId="5" xfId="1" applyNumberFormat="1" applyFont="1" applyFill="1" applyBorder="1" applyAlignment="1">
      <alignment horizontal="center" vertical="center"/>
    </xf>
    <xf numFmtId="0" fontId="5" fillId="35" borderId="5" xfId="1" applyFont="1" applyFill="1" applyBorder="1" applyAlignment="1">
      <alignment horizontal="center" vertical="center"/>
    </xf>
    <xf numFmtId="0" fontId="5" fillId="35" borderId="5" xfId="1" applyFont="1" applyFill="1" applyBorder="1" applyAlignment="1">
      <alignment horizontal="center" vertical="center" wrapText="1"/>
    </xf>
    <xf numFmtId="0" fontId="3" fillId="35" borderId="5" xfId="1" applyFont="1" applyFill="1" applyBorder="1" applyAlignment="1">
      <alignment horizontal="center" vertical="center"/>
    </xf>
    <xf numFmtId="0" fontId="4" fillId="2" borderId="0" xfId="1" applyFont="1" applyFill="1" applyAlignment="1">
      <alignment horizontal="center" vertical="center" wrapText="1"/>
    </xf>
    <xf numFmtId="0" fontId="3" fillId="23" borderId="30" xfId="1" applyFont="1" applyFill="1" applyBorder="1" applyAlignment="1">
      <alignment horizontal="center" vertical="center" wrapText="1"/>
    </xf>
    <xf numFmtId="0" fontId="3" fillId="23" borderId="27" xfId="1" applyFont="1" applyFill="1" applyBorder="1" applyAlignment="1">
      <alignment horizontal="center" vertical="center" wrapText="1"/>
    </xf>
    <xf numFmtId="0" fontId="18" fillId="23" borderId="29" xfId="1" applyFont="1" applyFill="1" applyBorder="1" applyAlignment="1">
      <alignment horizontal="center" vertical="center" wrapText="1"/>
    </xf>
    <xf numFmtId="0" fontId="18" fillId="23" borderId="2" xfId="1" applyFont="1" applyFill="1" applyBorder="1" applyAlignment="1">
      <alignment horizontal="center" vertical="center" wrapText="1"/>
    </xf>
    <xf numFmtId="0" fontId="18" fillId="23" borderId="3" xfId="1" applyFont="1" applyFill="1" applyBorder="1" applyAlignment="1">
      <alignment horizontal="center" vertical="center" wrapText="1"/>
    </xf>
    <xf numFmtId="0" fontId="2" fillId="23" borderId="28" xfId="1" applyFont="1" applyFill="1" applyBorder="1" applyAlignment="1">
      <alignment horizontal="center" vertical="center"/>
    </xf>
    <xf numFmtId="0" fontId="2" fillId="23" borderId="13" xfId="1" applyFont="1" applyFill="1" applyBorder="1" applyAlignment="1">
      <alignment horizontal="center" vertical="center"/>
    </xf>
    <xf numFmtId="0" fontId="2" fillId="23" borderId="15" xfId="1" applyFont="1" applyFill="1" applyBorder="1" applyAlignment="1">
      <alignment horizontal="center" vertical="center"/>
    </xf>
    <xf numFmtId="0" fontId="17" fillId="23" borderId="24" xfId="1" applyFont="1" applyFill="1" applyBorder="1" applyAlignment="1">
      <alignment horizontal="left" vertical="center"/>
    </xf>
    <xf numFmtId="0" fontId="17" fillId="23" borderId="8" xfId="1" applyFont="1" applyFill="1" applyBorder="1" applyAlignment="1">
      <alignment horizontal="left" vertical="center"/>
    </xf>
    <xf numFmtId="0" fontId="17" fillId="23" borderId="9" xfId="1" applyFont="1" applyFill="1" applyBorder="1" applyAlignment="1">
      <alignment horizontal="left" vertical="center"/>
    </xf>
    <xf numFmtId="0" fontId="17" fillId="6" borderId="24" xfId="1" applyFont="1" applyFill="1" applyBorder="1" applyAlignment="1">
      <alignment horizontal="left" vertical="center" wrapText="1"/>
    </xf>
    <xf numFmtId="0" fontId="17" fillId="6" borderId="8" xfId="1" applyFont="1" applyFill="1" applyBorder="1" applyAlignment="1">
      <alignment horizontal="left" vertical="center" wrapText="1"/>
    </xf>
    <xf numFmtId="0" fontId="17" fillId="6" borderId="9" xfId="1" applyFont="1" applyFill="1" applyBorder="1" applyAlignment="1">
      <alignment horizontal="left" vertical="center" wrapText="1"/>
    </xf>
    <xf numFmtId="0" fontId="2" fillId="3" borderId="14"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5" xfId="1" applyFont="1" applyFill="1" applyBorder="1" applyAlignment="1">
      <alignment horizontal="center" vertical="center" wrapText="1"/>
    </xf>
    <xf numFmtId="164" fontId="2" fillId="17" borderId="11" xfId="1" applyNumberFormat="1" applyFont="1" applyFill="1" applyBorder="1" applyAlignment="1">
      <alignment horizontal="center" vertical="center" wrapText="1"/>
    </xf>
    <xf numFmtId="0" fontId="2" fillId="3" borderId="9" xfId="1" applyFont="1" applyFill="1" applyBorder="1" applyAlignment="1">
      <alignment horizontal="center" vertical="center" wrapText="1"/>
    </xf>
    <xf numFmtId="0" fontId="41" fillId="3" borderId="1" xfId="1" applyFont="1" applyFill="1" applyBorder="1" applyAlignment="1">
      <alignment horizontal="center" vertical="top" wrapText="1"/>
    </xf>
    <xf numFmtId="0" fontId="41" fillId="3" borderId="2" xfId="1" applyFont="1" applyFill="1" applyBorder="1" applyAlignment="1">
      <alignment horizontal="center" vertical="top" wrapText="1"/>
    </xf>
    <xf numFmtId="0" fontId="41" fillId="3" borderId="3" xfId="1" applyFont="1" applyFill="1" applyBorder="1" applyAlignment="1">
      <alignment horizontal="center" vertical="top" wrapText="1"/>
    </xf>
    <xf numFmtId="0" fontId="27" fillId="0" borderId="23" xfId="0" applyFont="1" applyBorder="1" applyAlignment="1">
      <alignment horizontal="center" vertical="center" wrapText="1"/>
    </xf>
    <xf numFmtId="0" fontId="22" fillId="6" borderId="5" xfId="0" applyFont="1" applyFill="1" applyBorder="1" applyAlignment="1">
      <alignment horizontal="left" vertical="center" wrapText="1"/>
    </xf>
    <xf numFmtId="0" fontId="22" fillId="6" borderId="5" xfId="0" applyFont="1" applyFill="1" applyBorder="1" applyAlignment="1">
      <alignment horizontal="left" vertical="center"/>
    </xf>
    <xf numFmtId="0" fontId="22" fillId="6" borderId="25" xfId="0" applyFont="1" applyFill="1" applyBorder="1" applyAlignment="1">
      <alignment horizontal="left" vertical="center"/>
    </xf>
    <xf numFmtId="165" fontId="2" fillId="24" borderId="10" xfId="1" applyNumberFormat="1" applyFont="1" applyFill="1" applyBorder="1" applyAlignment="1" applyProtection="1">
      <alignment horizontal="center" vertical="center"/>
      <protection locked="0"/>
    </xf>
    <xf numFmtId="165" fontId="2" fillId="24" borderId="16" xfId="1" applyNumberFormat="1" applyFont="1" applyFill="1" applyBorder="1" applyAlignment="1" applyProtection="1">
      <alignment horizontal="center" vertical="center"/>
      <protection locked="0"/>
    </xf>
    <xf numFmtId="165" fontId="2" fillId="24" borderId="11" xfId="1" applyNumberFormat="1" applyFont="1" applyFill="1" applyBorder="1" applyAlignment="1" applyProtection="1">
      <alignment horizontal="center" vertical="center"/>
      <protection locked="0"/>
    </xf>
    <xf numFmtId="0" fontId="43" fillId="6" borderId="3" xfId="5" applyFill="1" applyBorder="1" applyAlignment="1">
      <alignment horizontal="center" vertical="center" wrapText="1"/>
    </xf>
    <xf numFmtId="0" fontId="43" fillId="6" borderId="15" xfId="5" applyFill="1" applyBorder="1" applyAlignment="1">
      <alignment horizontal="center" vertical="center" wrapText="1"/>
    </xf>
    <xf numFmtId="0" fontId="5" fillId="35" borderId="6" xfId="0" applyFont="1" applyFill="1" applyBorder="1" applyAlignment="1">
      <alignment horizontal="right" vertical="center" wrapText="1"/>
    </xf>
    <xf numFmtId="0" fontId="5" fillId="35" borderId="8" xfId="0" applyFont="1" applyFill="1" applyBorder="1" applyAlignment="1">
      <alignment horizontal="right" vertical="center" wrapText="1"/>
    </xf>
    <xf numFmtId="0" fontId="5" fillId="35" borderId="9" xfId="0" applyFont="1" applyFill="1" applyBorder="1" applyAlignment="1">
      <alignment horizontal="right" vertical="center" wrapText="1"/>
    </xf>
    <xf numFmtId="0" fontId="11" fillId="6" borderId="24" xfId="0" applyFont="1" applyFill="1" applyBorder="1" applyAlignment="1">
      <alignment horizontal="center" vertical="center"/>
    </xf>
    <xf numFmtId="0" fontId="11" fillId="6" borderId="8" xfId="0" applyFont="1" applyFill="1" applyBorder="1" applyAlignment="1">
      <alignment horizontal="center" vertical="center"/>
    </xf>
    <xf numFmtId="0" fontId="11" fillId="6" borderId="9" xfId="0" applyFont="1" applyFill="1" applyBorder="1" applyAlignment="1">
      <alignment horizontal="center" vertical="center"/>
    </xf>
    <xf numFmtId="164" fontId="2" fillId="3" borderId="24" xfId="1" applyNumberFormat="1" applyFont="1" applyFill="1" applyBorder="1" applyAlignment="1">
      <alignment horizontal="right" vertical="top"/>
    </xf>
    <xf numFmtId="164" fontId="2" fillId="3" borderId="8" xfId="1" applyNumberFormat="1" applyFont="1" applyFill="1" applyBorder="1" applyAlignment="1">
      <alignment horizontal="right" vertical="top"/>
    </xf>
    <xf numFmtId="164" fontId="2" fillId="3" borderId="9" xfId="1" applyNumberFormat="1" applyFont="1" applyFill="1" applyBorder="1" applyAlignment="1">
      <alignment horizontal="right" vertical="top"/>
    </xf>
    <xf numFmtId="0" fontId="31" fillId="34" borderId="0" xfId="0" applyFont="1" applyFill="1" applyAlignment="1">
      <alignment horizontal="center"/>
    </xf>
    <xf numFmtId="0" fontId="34" fillId="0" borderId="5" xfId="0" applyFont="1" applyBorder="1" applyAlignment="1">
      <alignment horizontal="center" wrapText="1"/>
    </xf>
    <xf numFmtId="44" fontId="34" fillId="0" borderId="5" xfId="2" applyFont="1" applyBorder="1" applyAlignment="1">
      <alignment horizontal="center" vertical="center"/>
    </xf>
    <xf numFmtId="0" fontId="23" fillId="32" borderId="5" xfId="1" applyFont="1" applyFill="1" applyBorder="1" applyAlignment="1">
      <alignment horizontal="left" vertical="top"/>
    </xf>
    <xf numFmtId="0" fontId="65" fillId="27" borderId="6" xfId="5" applyFont="1" applyFill="1" applyBorder="1" applyAlignment="1" applyProtection="1">
      <alignment horizontal="center" vertical="center"/>
    </xf>
    <xf numFmtId="0" fontId="65" fillId="27" borderId="8" xfId="5" applyFont="1" applyFill="1" applyBorder="1" applyAlignment="1" applyProtection="1">
      <alignment horizontal="center" vertical="center"/>
    </xf>
    <xf numFmtId="0" fontId="0" fillId="2" borderId="5" xfId="0" applyFill="1" applyBorder="1" applyAlignment="1" applyProtection="1">
      <alignment horizontal="center"/>
      <protection locked="0"/>
    </xf>
    <xf numFmtId="0" fontId="5" fillId="6" borderId="47" xfId="1" applyFont="1" applyFill="1" applyBorder="1" applyAlignment="1">
      <alignment horizontal="center" vertical="center"/>
    </xf>
    <xf numFmtId="0" fontId="5" fillId="6" borderId="5" xfId="1" applyFont="1" applyFill="1" applyBorder="1" applyAlignment="1">
      <alignment horizontal="center" vertical="center"/>
    </xf>
    <xf numFmtId="0" fontId="5" fillId="6" borderId="62" xfId="1" applyFont="1" applyFill="1" applyBorder="1" applyAlignment="1">
      <alignment horizontal="center" vertical="center"/>
    </xf>
    <xf numFmtId="0" fontId="5" fillId="6" borderId="6" xfId="1" applyFont="1" applyFill="1" applyBorder="1" applyAlignment="1">
      <alignment horizontal="center" vertical="center"/>
    </xf>
    <xf numFmtId="0" fontId="3" fillId="6" borderId="63" xfId="1" applyFont="1" applyFill="1" applyBorder="1" applyAlignment="1">
      <alignment horizontal="center" vertical="center" wrapText="1"/>
    </xf>
    <xf numFmtId="0" fontId="3" fillId="6" borderId="64" xfId="1" applyFont="1" applyFill="1" applyBorder="1" applyAlignment="1">
      <alignment horizontal="center" vertical="center" wrapText="1"/>
    </xf>
    <xf numFmtId="164" fontId="3" fillId="3" borderId="23" xfId="1" applyNumberFormat="1" applyFont="1" applyFill="1" applyBorder="1" applyAlignment="1">
      <alignment horizontal="right" vertical="center"/>
    </xf>
    <xf numFmtId="0" fontId="0" fillId="0" borderId="5" xfId="0" applyBorder="1" applyAlignment="1" applyProtection="1">
      <alignment horizontal="center"/>
      <protection locked="0"/>
    </xf>
    <xf numFmtId="0" fontId="34" fillId="18" borderId="39" xfId="0" applyFont="1" applyFill="1" applyBorder="1" applyAlignment="1" applyProtection="1">
      <alignment vertical="center" wrapText="1"/>
      <protection locked="0"/>
    </xf>
    <xf numFmtId="0" fontId="34" fillId="18" borderId="37" xfId="0" applyFont="1" applyFill="1" applyBorder="1" applyAlignment="1" applyProtection="1">
      <alignment vertical="center" wrapText="1"/>
      <protection locked="0"/>
    </xf>
    <xf numFmtId="0" fontId="34" fillId="18" borderId="49" xfId="0" applyFont="1" applyFill="1" applyBorder="1" applyAlignment="1" applyProtection="1">
      <alignment vertical="center" wrapText="1"/>
      <protection locked="0"/>
    </xf>
    <xf numFmtId="0" fontId="41" fillId="0" borderId="0" xfId="0" applyFont="1" applyAlignment="1" applyProtection="1">
      <alignment horizontal="center" vertical="center" wrapText="1"/>
      <protection hidden="1"/>
    </xf>
    <xf numFmtId="0" fontId="0" fillId="0" borderId="0" xfId="0" applyAlignment="1">
      <alignment horizontal="center" vertical="center"/>
    </xf>
    <xf numFmtId="0" fontId="23" fillId="14" borderId="41" xfId="0" applyFont="1" applyFill="1" applyBorder="1" applyAlignment="1" applyProtection="1">
      <alignment horizontal="left" vertical="center" wrapText="1"/>
      <protection hidden="1"/>
    </xf>
    <xf numFmtId="0" fontId="23" fillId="14" borderId="42" xfId="0" applyFont="1" applyFill="1" applyBorder="1" applyAlignment="1" applyProtection="1">
      <alignment horizontal="left" vertical="center" wrapText="1"/>
      <protection hidden="1"/>
    </xf>
    <xf numFmtId="0" fontId="23" fillId="14" borderId="43" xfId="0" applyFont="1" applyFill="1" applyBorder="1" applyAlignment="1" applyProtection="1">
      <alignment horizontal="left" vertical="center" wrapText="1"/>
      <protection hidden="1"/>
    </xf>
    <xf numFmtId="0" fontId="34" fillId="18" borderId="66" xfId="0" applyFont="1" applyFill="1" applyBorder="1" applyAlignment="1" applyProtection="1">
      <alignment horizontal="left" vertical="center" wrapText="1"/>
      <protection locked="0"/>
    </xf>
    <xf numFmtId="0" fontId="34" fillId="18" borderId="67" xfId="0" applyFont="1" applyFill="1" applyBorder="1" applyAlignment="1" applyProtection="1">
      <alignment horizontal="left" vertical="center" wrapText="1"/>
      <protection locked="0"/>
    </xf>
    <xf numFmtId="0" fontId="34" fillId="18" borderId="68" xfId="0" applyFont="1" applyFill="1" applyBorder="1" applyAlignment="1" applyProtection="1">
      <alignment horizontal="left" vertical="center" wrapText="1"/>
      <protection locked="0"/>
    </xf>
    <xf numFmtId="0" fontId="34" fillId="18" borderId="24" xfId="0" applyFont="1" applyFill="1" applyBorder="1" applyAlignment="1" applyProtection="1">
      <alignment vertical="center"/>
      <protection locked="0"/>
    </xf>
    <xf numFmtId="0" fontId="34" fillId="18" borderId="8" xfId="0" applyFont="1" applyFill="1" applyBorder="1" applyAlignment="1" applyProtection="1">
      <alignment vertical="center"/>
      <protection locked="0"/>
    </xf>
    <xf numFmtId="0" fontId="34" fillId="18" borderId="32" xfId="0" applyFont="1" applyFill="1" applyBorder="1" applyAlignment="1" applyProtection="1">
      <alignment vertical="center"/>
      <protection locked="0"/>
    </xf>
    <xf numFmtId="0" fontId="34" fillId="0" borderId="19" xfId="0" applyFont="1" applyBorder="1" applyAlignment="1" applyProtection="1">
      <alignment horizontal="center" vertical="center"/>
      <protection hidden="1"/>
    </xf>
    <xf numFmtId="0" fontId="23" fillId="18" borderId="41" xfId="0" applyFont="1" applyFill="1" applyBorder="1" applyAlignment="1" applyProtection="1">
      <alignment horizontal="left" vertical="center"/>
      <protection hidden="1"/>
    </xf>
    <xf numFmtId="0" fontId="23" fillId="18" borderId="42" xfId="0" applyFont="1" applyFill="1" applyBorder="1" applyAlignment="1" applyProtection="1">
      <alignment horizontal="left" vertical="center"/>
      <protection hidden="1"/>
    </xf>
    <xf numFmtId="0" fontId="23" fillId="18" borderId="43" xfId="0" applyFont="1" applyFill="1" applyBorder="1" applyAlignment="1" applyProtection="1">
      <alignment horizontal="left" vertical="center"/>
      <protection hidden="1"/>
    </xf>
    <xf numFmtId="0" fontId="69" fillId="2" borderId="19" xfId="0" applyFont="1" applyFill="1" applyBorder="1" applyAlignment="1" applyProtection="1">
      <alignment horizontal="left" vertical="center" wrapText="1"/>
      <protection hidden="1"/>
    </xf>
    <xf numFmtId="0" fontId="2" fillId="0" borderId="0" xfId="0" applyFont="1" applyAlignment="1">
      <alignment horizontal="left" vertical="top" wrapText="1"/>
    </xf>
    <xf numFmtId="0" fontId="68" fillId="2" borderId="19" xfId="0" applyFont="1" applyFill="1" applyBorder="1" applyAlignment="1" applyProtection="1">
      <alignment horizontal="center"/>
      <protection hidden="1"/>
    </xf>
    <xf numFmtId="0" fontId="68" fillId="2" borderId="42" xfId="0" applyFont="1" applyFill="1" applyBorder="1" applyAlignment="1" applyProtection="1">
      <alignment horizontal="center"/>
      <protection hidden="1"/>
    </xf>
    <xf numFmtId="0" fontId="20" fillId="14" borderId="54" xfId="0" applyFont="1" applyFill="1" applyBorder="1" applyAlignment="1" applyProtection="1">
      <alignment horizontal="center" vertical="center"/>
      <protection hidden="1"/>
    </xf>
    <xf numFmtId="0" fontId="23" fillId="14" borderId="55" xfId="0" applyFont="1" applyFill="1" applyBorder="1" applyAlignment="1" applyProtection="1">
      <alignment horizontal="center" vertical="center"/>
      <protection hidden="1"/>
    </xf>
    <xf numFmtId="0" fontId="23" fillId="14" borderId="56" xfId="0" applyFont="1" applyFill="1" applyBorder="1" applyAlignment="1" applyProtection="1">
      <alignment horizontal="center" vertical="center"/>
      <protection hidden="1"/>
    </xf>
    <xf numFmtId="2" fontId="34" fillId="18" borderId="9" xfId="0" applyNumberFormat="1" applyFont="1" applyFill="1" applyBorder="1" applyAlignment="1" applyProtection="1">
      <alignment horizontal="left" vertical="center"/>
      <protection locked="0"/>
    </xf>
    <xf numFmtId="2" fontId="34" fillId="18" borderId="25" xfId="0" applyNumberFormat="1" applyFont="1" applyFill="1" applyBorder="1" applyAlignment="1" applyProtection="1">
      <alignment horizontal="left" vertical="center"/>
      <protection locked="0"/>
    </xf>
    <xf numFmtId="164" fontId="23" fillId="37" borderId="44" xfId="0" applyNumberFormat="1" applyFont="1" applyFill="1" applyBorder="1" applyAlignment="1">
      <alignment horizontal="center" vertical="center"/>
    </xf>
    <xf numFmtId="2" fontId="34" fillId="18" borderId="9" xfId="0" applyNumberFormat="1" applyFont="1" applyFill="1" applyBorder="1" applyAlignment="1" applyProtection="1">
      <alignment horizontal="center" vertical="center"/>
      <protection locked="0"/>
    </xf>
    <xf numFmtId="2" fontId="34" fillId="18" borderId="25" xfId="0" applyNumberFormat="1" applyFont="1" applyFill="1" applyBorder="1" applyAlignment="1" applyProtection="1">
      <alignment horizontal="center" vertical="center"/>
      <protection locked="0"/>
    </xf>
    <xf numFmtId="164" fontId="34" fillId="18" borderId="9" xfId="2" applyNumberFormat="1" applyFont="1" applyFill="1" applyBorder="1" applyAlignment="1" applyProtection="1">
      <alignment horizontal="center" vertical="center"/>
      <protection locked="0"/>
    </xf>
    <xf numFmtId="164" fontId="34" fillId="18" borderId="25" xfId="2" applyNumberFormat="1" applyFont="1" applyFill="1" applyBorder="1" applyAlignment="1" applyProtection="1">
      <alignment horizontal="center" vertical="center"/>
      <protection locked="0"/>
    </xf>
    <xf numFmtId="0" fontId="34" fillId="18" borderId="29" xfId="0" applyFont="1" applyFill="1" applyBorder="1" applyAlignment="1" applyProtection="1">
      <alignment horizontal="center" vertical="center"/>
      <protection locked="0"/>
    </xf>
    <xf numFmtId="0" fontId="34" fillId="18" borderId="34" xfId="0" applyFont="1" applyFill="1" applyBorder="1" applyAlignment="1" applyProtection="1">
      <alignment horizontal="center" vertical="center"/>
      <protection locked="0"/>
    </xf>
    <xf numFmtId="49" fontId="15" fillId="21" borderId="38" xfId="0" applyNumberFormat="1" applyFont="1" applyFill="1" applyBorder="1" applyAlignment="1">
      <alignment horizontal="center" vertical="center"/>
    </xf>
    <xf numFmtId="49" fontId="15" fillId="21" borderId="23" xfId="0" applyNumberFormat="1" applyFont="1" applyFill="1" applyBorder="1" applyAlignment="1">
      <alignment horizontal="center" vertical="center"/>
    </xf>
    <xf numFmtId="49" fontId="15" fillId="21" borderId="39" xfId="0" applyNumberFormat="1" applyFont="1" applyFill="1" applyBorder="1" applyAlignment="1">
      <alignment horizontal="center" vertical="center"/>
    </xf>
    <xf numFmtId="0" fontId="15" fillId="21" borderId="38" xfId="0" applyFont="1" applyFill="1" applyBorder="1" applyAlignment="1">
      <alignment horizontal="center"/>
    </xf>
    <xf numFmtId="0" fontId="15" fillId="21" borderId="39" xfId="0" applyFont="1" applyFill="1" applyBorder="1" applyAlignment="1">
      <alignment horizontal="center"/>
    </xf>
    <xf numFmtId="0" fontId="54" fillId="29" borderId="41" xfId="0" applyFont="1" applyFill="1" applyBorder="1" applyAlignment="1">
      <alignment horizontal="center" vertical="center" wrapText="1"/>
    </xf>
    <xf numFmtId="0" fontId="54" fillId="29" borderId="42" xfId="0" applyFont="1" applyFill="1" applyBorder="1" applyAlignment="1">
      <alignment horizontal="center" vertical="center" wrapText="1"/>
    </xf>
    <xf numFmtId="0" fontId="54" fillId="29" borderId="43" xfId="0" applyFont="1" applyFill="1" applyBorder="1" applyAlignment="1">
      <alignment horizontal="center" vertical="center" wrapText="1"/>
    </xf>
    <xf numFmtId="44" fontId="18" fillId="17" borderId="10" xfId="2" applyFont="1" applyFill="1" applyBorder="1" applyAlignment="1" applyProtection="1">
      <alignment horizontal="center" vertical="center" wrapText="1"/>
      <protection hidden="1"/>
    </xf>
    <xf numFmtId="44" fontId="18" fillId="17" borderId="16" xfId="2" applyFont="1" applyFill="1" applyBorder="1" applyAlignment="1" applyProtection="1">
      <alignment horizontal="center" vertical="center" wrapText="1"/>
      <protection hidden="1"/>
    </xf>
    <xf numFmtId="44" fontId="18" fillId="17" borderId="61" xfId="2" applyFont="1" applyFill="1" applyBorder="1" applyAlignment="1" applyProtection="1">
      <alignment horizontal="center" vertical="center" wrapText="1"/>
      <protection hidden="1"/>
    </xf>
    <xf numFmtId="49" fontId="15" fillId="21" borderId="6" xfId="0" applyNumberFormat="1" applyFont="1" applyFill="1" applyBorder="1" applyAlignment="1">
      <alignment horizontal="center" vertical="center"/>
    </xf>
    <xf numFmtId="49" fontId="15" fillId="21" borderId="8" xfId="0" applyNumberFormat="1" applyFont="1" applyFill="1" applyBorder="1" applyAlignment="1">
      <alignment horizontal="center" vertical="center"/>
    </xf>
    <xf numFmtId="49" fontId="15" fillId="21" borderId="9" xfId="0" applyNumberFormat="1" applyFont="1" applyFill="1" applyBorder="1" applyAlignment="1">
      <alignment horizontal="center" vertical="center"/>
    </xf>
    <xf numFmtId="0" fontId="15" fillId="21" borderId="6" xfId="0" applyFont="1" applyFill="1" applyBorder="1" applyAlignment="1">
      <alignment horizontal="center"/>
    </xf>
    <xf numFmtId="0" fontId="15" fillId="21" borderId="9" xfId="0" applyFont="1" applyFill="1" applyBorder="1" applyAlignment="1">
      <alignment horizontal="center"/>
    </xf>
    <xf numFmtId="49" fontId="5" fillId="0" borderId="0" xfId="0" applyNumberFormat="1" applyFont="1" applyAlignment="1">
      <alignment horizontal="center" vertical="top" wrapText="1"/>
    </xf>
    <xf numFmtId="49" fontId="15" fillId="33" borderId="54" xfId="0" applyNumberFormat="1" applyFont="1" applyFill="1" applyBorder="1" applyAlignment="1" applyProtection="1">
      <alignment horizontal="center" vertical="top" wrapText="1"/>
      <protection locked="0"/>
    </xf>
    <xf numFmtId="49" fontId="15" fillId="33" borderId="55" xfId="0" applyNumberFormat="1" applyFont="1" applyFill="1" applyBorder="1" applyAlignment="1" applyProtection="1">
      <alignment horizontal="center" vertical="top" wrapText="1"/>
      <protection locked="0"/>
    </xf>
    <xf numFmtId="49" fontId="15" fillId="33" borderId="56" xfId="0" applyNumberFormat="1" applyFont="1" applyFill="1" applyBorder="1" applyAlignment="1" applyProtection="1">
      <alignment horizontal="center" vertical="top" wrapText="1"/>
      <protection locked="0"/>
    </xf>
    <xf numFmtId="0" fontId="44" fillId="27" borderId="26" xfId="0" applyFont="1" applyFill="1" applyBorder="1" applyAlignment="1">
      <alignment horizontal="center" vertical="center"/>
    </xf>
    <xf numFmtId="0" fontId="44" fillId="27" borderId="0" xfId="0" applyFont="1" applyFill="1" applyAlignment="1">
      <alignment horizontal="center" vertical="center"/>
    </xf>
    <xf numFmtId="0" fontId="44" fillId="27" borderId="36" xfId="0" applyFont="1" applyFill="1" applyBorder="1" applyAlignment="1">
      <alignment horizontal="center" vertical="center"/>
    </xf>
    <xf numFmtId="0" fontId="44" fillId="27" borderId="50" xfId="0" applyFont="1" applyFill="1" applyBorder="1" applyAlignment="1">
      <alignment horizontal="center" vertical="center"/>
    </xf>
    <xf numFmtId="0" fontId="44" fillId="27" borderId="51" xfId="0" applyFont="1" applyFill="1" applyBorder="1" applyAlignment="1">
      <alignment horizontal="center" vertical="center"/>
    </xf>
    <xf numFmtId="0" fontId="44" fillId="27" borderId="52" xfId="0" applyFont="1" applyFill="1" applyBorder="1" applyAlignment="1">
      <alignment horizontal="center" vertical="center"/>
    </xf>
    <xf numFmtId="0" fontId="3" fillId="14" borderId="11" xfId="1" applyFont="1" applyFill="1" applyBorder="1" applyAlignment="1">
      <alignment horizontal="center" vertical="center"/>
    </xf>
    <xf numFmtId="0" fontId="3" fillId="14" borderId="5" xfId="1" applyFont="1" applyFill="1" applyBorder="1" applyAlignment="1">
      <alignment horizontal="center" vertical="center"/>
    </xf>
    <xf numFmtId="0" fontId="53" fillId="21" borderId="11" xfId="0" applyFont="1" applyFill="1" applyBorder="1" applyAlignment="1">
      <alignment horizontal="left" vertical="center"/>
    </xf>
    <xf numFmtId="0" fontId="53" fillId="21" borderId="5" xfId="0" applyFont="1" applyFill="1" applyBorder="1" applyAlignment="1">
      <alignment horizontal="left" vertical="center"/>
    </xf>
    <xf numFmtId="49" fontId="5" fillId="0" borderId="0" xfId="0" applyNumberFormat="1" applyFont="1" applyAlignment="1">
      <alignment horizontal="left" vertical="top" wrapText="1"/>
    </xf>
    <xf numFmtId="0" fontId="5" fillId="32" borderId="5" xfId="1" applyFont="1" applyFill="1" applyBorder="1" applyAlignment="1">
      <alignment horizontal="center" vertical="center" wrapText="1"/>
    </xf>
    <xf numFmtId="0" fontId="5" fillId="21" borderId="5" xfId="1" applyFont="1" applyFill="1" applyBorder="1" applyAlignment="1">
      <alignment horizontal="center" vertical="center" wrapText="1"/>
    </xf>
    <xf numFmtId="0" fontId="5" fillId="21" borderId="6" xfId="1" applyFont="1" applyFill="1" applyBorder="1" applyAlignment="1">
      <alignment horizontal="center" vertical="center" wrapText="1"/>
    </xf>
    <xf numFmtId="49" fontId="26" fillId="0" borderId="0" xfId="0" applyNumberFormat="1" applyFont="1" applyAlignment="1">
      <alignment horizontal="left" vertical="top" wrapText="1"/>
    </xf>
    <xf numFmtId="49" fontId="5" fillId="32" borderId="5" xfId="0" applyNumberFormat="1" applyFont="1" applyFill="1" applyBorder="1" applyAlignment="1">
      <alignment horizontal="center" vertical="center" wrapText="1"/>
    </xf>
    <xf numFmtId="49" fontId="5" fillId="21" borderId="5" xfId="0" applyNumberFormat="1" applyFont="1" applyFill="1" applyBorder="1" applyAlignment="1">
      <alignment horizontal="center" vertical="center" wrapText="1"/>
    </xf>
    <xf numFmtId="49" fontId="5" fillId="21" borderId="6" xfId="0" applyNumberFormat="1" applyFont="1" applyFill="1" applyBorder="1" applyAlignment="1">
      <alignment horizontal="center" vertical="center" wrapText="1"/>
    </xf>
    <xf numFmtId="164" fontId="3" fillId="0" borderId="36" xfId="1" applyNumberFormat="1" applyFont="1" applyBorder="1" applyAlignment="1">
      <alignment horizontal="right" vertical="center" wrapText="1"/>
    </xf>
    <xf numFmtId="164" fontId="3" fillId="0" borderId="20" xfId="1" applyNumberFormat="1" applyFont="1" applyBorder="1" applyAlignment="1" applyProtection="1">
      <alignment horizontal="center" vertical="center"/>
      <protection locked="0"/>
    </xf>
    <xf numFmtId="164" fontId="3" fillId="0" borderId="19" xfId="1" applyNumberFormat="1" applyFont="1" applyBorder="1" applyAlignment="1" applyProtection="1">
      <alignment horizontal="center" vertical="center"/>
      <protection locked="0"/>
    </xf>
    <xf numFmtId="164" fontId="3" fillId="0" borderId="21" xfId="1" applyNumberFormat="1" applyFont="1" applyBorder="1" applyAlignment="1" applyProtection="1">
      <alignment horizontal="center" vertical="center"/>
      <protection locked="0"/>
    </xf>
    <xf numFmtId="164" fontId="3" fillId="0" borderId="26" xfId="1" applyNumberFormat="1" applyFont="1" applyBorder="1" applyAlignment="1" applyProtection="1">
      <alignment horizontal="center" vertical="center"/>
      <protection locked="0"/>
    </xf>
    <xf numFmtId="164" fontId="3" fillId="0" borderId="0" xfId="1" applyNumberFormat="1" applyFont="1" applyAlignment="1" applyProtection="1">
      <alignment horizontal="center" vertical="center"/>
      <protection locked="0"/>
    </xf>
    <xf numFmtId="164" fontId="3" fillId="0" borderId="36" xfId="1" applyNumberFormat="1" applyFont="1" applyBorder="1" applyAlignment="1" applyProtection="1">
      <alignment horizontal="center" vertical="center"/>
      <protection locked="0"/>
    </xf>
    <xf numFmtId="164" fontId="3" fillId="0" borderId="50" xfId="1" applyNumberFormat="1" applyFont="1" applyBorder="1" applyAlignment="1" applyProtection="1">
      <alignment horizontal="center" vertical="center"/>
      <protection locked="0"/>
    </xf>
    <xf numFmtId="164" fontId="3" fillId="0" borderId="51" xfId="1" applyNumberFormat="1" applyFont="1" applyBorder="1" applyAlignment="1" applyProtection="1">
      <alignment horizontal="center" vertical="center"/>
      <protection locked="0"/>
    </xf>
    <xf numFmtId="164" fontId="3" fillId="0" borderId="52" xfId="1" applyNumberFormat="1" applyFont="1" applyBorder="1" applyAlignment="1" applyProtection="1">
      <alignment horizontal="center" vertical="center"/>
      <protection locked="0"/>
    </xf>
    <xf numFmtId="164" fontId="3" fillId="4" borderId="5" xfId="1" applyNumberFormat="1" applyFont="1" applyFill="1" applyBorder="1" applyAlignment="1">
      <alignment horizontal="center" vertical="center"/>
    </xf>
    <xf numFmtId="44" fontId="50" fillId="26" borderId="6" xfId="2" applyFont="1" applyFill="1" applyBorder="1" applyAlignment="1" applyProtection="1">
      <alignment horizontal="center" vertical="center" wrapText="1"/>
    </xf>
    <xf numFmtId="0" fontId="5" fillId="4" borderId="5" xfId="0" applyFont="1" applyFill="1" applyBorder="1" applyAlignment="1">
      <alignment horizontal="center" vertical="center"/>
    </xf>
    <xf numFmtId="44" fontId="50" fillId="26" borderId="6" xfId="2" applyFont="1" applyFill="1" applyBorder="1" applyAlignment="1" applyProtection="1">
      <alignment horizontal="center" vertical="center"/>
    </xf>
    <xf numFmtId="44" fontId="50" fillId="26" borderId="1" xfId="2" applyFont="1" applyFill="1" applyBorder="1" applyAlignment="1" applyProtection="1">
      <alignment horizontal="center" vertical="center"/>
    </xf>
    <xf numFmtId="0" fontId="5" fillId="0" borderId="0" xfId="0" applyFont="1" applyAlignment="1">
      <alignment horizontal="left" vertical="center" wrapText="1"/>
    </xf>
    <xf numFmtId="0" fontId="15" fillId="6" borderId="50" xfId="1" applyFont="1" applyFill="1" applyBorder="1" applyAlignment="1">
      <alignment horizontal="center" vertical="center"/>
    </xf>
    <xf numFmtId="0" fontId="15" fillId="6" borderId="51" xfId="1" applyFont="1" applyFill="1" applyBorder="1" applyAlignment="1">
      <alignment horizontal="center" vertical="center"/>
    </xf>
    <xf numFmtId="164" fontId="2" fillId="21" borderId="5" xfId="1" applyNumberFormat="1" applyFont="1" applyFill="1" applyBorder="1" applyAlignment="1">
      <alignment horizontal="center" vertical="center"/>
    </xf>
    <xf numFmtId="164" fontId="2" fillId="6" borderId="5" xfId="1" applyNumberFormat="1" applyFont="1" applyFill="1" applyBorder="1" applyAlignment="1">
      <alignment horizontal="center" vertical="center"/>
    </xf>
    <xf numFmtId="44" fontId="6" fillId="21" borderId="0" xfId="2" applyFont="1" applyFill="1" applyBorder="1" applyAlignment="1" applyProtection="1">
      <alignment horizontal="right" vertical="center"/>
    </xf>
    <xf numFmtId="164" fontId="52" fillId="27" borderId="29" xfId="1" applyNumberFormat="1" applyFont="1" applyFill="1" applyBorder="1" applyAlignment="1">
      <alignment horizontal="right" vertical="center" indent="1"/>
    </xf>
    <xf numFmtId="164" fontId="52" fillId="27" borderId="2" xfId="1" applyNumberFormat="1" applyFont="1" applyFill="1" applyBorder="1" applyAlignment="1">
      <alignment horizontal="right" vertical="center" indent="1"/>
    </xf>
    <xf numFmtId="44" fontId="3" fillId="31" borderId="29" xfId="2" applyFont="1" applyFill="1" applyBorder="1" applyAlignment="1" applyProtection="1">
      <alignment horizontal="center" vertical="center" wrapText="1"/>
    </xf>
    <xf numFmtId="44" fontId="3" fillId="31" borderId="2" xfId="2" applyFont="1" applyFill="1" applyBorder="1" applyAlignment="1" applyProtection="1">
      <alignment horizontal="center" vertical="center" wrapText="1"/>
    </xf>
    <xf numFmtId="44" fontId="3" fillId="31" borderId="3" xfId="2" applyFont="1" applyFill="1" applyBorder="1" applyAlignment="1" applyProtection="1">
      <alignment horizontal="center" vertical="center" wrapText="1"/>
    </xf>
    <xf numFmtId="44" fontId="3" fillId="31" borderId="28" xfId="2" applyFont="1" applyFill="1" applyBorder="1" applyAlignment="1" applyProtection="1">
      <alignment horizontal="center" vertical="center" wrapText="1"/>
    </xf>
    <xf numFmtId="44" fontId="3" fillId="31" borderId="13" xfId="2" applyFont="1" applyFill="1" applyBorder="1" applyAlignment="1" applyProtection="1">
      <alignment horizontal="center" vertical="center" wrapText="1"/>
    </xf>
    <xf numFmtId="44" fontId="3" fillId="31" borderId="15" xfId="2" applyFont="1" applyFill="1" applyBorder="1" applyAlignment="1" applyProtection="1">
      <alignment horizontal="center" vertical="center" wrapText="1"/>
    </xf>
    <xf numFmtId="0" fontId="11" fillId="6" borderId="0" xfId="0" applyFont="1" applyFill="1" applyAlignment="1">
      <alignment horizontal="right"/>
    </xf>
    <xf numFmtId="44" fontId="6" fillId="26" borderId="6" xfId="2" applyFont="1" applyFill="1" applyBorder="1" applyAlignment="1" applyProtection="1">
      <alignment horizontal="center" vertical="center"/>
    </xf>
    <xf numFmtId="0" fontId="6" fillId="31" borderId="20" xfId="1" applyFont="1" applyFill="1" applyBorder="1" applyAlignment="1">
      <alignment horizontal="center" vertical="center"/>
    </xf>
    <xf numFmtId="0" fontId="6" fillId="31" borderId="19" xfId="1" applyFont="1" applyFill="1" applyBorder="1" applyAlignment="1">
      <alignment horizontal="center" vertical="center"/>
    </xf>
    <xf numFmtId="0" fontId="6" fillId="31" borderId="21" xfId="1" applyFont="1" applyFill="1" applyBorder="1" applyAlignment="1">
      <alignment horizontal="center" vertical="center"/>
    </xf>
    <xf numFmtId="164" fontId="3" fillId="0" borderId="41" xfId="1" applyNumberFormat="1" applyFont="1" applyBorder="1" applyAlignment="1" applyProtection="1">
      <alignment horizontal="center" vertical="center"/>
      <protection locked="0"/>
    </xf>
    <xf numFmtId="164" fontId="3" fillId="0" borderId="42" xfId="1" applyNumberFormat="1" applyFont="1" applyBorder="1" applyAlignment="1" applyProtection="1">
      <alignment horizontal="center" vertical="center"/>
      <protection locked="0"/>
    </xf>
    <xf numFmtId="164" fontId="3" fillId="0" borderId="43" xfId="1" applyNumberFormat="1" applyFont="1" applyBorder="1" applyAlignment="1" applyProtection="1">
      <alignment horizontal="center" vertical="center"/>
      <protection locked="0"/>
    </xf>
    <xf numFmtId="0" fontId="20" fillId="31" borderId="5" xfId="1" applyFont="1" applyFill="1" applyBorder="1" applyAlignment="1">
      <alignment horizontal="left" vertical="top"/>
    </xf>
    <xf numFmtId="44" fontId="15" fillId="0" borderId="5" xfId="2" applyFont="1" applyBorder="1" applyAlignment="1" applyProtection="1">
      <alignment horizontal="center" vertical="center"/>
      <protection locked="0"/>
    </xf>
    <xf numFmtId="44" fontId="15" fillId="0" borderId="6" xfId="2" applyFont="1" applyBorder="1" applyAlignment="1" applyProtection="1">
      <alignment horizontal="center" vertical="center"/>
      <protection locked="0"/>
    </xf>
    <xf numFmtId="44" fontId="15" fillId="0" borderId="8" xfId="2" applyFont="1" applyBorder="1" applyAlignment="1" applyProtection="1">
      <alignment horizontal="center" vertical="center"/>
      <protection locked="0"/>
    </xf>
    <xf numFmtId="44" fontId="15" fillId="0" borderId="9" xfId="2" applyFont="1" applyBorder="1" applyAlignment="1" applyProtection="1">
      <alignment horizontal="center" vertical="center"/>
      <protection locked="0"/>
    </xf>
    <xf numFmtId="0" fontId="3" fillId="21" borderId="6" xfId="1" applyFont="1" applyFill="1" applyBorder="1" applyAlignment="1">
      <alignment horizontal="center" vertical="center" wrapText="1"/>
    </xf>
    <xf numFmtId="0" fontId="3" fillId="21" borderId="8" xfId="1" applyFont="1" applyFill="1" applyBorder="1" applyAlignment="1">
      <alignment horizontal="center" vertical="center" wrapText="1"/>
    </xf>
    <xf numFmtId="0" fontId="3" fillId="21" borderId="9" xfId="1" applyFont="1" applyFill="1" applyBorder="1" applyAlignment="1">
      <alignment horizontal="center" vertical="center" wrapText="1"/>
    </xf>
    <xf numFmtId="0" fontId="3" fillId="21" borderId="5" xfId="1" applyFont="1" applyFill="1" applyBorder="1" applyAlignment="1">
      <alignment horizontal="center" vertical="center" wrapText="1"/>
    </xf>
    <xf numFmtId="0" fontId="18" fillId="0" borderId="29" xfId="1" applyFont="1" applyBorder="1" applyAlignment="1" applyProtection="1">
      <alignment horizontal="center" vertical="center" wrapText="1"/>
      <protection locked="0"/>
    </xf>
    <xf numFmtId="0" fontId="18" fillId="0" borderId="2" xfId="1" applyFont="1" applyBorder="1" applyAlignment="1" applyProtection="1">
      <alignment horizontal="center" vertical="center" wrapText="1"/>
      <protection locked="0"/>
    </xf>
    <xf numFmtId="0" fontId="18" fillId="0" borderId="3" xfId="1" applyFont="1" applyBorder="1" applyAlignment="1" applyProtection="1">
      <alignment horizontal="center" vertical="center" wrapText="1"/>
      <protection locked="0"/>
    </xf>
    <xf numFmtId="0" fontId="18" fillId="0" borderId="10" xfId="1" applyFont="1" applyBorder="1" applyAlignment="1" applyProtection="1">
      <alignment horizontal="center" vertical="center" wrapText="1"/>
      <protection locked="0"/>
    </xf>
    <xf numFmtId="0" fontId="18" fillId="0" borderId="1" xfId="1" applyFont="1" applyBorder="1" applyAlignment="1" applyProtection="1">
      <alignment horizontal="center" vertical="center" wrapText="1"/>
      <protection locked="0"/>
    </xf>
    <xf numFmtId="0" fontId="6" fillId="31" borderId="41" xfId="1" applyFont="1" applyFill="1" applyBorder="1" applyAlignment="1">
      <alignment horizontal="center" vertical="center" wrapText="1"/>
    </xf>
    <xf numFmtId="0" fontId="6" fillId="31" borderId="42" xfId="1" applyFont="1" applyFill="1" applyBorder="1" applyAlignment="1">
      <alignment horizontal="center" vertical="center" wrapText="1"/>
    </xf>
    <xf numFmtId="0" fontId="6" fillId="31" borderId="43" xfId="1" applyFont="1" applyFill="1" applyBorder="1" applyAlignment="1">
      <alignment horizontal="center" vertical="center" wrapText="1"/>
    </xf>
    <xf numFmtId="0" fontId="6" fillId="31" borderId="29" xfId="1" applyFont="1" applyFill="1" applyBorder="1" applyAlignment="1">
      <alignment horizontal="center" vertical="center" wrapText="1"/>
    </xf>
    <xf numFmtId="0" fontId="6" fillId="31" borderId="2" xfId="1" applyFont="1" applyFill="1" applyBorder="1" applyAlignment="1">
      <alignment horizontal="center" vertical="center" wrapText="1"/>
    </xf>
    <xf numFmtId="0" fontId="6" fillId="31" borderId="3" xfId="1" applyFont="1" applyFill="1" applyBorder="1" applyAlignment="1">
      <alignment horizontal="center" vertical="center" wrapText="1"/>
    </xf>
    <xf numFmtId="0" fontId="6" fillId="31" borderId="28" xfId="1" applyFont="1" applyFill="1" applyBorder="1" applyAlignment="1">
      <alignment horizontal="center" vertical="center" wrapText="1"/>
    </xf>
    <xf numFmtId="0" fontId="6" fillId="31" borderId="13" xfId="1" applyFont="1" applyFill="1" applyBorder="1" applyAlignment="1">
      <alignment horizontal="center" vertical="center" wrapText="1"/>
    </xf>
    <xf numFmtId="0" fontId="6" fillId="31" borderId="15" xfId="1" applyFont="1" applyFill="1" applyBorder="1" applyAlignment="1">
      <alignment horizontal="center" vertical="center" wrapText="1"/>
    </xf>
    <xf numFmtId="0" fontId="6" fillId="6" borderId="28" xfId="1" applyFont="1" applyFill="1" applyBorder="1" applyAlignment="1">
      <alignment horizontal="center" vertical="center" wrapText="1"/>
    </xf>
    <xf numFmtId="0" fontId="6" fillId="6" borderId="13" xfId="1" applyFont="1" applyFill="1" applyBorder="1" applyAlignment="1">
      <alignment horizontal="center" vertical="center" wrapText="1"/>
    </xf>
    <xf numFmtId="0" fontId="6" fillId="6" borderId="15" xfId="1" applyFont="1" applyFill="1" applyBorder="1" applyAlignment="1">
      <alignment horizontal="center" vertical="center" wrapText="1"/>
    </xf>
    <xf numFmtId="0" fontId="6" fillId="6" borderId="14" xfId="1" applyFont="1" applyFill="1" applyBorder="1" applyAlignment="1">
      <alignment horizontal="center" vertical="center" wrapText="1"/>
    </xf>
    <xf numFmtId="0" fontId="18" fillId="0" borderId="24" xfId="1" applyFont="1" applyBorder="1" applyAlignment="1" applyProtection="1">
      <alignment horizontal="center" vertical="center" wrapText="1"/>
      <protection locked="0"/>
    </xf>
    <xf numFmtId="0" fontId="18" fillId="0" borderId="8" xfId="1" applyFont="1" applyBorder="1" applyAlignment="1" applyProtection="1">
      <alignment horizontal="center" vertical="center" wrapText="1"/>
      <protection locked="0"/>
    </xf>
    <xf numFmtId="0" fontId="18" fillId="0" borderId="9" xfId="1" applyFont="1" applyBorder="1" applyAlignment="1" applyProtection="1">
      <alignment horizontal="center" vertical="center" wrapText="1"/>
      <protection locked="0"/>
    </xf>
    <xf numFmtId="0" fontId="18" fillId="0" borderId="5" xfId="1" applyFont="1" applyBorder="1" applyAlignment="1" applyProtection="1">
      <alignment horizontal="center" vertical="center" wrapText="1"/>
      <protection locked="0"/>
    </xf>
    <xf numFmtId="0" fontId="18" fillId="0" borderId="6" xfId="1" applyFont="1" applyBorder="1" applyAlignment="1" applyProtection="1">
      <alignment horizontal="center" vertical="center" wrapText="1"/>
      <protection locked="0"/>
    </xf>
    <xf numFmtId="0" fontId="20" fillId="31" borderId="41" xfId="1" applyFont="1" applyFill="1" applyBorder="1" applyAlignment="1">
      <alignment horizontal="center" vertical="center" wrapText="1"/>
    </xf>
    <xf numFmtId="0" fontId="20" fillId="31" borderId="42" xfId="1" applyFont="1" applyFill="1" applyBorder="1" applyAlignment="1">
      <alignment horizontal="center" vertical="center" wrapText="1"/>
    </xf>
    <xf numFmtId="0" fontId="20" fillId="31" borderId="43" xfId="1" applyFont="1" applyFill="1" applyBorder="1" applyAlignment="1">
      <alignment horizontal="center" vertical="center" wrapText="1"/>
    </xf>
    <xf numFmtId="0" fontId="6" fillId="6" borderId="4" xfId="1" applyFont="1" applyFill="1" applyBorder="1" applyAlignment="1">
      <alignment horizontal="center" vertical="center" wrapText="1"/>
    </xf>
    <xf numFmtId="0" fontId="6" fillId="6" borderId="7" xfId="1" applyFont="1" applyFill="1" applyBorder="1" applyAlignment="1">
      <alignment horizontal="center" vertical="center" wrapText="1"/>
    </xf>
    <xf numFmtId="0" fontId="42" fillId="0" borderId="5" xfId="1" applyFont="1" applyBorder="1" applyAlignment="1" applyProtection="1">
      <alignment horizontal="left" vertical="center" wrapText="1"/>
      <protection locked="0"/>
    </xf>
    <xf numFmtId="0" fontId="22" fillId="6" borderId="11" xfId="0" applyFont="1" applyFill="1" applyBorder="1" applyAlignment="1">
      <alignment horizontal="center" vertical="center" wrapText="1"/>
    </xf>
    <xf numFmtId="0" fontId="22" fillId="6" borderId="5" xfId="0" applyFont="1" applyFill="1" applyBorder="1" applyAlignment="1">
      <alignment horizontal="center" vertical="center" wrapText="1"/>
    </xf>
    <xf numFmtId="0" fontId="3" fillId="21" borderId="11" xfId="1" applyFont="1" applyFill="1" applyBorder="1" applyAlignment="1">
      <alignment horizontal="center" vertical="center" wrapText="1"/>
    </xf>
    <xf numFmtId="0" fontId="22" fillId="6" borderId="16"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22" fillId="6" borderId="27" xfId="0" applyFont="1" applyFill="1" applyBorder="1" applyAlignment="1">
      <alignment horizontal="center" vertical="center" wrapText="1"/>
    </xf>
    <xf numFmtId="0" fontId="22" fillId="6" borderId="25" xfId="0" applyFont="1" applyFill="1" applyBorder="1" applyAlignment="1">
      <alignment horizontal="center" vertical="center" wrapText="1"/>
    </xf>
    <xf numFmtId="0" fontId="22" fillId="6" borderId="15"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6" fillId="31" borderId="41" xfId="0" applyFont="1" applyFill="1" applyBorder="1" applyAlignment="1">
      <alignment horizontal="center" vertical="center"/>
    </xf>
    <xf numFmtId="0" fontId="6" fillId="31" borderId="42" xfId="0" applyFont="1" applyFill="1" applyBorder="1" applyAlignment="1">
      <alignment horizontal="center" vertical="center"/>
    </xf>
    <xf numFmtId="0" fontId="6" fillId="31" borderId="43" xfId="0" applyFont="1" applyFill="1" applyBorder="1" applyAlignment="1">
      <alignment horizontal="center" vertical="center"/>
    </xf>
    <xf numFmtId="0" fontId="22" fillId="6" borderId="58" xfId="0" applyFont="1" applyFill="1" applyBorder="1" applyAlignment="1">
      <alignment horizontal="center" vertical="center" wrapText="1"/>
    </xf>
    <xf numFmtId="0" fontId="22" fillId="6" borderId="59"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3" xfId="0" applyFont="1" applyFill="1" applyBorder="1" applyAlignment="1">
      <alignment horizontal="center" vertical="center" wrapText="1"/>
    </xf>
    <xf numFmtId="0" fontId="10" fillId="0" borderId="51" xfId="0" applyFont="1" applyBorder="1" applyAlignment="1">
      <alignment horizontal="center" vertical="center"/>
    </xf>
    <xf numFmtId="0" fontId="63" fillId="2" borderId="0" xfId="0" applyFont="1" applyFill="1" applyAlignment="1">
      <alignment horizontal="center" vertical="center" wrapText="1"/>
    </xf>
    <xf numFmtId="0" fontId="45" fillId="0" borderId="41" xfId="0" applyFont="1" applyBorder="1" applyAlignment="1">
      <alignment horizontal="center" vertical="center"/>
    </xf>
    <xf numFmtId="0" fontId="45" fillId="0" borderId="42" xfId="0" applyFont="1" applyBorder="1" applyAlignment="1">
      <alignment horizontal="center" vertical="center"/>
    </xf>
    <xf numFmtId="0" fontId="45" fillId="0" borderId="43" xfId="0" applyFont="1" applyBorder="1" applyAlignment="1">
      <alignment horizontal="center" vertical="center"/>
    </xf>
    <xf numFmtId="0" fontId="7" fillId="25" borderId="44" xfId="1" applyFont="1" applyFill="1" applyBorder="1" applyAlignment="1">
      <alignment horizontal="center"/>
    </xf>
    <xf numFmtId="0" fontId="7" fillId="25" borderId="26" xfId="1" applyFont="1" applyFill="1" applyBorder="1" applyAlignment="1">
      <alignment horizontal="center"/>
    </xf>
    <xf numFmtId="0" fontId="7" fillId="25" borderId="36" xfId="1" applyFont="1" applyFill="1" applyBorder="1" applyAlignment="1">
      <alignment horizontal="center"/>
    </xf>
    <xf numFmtId="0" fontId="7" fillId="25" borderId="53" xfId="1" applyFont="1" applyFill="1" applyBorder="1" applyAlignment="1">
      <alignment horizontal="center"/>
    </xf>
    <xf numFmtId="0" fontId="3" fillId="26" borderId="5" xfId="1" applyFont="1" applyFill="1" applyBorder="1" applyAlignment="1">
      <alignment horizontal="center" vertical="center" wrapText="1"/>
    </xf>
    <xf numFmtId="0" fontId="46" fillId="27" borderId="5" xfId="1" applyFont="1" applyFill="1" applyBorder="1" applyAlignment="1">
      <alignment horizontal="center" vertical="center"/>
    </xf>
    <xf numFmtId="0" fontId="22" fillId="6" borderId="45" xfId="0" applyFont="1" applyFill="1" applyBorder="1" applyAlignment="1">
      <alignment horizontal="center" vertical="center" wrapText="1"/>
    </xf>
    <xf numFmtId="0" fontId="22" fillId="6" borderId="46" xfId="0" applyFont="1" applyFill="1" applyBorder="1" applyAlignment="1">
      <alignment horizontal="center" vertical="center" wrapText="1"/>
    </xf>
    <xf numFmtId="0" fontId="47" fillId="6" borderId="45" xfId="0" applyFont="1" applyFill="1" applyBorder="1" applyAlignment="1">
      <alignment horizontal="center" vertical="center" wrapText="1"/>
    </xf>
    <xf numFmtId="0" fontId="47" fillId="6" borderId="47" xfId="0" applyFont="1" applyFill="1" applyBorder="1" applyAlignment="1">
      <alignment horizontal="center" vertical="center" wrapText="1"/>
    </xf>
    <xf numFmtId="0" fontId="47" fillId="6" borderId="46" xfId="0" applyFont="1" applyFill="1" applyBorder="1" applyAlignment="1">
      <alignment horizontal="center" vertical="center" wrapText="1"/>
    </xf>
    <xf numFmtId="0" fontId="47" fillId="6" borderId="31" xfId="0" applyFont="1" applyFill="1" applyBorder="1" applyAlignment="1">
      <alignment horizontal="center" vertical="center" wrapText="1"/>
    </xf>
    <xf numFmtId="0" fontId="47" fillId="6" borderId="5" xfId="0" applyFont="1" applyFill="1" applyBorder="1" applyAlignment="1">
      <alignment horizontal="center" vertical="center" wrapText="1"/>
    </xf>
    <xf numFmtId="0" fontId="47" fillId="6" borderId="25" xfId="0" applyFont="1" applyFill="1" applyBorder="1" applyAlignment="1">
      <alignment horizontal="center" vertical="center" wrapText="1"/>
    </xf>
    <xf numFmtId="0" fontId="3" fillId="26" borderId="5" xfId="0" applyFont="1" applyFill="1" applyBorder="1" applyAlignment="1">
      <alignment horizontal="center" vertical="center" wrapText="1"/>
    </xf>
    <xf numFmtId="0" fontId="3" fillId="28" borderId="31" xfId="0" applyFont="1" applyFill="1" applyBorder="1" applyAlignment="1">
      <alignment horizontal="center" vertical="center" wrapText="1"/>
    </xf>
    <xf numFmtId="0" fontId="3" fillId="28" borderId="5" xfId="0" applyFont="1" applyFill="1" applyBorder="1" applyAlignment="1">
      <alignment horizontal="center" vertical="center" wrapText="1"/>
    </xf>
    <xf numFmtId="0" fontId="3" fillId="28" borderId="25" xfId="0" applyFont="1" applyFill="1" applyBorder="1" applyAlignment="1">
      <alignment horizontal="center" vertical="center" wrapText="1"/>
    </xf>
    <xf numFmtId="0" fontId="5" fillId="6" borderId="5" xfId="1" applyFont="1" applyFill="1" applyBorder="1" applyAlignment="1">
      <alignment horizontal="center" vertical="center" wrapText="1"/>
    </xf>
    <xf numFmtId="0" fontId="3" fillId="0" borderId="48"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9" xfId="0" applyFont="1" applyBorder="1" applyAlignment="1">
      <alignment horizontal="center" vertical="center" wrapText="1"/>
    </xf>
    <xf numFmtId="0" fontId="49" fillId="0" borderId="20" xfId="1" applyFont="1" applyBorder="1" applyAlignment="1">
      <alignment horizontal="center" vertical="center" wrapText="1"/>
    </xf>
    <xf numFmtId="0" fontId="49" fillId="0" borderId="19" xfId="1" applyFont="1" applyBorder="1" applyAlignment="1">
      <alignment horizontal="center" vertical="center" wrapText="1"/>
    </xf>
    <xf numFmtId="0" fontId="49" fillId="0" borderId="0" xfId="1" applyFont="1" applyAlignment="1">
      <alignment horizontal="center" vertical="center" wrapText="1"/>
    </xf>
    <xf numFmtId="0" fontId="49" fillId="0" borderId="36" xfId="1" applyFont="1" applyBorder="1" applyAlignment="1">
      <alignment horizontal="center" vertical="center" wrapText="1"/>
    </xf>
    <xf numFmtId="0" fontId="49" fillId="0" borderId="50" xfId="1" applyFont="1" applyBorder="1" applyAlignment="1">
      <alignment horizontal="center" vertical="center" wrapText="1"/>
    </xf>
    <xf numFmtId="0" fontId="49" fillId="0" borderId="51" xfId="1" applyFont="1" applyBorder="1" applyAlignment="1">
      <alignment horizontal="center" vertical="center" wrapText="1"/>
    </xf>
    <xf numFmtId="0" fontId="49" fillId="0" borderId="52" xfId="1" applyFont="1" applyBorder="1" applyAlignment="1">
      <alignment horizontal="center" vertical="center" wrapText="1"/>
    </xf>
    <xf numFmtId="0" fontId="20" fillId="31" borderId="41" xfId="0" applyFont="1" applyFill="1" applyBorder="1" applyAlignment="1">
      <alignment horizontal="center" vertical="center" wrapText="1"/>
    </xf>
    <xf numFmtId="0" fontId="20" fillId="31" borderId="42" xfId="0" applyFont="1" applyFill="1" applyBorder="1" applyAlignment="1">
      <alignment horizontal="center" vertical="center" wrapText="1"/>
    </xf>
    <xf numFmtId="0" fontId="20" fillId="31" borderId="43" xfId="0" applyFont="1" applyFill="1" applyBorder="1" applyAlignment="1">
      <alignment horizontal="center" vertical="center" wrapText="1"/>
    </xf>
    <xf numFmtId="0" fontId="42" fillId="0" borderId="5" xfId="1" applyFont="1" applyBorder="1" applyAlignment="1" applyProtection="1">
      <alignment horizontal="left" vertical="center"/>
      <protection locked="0"/>
    </xf>
    <xf numFmtId="0" fontId="42" fillId="0" borderId="10" xfId="1" applyFont="1" applyBorder="1" applyAlignment="1" applyProtection="1">
      <alignment horizontal="left" vertical="center" wrapText="1"/>
      <protection locked="0"/>
    </xf>
    <xf numFmtId="44" fontId="6" fillId="6" borderId="0" xfId="2" applyFont="1" applyFill="1" applyBorder="1" applyAlignment="1" applyProtection="1">
      <alignment horizontal="right" vertical="center"/>
    </xf>
    <xf numFmtId="0" fontId="24" fillId="6" borderId="5" xfId="0" applyFont="1" applyFill="1" applyBorder="1" applyAlignment="1">
      <alignment horizontal="right" vertical="center"/>
    </xf>
    <xf numFmtId="0" fontId="24" fillId="26" borderId="5" xfId="0" applyFont="1" applyFill="1" applyBorder="1" applyAlignment="1">
      <alignment horizontal="center" vertical="center" wrapText="1"/>
    </xf>
    <xf numFmtId="0" fontId="71" fillId="0" borderId="0" xfId="0" applyFont="1" applyAlignment="1">
      <alignment horizontal="center"/>
    </xf>
    <xf numFmtId="0" fontId="70" fillId="0" borderId="0" xfId="0" applyFont="1" applyAlignment="1">
      <alignment horizontal="center"/>
    </xf>
    <xf numFmtId="0" fontId="24" fillId="0" borderId="10" xfId="0" applyFont="1" applyBorder="1" applyAlignment="1">
      <alignment horizontal="center" vertical="center"/>
    </xf>
    <xf numFmtId="0" fontId="24" fillId="0" borderId="16" xfId="0" applyFont="1" applyBorder="1" applyAlignment="1">
      <alignment horizontal="center" vertical="center"/>
    </xf>
    <xf numFmtId="0" fontId="24" fillId="0" borderId="11" xfId="0" applyFont="1" applyBorder="1" applyAlignment="1">
      <alignment horizontal="center" vertical="center"/>
    </xf>
    <xf numFmtId="0" fontId="24" fillId="6" borderId="6" xfId="0" applyFont="1" applyFill="1" applyBorder="1" applyAlignment="1">
      <alignment horizontal="center" vertical="center"/>
    </xf>
    <xf numFmtId="0" fontId="24" fillId="6" borderId="9" xfId="0" applyFont="1" applyFill="1" applyBorder="1" applyAlignment="1">
      <alignment horizontal="center" vertical="center"/>
    </xf>
    <xf numFmtId="0" fontId="0" fillId="28" borderId="6" xfId="0" applyFill="1" applyBorder="1" applyAlignment="1">
      <alignment horizontal="left" vertical="center"/>
    </xf>
    <xf numFmtId="0" fontId="0" fillId="28" borderId="8" xfId="0" applyFill="1" applyBorder="1" applyAlignment="1">
      <alignment horizontal="left" vertical="center"/>
    </xf>
    <xf numFmtId="0" fontId="0" fillId="28" borderId="9" xfId="0" applyFill="1" applyBorder="1" applyAlignment="1">
      <alignment horizontal="left" vertical="center"/>
    </xf>
    <xf numFmtId="0" fontId="24" fillId="6" borderId="6" xfId="0" applyFont="1" applyFill="1" applyBorder="1" applyAlignment="1">
      <alignment horizontal="left" vertical="center"/>
    </xf>
    <xf numFmtId="0" fontId="24" fillId="6" borderId="8" xfId="0" applyFont="1" applyFill="1" applyBorder="1" applyAlignment="1">
      <alignment horizontal="left" vertical="center"/>
    </xf>
    <xf numFmtId="0" fontId="24" fillId="6" borderId="9" xfId="0" applyFont="1" applyFill="1" applyBorder="1" applyAlignment="1">
      <alignment horizontal="left" vertical="center"/>
    </xf>
    <xf numFmtId="0" fontId="6" fillId="6" borderId="5" xfId="0" applyFont="1" applyFill="1" applyBorder="1" applyAlignment="1">
      <alignment horizontal="center" vertical="center" wrapText="1"/>
    </xf>
    <xf numFmtId="0" fontId="24" fillId="6" borderId="8" xfId="0" applyFont="1" applyFill="1" applyBorder="1" applyAlignment="1">
      <alignment horizontal="center" vertical="center"/>
    </xf>
    <xf numFmtId="0" fontId="0" fillId="31" borderId="6" xfId="0" applyFill="1" applyBorder="1" applyAlignment="1">
      <alignment horizontal="left" vertical="center"/>
    </xf>
    <xf numFmtId="0" fontId="0" fillId="31" borderId="8" xfId="0" applyFill="1" applyBorder="1" applyAlignment="1">
      <alignment horizontal="left" vertical="center"/>
    </xf>
    <xf numFmtId="0" fontId="0" fillId="31" borderId="9" xfId="0" applyFill="1" applyBorder="1" applyAlignment="1">
      <alignment horizontal="left" vertical="center"/>
    </xf>
    <xf numFmtId="0" fontId="29" fillId="6" borderId="5" xfId="0" applyFont="1" applyFill="1" applyBorder="1" applyAlignment="1">
      <alignment horizontal="center"/>
    </xf>
    <xf numFmtId="0" fontId="24" fillId="6" borderId="6" xfId="0" applyFont="1" applyFill="1" applyBorder="1" applyAlignment="1">
      <alignment horizontal="right" vertical="center"/>
    </xf>
    <xf numFmtId="0" fontId="24" fillId="6" borderId="8" xfId="0" applyFont="1" applyFill="1" applyBorder="1" applyAlignment="1">
      <alignment horizontal="right" vertical="center"/>
    </xf>
    <xf numFmtId="0" fontId="24" fillId="6" borderId="9" xfId="0" applyFont="1" applyFill="1" applyBorder="1" applyAlignment="1">
      <alignment horizontal="right" vertical="center"/>
    </xf>
    <xf numFmtId="0" fontId="24" fillId="6" borderId="10"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24" fillId="6" borderId="5" xfId="0" applyFont="1" applyFill="1" applyBorder="1" applyAlignment="1">
      <alignment horizontal="center" vertical="center" wrapText="1"/>
    </xf>
    <xf numFmtId="0" fontId="24" fillId="6" borderId="5" xfId="0" applyFont="1" applyFill="1" applyBorder="1" applyAlignment="1">
      <alignment horizontal="center" vertical="center"/>
    </xf>
    <xf numFmtId="0" fontId="3" fillId="6" borderId="5" xfId="0" applyFont="1" applyFill="1" applyBorder="1" applyAlignment="1">
      <alignment horizontal="center" vertical="center" wrapText="1"/>
    </xf>
    <xf numFmtId="0" fontId="29" fillId="6" borderId="5" xfId="0" applyFont="1" applyFill="1" applyBorder="1" applyAlignment="1">
      <alignment horizontal="center" vertical="center" wrapText="1"/>
    </xf>
    <xf numFmtId="0" fontId="0" fillId="26" borderId="6" xfId="0" applyFill="1" applyBorder="1" applyAlignment="1">
      <alignment horizontal="left" vertical="center"/>
    </xf>
    <xf numFmtId="0" fontId="0" fillId="26" borderId="8" xfId="0" applyFill="1" applyBorder="1" applyAlignment="1">
      <alignment horizontal="left" vertical="center"/>
    </xf>
    <xf numFmtId="0" fontId="0" fillId="26" borderId="9" xfId="0" applyFill="1" applyBorder="1" applyAlignment="1">
      <alignment horizontal="left" vertical="center"/>
    </xf>
    <xf numFmtId="0" fontId="0" fillId="2" borderId="0" xfId="0" applyFill="1" applyAlignment="1">
      <alignment horizontal="right" indent="1"/>
    </xf>
    <xf numFmtId="0" fontId="0" fillId="2" borderId="7" xfId="0" applyFill="1" applyBorder="1" applyAlignment="1">
      <alignment horizontal="right" indent="1"/>
    </xf>
    <xf numFmtId="14" fontId="0" fillId="21" borderId="6" xfId="0" applyNumberFormat="1" applyFill="1" applyBorder="1" applyAlignment="1">
      <alignment horizontal="center"/>
    </xf>
    <xf numFmtId="14" fontId="0" fillId="21" borderId="9" xfId="0" applyNumberFormat="1" applyFill="1" applyBorder="1" applyAlignment="1">
      <alignment horizontal="center"/>
    </xf>
    <xf numFmtId="0" fontId="59" fillId="27" borderId="20" xfId="0" applyFont="1" applyFill="1" applyBorder="1" applyAlignment="1">
      <alignment horizontal="center" vertical="center"/>
    </xf>
    <xf numFmtId="0" fontId="59" fillId="27" borderId="19" xfId="0" applyFont="1" applyFill="1" applyBorder="1" applyAlignment="1">
      <alignment horizontal="center" vertical="center"/>
    </xf>
    <xf numFmtId="0" fontId="59" fillId="27" borderId="21" xfId="0" applyFont="1" applyFill="1" applyBorder="1" applyAlignment="1">
      <alignment horizontal="center" vertical="center"/>
    </xf>
    <xf numFmtId="0" fontId="60" fillId="27" borderId="50" xfId="0" applyFont="1" applyFill="1" applyBorder="1" applyAlignment="1">
      <alignment horizontal="center" vertical="center"/>
    </xf>
    <xf numFmtId="0" fontId="60" fillId="27" borderId="51" xfId="0" applyFont="1" applyFill="1" applyBorder="1" applyAlignment="1">
      <alignment horizontal="center" vertical="center"/>
    </xf>
    <xf numFmtId="0" fontId="60" fillId="27" borderId="52" xfId="0" applyFont="1" applyFill="1" applyBorder="1" applyAlignment="1">
      <alignment horizontal="center" vertical="center"/>
    </xf>
    <xf numFmtId="0" fontId="0" fillId="26" borderId="5" xfId="0" applyFill="1" applyBorder="1" applyAlignment="1">
      <alignment horizontal="center" vertical="center"/>
    </xf>
    <xf numFmtId="2" fontId="0" fillId="26" borderId="5" xfId="0" applyNumberFormat="1" applyFill="1" applyBorder="1" applyAlignment="1">
      <alignment horizontal="center"/>
    </xf>
    <xf numFmtId="0" fontId="0" fillId="26" borderId="5" xfId="0" applyFill="1" applyBorder="1" applyAlignment="1">
      <alignment horizontal="center"/>
    </xf>
    <xf numFmtId="0" fontId="61" fillId="2" borderId="26" xfId="0" applyFont="1" applyFill="1" applyBorder="1" applyAlignment="1">
      <alignment horizontal="center" vertical="center" wrapText="1"/>
    </xf>
    <xf numFmtId="0" fontId="24" fillId="21" borderId="5" xfId="0" applyFont="1" applyFill="1" applyBorder="1" applyAlignment="1">
      <alignment horizontal="center"/>
    </xf>
    <xf numFmtId="0" fontId="61" fillId="26" borderId="6" xfId="0" applyFont="1" applyFill="1" applyBorder="1" applyAlignment="1">
      <alignment horizontal="center"/>
    </xf>
    <xf numFmtId="0" fontId="61" fillId="26" borderId="8" xfId="0" applyFont="1" applyFill="1" applyBorder="1" applyAlignment="1">
      <alignment horizontal="center"/>
    </xf>
    <xf numFmtId="0" fontId="61" fillId="26" borderId="9" xfId="0" applyFont="1" applyFill="1" applyBorder="1" applyAlignment="1">
      <alignment horizontal="center"/>
    </xf>
    <xf numFmtId="44" fontId="0" fillId="26" borderId="6" xfId="2" applyFont="1" applyFill="1" applyBorder="1" applyAlignment="1">
      <alignment horizontal="center"/>
    </xf>
    <xf numFmtId="44" fontId="0" fillId="26" borderId="9" xfId="2" applyFont="1" applyFill="1" applyBorder="1" applyAlignment="1">
      <alignment horizontal="center"/>
    </xf>
    <xf numFmtId="0" fontId="24" fillId="2" borderId="0" xfId="0" applyFont="1" applyFill="1" applyAlignment="1">
      <alignment horizontal="center"/>
    </xf>
    <xf numFmtId="0" fontId="24" fillId="2" borderId="26" xfId="0" applyFont="1" applyFill="1" applyBorder="1" applyAlignment="1">
      <alignment horizontal="center" wrapText="1"/>
    </xf>
    <xf numFmtId="0" fontId="0" fillId="2" borderId="0" xfId="0" applyFill="1" applyAlignment="1">
      <alignment horizontal="center"/>
    </xf>
    <xf numFmtId="0" fontId="0" fillId="21" borderId="6" xfId="0" applyFill="1" applyBorder="1" applyAlignment="1">
      <alignment horizontal="center"/>
    </xf>
    <xf numFmtId="0" fontId="0" fillId="21" borderId="9" xfId="0" applyFill="1" applyBorder="1" applyAlignment="1">
      <alignment horizontal="center"/>
    </xf>
    <xf numFmtId="44" fontId="0" fillId="21" borderId="6" xfId="0" applyNumberFormat="1" applyFill="1" applyBorder="1" applyAlignment="1">
      <alignment horizontal="center"/>
    </xf>
    <xf numFmtId="0" fontId="0" fillId="21" borderId="8" xfId="0" applyFill="1" applyBorder="1" applyAlignment="1">
      <alignment horizontal="center"/>
    </xf>
    <xf numFmtId="0" fontId="0" fillId="21" borderId="5" xfId="0" applyFill="1" applyBorder="1" applyAlignment="1">
      <alignment horizontal="center"/>
    </xf>
    <xf numFmtId="0" fontId="0" fillId="2" borderId="26" xfId="0" applyFill="1" applyBorder="1" applyAlignment="1">
      <alignment horizontal="center"/>
    </xf>
    <xf numFmtId="44" fontId="0" fillId="21" borderId="54" xfId="0" applyNumberFormat="1" applyFill="1" applyBorder="1" applyAlignment="1">
      <alignment horizontal="center"/>
    </xf>
    <xf numFmtId="0" fontId="0" fillId="21" borderId="56" xfId="0" applyFill="1" applyBorder="1" applyAlignment="1">
      <alignment horizontal="center"/>
    </xf>
    <xf numFmtId="15" fontId="0" fillId="21" borderId="5" xfId="0" applyNumberFormat="1" applyFill="1" applyBorder="1" applyAlignment="1">
      <alignment horizontal="center"/>
    </xf>
  </cellXfs>
  <cellStyles count="6">
    <cellStyle name="Lien hypertexte" xfId="5" builtinId="8"/>
    <cellStyle name="Monétaire" xfId="2" builtinId="4"/>
    <cellStyle name="Normal" xfId="0" builtinId="0"/>
    <cellStyle name="Normal 2" xfId="4" xr:uid="{1C4C0121-3CC5-432C-836A-5BADE929ADD7}"/>
    <cellStyle name="Normal 5" xfId="1" xr:uid="{0A079CF1-245C-4799-A671-DF1567882EE9}"/>
    <cellStyle name="Pourcentage" xfId="3" builtinId="5"/>
  </cellStyles>
  <dxfs count="106">
    <dxf>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ill>
        <patternFill>
          <bgColor theme="7"/>
        </patternFill>
      </fill>
    </dxf>
    <dxf>
      <fill>
        <patternFill>
          <bgColor rgb="FF92D050"/>
        </patternFill>
      </fill>
    </dxf>
    <dxf>
      <fill>
        <patternFill>
          <bgColor rgb="FFBA8CDC"/>
        </patternFill>
      </fill>
    </dxf>
    <dxf>
      <fill>
        <patternFill patternType="none">
          <bgColor auto="1"/>
        </patternFill>
      </fill>
    </dxf>
    <dxf>
      <font>
        <color rgb="FFFF0000"/>
      </font>
    </dxf>
    <dxf>
      <font>
        <color rgb="FFFF0000"/>
      </font>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rgb="FFFF0000"/>
      </font>
    </dxf>
    <dxf>
      <font>
        <color rgb="FFFF0000"/>
      </font>
    </dxf>
    <dxf>
      <font>
        <color rgb="FFFF0000"/>
      </font>
    </dxf>
    <dxf>
      <fill>
        <patternFill>
          <bgColor theme="7"/>
        </patternFill>
      </fill>
    </dxf>
    <dxf>
      <fill>
        <patternFill>
          <bgColor rgb="FF92D050"/>
        </patternFill>
      </fill>
    </dxf>
    <dxf>
      <fill>
        <patternFill>
          <bgColor rgb="FFBA8CDC"/>
        </patternFill>
      </fill>
    </dxf>
    <dxf>
      <fill>
        <patternFill patternType="none">
          <bgColor auto="1"/>
        </patternFill>
      </fill>
    </dxf>
    <dxf>
      <font>
        <color rgb="FFFF0000"/>
      </font>
    </dxf>
    <dxf>
      <font>
        <color rgb="FFFF0000"/>
      </font>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rgb="FFFF0000"/>
      </font>
    </dxf>
    <dxf>
      <font>
        <color rgb="FFFF0000"/>
      </font>
    </dxf>
    <dxf>
      <font>
        <color rgb="FFFF0000"/>
      </font>
    </dxf>
    <dxf>
      <fill>
        <patternFill>
          <bgColor theme="7"/>
        </patternFill>
      </fill>
    </dxf>
    <dxf>
      <fill>
        <patternFill>
          <bgColor rgb="FF92D050"/>
        </patternFill>
      </fill>
    </dxf>
    <dxf>
      <fill>
        <patternFill>
          <bgColor rgb="FFBA8CDC"/>
        </patternFill>
      </fill>
    </dxf>
    <dxf>
      <fill>
        <patternFill patternType="none">
          <bgColor auto="1"/>
        </patternFill>
      </fill>
    </dxf>
    <dxf>
      <font>
        <color rgb="FFFF0000"/>
      </font>
    </dxf>
    <dxf>
      <font>
        <color rgb="FFFF0000"/>
      </font>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theme="0" tint="-0.34998626667073579"/>
      </font>
      <fill>
        <patternFill patternType="lightDown">
          <bgColor theme="0" tint="-0.34998626667073579"/>
        </patternFill>
      </fill>
    </dxf>
    <dxf>
      <font>
        <color rgb="FFFF0000"/>
      </font>
    </dxf>
    <dxf>
      <font>
        <color rgb="FFFF0000"/>
      </font>
    </dxf>
    <dxf>
      <font>
        <color rgb="FFFF0000"/>
      </font>
    </dxf>
    <dxf>
      <font>
        <color rgb="FFFF0000"/>
      </font>
    </dxf>
    <dxf>
      <font>
        <color rgb="FFFF0000"/>
      </font>
    </dxf>
    <dxf>
      <font>
        <color rgb="FFFF0000"/>
      </font>
    </dxf>
    <dxf>
      <font>
        <color rgb="FFFF0000"/>
      </font>
    </dxf>
    <dxf>
      <fill>
        <patternFill patternType="lightDown"/>
      </fill>
    </dxf>
    <dxf>
      <fill>
        <patternFill patternType="lightDown"/>
      </fill>
    </dxf>
    <dxf>
      <fill>
        <patternFill patternType="lightDown"/>
      </fill>
    </dxf>
    <dxf>
      <fill>
        <patternFill patternType="lightDown"/>
      </fill>
    </dxf>
    <dxf>
      <font>
        <color rgb="FFFF0000"/>
      </font>
    </dxf>
    <dxf>
      <fill>
        <patternFill patternType="lightDown"/>
      </fill>
    </dxf>
    <dxf>
      <font>
        <color rgb="FFFF0000"/>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strike val="0"/>
        <outline val="0"/>
        <shadow val="0"/>
        <u val="none"/>
        <sz val="10"/>
        <color auto="1"/>
        <name val="Arial"/>
        <family val="2"/>
        <scheme val="none"/>
      </font>
    </dxf>
    <dxf>
      <font>
        <strike val="0"/>
        <outline val="0"/>
        <shadow val="0"/>
        <u val="none"/>
        <sz val="10"/>
        <color auto="1"/>
        <name val="Arial"/>
        <family val="2"/>
        <scheme val="none"/>
      </font>
    </dxf>
    <dxf>
      <font>
        <strike val="0"/>
        <outline val="0"/>
        <shadow val="0"/>
        <u val="none"/>
        <vertAlign val="baseline"/>
        <sz val="10"/>
        <color auto="1"/>
        <name val="Arial"/>
        <family val="2"/>
        <scheme val="none"/>
      </font>
      <alignment horizontal="general" vertical="center" textRotation="0" wrapText="0" indent="0" justifyLastLine="0" shrinkToFit="0" readingOrder="0"/>
    </dxf>
  </dxfs>
  <tableStyles count="0" defaultTableStyle="TableStyleMedium2" defaultPivotStyle="PivotStyleLight16"/>
  <colors>
    <mruColors>
      <color rgb="FFF8E69A"/>
      <color rgb="FFE3E3E3"/>
      <color rgb="FFFFCCCC"/>
      <color rgb="FF265792"/>
      <color rgb="FFFFABAB"/>
      <color rgb="FFDAE6F0"/>
      <color rgb="FFF7F7F7"/>
      <color rgb="FF4E5662"/>
      <color rgb="FFBBCDEB"/>
      <color rgb="FFA1BA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46658</xdr:colOff>
      <xdr:row>0</xdr:row>
      <xdr:rowOff>38146</xdr:rowOff>
    </xdr:from>
    <xdr:to>
      <xdr:col>1</xdr:col>
      <xdr:colOff>173526</xdr:colOff>
      <xdr:row>0</xdr:row>
      <xdr:rowOff>593674</xdr:rowOff>
    </xdr:to>
    <xdr:pic>
      <xdr:nvPicPr>
        <xdr:cNvPr id="2" name="Picture 13">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58" y="38146"/>
          <a:ext cx="1458292" cy="538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8</xdr:col>
      <xdr:colOff>434340</xdr:colOff>
      <xdr:row>9</xdr:row>
      <xdr:rowOff>174358</xdr:rowOff>
    </xdr:from>
    <xdr:to>
      <xdr:col>9</xdr:col>
      <xdr:colOff>434340</xdr:colOff>
      <xdr:row>11</xdr:row>
      <xdr:rowOff>324732</xdr:rowOff>
    </xdr:to>
    <xdr:sp macro="" textlink="">
      <xdr:nvSpPr>
        <xdr:cNvPr id="1061" name="Text Box 37" hidden="1">
          <a:extLst>
            <a:ext uri="{FF2B5EF4-FFF2-40B4-BE49-F238E27FC236}">
              <a16:creationId xmlns:a16="http://schemas.microsoft.com/office/drawing/2014/main" id="{1D3D5793-C66E-C815-55CD-82D9A0726C72}"/>
            </a:ext>
          </a:extLst>
        </xdr:cNvPr>
        <xdr:cNvSpPr txBox="1">
          <a:spLocks noChangeArrowheads="1"/>
        </xdr:cNvSpPr>
      </xdr:nvSpPr>
      <xdr:spPr bwMode="auto">
        <a:xfrm>
          <a:off x="10529888" y="4448175"/>
          <a:ext cx="1190625" cy="79057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twoCellAnchor>
    <xdr:from>
      <xdr:col>4</xdr:col>
      <xdr:colOff>28575</xdr:colOff>
      <xdr:row>7</xdr:row>
      <xdr:rowOff>137159</xdr:rowOff>
    </xdr:from>
    <xdr:to>
      <xdr:col>7</xdr:col>
      <xdr:colOff>24765</xdr:colOff>
      <xdr:row>12</xdr:row>
      <xdr:rowOff>17144</xdr:rowOff>
    </xdr:to>
    <xdr:sp macro="" textlink="">
      <xdr:nvSpPr>
        <xdr:cNvPr id="3" name="Étoile : 7 branches 2">
          <a:extLst>
            <a:ext uri="{FF2B5EF4-FFF2-40B4-BE49-F238E27FC236}">
              <a16:creationId xmlns:a16="http://schemas.microsoft.com/office/drawing/2014/main" id="{389F01C7-163F-0922-181B-C54936593041}"/>
            </a:ext>
          </a:extLst>
        </xdr:cNvPr>
        <xdr:cNvSpPr/>
      </xdr:nvSpPr>
      <xdr:spPr>
        <a:xfrm>
          <a:off x="5543550" y="3480434"/>
          <a:ext cx="2844165" cy="1842135"/>
        </a:xfrm>
        <a:prstGeom prst="star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CA" sz="1400" b="1"/>
            <a:t>Seulement les cases blanches sont à remplir par</a:t>
          </a:r>
          <a:r>
            <a:rPr lang="fr-CA" sz="1400" b="1" baseline="0"/>
            <a:t> le bénéficiaire.</a:t>
          </a:r>
          <a:endParaRPr lang="fr-CA" sz="1400" b="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6354</xdr:rowOff>
    </xdr:from>
    <xdr:to>
      <xdr:col>1</xdr:col>
      <xdr:colOff>1553918</xdr:colOff>
      <xdr:row>4</xdr:row>
      <xdr:rowOff>154266</xdr:rowOff>
    </xdr:to>
    <xdr:pic>
      <xdr:nvPicPr>
        <xdr:cNvPr id="2" name="Image 1">
          <a:extLst>
            <a:ext uri="{FF2B5EF4-FFF2-40B4-BE49-F238E27FC236}">
              <a16:creationId xmlns:a16="http://schemas.microsoft.com/office/drawing/2014/main" id="{998465D8-2905-45BA-BA38-3FCDB6041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9"/>
          <a:ext cx="2363543" cy="8305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435478</xdr:colOff>
      <xdr:row>0</xdr:row>
      <xdr:rowOff>627283</xdr:rowOff>
    </xdr:to>
    <xdr:pic>
      <xdr:nvPicPr>
        <xdr:cNvPr id="2" name="Picture 13">
          <a:extLst>
            <a:ext uri="{FF2B5EF4-FFF2-40B4-BE49-F238E27FC236}">
              <a16:creationId xmlns:a16="http://schemas.microsoft.com/office/drawing/2014/main" id="{0BC46B4F-4623-41E9-AC63-47C036ACDF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 y="76200"/>
          <a:ext cx="1576573" cy="554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435478</xdr:colOff>
      <xdr:row>0</xdr:row>
      <xdr:rowOff>627283</xdr:rowOff>
    </xdr:to>
    <xdr:pic>
      <xdr:nvPicPr>
        <xdr:cNvPr id="2" name="Picture 13">
          <a:extLst>
            <a:ext uri="{FF2B5EF4-FFF2-40B4-BE49-F238E27FC236}">
              <a16:creationId xmlns:a16="http://schemas.microsoft.com/office/drawing/2014/main" id="{6FB1ABCD-4851-4EC1-8C97-29742D5D96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1588003" cy="551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439288</xdr:colOff>
      <xdr:row>0</xdr:row>
      <xdr:rowOff>631093</xdr:rowOff>
    </xdr:to>
    <xdr:pic>
      <xdr:nvPicPr>
        <xdr:cNvPr id="2" name="Picture 13">
          <a:extLst>
            <a:ext uri="{FF2B5EF4-FFF2-40B4-BE49-F238E27FC236}">
              <a16:creationId xmlns:a16="http://schemas.microsoft.com/office/drawing/2014/main" id="{163401A3-B45D-4DA6-8B81-F51F8FFA39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76200"/>
          <a:ext cx="1588003" cy="551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219075</xdr:colOff>
          <xdr:row>20</xdr:row>
          <xdr:rowOff>0</xdr:rowOff>
        </xdr:from>
        <xdr:to>
          <xdr:col>1</xdr:col>
          <xdr:colOff>419100</xdr:colOff>
          <xdr:row>20</xdr:row>
          <xdr:rowOff>180975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9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48</xdr:row>
          <xdr:rowOff>190500</xdr:rowOff>
        </xdr:from>
        <xdr:to>
          <xdr:col>4</xdr:col>
          <xdr:colOff>38100</xdr:colOff>
          <xdr:row>50</xdr:row>
          <xdr:rowOff>38100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9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48</xdr:row>
          <xdr:rowOff>190500</xdr:rowOff>
        </xdr:from>
        <xdr:to>
          <xdr:col>8</xdr:col>
          <xdr:colOff>28575</xdr:colOff>
          <xdr:row>50</xdr:row>
          <xdr:rowOff>38100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9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21</xdr:row>
          <xdr:rowOff>28575</xdr:rowOff>
        </xdr:from>
        <xdr:to>
          <xdr:col>1</xdr:col>
          <xdr:colOff>419100</xdr:colOff>
          <xdr:row>22</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9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24</xdr:row>
          <xdr:rowOff>28575</xdr:rowOff>
        </xdr:from>
        <xdr:to>
          <xdr:col>1</xdr:col>
          <xdr:colOff>419100</xdr:colOff>
          <xdr:row>25</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9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25</xdr:row>
          <xdr:rowOff>28575</xdr:rowOff>
        </xdr:from>
        <xdr:to>
          <xdr:col>1</xdr:col>
          <xdr:colOff>419100</xdr:colOff>
          <xdr:row>26</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9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27</xdr:row>
          <xdr:rowOff>0</xdr:rowOff>
        </xdr:from>
        <xdr:to>
          <xdr:col>1</xdr:col>
          <xdr:colOff>419100</xdr:colOff>
          <xdr:row>28</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9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28</xdr:row>
          <xdr:rowOff>28575</xdr:rowOff>
        </xdr:from>
        <xdr:to>
          <xdr:col>1</xdr:col>
          <xdr:colOff>419100</xdr:colOff>
          <xdr:row>29</xdr:row>
          <xdr:rowOff>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9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30</xdr:row>
          <xdr:rowOff>28575</xdr:rowOff>
        </xdr:from>
        <xdr:to>
          <xdr:col>1</xdr:col>
          <xdr:colOff>419100</xdr:colOff>
          <xdr:row>31</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9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20</xdr:row>
          <xdr:rowOff>0</xdr:rowOff>
        </xdr:from>
        <xdr:to>
          <xdr:col>2</xdr:col>
          <xdr:colOff>419100</xdr:colOff>
          <xdr:row>20</xdr:row>
          <xdr:rowOff>180975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9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21</xdr:row>
          <xdr:rowOff>28575</xdr:rowOff>
        </xdr:from>
        <xdr:to>
          <xdr:col>2</xdr:col>
          <xdr:colOff>419100</xdr:colOff>
          <xdr:row>22</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9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24</xdr:row>
          <xdr:rowOff>28575</xdr:rowOff>
        </xdr:from>
        <xdr:to>
          <xdr:col>2</xdr:col>
          <xdr:colOff>419100</xdr:colOff>
          <xdr:row>25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9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28575</xdr:rowOff>
        </xdr:from>
        <xdr:to>
          <xdr:col>2</xdr:col>
          <xdr:colOff>419100</xdr:colOff>
          <xdr:row>26</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9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27</xdr:row>
          <xdr:rowOff>0</xdr:rowOff>
        </xdr:from>
        <xdr:to>
          <xdr:col>2</xdr:col>
          <xdr:colOff>419100</xdr:colOff>
          <xdr:row>28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9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28</xdr:row>
          <xdr:rowOff>28575</xdr:rowOff>
        </xdr:from>
        <xdr:to>
          <xdr:col>2</xdr:col>
          <xdr:colOff>419100</xdr:colOff>
          <xdr:row>29</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9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30</xdr:row>
          <xdr:rowOff>28575</xdr:rowOff>
        </xdr:from>
        <xdr:to>
          <xdr:col>2</xdr:col>
          <xdr:colOff>419100</xdr:colOff>
          <xdr:row>31</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9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44</xdr:row>
          <xdr:rowOff>9525</xdr:rowOff>
        </xdr:from>
        <xdr:to>
          <xdr:col>0</xdr:col>
          <xdr:colOff>1438275</xdr:colOff>
          <xdr:row>45</xdr:row>
          <xdr:rowOff>47625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9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1095375</xdr:colOff>
          <xdr:row>45</xdr:row>
          <xdr:rowOff>0</xdr:rowOff>
        </xdr:from>
        <xdr:to>
          <xdr:col>0</xdr:col>
          <xdr:colOff>1438275</xdr:colOff>
          <xdr:row>46</xdr:row>
          <xdr:rowOff>38100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9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48</xdr:row>
          <xdr:rowOff>190500</xdr:rowOff>
        </xdr:from>
        <xdr:to>
          <xdr:col>4</xdr:col>
          <xdr:colOff>38100</xdr:colOff>
          <xdr:row>50</xdr:row>
          <xdr:rowOff>38100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9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485775</xdr:colOff>
          <xdr:row>48</xdr:row>
          <xdr:rowOff>190500</xdr:rowOff>
        </xdr:from>
        <xdr:to>
          <xdr:col>8</xdr:col>
          <xdr:colOff>28575</xdr:colOff>
          <xdr:row>50</xdr:row>
          <xdr:rowOff>38100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9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21</xdr:row>
          <xdr:rowOff>28575</xdr:rowOff>
        </xdr:from>
        <xdr:to>
          <xdr:col>1</xdr:col>
          <xdr:colOff>419100</xdr:colOff>
          <xdr:row>22</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9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24</xdr:row>
          <xdr:rowOff>28575</xdr:rowOff>
        </xdr:from>
        <xdr:to>
          <xdr:col>1</xdr:col>
          <xdr:colOff>419100</xdr:colOff>
          <xdr:row>25</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9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25</xdr:row>
          <xdr:rowOff>28575</xdr:rowOff>
        </xdr:from>
        <xdr:to>
          <xdr:col>1</xdr:col>
          <xdr:colOff>419100</xdr:colOff>
          <xdr:row>26</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9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28</xdr:row>
          <xdr:rowOff>28575</xdr:rowOff>
        </xdr:from>
        <xdr:to>
          <xdr:col>1</xdr:col>
          <xdr:colOff>419100</xdr:colOff>
          <xdr:row>29</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9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30</xdr:row>
          <xdr:rowOff>28575</xdr:rowOff>
        </xdr:from>
        <xdr:to>
          <xdr:col>1</xdr:col>
          <xdr:colOff>419100</xdr:colOff>
          <xdr:row>31</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9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21</xdr:row>
          <xdr:rowOff>28575</xdr:rowOff>
        </xdr:from>
        <xdr:to>
          <xdr:col>2</xdr:col>
          <xdr:colOff>419100</xdr:colOff>
          <xdr:row>22</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9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24</xdr:row>
          <xdr:rowOff>28575</xdr:rowOff>
        </xdr:from>
        <xdr:to>
          <xdr:col>2</xdr:col>
          <xdr:colOff>419100</xdr:colOff>
          <xdr:row>25</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9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28575</xdr:rowOff>
        </xdr:from>
        <xdr:to>
          <xdr:col>2</xdr:col>
          <xdr:colOff>419100</xdr:colOff>
          <xdr:row>26</xdr:row>
          <xdr:rowOff>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9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28</xdr:row>
          <xdr:rowOff>28575</xdr:rowOff>
        </xdr:from>
        <xdr:to>
          <xdr:col>2</xdr:col>
          <xdr:colOff>419100</xdr:colOff>
          <xdr:row>29</xdr:row>
          <xdr:rowOff>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9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30</xdr:row>
          <xdr:rowOff>28575</xdr:rowOff>
        </xdr:from>
        <xdr:to>
          <xdr:col>2</xdr:col>
          <xdr:colOff>419100</xdr:colOff>
          <xdr:row>31</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9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752475</xdr:colOff>
          <xdr:row>7</xdr:row>
          <xdr:rowOff>28575</xdr:rowOff>
        </xdr:from>
        <xdr:to>
          <xdr:col>0</xdr:col>
          <xdr:colOff>952500</xdr:colOff>
          <xdr:row>8</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9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22</xdr:row>
          <xdr:rowOff>28575</xdr:rowOff>
        </xdr:from>
        <xdr:to>
          <xdr:col>1</xdr:col>
          <xdr:colOff>419100</xdr:colOff>
          <xdr:row>23</xdr:row>
          <xdr:rowOff>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9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22</xdr:row>
          <xdr:rowOff>28575</xdr:rowOff>
        </xdr:from>
        <xdr:to>
          <xdr:col>2</xdr:col>
          <xdr:colOff>419100</xdr:colOff>
          <xdr:row>23</xdr:row>
          <xdr:rowOff>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9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22</xdr:row>
          <xdr:rowOff>28575</xdr:rowOff>
        </xdr:from>
        <xdr:to>
          <xdr:col>1</xdr:col>
          <xdr:colOff>419100</xdr:colOff>
          <xdr:row>23</xdr:row>
          <xdr:rowOff>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9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22</xdr:row>
          <xdr:rowOff>28575</xdr:rowOff>
        </xdr:from>
        <xdr:to>
          <xdr:col>2</xdr:col>
          <xdr:colOff>419100</xdr:colOff>
          <xdr:row>23</xdr:row>
          <xdr:rowOff>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9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25</xdr:row>
          <xdr:rowOff>28575</xdr:rowOff>
        </xdr:from>
        <xdr:to>
          <xdr:col>1</xdr:col>
          <xdr:colOff>419100</xdr:colOff>
          <xdr:row>26</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9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28575</xdr:rowOff>
        </xdr:from>
        <xdr:to>
          <xdr:col>2</xdr:col>
          <xdr:colOff>419100</xdr:colOff>
          <xdr:row>26</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9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25</xdr:row>
          <xdr:rowOff>28575</xdr:rowOff>
        </xdr:from>
        <xdr:to>
          <xdr:col>1</xdr:col>
          <xdr:colOff>419100</xdr:colOff>
          <xdr:row>26</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9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25</xdr:row>
          <xdr:rowOff>28575</xdr:rowOff>
        </xdr:from>
        <xdr:to>
          <xdr:col>2</xdr:col>
          <xdr:colOff>419100</xdr:colOff>
          <xdr:row>26</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9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29</xdr:row>
          <xdr:rowOff>28575</xdr:rowOff>
        </xdr:from>
        <xdr:to>
          <xdr:col>1</xdr:col>
          <xdr:colOff>419100</xdr:colOff>
          <xdr:row>30</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9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29</xdr:row>
          <xdr:rowOff>28575</xdr:rowOff>
        </xdr:from>
        <xdr:to>
          <xdr:col>2</xdr:col>
          <xdr:colOff>419100</xdr:colOff>
          <xdr:row>30</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9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29</xdr:row>
          <xdr:rowOff>28575</xdr:rowOff>
        </xdr:from>
        <xdr:to>
          <xdr:col>1</xdr:col>
          <xdr:colOff>419100</xdr:colOff>
          <xdr:row>30</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9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29</xdr:row>
          <xdr:rowOff>28575</xdr:rowOff>
        </xdr:from>
        <xdr:to>
          <xdr:col>2</xdr:col>
          <xdr:colOff>419100</xdr:colOff>
          <xdr:row>30</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9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DTS_2026-2029/En_d&#233;veloppement/Co&#251;t%20et%20structure%20de%20financement/PDTS_Co&#251;t_structure_financement_r&#233;clamations_2026-08-13_test_KV.xlsx" TargetMode="External"/><Relationship Id="rId2" Type="http://schemas.openxmlformats.org/officeDocument/2006/relationships/externalLinkPath" Target="file:///X:\SMPAC\2100_Programmes_strategies_mesures\2120_Programmes_Outils\PDTS\PDTS_2026-2029\En_d&#233;veloppement\Co&#251;t%20et%20structure%20de%20financement\PDTS_Co&#251;t_structure_financement_r&#233;clamations_2026-08-13_test_KV.xlsx" TargetMode="External"/><Relationship Id="rId1" Type="http://schemas.openxmlformats.org/officeDocument/2006/relationships/externalLinkPath" Target="/SMPAC/2100_Programmes_strategies_mesures/2120_Programmes_Outils/PDTS/PDTS_2026-2029/En_d&#233;veloppement/Co&#251;t%20et%20structure%20de%20financement/PDTS_Co&#251;t_structure_financement_r&#233;clamations_2026-08-13_test_KV.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DTS_2026-2029/En_d&#233;veloppement/Co&#251;t%20et%20structure%20de%20financement/PDTS_Co&#251;t_structure_financement_r&#233;clamations_2026-08-19.xlsx" TargetMode="External"/><Relationship Id="rId2" Type="http://schemas.openxmlformats.org/officeDocument/2006/relationships/externalLinkPath" Target="file:///X:\SMPAC\2100_Programmes_strategies_mesures\2120_Programmes_Outils\PDTS\PDTS_2026-2029\En_d&#233;veloppement\Co&#251;t%20et%20structure%20de%20financement\PDTS_Co&#251;t_structure_financement_r&#233;clamations_2026-08-19.xlsx" TargetMode="External"/><Relationship Id="rId1" Type="http://schemas.openxmlformats.org/officeDocument/2006/relationships/externalLinkPath" Target="/SMPAC/2100_Programmes_strategies_mesures/2120_Programmes_Outils/PDTS/PDTS_2026-2029/En_d&#233;veloppement/Co&#251;t%20et%20structure%20de%20financement/PDTS_Co&#251;t_structure_financement_r&#233;clamations_2026-08-19.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Nouveau_PDTS_2026-2029/En_d&#233;veloppement/Co&#251;t%20et%20structure%20de%20financement/PDTS%20Co&#251;t%20et%20structure%20de%20financement%20-%20volet%202_EN%20D&#201;VELOPPEMENT_V3.xlsx" TargetMode="External"/><Relationship Id="rId2" Type="http://schemas.openxmlformats.org/officeDocument/2006/relationships/externalLinkPath" Target="file:///X:\SMPAC\2100_Programmes_strategies_mesures\2120_Programmes_Outils\PDTS\Nouveau_PDTS_2026-2029\En_d&#233;veloppement\Co&#251;t%20et%20structure%20de%20financement\PDTS%20Co&#251;t%20et%20structure%20de%20financement%20-%20volet%202_EN%20D&#201;VELOPPEMENT_V3.xlsx" TargetMode="External"/><Relationship Id="rId1" Type="http://schemas.openxmlformats.org/officeDocument/2006/relationships/externalLinkPath" Target="/SMPAC/2100_Programmes_strategies_mesures/2120_Programmes_Outils/PDTS/Nouveau_PDTS_2026-2029/En_d&#233;veloppement/Co&#251;t%20et%20structure%20de%20financement/PDTS%20Co&#251;t%20et%20structure%20de%20financement%20-%20volet%202_EN%20D&#201;VELOPPEMENT_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ût Structure de financement"/>
      <sheetName val="Données"/>
      <sheetName val="Déplacements"/>
      <sheetName val="Charges et avantages sociaux"/>
      <sheetName val="Réclamation 1"/>
      <sheetName val="Réclamation 2"/>
      <sheetName val="Réclamation 3"/>
      <sheetName val="Réclamation 4"/>
      <sheetName val="Formulaire-décaissement"/>
      <sheetName val="Source"/>
    </sheetNames>
    <sheetDataSet>
      <sheetData sheetId="0"/>
      <sheetData sheetId="1">
        <row r="17">
          <cell r="D17" t="str">
            <v>Honoraires professionnels et contractuels</v>
          </cell>
        </row>
      </sheetData>
      <sheetData sheetId="2">
        <row r="30">
          <cell r="A30" t="str">
            <v>(À sélectionner)</v>
          </cell>
          <cell r="B30" t="str">
            <v>(À sélectionner)</v>
          </cell>
          <cell r="D30" t="str">
            <v>(À sélectionner)</v>
          </cell>
          <cell r="E30" t="str">
            <v>(À sélectionner)</v>
          </cell>
        </row>
        <row r="31">
          <cell r="A31" t="str">
            <v>Honoraires professionnels et contractuels</v>
          </cell>
          <cell r="B31" t="str">
            <v>Honoraires professionnels et contractuels</v>
          </cell>
          <cell r="D31" t="str">
            <v>Honoraires professionnels et contractuels</v>
          </cell>
          <cell r="E31" t="str">
            <v>Honoraires professionnels et contractuels</v>
          </cell>
        </row>
        <row r="32">
          <cell r="A32" t="str">
            <v>Frais de déplacement et de séjour du demandeur et de ses partenaires</v>
          </cell>
          <cell r="B32" t="str">
            <v>Frais de déplacement et de séjour du demandeur et de ses partenaires</v>
          </cell>
          <cell r="D32" t="str">
            <v>Dépenses associées à la promotion des produits aquatiques</v>
          </cell>
          <cell r="E32" t="str">
            <v>Frais de location de salle et d’équipements audiovisuels pour la tenue d’une activité</v>
          </cell>
        </row>
        <row r="33">
          <cell r="A33" t="str">
            <v>Dépenses associées à la promotion des produits aquatiques</v>
          </cell>
          <cell r="B33" t="str">
            <v>Frais de location de salle et d’équipements audiovisuels pour la tenue d’une activité</v>
          </cell>
          <cell r="D33" t="str">
            <v>Dépenses relatives à l'écocertification et à l'identification des produits aquatiques</v>
          </cell>
          <cell r="E33" t="str">
            <v>Frais de communication</v>
          </cell>
        </row>
        <row r="34">
          <cell r="A34" t="str">
            <v>Dépenses relatives à l'écocertification et à l'identification des produits aquatiques</v>
          </cell>
          <cell r="B34" t="str">
            <v>Frais de communication</v>
          </cell>
          <cell r="D34" t="str">
            <v>Dépenses associées à l’élaboration et la coordination de la mise en œuvre d’un plan stratégique visant le secteur des pêches et de l’aquaculture commerciales.</v>
          </cell>
          <cell r="E34" t="str">
            <v>Frais de promotion d’une activité</v>
          </cell>
        </row>
        <row r="35">
          <cell r="A35" t="str">
            <v>Dépenses associées à l’élaboration et la coordination de la mise en œuvre d’un plan stratégique visant le secteur des pêches et de l’aquaculture commerciales.</v>
          </cell>
          <cell r="B35" t="str">
            <v>Frais de promotion d’une activité</v>
          </cell>
          <cell r="E35" t="str">
            <v>Frais pour l’achat d’informations spécialisées, incluant les bases de données, permettant la réalisation du projet</v>
          </cell>
        </row>
        <row r="36">
          <cell r="B36" t="str">
            <v>Frais pour l’achat d’informations spécialisées, incluant les bases de données, permettant la réalisation du projet</v>
          </cell>
          <cell r="E36" t="str">
            <v>Matériel, équipement ou prêt d'un bâtiment fournis pas des partenaires</v>
          </cell>
        </row>
        <row r="37">
          <cell r="B37" t="str">
            <v>Matériel, équipement ou prêt d'un bâtiment fournis pas des partenaires</v>
          </cell>
        </row>
      </sheetData>
      <sheetData sheetId="3"/>
      <sheetData sheetId="4"/>
      <sheetData sheetId="5">
        <row r="67">
          <cell r="V67">
            <v>0</v>
          </cell>
        </row>
      </sheetData>
      <sheetData sheetId="6">
        <row r="67">
          <cell r="Y67">
            <v>0</v>
          </cell>
        </row>
      </sheetData>
      <sheetData sheetId="7">
        <row r="67">
          <cell r="Y67">
            <v>0</v>
          </cell>
        </row>
      </sheetData>
      <sheetData sheetId="8">
        <row r="67">
          <cell r="Y67">
            <v>0</v>
          </cell>
        </row>
      </sheetData>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ût Structure de financement"/>
      <sheetName val="Données"/>
      <sheetName val="Déplacements"/>
      <sheetName val="Réclamation 1"/>
      <sheetName val="Réclamation 2"/>
      <sheetName val="Réclamation 3"/>
      <sheetName val="Réclamation 4"/>
      <sheetName val="Formulaire-décaissement"/>
      <sheetName val="Sommaire des réclamations"/>
      <sheetName val="Source"/>
    </sheetNames>
    <sheetDataSet>
      <sheetData sheetId="0" refreshError="1"/>
      <sheetData sheetId="1"/>
      <sheetData sheetId="2">
        <row r="30">
          <cell r="A30" t="str">
            <v>(À sélectionner)</v>
          </cell>
          <cell r="B30" t="str">
            <v>(À sélectionner)</v>
          </cell>
          <cell r="D30" t="str">
            <v>(À sélectionner)</v>
          </cell>
          <cell r="E30" t="str">
            <v>(À sélectionner)</v>
          </cell>
        </row>
        <row r="31">
          <cell r="A31" t="str">
            <v>Honoraires professionnels et contractuels</v>
          </cell>
          <cell r="B31" t="str">
            <v>Honoraires professionnels et contractuels</v>
          </cell>
          <cell r="D31" t="str">
            <v>Honoraires professionnels et contractuels</v>
          </cell>
          <cell r="E31" t="str">
            <v>Honoraires professionnels et contractuels</v>
          </cell>
        </row>
        <row r="32">
          <cell r="A32" t="str">
            <v>Frais de déplacement et de séjour du demandeur et de ses partenaires</v>
          </cell>
          <cell r="B32" t="str">
            <v>Frais de déplacement et de séjour du demandeur et de ses partenaires</v>
          </cell>
          <cell r="D32" t="str">
            <v>Dépenses associées à la promotion des produits aquatiques</v>
          </cell>
          <cell r="E32" t="str">
            <v>Frais de location de salle et d’équipements audiovisuels pour la tenue d’une activité</v>
          </cell>
        </row>
        <row r="33">
          <cell r="A33" t="str">
            <v>Dépenses associées à la promotion des produits aquatiques</v>
          </cell>
          <cell r="B33" t="str">
            <v>Frais de location de salle et d’équipements audiovisuels pour la tenue d’une activité</v>
          </cell>
          <cell r="D33" t="str">
            <v>Dépenses relatives à l'écocertification et à l'identification des produits aquatiques</v>
          </cell>
          <cell r="E33" t="str">
            <v>Frais de communication</v>
          </cell>
        </row>
        <row r="34">
          <cell r="A34" t="str">
            <v>Dépenses relatives à l'écocertification et à l'identification des produits aquatiques</v>
          </cell>
          <cell r="B34" t="str">
            <v>Frais de communication</v>
          </cell>
          <cell r="D34" t="str">
            <v>Dépenses associées à l’élaboration et la coordination de la mise en œuvre d’un plan stratégique visant le secteur des pêches et de l’aquaculture commerciales.</v>
          </cell>
          <cell r="E34" t="str">
            <v>Frais de promotion d’une activité</v>
          </cell>
        </row>
        <row r="35">
          <cell r="A35" t="str">
            <v>Dépenses associées à l’élaboration et la coordination de la mise en œuvre d’un plan stratégique visant le secteur des pêches et de l’aquaculture commerciales.</v>
          </cell>
          <cell r="B35" t="str">
            <v>Frais de promotion d’une activité</v>
          </cell>
          <cell r="E35" t="str">
            <v>Frais pour l’achat d’informations spécialisées, incluant les bases de données, permettant la réalisation du projet</v>
          </cell>
        </row>
        <row r="36">
          <cell r="B36" t="str">
            <v>Frais pour l’achat d’informations spécialisées, incluant les bases de données, permettant la réalisation du projet</v>
          </cell>
          <cell r="E36" t="str">
            <v>Matériel, équipement ou prêt d'un bâtiment fournis pas des partenaires</v>
          </cell>
        </row>
        <row r="37">
          <cell r="B37" t="str">
            <v>Matériel, équipement ou prêt d'un bâtiment fournis pas des partenaires</v>
          </cell>
        </row>
      </sheetData>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Coût Structure de financement"/>
      <sheetName val="Réclamation 1"/>
      <sheetName val="Résumé"/>
      <sheetName val="Source"/>
    </sheetNames>
    <sheetDataSet>
      <sheetData sheetId="0"/>
      <sheetData sheetId="1">
        <row r="7">
          <cell r="I7">
            <v>0.8</v>
          </cell>
        </row>
      </sheetData>
      <sheetData sheetId="2"/>
      <sheetData sheetId="3"/>
      <sheetData sheetId="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Louis Maeva (DRG) (Rimouski)" id="{660DA879-4B5F-40AE-B887-BB43C19D9ED3}" userId="S::Maeva.Louis@mapaq.gouv.qc.ca::ddcba269-ea7d-4926-bafc-4fbc241a3e9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210EBB-7F15-41DC-B3D0-875AF700617D}" name="Tableau1" displayName="Tableau1" ref="A1:A4" totalsRowShown="0" headerRowDxfId="105" dataDxfId="104">
  <autoFilter ref="A1:A4" xr:uid="{64210EBB-7F15-41DC-B3D0-875AF700617D}"/>
  <tableColumns count="1">
    <tableColumn id="1" xr3:uid="{5B17CB3F-590A-486D-99E1-715D187EE49C}" name="Dépenses autorisées" dataDxfId="10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978B08-3709-460B-B2E2-436E329791CB}" name="Tableau4" displayName="Tableau4" ref="A5:A7" totalsRowShown="0" headerRowDxfId="102" dataDxfId="101">
  <autoFilter ref="A5:A7" xr:uid="{BD978B08-3709-460B-B2E2-436E329791CB}"/>
  <tableColumns count="1">
    <tableColumn id="1" xr3:uid="{D5E51C11-D512-47C3-9B0F-837975C40EAF}" name="Statut - Documents" dataDxfId="10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73DA25E-2307-4CD0-8F9B-152D8B12D05D}" name="Tableau5" displayName="Tableau5" ref="A8:A10" totalsRowShown="0" headerRowDxfId="99" dataDxfId="98">
  <autoFilter ref="A8:A10" xr:uid="{C73DA25E-2307-4CD0-8F9B-152D8B12D05D}"/>
  <tableColumns count="1">
    <tableColumn id="1" xr3:uid="{7E1B706D-0002-47BA-AC5A-73CC02FE8C1F}" name="Questions : Contributeurs" dataDxfId="9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27AE2EC-6BC3-4C53-B6C2-EAB04FD51466}" name="Tableau57" displayName="Tableau57" ref="A11:A15" totalsRowShown="0" headerRowDxfId="96" dataDxfId="95">
  <autoFilter ref="A11:A15" xr:uid="{B27AE2EC-6BC3-4C53-B6C2-EAB04FD51466}"/>
  <tableColumns count="1">
    <tableColumn id="1" xr3:uid="{5D756B7F-C4BF-42B9-B59A-F211416E3B5B}" name="Contribution" dataDxfId="94"/>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56C8F56-EF6C-4012-AFF9-9E588C597480}" name="Tableau578" displayName="Tableau578" ref="A16:C33" totalsRowShown="0" headerRowDxfId="93" dataDxfId="92">
  <autoFilter ref="A16:C33" xr:uid="{756C8F56-EF6C-4012-AFF9-9E588C597480}"/>
  <sortState xmlns:xlrd2="http://schemas.microsoft.com/office/spreadsheetml/2017/richdata2" ref="A17:A33">
    <sortCondition ref="A18:A33"/>
  </sortState>
  <tableColumns count="3">
    <tableColumn id="1" xr3:uid="{22AA1269-0694-404B-B915-3279C6D1DAC9}" name="Profils" dataDxfId="91"/>
    <tableColumn id="2" xr3:uid="{7C26DCC0-27B9-4613-BD37-F6964F66FA60}" name="PDTS" dataDxfId="90"/>
    <tableColumn id="3" xr3:uid="{EF46BA53-2958-4765-AD1F-2C27EF295F53}" name="Colonne1" dataDxfId="89"/>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E1E224C-87F1-4447-B15F-C39AC6C77731}" name="Tableau579" displayName="Tableau579" ref="A34:B43" totalsRowShown="0" headerRowDxfId="88" dataDxfId="87">
  <autoFilter ref="A34:B43" xr:uid="{EE1E224C-87F1-4447-B15F-C39AC6C77731}"/>
  <tableColumns count="2">
    <tableColumn id="1" xr3:uid="{A619E78B-3BDA-4726-9B2E-B7B58C50946E}" name="Demandeur ou partenaire" dataDxfId="86"/>
    <tableColumn id="2" xr3:uid="{F13905DF-E164-4D86-9FA4-CE9B29AE161F}" name="Colonne1" dataDxfId="85"/>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AE9CC32-E40D-4AF4-8C71-5052CA9D8AC2}" name="Tableau5799" displayName="Tableau5799" ref="A44:B52" totalsRowShown="0" headerRowDxfId="84" dataDxfId="83">
  <autoFilter ref="A44:B52" xr:uid="{EAE9CC32-E40D-4AF4-8C71-5052CA9D8AC2}"/>
  <tableColumns count="2">
    <tableColumn id="1" xr3:uid="{B10CCB7A-5F9C-4E90-87D3-8E4E279B562E}" name="Volets" dataDxfId="82"/>
    <tableColumn id="2" xr3:uid="{6FD070E5-B66E-49B0-AD90-B75CDC8D5EC1}" name="No selon le volet" dataDxfId="8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A433321-BC3F-442A-97DC-3E28B0AC0DA2}" name="Tableau579910" displayName="Tableau579910" ref="A53:I67" totalsRowShown="0" headerRowDxfId="80" dataDxfId="79">
  <autoFilter ref="A53:I67" xr:uid="{DA433321-BC3F-442A-97DC-3E28B0AC0DA2}"/>
  <tableColumns count="9">
    <tableColumn id="1" xr3:uid="{3C44454F-C80D-4F6D-B2EC-730CB93DA205}" name="Clientèle" dataDxfId="78"/>
    <tableColumn id="2" xr3:uid="{392E8BC2-E64C-4EAB-BCD8-2854970C92CB}" name="No selon la clientèle" dataDxfId="77"/>
    <tableColumn id="3" xr3:uid="{33252E93-9AEF-4D49-97B7-D4917D55E6D2}" name="Sous-volet 1.1" dataDxfId="76"/>
    <tableColumn id="4" xr3:uid="{BB34664D-AA43-4983-9F22-EDD11F9E536B}" name="Sous-volet 1.2" dataDxfId="75"/>
    <tableColumn id="5" xr3:uid="{4F0E2C48-40BD-4B89-AC8D-52D31D46DACD}" name="Sous-volet 2.1" dataDxfId="74"/>
    <tableColumn id="6" xr3:uid="{41288002-0AF1-49A2-A05F-0F8EDCF6D1B8}" name="Sous-volet 2.2  Entreprises privées" dataDxfId="73"/>
    <tableColumn id="8" xr3:uid="{36281C53-BE8A-44A2-B9C4-F764632A28C8}" name="Sous-volet 2.2  Autres demandeurs" dataDxfId="72"/>
    <tableColumn id="7" xr3:uid="{C97F9081-E4D8-4A58-B034-B13E50BF9DE3}" name="Sous-volet 2.3 - Structurants" dataDxfId="71"/>
    <tableColumn id="10" xr3:uid="{B686197E-EA92-41A0-A572-392A3329A947}" name="Sous-volet 2.3 - Mise en valeur" dataDxfId="70"/>
  </tableColumns>
  <tableStyleInfo name="TableStyleMedium2"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8" dT="2021-06-16T14:38:45.03" personId="{660DA879-4B5F-40AE-B887-BB43C19D9ED3}" id="{3CB43A6C-ED68-4C52-B26F-30DE4236D97A}">
    <text>Nom ADI</text>
  </threadedComment>
  <threadedComment ref="D54" dT="2021-06-16T14:39:14.96" personId="{660DA879-4B5F-40AE-B887-BB43C19D9ED3}" id="{3B23058D-C1FD-4FC0-B5CA-FF646A4DC7BA}">
    <text>Direction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tresor.gouv.qc.ca/fileadmin/PDF/faire_affaire_avec_etat/cadre_normatif/frais_deplacement.pdf" TargetMode="External"/></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hyperlink" Target="https://www.tresor.gouv.qc.ca/fileadmin/PDF/secretariat/Directive_frais_remboursables.pdf" TargetMode="External"/><Relationship Id="rId1" Type="http://schemas.openxmlformats.org/officeDocument/2006/relationships/hyperlink" Target="https://www.tresor.gouv.qc.ca/fileadmin/PDF/secretariat/Directive_frais_remboursables.pdf"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6.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5F201-9F80-4926-AAFE-03AB09337756}">
  <sheetPr codeName="Feuil1"/>
  <dimension ref="A1:O31"/>
  <sheetViews>
    <sheetView showGridLines="0" zoomScale="118" zoomScaleNormal="118" workbookViewId="0">
      <selection activeCell="A9" sqref="A9:O9"/>
    </sheetView>
  </sheetViews>
  <sheetFormatPr baseColWidth="10" defaultColWidth="11.42578125" defaultRowHeight="15" customHeight="1" x14ac:dyDescent="0.25"/>
  <cols>
    <col min="1" max="15" width="11.42578125" style="36"/>
    <col min="16" max="16384" width="11.42578125" style="35"/>
  </cols>
  <sheetData>
    <row r="1" spans="1:15" ht="30" customHeight="1" x14ac:dyDescent="0.25">
      <c r="A1" s="428" t="s">
        <v>208</v>
      </c>
      <c r="B1" s="428"/>
      <c r="C1" s="428"/>
      <c r="D1" s="428"/>
      <c r="E1" s="428"/>
      <c r="F1" s="428"/>
      <c r="G1" s="428"/>
      <c r="H1" s="428"/>
      <c r="I1" s="428"/>
      <c r="J1" s="428"/>
      <c r="K1" s="428"/>
      <c r="L1" s="428"/>
      <c r="M1" s="428"/>
      <c r="N1" s="428"/>
      <c r="O1" s="428"/>
    </row>
    <row r="2" spans="1:15" ht="15" customHeight="1" x14ac:dyDescent="0.25">
      <c r="A2" s="429" t="s">
        <v>245</v>
      </c>
      <c r="B2" s="429"/>
      <c r="C2" s="429"/>
      <c r="D2" s="429"/>
      <c r="E2" s="429"/>
      <c r="F2" s="429"/>
      <c r="G2" s="429"/>
      <c r="H2" s="429"/>
      <c r="I2" s="429"/>
      <c r="J2" s="429"/>
      <c r="K2" s="429"/>
      <c r="L2" s="429"/>
      <c r="M2" s="429"/>
      <c r="N2" s="429"/>
      <c r="O2" s="429"/>
    </row>
    <row r="3" spans="1:15" ht="15" customHeight="1" x14ac:dyDescent="0.25">
      <c r="A3" s="430"/>
      <c r="B3" s="430"/>
      <c r="C3" s="430"/>
      <c r="D3" s="430"/>
      <c r="E3" s="430"/>
      <c r="F3" s="430"/>
      <c r="G3" s="430"/>
      <c r="H3" s="430"/>
      <c r="I3" s="430"/>
      <c r="J3" s="430"/>
      <c r="K3" s="430"/>
      <c r="L3" s="430"/>
      <c r="M3" s="430"/>
      <c r="N3" s="430"/>
      <c r="O3" s="430"/>
    </row>
    <row r="4" spans="1:15" ht="15" customHeight="1" x14ac:dyDescent="0.25">
      <c r="A4" s="431" t="s">
        <v>255</v>
      </c>
      <c r="B4" s="431"/>
      <c r="C4" s="431"/>
      <c r="D4" s="431"/>
      <c r="E4" s="431"/>
      <c r="F4" s="431"/>
      <c r="G4" s="431"/>
      <c r="H4" s="431"/>
      <c r="I4" s="431"/>
      <c r="J4" s="431"/>
      <c r="K4" s="431"/>
      <c r="L4" s="431"/>
      <c r="M4" s="431"/>
      <c r="N4" s="431"/>
      <c r="O4" s="431"/>
    </row>
    <row r="5" spans="1:15" ht="15" customHeight="1" x14ac:dyDescent="0.25">
      <c r="A5" s="430" t="s">
        <v>201</v>
      </c>
      <c r="B5" s="430"/>
      <c r="C5" s="430"/>
      <c r="D5" s="430"/>
      <c r="E5" s="430"/>
      <c r="F5" s="430"/>
      <c r="G5" s="430"/>
      <c r="H5" s="430"/>
      <c r="I5" s="430"/>
      <c r="J5" s="430"/>
      <c r="K5" s="430"/>
      <c r="L5" s="430"/>
      <c r="M5" s="430"/>
      <c r="N5" s="430"/>
      <c r="O5" s="430"/>
    </row>
    <row r="6" spans="1:15" ht="15" customHeight="1" x14ac:dyDescent="0.25">
      <c r="A6" s="434" t="s">
        <v>202</v>
      </c>
      <c r="B6" s="434"/>
      <c r="C6" s="434"/>
      <c r="D6" s="434"/>
      <c r="E6" s="434"/>
      <c r="F6" s="434"/>
      <c r="G6" s="434"/>
      <c r="H6" s="434"/>
      <c r="I6" s="434"/>
      <c r="J6" s="434"/>
      <c r="K6" s="434"/>
      <c r="L6" s="434"/>
      <c r="M6" s="434"/>
      <c r="N6" s="434"/>
      <c r="O6" s="434"/>
    </row>
    <row r="7" spans="1:15" ht="28.5" customHeight="1" x14ac:dyDescent="0.25">
      <c r="A7" s="432" t="s">
        <v>256</v>
      </c>
      <c r="B7" s="432"/>
      <c r="C7" s="432"/>
      <c r="D7" s="432"/>
      <c r="E7" s="432"/>
      <c r="F7" s="432"/>
      <c r="G7" s="432"/>
      <c r="H7" s="432"/>
      <c r="I7" s="432"/>
      <c r="J7" s="432"/>
      <c r="K7" s="432"/>
      <c r="L7" s="432"/>
      <c r="M7" s="432"/>
      <c r="N7" s="432"/>
      <c r="O7" s="432"/>
    </row>
    <row r="8" spans="1:15" ht="15" customHeight="1" x14ac:dyDescent="0.25">
      <c r="A8" s="432" t="s">
        <v>257</v>
      </c>
      <c r="B8" s="432"/>
      <c r="C8" s="432"/>
      <c r="D8" s="432"/>
      <c r="E8" s="432"/>
      <c r="F8" s="432"/>
      <c r="G8" s="432"/>
      <c r="H8" s="432"/>
      <c r="I8" s="432"/>
      <c r="J8" s="432"/>
      <c r="K8" s="432"/>
      <c r="L8" s="432"/>
      <c r="M8" s="432"/>
      <c r="N8" s="432"/>
      <c r="O8" s="432"/>
    </row>
    <row r="9" spans="1:15" ht="60" customHeight="1" x14ac:dyDescent="0.25">
      <c r="A9" s="433" t="s">
        <v>275</v>
      </c>
      <c r="B9" s="433"/>
      <c r="C9" s="433"/>
      <c r="D9" s="433"/>
      <c r="E9" s="433"/>
      <c r="F9" s="433"/>
      <c r="G9" s="433"/>
      <c r="H9" s="433"/>
      <c r="I9" s="433"/>
      <c r="J9" s="433"/>
      <c r="K9" s="433"/>
      <c r="L9" s="433"/>
      <c r="M9" s="433"/>
      <c r="N9" s="433"/>
      <c r="O9" s="433"/>
    </row>
    <row r="10" spans="1:15" ht="11.1" customHeight="1" x14ac:dyDescent="0.25">
      <c r="A10" s="434"/>
      <c r="B10" s="434"/>
      <c r="C10" s="434"/>
      <c r="D10" s="434"/>
      <c r="E10" s="434"/>
      <c r="F10" s="434"/>
      <c r="G10" s="434"/>
      <c r="H10" s="434"/>
      <c r="I10" s="434"/>
      <c r="J10" s="434"/>
      <c r="K10" s="434"/>
      <c r="L10" s="434"/>
      <c r="M10" s="434"/>
      <c r="N10" s="434"/>
      <c r="O10" s="434"/>
    </row>
    <row r="11" spans="1:15" ht="15" customHeight="1" x14ac:dyDescent="0.25">
      <c r="A11" s="431" t="s">
        <v>258</v>
      </c>
      <c r="B11" s="431"/>
      <c r="C11" s="431"/>
      <c r="D11" s="431"/>
      <c r="E11" s="431"/>
      <c r="F11" s="431"/>
      <c r="G11" s="431"/>
      <c r="H11" s="431"/>
      <c r="I11" s="431"/>
      <c r="J11" s="431"/>
      <c r="K11" s="431"/>
      <c r="L11" s="431"/>
      <c r="M11" s="431"/>
      <c r="N11" s="431"/>
      <c r="O11" s="431"/>
    </row>
    <row r="12" spans="1:15" ht="15" customHeight="1" x14ac:dyDescent="0.25">
      <c r="A12" s="432" t="s">
        <v>259</v>
      </c>
      <c r="B12" s="431"/>
      <c r="C12" s="431"/>
      <c r="D12" s="431"/>
      <c r="E12" s="431"/>
      <c r="F12" s="431"/>
      <c r="G12" s="431"/>
      <c r="H12" s="431"/>
      <c r="I12" s="431"/>
      <c r="J12" s="431"/>
      <c r="K12" s="431"/>
      <c r="L12" s="431"/>
      <c r="M12" s="431"/>
      <c r="N12" s="431"/>
      <c r="O12" s="431"/>
    </row>
    <row r="13" spans="1:15" ht="15" customHeight="1" x14ac:dyDescent="0.25">
      <c r="A13" s="432" t="s">
        <v>210</v>
      </c>
      <c r="B13" s="432"/>
      <c r="C13" s="432"/>
      <c r="D13" s="432"/>
      <c r="E13" s="432"/>
      <c r="F13" s="432"/>
      <c r="G13" s="432"/>
      <c r="H13" s="432"/>
      <c r="I13" s="432"/>
      <c r="J13" s="432"/>
      <c r="K13" s="432"/>
      <c r="L13" s="432"/>
      <c r="M13" s="432"/>
      <c r="N13" s="432"/>
      <c r="O13" s="432"/>
    </row>
    <row r="14" spans="1:15" ht="15" customHeight="1" x14ac:dyDescent="0.25">
      <c r="A14" s="432" t="s">
        <v>260</v>
      </c>
      <c r="B14" s="432"/>
      <c r="C14" s="432"/>
      <c r="D14" s="432"/>
      <c r="E14" s="432"/>
      <c r="F14" s="432"/>
      <c r="G14" s="432"/>
      <c r="H14" s="432"/>
      <c r="I14" s="432"/>
      <c r="J14" s="432"/>
      <c r="K14" s="432"/>
      <c r="L14" s="432"/>
      <c r="M14" s="432"/>
      <c r="N14" s="432"/>
      <c r="O14" s="432"/>
    </row>
    <row r="15" spans="1:15" ht="15" customHeight="1" x14ac:dyDescent="0.25">
      <c r="A15" s="37"/>
      <c r="B15" s="37"/>
      <c r="C15" s="37"/>
      <c r="D15" s="37"/>
      <c r="E15" s="37"/>
      <c r="F15" s="37"/>
      <c r="G15" s="37"/>
      <c r="H15" s="37"/>
      <c r="I15" s="37"/>
      <c r="J15" s="37"/>
      <c r="K15" s="37"/>
      <c r="L15" s="37"/>
      <c r="M15" s="37"/>
      <c r="N15" s="37"/>
      <c r="O15" s="37"/>
    </row>
    <row r="16" spans="1:15" ht="15" customHeight="1" x14ac:dyDescent="0.25">
      <c r="A16" s="431" t="s">
        <v>261</v>
      </c>
      <c r="B16" s="431"/>
      <c r="C16" s="431"/>
      <c r="D16" s="431"/>
      <c r="E16" s="431"/>
      <c r="F16" s="431"/>
      <c r="G16" s="431"/>
      <c r="H16" s="431"/>
      <c r="I16" s="431"/>
      <c r="J16" s="431"/>
      <c r="K16" s="431"/>
      <c r="L16" s="431"/>
      <c r="M16" s="431"/>
      <c r="N16" s="431"/>
      <c r="O16" s="431"/>
    </row>
    <row r="17" spans="1:15" ht="15" customHeight="1" x14ac:dyDescent="0.25">
      <c r="A17" s="432" t="s">
        <v>262</v>
      </c>
      <c r="B17" s="431"/>
      <c r="C17" s="431"/>
      <c r="D17" s="431"/>
      <c r="E17" s="431"/>
      <c r="F17" s="431"/>
      <c r="G17" s="431"/>
      <c r="H17" s="431"/>
      <c r="I17" s="431"/>
      <c r="J17" s="431"/>
      <c r="K17" s="431"/>
      <c r="L17" s="431"/>
      <c r="M17" s="431"/>
      <c r="N17" s="431"/>
      <c r="O17" s="431"/>
    </row>
    <row r="18" spans="1:15" ht="15" customHeight="1" x14ac:dyDescent="0.25">
      <c r="A18" s="38"/>
      <c r="B18" s="39"/>
      <c r="C18" s="39"/>
      <c r="D18" s="39"/>
      <c r="E18" s="39"/>
      <c r="F18" s="39"/>
      <c r="G18" s="39"/>
      <c r="H18" s="39"/>
      <c r="I18" s="39"/>
      <c r="J18" s="39"/>
      <c r="K18" s="39"/>
      <c r="L18" s="39"/>
      <c r="M18" s="39"/>
      <c r="N18" s="39"/>
      <c r="O18" s="39"/>
    </row>
    <row r="19" spans="1:15" ht="15" customHeight="1" x14ac:dyDescent="0.25">
      <c r="A19" s="431" t="s">
        <v>263</v>
      </c>
      <c r="B19" s="431"/>
      <c r="C19" s="431"/>
      <c r="D19" s="431"/>
      <c r="E19" s="431"/>
      <c r="F19" s="431"/>
      <c r="G19" s="431"/>
      <c r="H19" s="431"/>
      <c r="I19" s="431"/>
      <c r="J19" s="431"/>
      <c r="K19" s="431"/>
      <c r="L19" s="431"/>
      <c r="M19" s="431"/>
      <c r="N19" s="431"/>
      <c r="O19" s="431"/>
    </row>
    <row r="20" spans="1:15" ht="15" customHeight="1" x14ac:dyDescent="0.25">
      <c r="A20" s="434"/>
      <c r="B20" s="434"/>
      <c r="C20" s="434"/>
      <c r="D20" s="434"/>
      <c r="E20" s="434"/>
      <c r="F20" s="434"/>
      <c r="G20" s="434"/>
      <c r="H20" s="434"/>
      <c r="I20" s="434"/>
      <c r="J20" s="434"/>
      <c r="K20" s="434"/>
      <c r="L20" s="434"/>
      <c r="M20" s="434"/>
      <c r="N20" s="434"/>
      <c r="O20" s="434"/>
    </row>
    <row r="21" spans="1:15" ht="15" customHeight="1" x14ac:dyDescent="0.25">
      <c r="A21" s="429" t="s">
        <v>0</v>
      </c>
      <c r="B21" s="429"/>
      <c r="C21" s="429"/>
      <c r="D21" s="429"/>
      <c r="E21" s="429"/>
      <c r="F21" s="429"/>
      <c r="G21" s="429"/>
      <c r="H21" s="429"/>
      <c r="I21" s="429"/>
      <c r="J21" s="429"/>
      <c r="K21" s="429"/>
      <c r="L21" s="429"/>
      <c r="M21" s="429"/>
      <c r="N21" s="429"/>
      <c r="O21" s="429"/>
    </row>
    <row r="23" spans="1:15" ht="30.75" customHeight="1" x14ac:dyDescent="0.25">
      <c r="A23" s="435" t="s">
        <v>209</v>
      </c>
      <c r="B23" s="435"/>
      <c r="C23" s="435"/>
      <c r="D23" s="435"/>
      <c r="E23" s="435"/>
      <c r="F23" s="435"/>
      <c r="G23" s="435"/>
      <c r="H23" s="435"/>
      <c r="I23" s="435"/>
      <c r="J23" s="435"/>
      <c r="K23" s="435"/>
      <c r="L23" s="435"/>
      <c r="M23" s="435"/>
      <c r="N23" s="435"/>
      <c r="O23" s="435"/>
    </row>
    <row r="24" spans="1:15" ht="54.75" customHeight="1" x14ac:dyDescent="0.25">
      <c r="A24" s="435" t="s">
        <v>264</v>
      </c>
      <c r="B24" s="436"/>
      <c r="C24" s="436"/>
      <c r="D24" s="436"/>
      <c r="E24" s="436"/>
      <c r="F24" s="436"/>
      <c r="G24" s="436"/>
      <c r="H24" s="436"/>
      <c r="I24" s="436"/>
      <c r="J24" s="436"/>
      <c r="K24" s="436"/>
      <c r="L24" s="436"/>
      <c r="M24" s="436"/>
      <c r="N24" s="436"/>
      <c r="O24" s="436"/>
    </row>
    <row r="25" spans="1:15" s="36" customFormat="1" ht="15" customHeight="1" x14ac:dyDescent="0.25">
      <c r="A25" s="430"/>
      <c r="B25" s="430"/>
      <c r="C25" s="430"/>
      <c r="D25" s="430"/>
      <c r="E25" s="430"/>
      <c r="F25" s="430"/>
      <c r="G25" s="430"/>
      <c r="H25" s="430"/>
      <c r="I25" s="430"/>
      <c r="J25" s="430"/>
      <c r="K25" s="430"/>
      <c r="L25" s="430"/>
      <c r="M25" s="430"/>
      <c r="N25" s="430"/>
      <c r="O25" s="430"/>
    </row>
    <row r="26" spans="1:15" s="36" customFormat="1" ht="15" customHeight="1" x14ac:dyDescent="0.25">
      <c r="A26" s="429" t="s">
        <v>207</v>
      </c>
      <c r="B26" s="429"/>
      <c r="C26" s="429"/>
      <c r="D26" s="429"/>
      <c r="E26" s="429"/>
      <c r="F26" s="429"/>
      <c r="G26" s="429"/>
      <c r="H26" s="429"/>
      <c r="I26" s="429"/>
      <c r="J26" s="429"/>
      <c r="K26" s="429"/>
      <c r="L26" s="429"/>
      <c r="M26" s="429"/>
      <c r="N26" s="429"/>
      <c r="O26" s="429"/>
    </row>
    <row r="27" spans="1:15" s="36" customFormat="1" ht="15" customHeight="1" x14ac:dyDescent="0.25">
      <c r="A27" s="434"/>
      <c r="B27" s="434"/>
      <c r="C27" s="434"/>
      <c r="D27" s="434"/>
      <c r="E27" s="434"/>
      <c r="F27" s="434"/>
      <c r="G27" s="434"/>
      <c r="H27" s="434"/>
      <c r="I27" s="434"/>
      <c r="J27" s="434"/>
      <c r="K27" s="434"/>
      <c r="L27" s="434"/>
      <c r="M27" s="434"/>
      <c r="N27" s="434"/>
      <c r="O27" s="434"/>
    </row>
    <row r="28" spans="1:15" s="36" customFormat="1" ht="33.75" customHeight="1" x14ac:dyDescent="0.25">
      <c r="A28" s="434" t="s">
        <v>273</v>
      </c>
      <c r="B28" s="434"/>
      <c r="C28" s="434"/>
      <c r="D28" s="434"/>
      <c r="E28" s="434"/>
      <c r="F28" s="434"/>
      <c r="G28" s="434"/>
      <c r="H28" s="434"/>
      <c r="I28" s="434"/>
      <c r="J28" s="434"/>
      <c r="K28" s="434"/>
      <c r="L28" s="434"/>
      <c r="M28" s="434"/>
      <c r="N28" s="434"/>
      <c r="O28" s="434"/>
    </row>
    <row r="29" spans="1:15" s="36" customFormat="1" ht="62.25" customHeight="1" x14ac:dyDescent="0.25">
      <c r="A29" s="435" t="s">
        <v>274</v>
      </c>
      <c r="B29" s="437"/>
      <c r="C29" s="437"/>
      <c r="D29" s="437"/>
      <c r="E29" s="437"/>
      <c r="F29" s="437"/>
      <c r="G29" s="437"/>
      <c r="H29" s="437"/>
      <c r="I29" s="437"/>
      <c r="J29" s="437"/>
      <c r="K29" s="437"/>
      <c r="L29" s="437"/>
      <c r="M29" s="437"/>
      <c r="N29" s="437"/>
      <c r="O29" s="437"/>
    </row>
    <row r="30" spans="1:15" s="36" customFormat="1" ht="15" customHeight="1" x14ac:dyDescent="0.25"/>
    <row r="31" spans="1:15" s="36" customFormat="1" ht="15" customHeight="1" x14ac:dyDescent="0.25"/>
  </sheetData>
  <mergeCells count="26">
    <mergeCell ref="A24:O24"/>
    <mergeCell ref="A25:O25"/>
    <mergeCell ref="A26:O26"/>
    <mergeCell ref="A27:O27"/>
    <mergeCell ref="A29:O29"/>
    <mergeCell ref="A28:O28"/>
    <mergeCell ref="A23:O23"/>
    <mergeCell ref="A11:O11"/>
    <mergeCell ref="A12:O12"/>
    <mergeCell ref="A13:O13"/>
    <mergeCell ref="A14:O14"/>
    <mergeCell ref="A16:O16"/>
    <mergeCell ref="A17:O17"/>
    <mergeCell ref="A20:O20"/>
    <mergeCell ref="A19:O19"/>
    <mergeCell ref="A21:O21"/>
    <mergeCell ref="A7:O7"/>
    <mergeCell ref="A8:O8"/>
    <mergeCell ref="A9:O9"/>
    <mergeCell ref="A10:O10"/>
    <mergeCell ref="A6:O6"/>
    <mergeCell ref="A1:O1"/>
    <mergeCell ref="A2:O2"/>
    <mergeCell ref="A3:O3"/>
    <mergeCell ref="A4:O4"/>
    <mergeCell ref="A5:O5"/>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5A7E-58F5-44F2-AD04-5D825FEE7617}">
  <sheetPr codeName="Feuil2">
    <tabColor rgb="FF92D050"/>
    <pageSetUpPr fitToPage="1"/>
  </sheetPr>
  <dimension ref="A1:P120"/>
  <sheetViews>
    <sheetView showGridLines="0" tabSelected="1" topLeftCell="A13" zoomScaleNormal="100" zoomScalePageLayoutView="40" workbookViewId="0">
      <selection activeCell="E27" sqref="E27"/>
    </sheetView>
  </sheetViews>
  <sheetFormatPr baseColWidth="10" defaultColWidth="11.42578125" defaultRowHeight="14.25" x14ac:dyDescent="0.2"/>
  <cols>
    <col min="1" max="1" width="20.140625" style="1" customWidth="1"/>
    <col min="2" max="2" width="14.42578125" style="1" customWidth="1"/>
    <col min="3" max="3" width="18.140625" style="1" customWidth="1"/>
    <col min="4" max="4" width="30" style="1" customWidth="1"/>
    <col min="5" max="5" width="13.42578125" style="1" customWidth="1"/>
    <col min="6" max="6" width="14.42578125" style="1" customWidth="1"/>
    <col min="7" max="7" width="14.85546875" style="1" customWidth="1"/>
    <col min="8" max="8" width="15.5703125" style="1" customWidth="1"/>
    <col min="9" max="9" width="16.5703125" style="1" customWidth="1"/>
    <col min="10" max="10" width="15.85546875" style="1" customWidth="1"/>
    <col min="11" max="12" width="16.5703125" style="1" customWidth="1"/>
    <col min="13" max="13" width="25.5703125" style="1" customWidth="1"/>
    <col min="14" max="16384" width="11.42578125" style="1"/>
  </cols>
  <sheetData>
    <row r="1" spans="1:13" s="2" customFormat="1" ht="78" customHeight="1" x14ac:dyDescent="0.25">
      <c r="A1" s="520" t="s">
        <v>385</v>
      </c>
      <c r="B1" s="520"/>
      <c r="C1" s="520"/>
      <c r="D1" s="520"/>
      <c r="E1" s="520"/>
      <c r="F1" s="520"/>
      <c r="G1" s="520"/>
      <c r="H1" s="520"/>
      <c r="I1" s="520"/>
      <c r="J1" s="520"/>
      <c r="K1" s="520"/>
      <c r="M1" s="4"/>
    </row>
    <row r="2" spans="1:13" s="4" customFormat="1" ht="14.25" customHeight="1" x14ac:dyDescent="0.25">
      <c r="A2" s="3"/>
      <c r="J2" s="9"/>
      <c r="K2" s="9"/>
    </row>
    <row r="3" spans="1:13" s="5" customFormat="1" ht="25.35" customHeight="1" x14ac:dyDescent="0.2">
      <c r="A3" s="521" t="s">
        <v>1</v>
      </c>
      <c r="B3" s="535"/>
      <c r="C3" s="535"/>
      <c r="D3" s="535"/>
      <c r="E3" s="11"/>
      <c r="J3" s="449" t="s">
        <v>236</v>
      </c>
      <c r="K3" s="450"/>
      <c r="L3" s="451"/>
      <c r="M3" s="1"/>
    </row>
    <row r="4" spans="1:13" s="5" customFormat="1" ht="27" customHeight="1" x14ac:dyDescent="0.2">
      <c r="A4" s="521"/>
      <c r="B4" s="535"/>
      <c r="C4" s="535"/>
      <c r="D4" s="535"/>
      <c r="E4" s="11"/>
      <c r="F4" s="522" t="s">
        <v>222</v>
      </c>
      <c r="G4" s="523"/>
      <c r="H4" s="408">
        <f>Source!$A$107+Source!$A$111</f>
        <v>0</v>
      </c>
      <c r="J4" s="521" t="s">
        <v>4</v>
      </c>
      <c r="K4" s="521"/>
      <c r="L4" s="32"/>
      <c r="M4" s="30"/>
    </row>
    <row r="5" spans="1:13" s="5" customFormat="1" ht="31.5" customHeight="1" x14ac:dyDescent="0.2">
      <c r="A5" s="407" t="s">
        <v>5</v>
      </c>
      <c r="B5" s="535"/>
      <c r="C5" s="535"/>
      <c r="D5" s="535"/>
      <c r="E5" s="11"/>
      <c r="F5" s="522" t="s">
        <v>223</v>
      </c>
      <c r="G5" s="523"/>
      <c r="H5" s="409">
        <f>Source!$A$105</f>
        <v>0</v>
      </c>
      <c r="I5" s="13"/>
      <c r="J5" s="521" t="s">
        <v>6</v>
      </c>
      <c r="K5" s="521"/>
      <c r="L5" s="110">
        <f>K98</f>
        <v>0</v>
      </c>
    </row>
    <row r="6" spans="1:13" s="5" customFormat="1" ht="34.5" customHeight="1" x14ac:dyDescent="0.2">
      <c r="A6" s="407" t="s">
        <v>7</v>
      </c>
      <c r="B6" s="535" t="s">
        <v>3</v>
      </c>
      <c r="C6" s="535"/>
      <c r="D6" s="535"/>
      <c r="E6" s="11"/>
      <c r="F6" s="522" t="s">
        <v>224</v>
      </c>
      <c r="G6" s="523"/>
      <c r="H6" s="410">
        <f>Source!$A$104</f>
        <v>0</v>
      </c>
      <c r="I6" s="14"/>
      <c r="J6" s="521" t="s">
        <v>8</v>
      </c>
      <c r="K6" s="521"/>
      <c r="L6" s="114">
        <f>K97</f>
        <v>0</v>
      </c>
      <c r="M6" s="31"/>
    </row>
    <row r="7" spans="1:13" s="5" customFormat="1" ht="53.85" customHeight="1" x14ac:dyDescent="0.2">
      <c r="A7" s="407" t="s">
        <v>9</v>
      </c>
      <c r="B7" s="537" t="s">
        <v>3</v>
      </c>
      <c r="C7" s="538"/>
      <c r="D7" s="539"/>
      <c r="E7" s="15"/>
      <c r="F7" s="524" t="s">
        <v>10</v>
      </c>
      <c r="G7" s="524"/>
      <c r="H7" s="408">
        <f>Source!$A$113+Source!$A$111</f>
        <v>0</v>
      </c>
      <c r="I7" s="16"/>
      <c r="J7" s="521" t="s">
        <v>11</v>
      </c>
      <c r="K7" s="521"/>
      <c r="L7" s="411">
        <f>IFERROR((#REF!+#REF!)/#REF!,0)</f>
        <v>0</v>
      </c>
      <c r="M7" s="31"/>
    </row>
    <row r="8" spans="1:13" s="5" customFormat="1" ht="43.5" customHeight="1" x14ac:dyDescent="0.2">
      <c r="A8" s="407" t="s">
        <v>254</v>
      </c>
      <c r="B8" s="540" t="s">
        <v>3</v>
      </c>
      <c r="C8" s="540"/>
      <c r="D8" s="540"/>
      <c r="E8" s="15"/>
      <c r="I8" s="17"/>
      <c r="J8" s="586" t="s">
        <v>237</v>
      </c>
      <c r="K8" s="586"/>
      <c r="L8" s="33"/>
      <c r="M8" s="10"/>
    </row>
    <row r="9" spans="1:13" s="5" customFormat="1" ht="29.25" customHeight="1" x14ac:dyDescent="0.2">
      <c r="A9" s="622" t="s">
        <v>228</v>
      </c>
      <c r="B9" s="623"/>
      <c r="C9" s="624"/>
      <c r="D9" s="388" t="s">
        <v>3</v>
      </c>
      <c r="E9" s="18"/>
      <c r="F9" s="590"/>
      <c r="G9" s="590"/>
      <c r="H9" s="590"/>
      <c r="I9" s="18"/>
      <c r="J9" s="587" t="s">
        <v>12</v>
      </c>
      <c r="K9" s="587"/>
      <c r="L9" s="33"/>
    </row>
    <row r="10" spans="1:13" s="5" customFormat="1" ht="26.25" customHeight="1" x14ac:dyDescent="0.2">
      <c r="A10" s="622" t="s">
        <v>246</v>
      </c>
      <c r="B10" s="623"/>
      <c r="C10" s="624"/>
      <c r="D10" s="389"/>
      <c r="E10" s="18"/>
      <c r="F10" s="18"/>
      <c r="G10" s="18"/>
      <c r="H10" s="18"/>
      <c r="I10" s="18"/>
      <c r="J10" s="588" t="s">
        <v>13</v>
      </c>
      <c r="K10" s="588"/>
      <c r="L10" s="33"/>
    </row>
    <row r="11" spans="1:13" s="5" customFormat="1" ht="25.35" customHeight="1" x14ac:dyDescent="0.2">
      <c r="A11" s="522" t="s">
        <v>2</v>
      </c>
      <c r="B11" s="579"/>
      <c r="C11" s="523"/>
      <c r="D11" s="390" t="s">
        <v>3</v>
      </c>
      <c r="E11" s="19"/>
      <c r="F11" s="12"/>
      <c r="G11" s="12"/>
      <c r="J11" s="589" t="s">
        <v>14</v>
      </c>
      <c r="K11" s="589"/>
      <c r="L11" s="33"/>
    </row>
    <row r="12" spans="1:13" ht="30.75" customHeight="1" thickBot="1" x14ac:dyDescent="0.25">
      <c r="A12" s="536" t="str">
        <f>IF(AND(Source!A103=FALSE,B7&lt;&gt;"(À sélectionner)"),"Attention! Le type de demandeur sélectionné n'est pas admissible pour le sous-volet choisi.","")</f>
        <v/>
      </c>
      <c r="B12" s="536"/>
      <c r="C12" s="536"/>
      <c r="D12" s="536"/>
      <c r="J12" s="613" t="s">
        <v>282</v>
      </c>
      <c r="K12" s="613"/>
      <c r="L12" s="613"/>
    </row>
    <row r="13" spans="1:13" s="2" customFormat="1" ht="20.25" customHeight="1" x14ac:dyDescent="0.25">
      <c r="A13" s="529" t="s">
        <v>512</v>
      </c>
      <c r="B13" s="530"/>
      <c r="C13" s="530"/>
      <c r="D13" s="530"/>
      <c r="E13" s="530"/>
      <c r="F13" s="530"/>
      <c r="G13" s="530"/>
      <c r="H13" s="530"/>
      <c r="I13" s="530"/>
      <c r="J13" s="530"/>
      <c r="K13" s="530"/>
      <c r="L13" s="531"/>
    </row>
    <row r="14" spans="1:13" s="2" customFormat="1" ht="60" customHeight="1" x14ac:dyDescent="0.25">
      <c r="A14" s="625" t="s">
        <v>15</v>
      </c>
      <c r="B14" s="626"/>
      <c r="C14" s="626"/>
      <c r="D14" s="626"/>
      <c r="E14" s="626"/>
      <c r="F14" s="626"/>
      <c r="G14" s="627"/>
      <c r="H14" s="614" t="s">
        <v>277</v>
      </c>
      <c r="I14" s="615"/>
      <c r="J14" s="615"/>
      <c r="K14" s="615"/>
      <c r="L14" s="616"/>
    </row>
    <row r="15" spans="1:13" s="2" customFormat="1" ht="26.25" customHeight="1" x14ac:dyDescent="0.25">
      <c r="A15" s="492" t="s">
        <v>16</v>
      </c>
      <c r="B15" s="493"/>
      <c r="C15" s="493"/>
      <c r="D15" s="493"/>
      <c r="E15" s="493"/>
      <c r="F15" s="493"/>
      <c r="G15" s="494"/>
      <c r="H15" s="490" t="s">
        <v>17</v>
      </c>
      <c r="I15" s="491" t="s">
        <v>278</v>
      </c>
      <c r="J15" s="504"/>
      <c r="K15" s="502" t="s">
        <v>211</v>
      </c>
      <c r="L15" s="498" t="s">
        <v>18</v>
      </c>
      <c r="M15" s="489"/>
    </row>
    <row r="16" spans="1:13" s="5" customFormat="1" ht="15.75" customHeight="1" x14ac:dyDescent="0.2">
      <c r="A16" s="495" t="s">
        <v>215</v>
      </c>
      <c r="B16" s="496"/>
      <c r="C16" s="496"/>
      <c r="D16" s="496"/>
      <c r="E16" s="496"/>
      <c r="F16" s="496"/>
      <c r="G16" s="497"/>
      <c r="H16" s="491"/>
      <c r="I16" s="34" t="s">
        <v>219</v>
      </c>
      <c r="J16" s="370" t="s">
        <v>220</v>
      </c>
      <c r="K16" s="503"/>
      <c r="L16" s="488"/>
      <c r="M16" s="489"/>
    </row>
    <row r="17" spans="1:16" s="5" customFormat="1" ht="15" customHeight="1" x14ac:dyDescent="0.2">
      <c r="A17" s="478"/>
      <c r="B17" s="479"/>
      <c r="C17" s="479"/>
      <c r="D17" s="479"/>
      <c r="E17" s="479"/>
      <c r="F17" s="479"/>
      <c r="G17" s="480"/>
      <c r="H17" s="78">
        <v>35150</v>
      </c>
      <c r="I17" s="79">
        <v>1500</v>
      </c>
      <c r="J17" s="505" t="s">
        <v>216</v>
      </c>
      <c r="K17" s="79">
        <v>20000</v>
      </c>
      <c r="L17" s="89">
        <f>H17-I17-K17</f>
        <v>13650</v>
      </c>
      <c r="M17" s="489"/>
      <c r="P17" s="487"/>
    </row>
    <row r="18" spans="1:16" s="5" customFormat="1" ht="15" customHeight="1" x14ac:dyDescent="0.2">
      <c r="A18" s="517"/>
      <c r="B18" s="518"/>
      <c r="C18" s="518"/>
      <c r="D18" s="518"/>
      <c r="E18" s="518"/>
      <c r="F18" s="518"/>
      <c r="G18" s="519"/>
      <c r="H18" s="387"/>
      <c r="I18" s="381"/>
      <c r="J18" s="506"/>
      <c r="K18" s="383"/>
      <c r="L18" s="90">
        <f>H18-I18-K18</f>
        <v>0</v>
      </c>
      <c r="M18" s="489"/>
      <c r="P18" s="487"/>
    </row>
    <row r="19" spans="1:16" s="5" customFormat="1" ht="15" customHeight="1" x14ac:dyDescent="0.2">
      <c r="A19" s="517"/>
      <c r="B19" s="518"/>
      <c r="C19" s="518"/>
      <c r="D19" s="518"/>
      <c r="E19" s="518"/>
      <c r="F19" s="518"/>
      <c r="G19" s="519"/>
      <c r="H19" s="387"/>
      <c r="I19" s="381"/>
      <c r="J19" s="506"/>
      <c r="K19" s="383"/>
      <c r="L19" s="90">
        <f>H19-I19-K19</f>
        <v>0</v>
      </c>
      <c r="M19" s="7"/>
      <c r="P19" s="487"/>
    </row>
    <row r="20" spans="1:16" s="5" customFormat="1" ht="15" customHeight="1" x14ac:dyDescent="0.2">
      <c r="A20" s="517"/>
      <c r="B20" s="518"/>
      <c r="C20" s="518"/>
      <c r="D20" s="518"/>
      <c r="E20" s="518"/>
      <c r="F20" s="518"/>
      <c r="G20" s="519"/>
      <c r="H20" s="387"/>
      <c r="I20" s="381"/>
      <c r="J20" s="506"/>
      <c r="K20" s="383"/>
      <c r="L20" s="90">
        <f>H20-I20-K20</f>
        <v>0</v>
      </c>
      <c r="P20" s="487"/>
    </row>
    <row r="21" spans="1:16" s="5" customFormat="1" ht="15" customHeight="1" x14ac:dyDescent="0.2">
      <c r="A21" s="384"/>
      <c r="B21" s="385"/>
      <c r="C21" s="385"/>
      <c r="D21" s="385"/>
      <c r="E21" s="385"/>
      <c r="F21" s="385"/>
      <c r="G21" s="386"/>
      <c r="H21" s="387"/>
      <c r="I21" s="381"/>
      <c r="J21" s="507"/>
      <c r="K21" s="383"/>
      <c r="L21" s="90">
        <f>H21-I21-K21</f>
        <v>0</v>
      </c>
      <c r="P21" s="487"/>
    </row>
    <row r="22" spans="1:16" s="5" customFormat="1" ht="15" customHeight="1" x14ac:dyDescent="0.2">
      <c r="A22" s="514" t="s">
        <v>20</v>
      </c>
      <c r="B22" s="515"/>
      <c r="C22" s="515"/>
      <c r="D22" s="515"/>
      <c r="E22" s="515"/>
      <c r="F22" s="515"/>
      <c r="G22" s="516"/>
      <c r="H22" s="80">
        <f t="shared" ref="H22:L22" si="0">SUM(H18:H21)</f>
        <v>0</v>
      </c>
      <c r="I22" s="81">
        <f t="shared" si="0"/>
        <v>0</v>
      </c>
      <c r="J22" s="81">
        <f t="shared" si="0"/>
        <v>0</v>
      </c>
      <c r="K22" s="81">
        <f t="shared" si="0"/>
        <v>0</v>
      </c>
      <c r="L22" s="91">
        <f t="shared" si="0"/>
        <v>0</v>
      </c>
      <c r="P22" s="487"/>
    </row>
    <row r="23" spans="1:16" s="5" customFormat="1" ht="14.25" customHeight="1" x14ac:dyDescent="0.2">
      <c r="A23" s="467" t="s">
        <v>21</v>
      </c>
      <c r="B23" s="468"/>
      <c r="C23" s="468"/>
      <c r="D23" s="468"/>
      <c r="E23" s="468"/>
      <c r="F23" s="468"/>
      <c r="G23" s="469"/>
      <c r="H23" s="499" t="s">
        <v>17</v>
      </c>
      <c r="I23" s="501" t="s">
        <v>269</v>
      </c>
      <c r="J23" s="445" t="s">
        <v>221</v>
      </c>
      <c r="K23" s="445" t="s">
        <v>211</v>
      </c>
      <c r="L23" s="488" t="s">
        <v>18</v>
      </c>
      <c r="P23" s="487"/>
    </row>
    <row r="24" spans="1:16" s="5" customFormat="1" x14ac:dyDescent="0.2">
      <c r="A24" s="508" t="s">
        <v>247</v>
      </c>
      <c r="B24" s="509"/>
      <c r="C24" s="509"/>
      <c r="D24" s="509"/>
      <c r="E24" s="509"/>
      <c r="F24" s="509"/>
      <c r="G24" s="510"/>
      <c r="H24" s="500"/>
      <c r="I24" s="473"/>
      <c r="J24" s="445"/>
      <c r="K24" s="445"/>
      <c r="L24" s="488"/>
      <c r="P24" s="487"/>
    </row>
    <row r="25" spans="1:16" s="5" customFormat="1" ht="30.75" customHeight="1" x14ac:dyDescent="0.2">
      <c r="A25" s="511" t="s">
        <v>22</v>
      </c>
      <c r="B25" s="512"/>
      <c r="C25" s="513"/>
      <c r="D25" s="369" t="s">
        <v>225</v>
      </c>
      <c r="E25" s="370" t="s">
        <v>23</v>
      </c>
      <c r="F25" s="370" t="s">
        <v>24</v>
      </c>
      <c r="G25" s="370" t="s">
        <v>212</v>
      </c>
      <c r="H25" s="490"/>
      <c r="I25" s="474"/>
      <c r="J25" s="445"/>
      <c r="K25" s="445"/>
      <c r="L25" s="488"/>
    </row>
    <row r="26" spans="1:16" s="5" customFormat="1" ht="15" customHeight="1" x14ac:dyDescent="0.2">
      <c r="A26" s="478" t="s">
        <v>229</v>
      </c>
      <c r="B26" s="479"/>
      <c r="C26" s="480"/>
      <c r="D26" s="28" t="s">
        <v>25</v>
      </c>
      <c r="E26" s="26">
        <v>26.85</v>
      </c>
      <c r="F26" s="29">
        <v>0.26</v>
      </c>
      <c r="G26" s="27">
        <v>150</v>
      </c>
      <c r="H26" s="82">
        <f>ROUND((E26+(E26*F26))*G26,0)</f>
        <v>5075</v>
      </c>
      <c r="I26" s="83"/>
      <c r="J26" s="83"/>
      <c r="K26" s="83">
        <v>2000</v>
      </c>
      <c r="L26" s="89">
        <f t="shared" ref="L26" si="1">H26-I26-J26-K26</f>
        <v>3075</v>
      </c>
    </row>
    <row r="27" spans="1:16" s="5" customFormat="1" ht="15" customHeight="1" x14ac:dyDescent="0.2">
      <c r="A27" s="484"/>
      <c r="B27" s="485"/>
      <c r="C27" s="486"/>
      <c r="D27" s="378" t="s">
        <v>3</v>
      </c>
      <c r="E27" s="379"/>
      <c r="F27" s="377"/>
      <c r="G27" s="380"/>
      <c r="H27" s="106">
        <f>ROUND((E27+(E27*F26))*G27,0)</f>
        <v>0</v>
      </c>
      <c r="I27" s="617" t="s">
        <v>216</v>
      </c>
      <c r="J27" s="381"/>
      <c r="K27" s="381"/>
      <c r="L27" s="90">
        <f>H27-J27-K27</f>
        <v>0</v>
      </c>
    </row>
    <row r="28" spans="1:16" s="5" customFormat="1" ht="15" customHeight="1" x14ac:dyDescent="0.2">
      <c r="A28" s="484"/>
      <c r="B28" s="485"/>
      <c r="C28" s="486"/>
      <c r="D28" s="378" t="s">
        <v>3</v>
      </c>
      <c r="E28" s="379"/>
      <c r="F28" s="377"/>
      <c r="G28" s="380"/>
      <c r="H28" s="106">
        <f>ROUND((E28+(E28*F27))*G28,0)</f>
        <v>0</v>
      </c>
      <c r="I28" s="618"/>
      <c r="J28" s="381"/>
      <c r="K28" s="381"/>
      <c r="L28" s="90">
        <f t="shared" ref="L28:L40" si="2">H28-J28-K28</f>
        <v>0</v>
      </c>
    </row>
    <row r="29" spans="1:16" s="5" customFormat="1" ht="15" customHeight="1" x14ac:dyDescent="0.2">
      <c r="A29" s="484"/>
      <c r="B29" s="485"/>
      <c r="C29" s="486"/>
      <c r="D29" s="378" t="s">
        <v>3</v>
      </c>
      <c r="E29" s="379"/>
      <c r="F29" s="377"/>
      <c r="G29" s="380"/>
      <c r="H29" s="106">
        <f t="shared" ref="H29:H40" si="3">ROUND((E29+(E29*F29))*G29,0)</f>
        <v>0</v>
      </c>
      <c r="I29" s="618"/>
      <c r="J29" s="381"/>
      <c r="K29" s="381"/>
      <c r="L29" s="90">
        <f t="shared" si="2"/>
        <v>0</v>
      </c>
    </row>
    <row r="30" spans="1:16" s="5" customFormat="1" ht="15" customHeight="1" x14ac:dyDescent="0.2">
      <c r="A30" s="484"/>
      <c r="B30" s="485"/>
      <c r="C30" s="486"/>
      <c r="D30" s="378" t="s">
        <v>3</v>
      </c>
      <c r="E30" s="379"/>
      <c r="F30" s="377"/>
      <c r="G30" s="380"/>
      <c r="H30" s="106">
        <f t="shared" si="3"/>
        <v>0</v>
      </c>
      <c r="I30" s="618"/>
      <c r="J30" s="381"/>
      <c r="K30" s="381"/>
      <c r="L30" s="90">
        <f t="shared" si="2"/>
        <v>0</v>
      </c>
    </row>
    <row r="31" spans="1:16" s="5" customFormat="1" ht="15" customHeight="1" x14ac:dyDescent="0.2">
      <c r="A31" s="484"/>
      <c r="B31" s="485"/>
      <c r="C31" s="486"/>
      <c r="D31" s="378" t="s">
        <v>3</v>
      </c>
      <c r="E31" s="379"/>
      <c r="F31" s="377"/>
      <c r="G31" s="380"/>
      <c r="H31" s="106">
        <f t="shared" si="3"/>
        <v>0</v>
      </c>
      <c r="I31" s="618"/>
      <c r="J31" s="381"/>
      <c r="K31" s="381"/>
      <c r="L31" s="90">
        <f t="shared" si="2"/>
        <v>0</v>
      </c>
    </row>
    <row r="32" spans="1:16" s="5" customFormat="1" ht="15" customHeight="1" x14ac:dyDescent="0.2">
      <c r="A32" s="484"/>
      <c r="B32" s="485"/>
      <c r="C32" s="486"/>
      <c r="D32" s="378" t="s">
        <v>3</v>
      </c>
      <c r="E32" s="379"/>
      <c r="F32" s="377"/>
      <c r="G32" s="380"/>
      <c r="H32" s="106">
        <f t="shared" si="3"/>
        <v>0</v>
      </c>
      <c r="I32" s="618"/>
      <c r="J32" s="381"/>
      <c r="K32" s="381"/>
      <c r="L32" s="90">
        <f t="shared" si="2"/>
        <v>0</v>
      </c>
    </row>
    <row r="33" spans="1:15" s="5" customFormat="1" ht="15" customHeight="1" x14ac:dyDescent="0.2">
      <c r="A33" s="484"/>
      <c r="B33" s="485"/>
      <c r="C33" s="486"/>
      <c r="D33" s="378" t="s">
        <v>3</v>
      </c>
      <c r="E33" s="379"/>
      <c r="F33" s="377"/>
      <c r="G33" s="380"/>
      <c r="H33" s="106">
        <f t="shared" si="3"/>
        <v>0</v>
      </c>
      <c r="I33" s="618"/>
      <c r="J33" s="381"/>
      <c r="K33" s="381"/>
      <c r="L33" s="90">
        <f t="shared" si="2"/>
        <v>0</v>
      </c>
    </row>
    <row r="34" spans="1:15" s="5" customFormat="1" ht="15" customHeight="1" x14ac:dyDescent="0.25">
      <c r="A34" s="484"/>
      <c r="B34" s="485"/>
      <c r="C34" s="486"/>
      <c r="D34" s="378" t="s">
        <v>3</v>
      </c>
      <c r="E34" s="379"/>
      <c r="F34" s="377"/>
      <c r="G34" s="380"/>
      <c r="H34" s="106">
        <f t="shared" si="3"/>
        <v>0</v>
      </c>
      <c r="I34" s="618"/>
      <c r="J34" s="381"/>
      <c r="K34" s="381"/>
      <c r="L34" s="90">
        <f t="shared" si="2"/>
        <v>0</v>
      </c>
      <c r="O34" s="20"/>
    </row>
    <row r="35" spans="1:15" s="5" customFormat="1" ht="15" customHeight="1" x14ac:dyDescent="0.2">
      <c r="A35" s="484"/>
      <c r="B35" s="485"/>
      <c r="C35" s="486"/>
      <c r="D35" s="378" t="s">
        <v>3</v>
      </c>
      <c r="E35" s="379"/>
      <c r="F35" s="377"/>
      <c r="G35" s="380"/>
      <c r="H35" s="106">
        <f t="shared" si="3"/>
        <v>0</v>
      </c>
      <c r="I35" s="618"/>
      <c r="J35" s="381"/>
      <c r="K35" s="381"/>
      <c r="L35" s="90">
        <f t="shared" si="2"/>
        <v>0</v>
      </c>
    </row>
    <row r="36" spans="1:15" s="5" customFormat="1" ht="15" customHeight="1" x14ac:dyDescent="0.2">
      <c r="A36" s="484"/>
      <c r="B36" s="485"/>
      <c r="C36" s="486"/>
      <c r="D36" s="378" t="s">
        <v>3</v>
      </c>
      <c r="E36" s="379"/>
      <c r="F36" s="377"/>
      <c r="G36" s="380"/>
      <c r="H36" s="106">
        <f t="shared" si="3"/>
        <v>0</v>
      </c>
      <c r="I36" s="618"/>
      <c r="J36" s="381"/>
      <c r="K36" s="381"/>
      <c r="L36" s="90">
        <f t="shared" si="2"/>
        <v>0</v>
      </c>
      <c r="M36" s="6"/>
    </row>
    <row r="37" spans="1:15" s="5" customFormat="1" ht="15" customHeight="1" x14ac:dyDescent="0.2">
      <c r="A37" s="484"/>
      <c r="B37" s="485"/>
      <c r="C37" s="486"/>
      <c r="D37" s="378" t="s">
        <v>3</v>
      </c>
      <c r="E37" s="379"/>
      <c r="F37" s="377"/>
      <c r="G37" s="380"/>
      <c r="H37" s="106">
        <f t="shared" si="3"/>
        <v>0</v>
      </c>
      <c r="I37" s="618"/>
      <c r="J37" s="381"/>
      <c r="K37" s="381"/>
      <c r="L37" s="90">
        <f t="shared" si="2"/>
        <v>0</v>
      </c>
    </row>
    <row r="38" spans="1:15" s="5" customFormat="1" ht="15" customHeight="1" x14ac:dyDescent="0.2">
      <c r="A38" s="484"/>
      <c r="B38" s="485"/>
      <c r="C38" s="486"/>
      <c r="D38" s="378" t="s">
        <v>3</v>
      </c>
      <c r="E38" s="379"/>
      <c r="F38" s="377"/>
      <c r="G38" s="380"/>
      <c r="H38" s="106">
        <f t="shared" si="3"/>
        <v>0</v>
      </c>
      <c r="I38" s="618"/>
      <c r="J38" s="381"/>
      <c r="K38" s="381"/>
      <c r="L38" s="90">
        <f t="shared" si="2"/>
        <v>0</v>
      </c>
    </row>
    <row r="39" spans="1:15" s="5" customFormat="1" ht="15" customHeight="1" x14ac:dyDescent="0.2">
      <c r="A39" s="484"/>
      <c r="B39" s="485"/>
      <c r="C39" s="486"/>
      <c r="D39" s="378" t="s">
        <v>3</v>
      </c>
      <c r="E39" s="379"/>
      <c r="F39" s="377"/>
      <c r="G39" s="380"/>
      <c r="H39" s="106">
        <f t="shared" si="3"/>
        <v>0</v>
      </c>
      <c r="I39" s="618"/>
      <c r="J39" s="381"/>
      <c r="K39" s="381"/>
      <c r="L39" s="90">
        <f t="shared" si="2"/>
        <v>0</v>
      </c>
    </row>
    <row r="40" spans="1:15" s="5" customFormat="1" ht="15" customHeight="1" x14ac:dyDescent="0.2">
      <c r="A40" s="484"/>
      <c r="B40" s="485"/>
      <c r="C40" s="486"/>
      <c r="D40" s="378" t="s">
        <v>3</v>
      </c>
      <c r="E40" s="379"/>
      <c r="F40" s="377"/>
      <c r="G40" s="380"/>
      <c r="H40" s="106">
        <f t="shared" si="3"/>
        <v>0</v>
      </c>
      <c r="I40" s="619"/>
      <c r="J40" s="382"/>
      <c r="K40" s="382"/>
      <c r="L40" s="90">
        <f t="shared" si="2"/>
        <v>0</v>
      </c>
    </row>
    <row r="41" spans="1:15" s="5" customFormat="1" ht="15" customHeight="1" x14ac:dyDescent="0.2">
      <c r="A41" s="628" t="s">
        <v>26</v>
      </c>
      <c r="B41" s="629"/>
      <c r="C41" s="629"/>
      <c r="D41" s="629"/>
      <c r="E41" s="629"/>
      <c r="F41" s="629"/>
      <c r="G41" s="630"/>
      <c r="H41" s="80">
        <f>SUM(H27:H40)</f>
        <v>0</v>
      </c>
      <c r="I41" s="80">
        <f t="shared" ref="I41:L41" si="4">SUM(I27:I40)</f>
        <v>0</v>
      </c>
      <c r="J41" s="81">
        <f t="shared" si="4"/>
        <v>0</v>
      </c>
      <c r="K41" s="80">
        <f>SUM(K27:K40)</f>
        <v>0</v>
      </c>
      <c r="L41" s="91">
        <f t="shared" si="4"/>
        <v>0</v>
      </c>
    </row>
    <row r="42" spans="1:15" s="5" customFormat="1" ht="20.25" customHeight="1" x14ac:dyDescent="0.2">
      <c r="A42" s="467" t="s">
        <v>213</v>
      </c>
      <c r="B42" s="468"/>
      <c r="C42" s="468"/>
      <c r="D42" s="468"/>
      <c r="E42" s="468"/>
      <c r="F42" s="468"/>
      <c r="G42" s="620" t="s">
        <v>286</v>
      </c>
      <c r="H42" s="499" t="s">
        <v>17</v>
      </c>
      <c r="I42" s="501" t="s">
        <v>269</v>
      </c>
      <c r="J42" s="473" t="s">
        <v>221</v>
      </c>
      <c r="K42" s="473" t="s">
        <v>211</v>
      </c>
      <c r="L42" s="532" t="s">
        <v>27</v>
      </c>
      <c r="M42" s="2"/>
    </row>
    <row r="43" spans="1:15" s="5" customFormat="1" ht="15" customHeight="1" x14ac:dyDescent="0.2">
      <c r="A43" s="508" t="s">
        <v>226</v>
      </c>
      <c r="B43" s="509"/>
      <c r="C43" s="509"/>
      <c r="D43" s="509"/>
      <c r="E43" s="509"/>
      <c r="F43" s="509"/>
      <c r="G43" s="621"/>
      <c r="H43" s="490"/>
      <c r="I43" s="474"/>
      <c r="J43" s="474"/>
      <c r="K43" s="474"/>
      <c r="L43" s="498"/>
    </row>
    <row r="44" spans="1:15" s="5" customFormat="1" ht="24.75" customHeight="1" x14ac:dyDescent="0.2">
      <c r="A44" s="602" t="s">
        <v>283</v>
      </c>
      <c r="B44" s="603"/>
      <c r="C44" s="603"/>
      <c r="D44" s="603"/>
      <c r="E44" s="603"/>
      <c r="F44" s="603"/>
      <c r="G44" s="604"/>
      <c r="H44" s="84">
        <f>5*100*0.53+5*16.4+2*219</f>
        <v>785</v>
      </c>
      <c r="I44" s="85">
        <v>785</v>
      </c>
      <c r="J44" s="86"/>
      <c r="K44" s="86"/>
      <c r="L44" s="89">
        <f t="shared" ref="L44:L49" si="5">H44-I44-J44-K44</f>
        <v>0</v>
      </c>
    </row>
    <row r="45" spans="1:15" s="5" customFormat="1" ht="15" customHeight="1" x14ac:dyDescent="0.2">
      <c r="A45" s="527"/>
      <c r="B45" s="528"/>
      <c r="C45" s="528"/>
      <c r="D45" s="528"/>
      <c r="E45" s="528"/>
      <c r="F45" s="528"/>
      <c r="G45" s="528"/>
      <c r="H45" s="391"/>
      <c r="I45" s="381"/>
      <c r="J45" s="392"/>
      <c r="K45" s="392"/>
      <c r="L45" s="90">
        <f t="shared" si="5"/>
        <v>0</v>
      </c>
    </row>
    <row r="46" spans="1:15" s="5" customFormat="1" ht="15" customHeight="1" x14ac:dyDescent="0.2">
      <c r="A46" s="527"/>
      <c r="B46" s="528"/>
      <c r="C46" s="528"/>
      <c r="D46" s="528"/>
      <c r="E46" s="528"/>
      <c r="F46" s="528"/>
      <c r="G46" s="528"/>
      <c r="H46" s="391"/>
      <c r="I46" s="381"/>
      <c r="J46" s="392"/>
      <c r="K46" s="392"/>
      <c r="L46" s="90">
        <f t="shared" si="5"/>
        <v>0</v>
      </c>
    </row>
    <row r="47" spans="1:15" s="5" customFormat="1" ht="15" customHeight="1" x14ac:dyDescent="0.2">
      <c r="A47" s="462"/>
      <c r="B47" s="463"/>
      <c r="C47" s="463"/>
      <c r="D47" s="463"/>
      <c r="E47" s="463"/>
      <c r="F47" s="463"/>
      <c r="G47" s="464"/>
      <c r="H47" s="391"/>
      <c r="I47" s="381"/>
      <c r="J47" s="392"/>
      <c r="K47" s="392"/>
      <c r="L47" s="90">
        <f t="shared" si="5"/>
        <v>0</v>
      </c>
    </row>
    <row r="48" spans="1:15" s="5" customFormat="1" ht="15" customHeight="1" x14ac:dyDescent="0.2">
      <c r="A48" s="462"/>
      <c r="B48" s="463"/>
      <c r="C48" s="463"/>
      <c r="D48" s="463"/>
      <c r="E48" s="463"/>
      <c r="F48" s="463"/>
      <c r="G48" s="464"/>
      <c r="H48" s="391"/>
      <c r="I48" s="381"/>
      <c r="J48" s="392"/>
      <c r="K48" s="392"/>
      <c r="L48" s="90">
        <f t="shared" si="5"/>
        <v>0</v>
      </c>
    </row>
    <row r="49" spans="1:12" s="5" customFormat="1" ht="15" customHeight="1" x14ac:dyDescent="0.2">
      <c r="A49" s="527"/>
      <c r="B49" s="528"/>
      <c r="C49" s="528"/>
      <c r="D49" s="528"/>
      <c r="E49" s="528"/>
      <c r="F49" s="528"/>
      <c r="G49" s="528"/>
      <c r="H49" s="393"/>
      <c r="I49" s="382"/>
      <c r="J49" s="394"/>
      <c r="K49" s="394"/>
      <c r="L49" s="90">
        <f t="shared" si="5"/>
        <v>0</v>
      </c>
    </row>
    <row r="50" spans="1:12" s="5" customFormat="1" ht="15" customHeight="1" x14ac:dyDescent="0.2">
      <c r="A50" s="514" t="s">
        <v>214</v>
      </c>
      <c r="B50" s="515"/>
      <c r="C50" s="515"/>
      <c r="D50" s="515"/>
      <c r="E50" s="515"/>
      <c r="F50" s="515"/>
      <c r="G50" s="516"/>
      <c r="H50" s="80">
        <f>SUM(H45:H49)</f>
        <v>0</v>
      </c>
      <c r="I50" s="81">
        <f t="shared" ref="I50:L50" si="6">SUM(I45:I49)</f>
        <v>0</v>
      </c>
      <c r="J50" s="81">
        <f t="shared" si="6"/>
        <v>0</v>
      </c>
      <c r="K50" s="81">
        <f>SUM(K45:K49)</f>
        <v>0</v>
      </c>
      <c r="L50" s="91">
        <f t="shared" si="6"/>
        <v>0</v>
      </c>
    </row>
    <row r="51" spans="1:12" s="5" customFormat="1" ht="20.25" hidden="1" customHeight="1" x14ac:dyDescent="0.2">
      <c r="A51" s="593" t="s">
        <v>231</v>
      </c>
      <c r="B51" s="594"/>
      <c r="C51" s="594"/>
      <c r="D51" s="594"/>
      <c r="E51" s="594"/>
      <c r="F51" s="594"/>
      <c r="G51" s="595"/>
      <c r="H51" s="525" t="s">
        <v>17</v>
      </c>
      <c r="I51" s="465" t="s">
        <v>269</v>
      </c>
      <c r="J51" s="533" t="s">
        <v>221</v>
      </c>
      <c r="K51" s="533" t="s">
        <v>211</v>
      </c>
      <c r="L51" s="591" t="s">
        <v>27</v>
      </c>
    </row>
    <row r="52" spans="1:12" s="5" customFormat="1" ht="15" hidden="1" customHeight="1" x14ac:dyDescent="0.2">
      <c r="A52" s="596" t="s">
        <v>271</v>
      </c>
      <c r="B52" s="597"/>
      <c r="C52" s="597"/>
      <c r="D52" s="597"/>
      <c r="E52" s="597"/>
      <c r="F52" s="597"/>
      <c r="G52" s="598"/>
      <c r="H52" s="526"/>
      <c r="I52" s="466"/>
      <c r="J52" s="466"/>
      <c r="K52" s="466"/>
      <c r="L52" s="592"/>
    </row>
    <row r="53" spans="1:12" s="5" customFormat="1" ht="15" hidden="1" customHeight="1" x14ac:dyDescent="0.2">
      <c r="A53" s="599" t="s">
        <v>272</v>
      </c>
      <c r="B53" s="600"/>
      <c r="C53" s="600"/>
      <c r="D53" s="600"/>
      <c r="E53" s="600"/>
      <c r="F53" s="600"/>
      <c r="G53" s="601"/>
      <c r="H53" s="98">
        <f>3*60000</f>
        <v>180000</v>
      </c>
      <c r="I53" s="99">
        <v>80000</v>
      </c>
      <c r="J53" s="100"/>
      <c r="K53" s="100"/>
      <c r="L53" s="101">
        <f t="shared" ref="L53:L58" si="7">H53-I53-J53-K53</f>
        <v>100000</v>
      </c>
    </row>
    <row r="54" spans="1:12" s="5" customFormat="1" ht="15" hidden="1" customHeight="1" x14ac:dyDescent="0.2">
      <c r="A54" s="475" t="s">
        <v>288</v>
      </c>
      <c r="B54" s="476"/>
      <c r="C54" s="476"/>
      <c r="D54" s="476"/>
      <c r="E54" s="476"/>
      <c r="F54" s="476"/>
      <c r="G54" s="477"/>
      <c r="H54" s="102"/>
      <c r="I54" s="103"/>
      <c r="J54" s="103"/>
      <c r="K54" s="104"/>
      <c r="L54" s="105">
        <f t="shared" si="7"/>
        <v>0</v>
      </c>
    </row>
    <row r="55" spans="1:12" s="5" customFormat="1" ht="15" hidden="1" customHeight="1" x14ac:dyDescent="0.2">
      <c r="A55" s="475"/>
      <c r="B55" s="476"/>
      <c r="C55" s="476"/>
      <c r="D55" s="476"/>
      <c r="E55" s="476"/>
      <c r="F55" s="476"/>
      <c r="G55" s="477"/>
      <c r="H55" s="102"/>
      <c r="I55" s="103"/>
      <c r="J55" s="103"/>
      <c r="K55" s="104"/>
      <c r="L55" s="105">
        <f t="shared" si="7"/>
        <v>0</v>
      </c>
    </row>
    <row r="56" spans="1:12" s="5" customFormat="1" ht="15" hidden="1" customHeight="1" x14ac:dyDescent="0.2">
      <c r="A56" s="475"/>
      <c r="B56" s="476"/>
      <c r="C56" s="476"/>
      <c r="D56" s="476"/>
      <c r="E56" s="476"/>
      <c r="F56" s="476"/>
      <c r="G56" s="477"/>
      <c r="H56" s="102"/>
      <c r="I56" s="103"/>
      <c r="J56" s="103"/>
      <c r="K56" s="104"/>
      <c r="L56" s="105">
        <f t="shared" si="7"/>
        <v>0</v>
      </c>
    </row>
    <row r="57" spans="1:12" s="5" customFormat="1" ht="15" hidden="1" customHeight="1" x14ac:dyDescent="0.2">
      <c r="A57" s="475"/>
      <c r="B57" s="476"/>
      <c r="C57" s="476"/>
      <c r="D57" s="476"/>
      <c r="E57" s="476"/>
      <c r="F57" s="476"/>
      <c r="G57" s="477"/>
      <c r="H57" s="102"/>
      <c r="I57" s="103"/>
      <c r="J57" s="103"/>
      <c r="K57" s="104"/>
      <c r="L57" s="105">
        <f t="shared" si="7"/>
        <v>0</v>
      </c>
    </row>
    <row r="58" spans="1:12" s="5" customFormat="1" ht="15" hidden="1" customHeight="1" x14ac:dyDescent="0.2">
      <c r="A58" s="475"/>
      <c r="B58" s="476"/>
      <c r="C58" s="476"/>
      <c r="D58" s="476"/>
      <c r="E58" s="476"/>
      <c r="F58" s="476"/>
      <c r="G58" s="477"/>
      <c r="H58" s="102"/>
      <c r="I58" s="103"/>
      <c r="J58" s="103"/>
      <c r="K58" s="104"/>
      <c r="L58" s="105">
        <f t="shared" si="7"/>
        <v>0</v>
      </c>
    </row>
    <row r="59" spans="1:12" s="5" customFormat="1" ht="15" hidden="1" customHeight="1" x14ac:dyDescent="0.2">
      <c r="A59" s="514" t="s">
        <v>28</v>
      </c>
      <c r="B59" s="515"/>
      <c r="C59" s="515"/>
      <c r="D59" s="515"/>
      <c r="E59" s="515"/>
      <c r="F59" s="515"/>
      <c r="G59" s="516"/>
      <c r="H59" s="80">
        <f t="shared" ref="H59:K59" si="8">SUM(H54:H58)</f>
        <v>0</v>
      </c>
      <c r="I59" s="81">
        <f t="shared" si="8"/>
        <v>0</v>
      </c>
      <c r="J59" s="81">
        <f t="shared" si="8"/>
        <v>0</v>
      </c>
      <c r="K59" s="81">
        <f t="shared" si="8"/>
        <v>0</v>
      </c>
      <c r="L59" s="92">
        <f>IF(SUM(L54:L58)&lt;=100000,SUM(L54:L58),"Maximum de 100 000 $ dépassé !")</f>
        <v>0</v>
      </c>
    </row>
    <row r="60" spans="1:12" s="5" customFormat="1" ht="40.35" customHeight="1" x14ac:dyDescent="0.2">
      <c r="A60" s="481" t="str">
        <f>"Frais de location "&amp;Source!A115</f>
        <v>Frais de location Choisir un volet</v>
      </c>
      <c r="B60" s="482"/>
      <c r="C60" s="482"/>
      <c r="D60" s="482"/>
      <c r="E60" s="482"/>
      <c r="F60" s="482"/>
      <c r="G60" s="483"/>
      <c r="H60" s="412" t="s">
        <v>17</v>
      </c>
      <c r="I60" s="402" t="s">
        <v>269</v>
      </c>
      <c r="J60" s="413" t="s">
        <v>221</v>
      </c>
      <c r="K60" s="412" t="s">
        <v>211</v>
      </c>
      <c r="L60" s="414" t="s">
        <v>27</v>
      </c>
    </row>
    <row r="61" spans="1:12" s="5" customFormat="1" ht="15" customHeight="1" x14ac:dyDescent="0.2">
      <c r="A61" s="462"/>
      <c r="B61" s="463"/>
      <c r="C61" s="463"/>
      <c r="D61" s="463"/>
      <c r="E61" s="463"/>
      <c r="F61" s="463"/>
      <c r="G61" s="464"/>
      <c r="H61" s="395"/>
      <c r="I61" s="396"/>
      <c r="J61" s="396"/>
      <c r="K61" s="396"/>
      <c r="L61" s="93">
        <f>H61-I61-J61-K61</f>
        <v>0</v>
      </c>
    </row>
    <row r="62" spans="1:12" s="5" customFormat="1" ht="15" customHeight="1" x14ac:dyDescent="0.2">
      <c r="A62" s="462"/>
      <c r="B62" s="463"/>
      <c r="C62" s="463"/>
      <c r="D62" s="463"/>
      <c r="E62" s="463"/>
      <c r="F62" s="463"/>
      <c r="G62" s="464"/>
      <c r="H62" s="395"/>
      <c r="I62" s="396"/>
      <c r="J62" s="396"/>
      <c r="K62" s="396"/>
      <c r="L62" s="93">
        <f>H62-I62-J62-K62</f>
        <v>0</v>
      </c>
    </row>
    <row r="63" spans="1:12" s="5" customFormat="1" ht="15" customHeight="1" x14ac:dyDescent="0.2">
      <c r="A63" s="462"/>
      <c r="B63" s="463"/>
      <c r="C63" s="463"/>
      <c r="D63" s="463"/>
      <c r="E63" s="463"/>
      <c r="F63" s="463"/>
      <c r="G63" s="464"/>
      <c r="H63" s="395"/>
      <c r="I63" s="396"/>
      <c r="J63" s="396"/>
      <c r="K63" s="396"/>
      <c r="L63" s="93">
        <f>H63-I63-J63-K63</f>
        <v>0</v>
      </c>
    </row>
    <row r="64" spans="1:12" s="5" customFormat="1" ht="15" customHeight="1" x14ac:dyDescent="0.2">
      <c r="A64" s="462"/>
      <c r="B64" s="463"/>
      <c r="C64" s="463"/>
      <c r="D64" s="463"/>
      <c r="E64" s="463"/>
      <c r="F64" s="463"/>
      <c r="G64" s="464"/>
      <c r="H64" s="395"/>
      <c r="I64" s="396"/>
      <c r="J64" s="396"/>
      <c r="K64" s="396"/>
      <c r="L64" s="93">
        <f>H64-I64-J64-K64</f>
        <v>0</v>
      </c>
    </row>
    <row r="65" spans="1:14" s="5" customFormat="1" ht="15" customHeight="1" x14ac:dyDescent="0.2">
      <c r="A65" s="514" t="s">
        <v>29</v>
      </c>
      <c r="B65" s="515"/>
      <c r="C65" s="515"/>
      <c r="D65" s="515"/>
      <c r="E65" s="515"/>
      <c r="F65" s="515"/>
      <c r="G65" s="516"/>
      <c r="H65" s="87">
        <f>SUM(H61:H64)</f>
        <v>0</v>
      </c>
      <c r="I65" s="87">
        <f t="shared" ref="I65:L65" si="9">SUM(I61:I64)</f>
        <v>0</v>
      </c>
      <c r="J65" s="87">
        <f t="shared" si="9"/>
        <v>0</v>
      </c>
      <c r="K65" s="87">
        <f t="shared" si="9"/>
        <v>0</v>
      </c>
      <c r="L65" s="94">
        <f t="shared" si="9"/>
        <v>0</v>
      </c>
    </row>
    <row r="66" spans="1:14" s="5" customFormat="1" ht="14.25" customHeight="1" x14ac:dyDescent="0.2">
      <c r="A66" s="467" t="s">
        <v>30</v>
      </c>
      <c r="B66" s="468"/>
      <c r="C66" s="468"/>
      <c r="D66" s="468"/>
      <c r="E66" s="468"/>
      <c r="F66" s="468"/>
      <c r="G66" s="469"/>
      <c r="H66" s="499" t="s">
        <v>17</v>
      </c>
      <c r="I66" s="501" t="s">
        <v>269</v>
      </c>
      <c r="J66" s="473" t="s">
        <v>221</v>
      </c>
      <c r="K66" s="501" t="s">
        <v>211</v>
      </c>
      <c r="L66" s="534" t="s">
        <v>27</v>
      </c>
    </row>
    <row r="67" spans="1:14" ht="30.75" customHeight="1" x14ac:dyDescent="0.2">
      <c r="A67" s="470" t="str">
        <f>Source!A117</f>
        <v>Choisir un volet</v>
      </c>
      <c r="B67" s="471"/>
      <c r="C67" s="471"/>
      <c r="D67" s="471"/>
      <c r="E67" s="471"/>
      <c r="F67" s="471"/>
      <c r="G67" s="472"/>
      <c r="H67" s="490"/>
      <c r="I67" s="474"/>
      <c r="J67" s="474"/>
      <c r="K67" s="474"/>
      <c r="L67" s="498"/>
      <c r="M67" s="5"/>
    </row>
    <row r="68" spans="1:14" ht="15" customHeight="1" x14ac:dyDescent="0.2">
      <c r="A68" s="462"/>
      <c r="B68" s="463"/>
      <c r="C68" s="463"/>
      <c r="D68" s="463"/>
      <c r="E68" s="463"/>
      <c r="F68" s="463"/>
      <c r="G68" s="464"/>
      <c r="H68" s="387"/>
      <c r="I68" s="381"/>
      <c r="J68" s="396"/>
      <c r="K68" s="381"/>
      <c r="L68" s="95">
        <f>H68-I68-J68-K68</f>
        <v>0</v>
      </c>
      <c r="N68" s="21"/>
    </row>
    <row r="69" spans="1:14" ht="15" customHeight="1" x14ac:dyDescent="0.2">
      <c r="A69" s="462"/>
      <c r="B69" s="463"/>
      <c r="C69" s="463"/>
      <c r="D69" s="463"/>
      <c r="E69" s="463"/>
      <c r="F69" s="463"/>
      <c r="G69" s="464"/>
      <c r="H69" s="387"/>
      <c r="I69" s="381"/>
      <c r="J69" s="396"/>
      <c r="K69" s="381"/>
      <c r="L69" s="95">
        <f>H69-I69-J69-K69</f>
        <v>0</v>
      </c>
    </row>
    <row r="70" spans="1:14" ht="15" customHeight="1" x14ac:dyDescent="0.2">
      <c r="A70" s="462"/>
      <c r="B70" s="463"/>
      <c r="C70" s="463"/>
      <c r="D70" s="463"/>
      <c r="E70" s="463"/>
      <c r="F70" s="463"/>
      <c r="G70" s="464"/>
      <c r="H70" s="387"/>
      <c r="I70" s="381"/>
      <c r="J70" s="396"/>
      <c r="K70" s="381"/>
      <c r="L70" s="95">
        <f>H70-I70-J70-K70</f>
        <v>0</v>
      </c>
    </row>
    <row r="71" spans="1:14" ht="15" customHeight="1" x14ac:dyDescent="0.2">
      <c r="A71" s="462"/>
      <c r="B71" s="463"/>
      <c r="C71" s="463"/>
      <c r="D71" s="463"/>
      <c r="E71" s="463"/>
      <c r="F71" s="463"/>
      <c r="G71" s="464"/>
      <c r="H71" s="387"/>
      <c r="I71" s="381"/>
      <c r="J71" s="396"/>
      <c r="K71" s="381"/>
      <c r="L71" s="95">
        <f>H71-I71-J71-K71</f>
        <v>0</v>
      </c>
    </row>
    <row r="72" spans="1:14" ht="15" customHeight="1" x14ac:dyDescent="0.2">
      <c r="A72" s="462"/>
      <c r="B72" s="463"/>
      <c r="C72" s="463"/>
      <c r="D72" s="463"/>
      <c r="E72" s="463"/>
      <c r="F72" s="463"/>
      <c r="G72" s="464"/>
      <c r="H72" s="387"/>
      <c r="I72" s="381"/>
      <c r="J72" s="396"/>
      <c r="K72" s="381"/>
      <c r="L72" s="95">
        <f>H72-I72-J72-K72</f>
        <v>0</v>
      </c>
    </row>
    <row r="73" spans="1:14" ht="15" customHeight="1" x14ac:dyDescent="0.2">
      <c r="A73" s="514" t="s">
        <v>31</v>
      </c>
      <c r="B73" s="515"/>
      <c r="C73" s="515"/>
      <c r="D73" s="515"/>
      <c r="E73" s="515"/>
      <c r="F73" s="515"/>
      <c r="G73" s="516"/>
      <c r="H73" s="81">
        <f>SUM(H68:H72)</f>
        <v>0</v>
      </c>
      <c r="I73" s="81">
        <f t="shared" ref="I73:L73" si="10">SUM(I68:I72)</f>
        <v>0</v>
      </c>
      <c r="J73" s="81">
        <f t="shared" si="10"/>
        <v>0</v>
      </c>
      <c r="K73" s="81">
        <f t="shared" si="10"/>
        <v>0</v>
      </c>
      <c r="L73" s="91">
        <f t="shared" si="10"/>
        <v>0</v>
      </c>
    </row>
    <row r="74" spans="1:14" ht="7.5" customHeight="1" x14ac:dyDescent="0.2">
      <c r="A74" s="96"/>
      <c r="B74" s="23"/>
      <c r="C74" s="23"/>
      <c r="D74" s="23"/>
      <c r="E74" s="23"/>
      <c r="F74" s="420"/>
      <c r="G74" s="23"/>
      <c r="H74" s="23"/>
      <c r="I74" s="23"/>
      <c r="J74" s="23"/>
      <c r="K74" s="23"/>
      <c r="L74" s="97"/>
    </row>
    <row r="75" spans="1:14" ht="17.25" customHeight="1" x14ac:dyDescent="0.2">
      <c r="A75" s="610" t="s">
        <v>227</v>
      </c>
      <c r="B75" s="611"/>
      <c r="C75" s="611"/>
      <c r="D75" s="611"/>
      <c r="E75" s="611"/>
      <c r="F75" s="611"/>
      <c r="G75" s="612"/>
      <c r="H75" s="609" t="s">
        <v>516</v>
      </c>
      <c r="I75" s="553" t="s">
        <v>515</v>
      </c>
      <c r="J75" s="554"/>
      <c r="K75" s="566" t="s">
        <v>514</v>
      </c>
      <c r="L75" s="567"/>
    </row>
    <row r="76" spans="1:14" s="5" customFormat="1" ht="47.25" customHeight="1" x14ac:dyDescent="0.2">
      <c r="A76" s="605" t="s">
        <v>248</v>
      </c>
      <c r="B76" s="606"/>
      <c r="C76" s="606"/>
      <c r="D76" s="606"/>
      <c r="E76" s="606"/>
      <c r="F76" s="606"/>
      <c r="G76" s="607"/>
      <c r="H76" s="609"/>
      <c r="I76" s="555"/>
      <c r="J76" s="556"/>
      <c r="K76" s="568"/>
      <c r="L76" s="569"/>
      <c r="M76" s="8"/>
    </row>
    <row r="77" spans="1:14" s="5" customFormat="1" ht="40.5" customHeight="1" x14ac:dyDescent="0.2">
      <c r="A77" s="608" t="s">
        <v>270</v>
      </c>
      <c r="B77" s="608"/>
      <c r="C77" s="608"/>
      <c r="D77" s="608"/>
      <c r="E77" s="608"/>
      <c r="F77" s="608"/>
      <c r="G77" s="608"/>
      <c r="H77" s="419">
        <f>Source!E159</f>
        <v>0</v>
      </c>
      <c r="I77" s="570"/>
      <c r="J77" s="571"/>
      <c r="K77" s="570"/>
      <c r="L77" s="572"/>
      <c r="M77" s="25"/>
    </row>
    <row r="78" spans="1:14" s="5" customFormat="1" ht="40.5" customHeight="1" x14ac:dyDescent="0.2">
      <c r="A78" s="441" t="str">
        <f>IF(K77&gt;Source!E159,"ATTENTION les frais administratifs demandés sont plus élevé que le montant admissiblee pour cette dépense.","")</f>
        <v/>
      </c>
      <c r="B78" s="442"/>
      <c r="C78" s="442"/>
      <c r="D78" s="442"/>
      <c r="E78" s="442"/>
      <c r="F78" s="442"/>
      <c r="G78" s="442"/>
      <c r="H78" s="442"/>
      <c r="I78" s="442"/>
      <c r="J78" s="442"/>
      <c r="K78" s="442"/>
      <c r="L78" s="443"/>
      <c r="M78" s="25"/>
    </row>
    <row r="79" spans="1:14" ht="7.5" customHeight="1" x14ac:dyDescent="0.2">
      <c r="A79" s="96"/>
      <c r="B79" s="22"/>
      <c r="C79" s="22"/>
      <c r="D79" s="22"/>
      <c r="E79" s="23"/>
      <c r="F79" s="24"/>
      <c r="G79" s="23"/>
      <c r="H79" s="23"/>
      <c r="I79" s="23"/>
      <c r="J79" s="23"/>
      <c r="K79" s="22"/>
      <c r="L79" s="97"/>
    </row>
    <row r="80" spans="1:14" ht="40.5" customHeight="1" x14ac:dyDescent="0.2">
      <c r="A80" s="541" t="s">
        <v>265</v>
      </c>
      <c r="B80" s="542"/>
      <c r="C80" s="542"/>
      <c r="D80" s="542"/>
      <c r="E80" s="542"/>
      <c r="F80" s="543"/>
      <c r="G80" s="547" t="s">
        <v>32</v>
      </c>
      <c r="H80" s="573" t="s">
        <v>268</v>
      </c>
      <c r="I80" s="574"/>
      <c r="J80" s="574"/>
      <c r="K80" s="574"/>
      <c r="L80" s="575"/>
    </row>
    <row r="81" spans="1:14" ht="7.5" customHeight="1" x14ac:dyDescent="0.2">
      <c r="A81" s="544"/>
      <c r="B81" s="545"/>
      <c r="C81" s="545"/>
      <c r="D81" s="545"/>
      <c r="E81" s="545"/>
      <c r="F81" s="546"/>
      <c r="G81" s="548"/>
      <c r="H81" s="576"/>
      <c r="I81" s="577"/>
      <c r="J81" s="577"/>
      <c r="K81" s="577"/>
      <c r="L81" s="578"/>
    </row>
    <row r="82" spans="1:14" x14ac:dyDescent="0.2">
      <c r="A82" s="462"/>
      <c r="B82" s="463"/>
      <c r="C82" s="463"/>
      <c r="D82" s="463"/>
      <c r="E82" s="463"/>
      <c r="F82" s="463"/>
      <c r="G82" s="387"/>
      <c r="H82" s="557"/>
      <c r="I82" s="558"/>
      <c r="J82" s="558"/>
      <c r="K82" s="558"/>
      <c r="L82" s="559"/>
      <c r="N82" s="21"/>
    </row>
    <row r="83" spans="1:14" x14ac:dyDescent="0.2">
      <c r="A83" s="462"/>
      <c r="B83" s="463"/>
      <c r="C83" s="463"/>
      <c r="D83" s="463"/>
      <c r="E83" s="463"/>
      <c r="F83" s="463"/>
      <c r="G83" s="387"/>
      <c r="H83" s="560"/>
      <c r="I83" s="561"/>
      <c r="J83" s="561"/>
      <c r="K83" s="561"/>
      <c r="L83" s="562"/>
    </row>
    <row r="84" spans="1:14" x14ac:dyDescent="0.2">
      <c r="A84" s="462"/>
      <c r="B84" s="463"/>
      <c r="C84" s="463"/>
      <c r="D84" s="463"/>
      <c r="E84" s="463"/>
      <c r="F84" s="463"/>
      <c r="G84" s="387"/>
      <c r="H84" s="560"/>
      <c r="I84" s="561"/>
      <c r="J84" s="561"/>
      <c r="K84" s="561"/>
      <c r="L84" s="562"/>
    </row>
    <row r="85" spans="1:14" x14ac:dyDescent="0.2">
      <c r="A85" s="462"/>
      <c r="B85" s="463"/>
      <c r="C85" s="463"/>
      <c r="D85" s="463"/>
      <c r="E85" s="463"/>
      <c r="F85" s="463"/>
      <c r="G85" s="387"/>
      <c r="H85" s="560"/>
      <c r="I85" s="561"/>
      <c r="J85" s="561"/>
      <c r="K85" s="561"/>
      <c r="L85" s="562"/>
    </row>
    <row r="86" spans="1:14" x14ac:dyDescent="0.2">
      <c r="A86" s="462"/>
      <c r="B86" s="463"/>
      <c r="C86" s="463"/>
      <c r="D86" s="463"/>
      <c r="E86" s="463"/>
      <c r="F86" s="463"/>
      <c r="G86" s="387"/>
      <c r="H86" s="560"/>
      <c r="I86" s="561"/>
      <c r="J86" s="561"/>
      <c r="K86" s="561"/>
      <c r="L86" s="562"/>
    </row>
    <row r="87" spans="1:14" x14ac:dyDescent="0.2">
      <c r="A87" s="462"/>
      <c r="B87" s="463"/>
      <c r="C87" s="463"/>
      <c r="D87" s="463"/>
      <c r="E87" s="463"/>
      <c r="F87" s="463"/>
      <c r="G87" s="387"/>
      <c r="H87" s="560"/>
      <c r="I87" s="561"/>
      <c r="J87" s="561"/>
      <c r="K87" s="561"/>
      <c r="L87" s="562"/>
      <c r="N87" s="21"/>
    </row>
    <row r="88" spans="1:14" x14ac:dyDescent="0.2">
      <c r="A88" s="462"/>
      <c r="B88" s="463"/>
      <c r="C88" s="463"/>
      <c r="D88" s="463"/>
      <c r="E88" s="463"/>
      <c r="F88" s="463"/>
      <c r="G88" s="387"/>
      <c r="H88" s="560"/>
      <c r="I88" s="561"/>
      <c r="J88" s="561"/>
      <c r="K88" s="561"/>
      <c r="L88" s="562"/>
    </row>
    <row r="89" spans="1:14" x14ac:dyDescent="0.2">
      <c r="A89" s="462"/>
      <c r="B89" s="463"/>
      <c r="C89" s="463"/>
      <c r="D89" s="463"/>
      <c r="E89" s="463"/>
      <c r="F89" s="463"/>
      <c r="G89" s="387"/>
      <c r="H89" s="560"/>
      <c r="I89" s="561"/>
      <c r="J89" s="561"/>
      <c r="K89" s="561"/>
      <c r="L89" s="562"/>
    </row>
    <row r="90" spans="1:14" x14ac:dyDescent="0.2">
      <c r="A90" s="549" t="s">
        <v>502</v>
      </c>
      <c r="B90" s="550"/>
      <c r="C90" s="550"/>
      <c r="D90" s="550"/>
      <c r="E90" s="550"/>
      <c r="F90" s="550"/>
      <c r="G90" s="82" t="str">
        <f>Source!D162</f>
        <v/>
      </c>
      <c r="H90" s="560"/>
      <c r="I90" s="561"/>
      <c r="J90" s="561"/>
      <c r="K90" s="561"/>
      <c r="L90" s="562"/>
    </row>
    <row r="91" spans="1:14" x14ac:dyDescent="0.2">
      <c r="A91" s="551" t="s">
        <v>33</v>
      </c>
      <c r="B91" s="552"/>
      <c r="C91" s="552"/>
      <c r="D91" s="552"/>
      <c r="E91" s="552"/>
      <c r="F91" s="552"/>
      <c r="G91" s="397">
        <f>SUM(G82:G90)</f>
        <v>0</v>
      </c>
      <c r="H91" s="563"/>
      <c r="I91" s="564"/>
      <c r="J91" s="564"/>
      <c r="K91" s="564"/>
      <c r="L91" s="565"/>
    </row>
    <row r="92" spans="1:14" s="362" customFormat="1" x14ac:dyDescent="0.2">
      <c r="A92" s="361"/>
      <c r="B92" s="359"/>
      <c r="C92" s="359"/>
      <c r="D92" s="359"/>
      <c r="E92" s="359"/>
      <c r="F92" s="359"/>
      <c r="G92" s="360"/>
      <c r="H92" s="346"/>
      <c r="I92" s="346"/>
      <c r="J92" s="346"/>
      <c r="K92" s="346"/>
      <c r="L92" s="347"/>
    </row>
    <row r="93" spans="1:14" ht="23.25" x14ac:dyDescent="0.2">
      <c r="A93" s="460" t="s">
        <v>498</v>
      </c>
      <c r="B93" s="461"/>
      <c r="C93" s="461"/>
      <c r="D93" s="461"/>
      <c r="E93" s="461"/>
      <c r="F93" s="461"/>
      <c r="G93" s="461"/>
      <c r="H93" s="461"/>
      <c r="I93" s="461"/>
      <c r="J93" s="461"/>
      <c r="K93" s="461"/>
      <c r="L93" s="363">
        <f>G91+K97</f>
        <v>0</v>
      </c>
    </row>
    <row r="94" spans="1:14" s="362" customFormat="1" x14ac:dyDescent="0.2">
      <c r="A94" s="364"/>
      <c r="B94" s="365"/>
      <c r="C94" s="365"/>
      <c r="D94" s="365"/>
      <c r="E94" s="365"/>
      <c r="F94" s="365"/>
      <c r="G94" s="366"/>
      <c r="H94" s="366"/>
      <c r="I94" s="367"/>
      <c r="J94" s="366"/>
      <c r="K94" s="366"/>
      <c r="L94" s="368"/>
    </row>
    <row r="95" spans="1:14" ht="20.25" x14ac:dyDescent="0.2">
      <c r="A95" s="455" t="s">
        <v>490</v>
      </c>
      <c r="B95" s="456"/>
      <c r="C95" s="456"/>
      <c r="D95" s="456"/>
      <c r="E95" s="456"/>
      <c r="F95" s="456"/>
      <c r="G95" s="456"/>
      <c r="H95" s="456"/>
      <c r="I95" s="456"/>
      <c r="J95" s="456"/>
      <c r="K95" s="456"/>
      <c r="L95" s="457"/>
    </row>
    <row r="96" spans="1:14" ht="36" customHeight="1" x14ac:dyDescent="0.2">
      <c r="A96" s="458" t="s">
        <v>491</v>
      </c>
      <c r="B96" s="458"/>
      <c r="C96" s="458"/>
      <c r="D96" s="458"/>
      <c r="E96" s="458"/>
      <c r="F96" s="458"/>
      <c r="G96" s="458"/>
      <c r="H96" s="458"/>
      <c r="I96" s="458"/>
      <c r="J96" s="458"/>
      <c r="K96" s="406">
        <f>IF(Source!D160&lt;Source!E159,Source!D160,Source!E159)</f>
        <v>0</v>
      </c>
      <c r="L96" s="421" t="e">
        <f>Source!F159</f>
        <v>#VALUE!</v>
      </c>
    </row>
    <row r="97" spans="1:13" ht="36" customHeight="1" x14ac:dyDescent="0.2">
      <c r="A97" s="458" t="s">
        <v>492</v>
      </c>
      <c r="B97" s="458"/>
      <c r="C97" s="458"/>
      <c r="D97" s="458"/>
      <c r="E97" s="458"/>
      <c r="F97" s="458"/>
      <c r="G97" s="458"/>
      <c r="H97" s="458"/>
      <c r="I97" s="458"/>
      <c r="J97" s="458"/>
      <c r="K97" s="406">
        <f>K96+H22+H41+H50+H65+H73+I77</f>
        <v>0</v>
      </c>
      <c r="L97" s="406"/>
    </row>
    <row r="98" spans="1:13" ht="36" customHeight="1" thickBot="1" x14ac:dyDescent="0.25">
      <c r="A98" s="459" t="s">
        <v>493</v>
      </c>
      <c r="B98" s="459"/>
      <c r="C98" s="459"/>
      <c r="D98" s="459"/>
      <c r="E98" s="459"/>
      <c r="F98" s="459"/>
      <c r="G98" s="459"/>
      <c r="H98" s="459"/>
      <c r="I98" s="459"/>
      <c r="J98" s="459"/>
      <c r="K98" s="422">
        <f>K97*H7</f>
        <v>0</v>
      </c>
      <c r="L98" s="423" t="str">
        <f>IFERROR(K98/K97,"")</f>
        <v/>
      </c>
    </row>
    <row r="99" spans="1:13" ht="30.75" customHeight="1" thickBot="1" x14ac:dyDescent="0.25">
      <c r="A99" s="452" t="s">
        <v>499</v>
      </c>
      <c r="B99" s="453"/>
      <c r="C99" s="453"/>
      <c r="D99" s="453"/>
      <c r="E99" s="453"/>
      <c r="F99" s="453"/>
      <c r="G99" s="453"/>
      <c r="H99" s="453"/>
      <c r="I99" s="424">
        <f>IF(B8="Bonification de 10 % pour les projets dont les coûts sont affectés par le caractère unique lié à l'insularité et à l'isolement en raison de la position géographique de l'agglomération des Îles-de-la-Madeleine",0.1*K97,0.2*K97)</f>
        <v>0</v>
      </c>
      <c r="J99" s="425" t="s">
        <v>501</v>
      </c>
      <c r="K99" s="426">
        <f>I99/2</f>
        <v>0</v>
      </c>
      <c r="L99" s="427" t="s">
        <v>500</v>
      </c>
    </row>
    <row r="100" spans="1:13" customFormat="1" ht="56.1" customHeight="1" x14ac:dyDescent="0.25">
      <c r="A100" s="580" t="s">
        <v>266</v>
      </c>
      <c r="B100" s="581"/>
      <c r="C100" s="581"/>
      <c r="D100" s="581"/>
      <c r="E100" s="581"/>
      <c r="F100" s="581"/>
      <c r="G100" s="581"/>
      <c r="H100" s="581"/>
      <c r="I100" s="581"/>
      <c r="J100" s="581"/>
      <c r="K100" s="581"/>
      <c r="L100" s="582"/>
    </row>
    <row r="101" spans="1:13" customFormat="1" ht="62.85" customHeight="1" x14ac:dyDescent="0.25">
      <c r="A101" s="583"/>
      <c r="B101" s="584"/>
      <c r="C101" s="584"/>
      <c r="D101" s="584"/>
      <c r="E101" s="584"/>
      <c r="F101" s="584"/>
      <c r="G101" s="584"/>
      <c r="H101" s="584"/>
      <c r="I101" s="584"/>
      <c r="J101" s="584"/>
      <c r="K101" s="584"/>
      <c r="L101" s="585"/>
    </row>
    <row r="102" spans="1:13" x14ac:dyDescent="0.2">
      <c r="L102" s="2"/>
    </row>
    <row r="103" spans="1:13" s="2" customFormat="1" ht="34.9" customHeight="1" x14ac:dyDescent="0.25">
      <c r="A103" s="454" t="s">
        <v>513</v>
      </c>
      <c r="B103" s="454"/>
      <c r="C103" s="454"/>
      <c r="D103" s="454"/>
      <c r="E103" s="454"/>
      <c r="F103" s="454"/>
      <c r="G103" s="454"/>
      <c r="H103" s="454"/>
      <c r="I103" s="454"/>
      <c r="J103" s="454"/>
      <c r="K103" s="454"/>
      <c r="L103" s="454"/>
    </row>
    <row r="104" spans="1:13" ht="60" customHeight="1" x14ac:dyDescent="0.25">
      <c r="A104" s="445" t="s">
        <v>267</v>
      </c>
      <c r="B104" s="445"/>
      <c r="C104" s="445"/>
      <c r="D104" s="445"/>
      <c r="E104" s="445" t="s">
        <v>217</v>
      </c>
      <c r="F104" s="445"/>
      <c r="G104" s="445"/>
      <c r="H104" s="445"/>
      <c r="I104" s="445"/>
      <c r="J104" s="445"/>
      <c r="K104" s="402" t="s">
        <v>218</v>
      </c>
      <c r="L104" s="34" t="s">
        <v>35</v>
      </c>
      <c r="M104"/>
    </row>
    <row r="105" spans="1:13" ht="27.75" customHeight="1" x14ac:dyDescent="0.2">
      <c r="A105" s="446" t="s">
        <v>230</v>
      </c>
      <c r="B105" s="446"/>
      <c r="C105" s="446"/>
      <c r="D105" s="446"/>
      <c r="E105" s="446" t="s">
        <v>36</v>
      </c>
      <c r="F105" s="446"/>
      <c r="G105" s="446"/>
      <c r="H105" s="446"/>
      <c r="I105" s="446"/>
      <c r="J105" s="446"/>
      <c r="K105" s="404"/>
      <c r="L105" s="405">
        <f>K98</f>
        <v>0</v>
      </c>
    </row>
    <row r="106" spans="1:13" ht="28.35" customHeight="1" x14ac:dyDescent="0.2">
      <c r="A106" s="447" t="s">
        <v>284</v>
      </c>
      <c r="B106" s="447"/>
      <c r="C106" s="447"/>
      <c r="D106" s="447"/>
      <c r="E106" s="447" t="s">
        <v>192</v>
      </c>
      <c r="F106" s="447"/>
      <c r="G106" s="447"/>
      <c r="H106" s="447"/>
      <c r="I106" s="447"/>
      <c r="J106" s="447"/>
      <c r="K106" s="403" t="s">
        <v>121</v>
      </c>
      <c r="L106" s="401"/>
    </row>
    <row r="107" spans="1:13" ht="28.35" customHeight="1" x14ac:dyDescent="0.2">
      <c r="A107" s="444"/>
      <c r="B107" s="444"/>
      <c r="C107" s="444"/>
      <c r="D107" s="444"/>
      <c r="E107" s="448"/>
      <c r="F107" s="448"/>
      <c r="G107" s="448"/>
      <c r="H107" s="448"/>
      <c r="I107" s="448"/>
      <c r="J107" s="448"/>
      <c r="K107" s="399" t="s">
        <v>3</v>
      </c>
      <c r="L107" s="400"/>
    </row>
    <row r="108" spans="1:13" ht="28.35" customHeight="1" x14ac:dyDescent="0.2">
      <c r="A108" s="444"/>
      <c r="B108" s="444"/>
      <c r="C108" s="444"/>
      <c r="D108" s="444"/>
      <c r="E108" s="448"/>
      <c r="F108" s="448"/>
      <c r="G108" s="448"/>
      <c r="H108" s="448"/>
      <c r="I108" s="448"/>
      <c r="J108" s="448"/>
      <c r="K108" s="399" t="s">
        <v>3</v>
      </c>
      <c r="L108" s="400"/>
    </row>
    <row r="109" spans="1:13" ht="28.35" customHeight="1" x14ac:dyDescent="0.2">
      <c r="A109" s="444"/>
      <c r="B109" s="444"/>
      <c r="C109" s="444"/>
      <c r="D109" s="444"/>
      <c r="E109" s="448"/>
      <c r="F109" s="448"/>
      <c r="G109" s="448"/>
      <c r="H109" s="448"/>
      <c r="I109" s="448"/>
      <c r="J109" s="448"/>
      <c r="K109" s="399" t="s">
        <v>3</v>
      </c>
      <c r="L109" s="400"/>
    </row>
    <row r="110" spans="1:13" ht="28.35" customHeight="1" x14ac:dyDescent="0.2">
      <c r="A110" s="444"/>
      <c r="B110" s="444"/>
      <c r="C110" s="444"/>
      <c r="D110" s="444"/>
      <c r="E110" s="448"/>
      <c r="F110" s="448"/>
      <c r="G110" s="448"/>
      <c r="H110" s="448"/>
      <c r="I110" s="448"/>
      <c r="J110" s="448"/>
      <c r="K110" s="399" t="s">
        <v>3</v>
      </c>
      <c r="L110" s="400"/>
    </row>
    <row r="111" spans="1:13" ht="28.35" customHeight="1" x14ac:dyDescent="0.2">
      <c r="A111" s="444"/>
      <c r="B111" s="444"/>
      <c r="C111" s="444"/>
      <c r="D111" s="444"/>
      <c r="E111" s="448"/>
      <c r="F111" s="448"/>
      <c r="G111" s="448"/>
      <c r="H111" s="448"/>
      <c r="I111" s="448"/>
      <c r="J111" s="448"/>
      <c r="K111" s="399" t="s">
        <v>3</v>
      </c>
      <c r="L111" s="400"/>
    </row>
    <row r="112" spans="1:13" ht="28.35" customHeight="1" x14ac:dyDescent="0.2">
      <c r="A112" s="444"/>
      <c r="B112" s="444"/>
      <c r="C112" s="444"/>
      <c r="D112" s="444"/>
      <c r="E112" s="448"/>
      <c r="F112" s="448"/>
      <c r="G112" s="448"/>
      <c r="H112" s="448"/>
      <c r="I112" s="448"/>
      <c r="J112" s="448"/>
      <c r="K112" s="399" t="s">
        <v>3</v>
      </c>
      <c r="L112" s="400"/>
    </row>
    <row r="113" spans="1:12" ht="28.35" customHeight="1" x14ac:dyDescent="0.2">
      <c r="A113" s="444"/>
      <c r="B113" s="444"/>
      <c r="C113" s="444"/>
      <c r="D113" s="444"/>
      <c r="E113" s="448"/>
      <c r="F113" s="448"/>
      <c r="G113" s="448"/>
      <c r="H113" s="448"/>
      <c r="I113" s="448"/>
      <c r="J113" s="448"/>
      <c r="K113" s="399" t="s">
        <v>3</v>
      </c>
      <c r="L113" s="400"/>
    </row>
    <row r="114" spans="1:12" ht="28.35" customHeight="1" x14ac:dyDescent="0.2">
      <c r="A114" s="444"/>
      <c r="B114" s="444"/>
      <c r="C114" s="444"/>
      <c r="D114" s="444"/>
      <c r="E114" s="448"/>
      <c r="F114" s="448"/>
      <c r="G114" s="448"/>
      <c r="H114" s="448"/>
      <c r="I114" s="448"/>
      <c r="J114" s="448"/>
      <c r="K114" s="399" t="s">
        <v>3</v>
      </c>
      <c r="L114" s="400"/>
    </row>
    <row r="115" spans="1:12" ht="28.35" customHeight="1" x14ac:dyDescent="0.2">
      <c r="A115" s="444"/>
      <c r="B115" s="444"/>
      <c r="C115" s="444"/>
      <c r="D115" s="444"/>
      <c r="E115" s="448"/>
      <c r="F115" s="448"/>
      <c r="G115" s="448"/>
      <c r="H115" s="448"/>
      <c r="I115" s="448"/>
      <c r="J115" s="448"/>
      <c r="K115" s="399" t="s">
        <v>3</v>
      </c>
      <c r="L115" s="400"/>
    </row>
    <row r="116" spans="1:12" ht="28.35" customHeight="1" x14ac:dyDescent="0.2">
      <c r="A116" s="444"/>
      <c r="B116" s="444"/>
      <c r="C116" s="444"/>
      <c r="D116" s="444"/>
      <c r="E116" s="448"/>
      <c r="F116" s="448"/>
      <c r="G116" s="448"/>
      <c r="H116" s="448"/>
      <c r="I116" s="448"/>
      <c r="J116" s="448"/>
      <c r="K116" s="399" t="s">
        <v>3</v>
      </c>
      <c r="L116" s="400"/>
    </row>
    <row r="117" spans="1:12" ht="28.35" customHeight="1" x14ac:dyDescent="0.2">
      <c r="A117" s="444"/>
      <c r="B117" s="444"/>
      <c r="C117" s="444"/>
      <c r="D117" s="444"/>
      <c r="E117" s="448"/>
      <c r="F117" s="448"/>
      <c r="G117" s="448"/>
      <c r="H117" s="448"/>
      <c r="I117" s="448"/>
      <c r="J117" s="448"/>
      <c r="K117" s="399" t="s">
        <v>3</v>
      </c>
      <c r="L117" s="400"/>
    </row>
    <row r="118" spans="1:12" ht="28.35" customHeight="1" x14ac:dyDescent="0.2">
      <c r="A118" s="444"/>
      <c r="B118" s="444"/>
      <c r="C118" s="444"/>
      <c r="D118" s="444"/>
      <c r="E118" s="448"/>
      <c r="F118" s="448"/>
      <c r="G118" s="448"/>
      <c r="H118" s="448"/>
      <c r="I118" s="448"/>
      <c r="J118" s="448"/>
      <c r="K118" s="399" t="s">
        <v>3</v>
      </c>
      <c r="L118" s="400"/>
    </row>
    <row r="119" spans="1:12" ht="28.35" customHeight="1" x14ac:dyDescent="0.2">
      <c r="A119" s="444"/>
      <c r="B119" s="444"/>
      <c r="C119" s="444"/>
      <c r="D119" s="444"/>
      <c r="E119" s="448"/>
      <c r="F119" s="448"/>
      <c r="G119" s="448"/>
      <c r="H119" s="448"/>
      <c r="I119" s="448"/>
      <c r="J119" s="448"/>
      <c r="K119" s="399" t="s">
        <v>3</v>
      </c>
      <c r="L119" s="400"/>
    </row>
    <row r="120" spans="1:12" ht="28.5" customHeight="1" x14ac:dyDescent="0.2">
      <c r="A120" s="438" t="s">
        <v>37</v>
      </c>
      <c r="B120" s="439"/>
      <c r="C120" s="439"/>
      <c r="D120" s="439"/>
      <c r="E120" s="439"/>
      <c r="F120" s="439"/>
      <c r="G120" s="439"/>
      <c r="H120" s="439"/>
      <c r="I120" s="439"/>
      <c r="J120" s="440"/>
      <c r="K120" s="398"/>
      <c r="L120" s="88">
        <f>L105+(SUM(L107:L119))</f>
        <v>0</v>
      </c>
    </row>
  </sheetData>
  <protectedRanges>
    <protectedRange sqref="B5:E6 B3:E3" name="Plage7_2_1"/>
  </protectedRanges>
  <sortState xmlns:xlrd2="http://schemas.microsoft.com/office/spreadsheetml/2017/richdata2" ref="H107:J117">
    <sortCondition ref="H107:H117"/>
  </sortState>
  <mergeCells count="180">
    <mergeCell ref="J42:J43"/>
    <mergeCell ref="J12:L12"/>
    <mergeCell ref="H14:L14"/>
    <mergeCell ref="I27:I40"/>
    <mergeCell ref="G42:G43"/>
    <mergeCell ref="A43:F43"/>
    <mergeCell ref="A9:C9"/>
    <mergeCell ref="A10:C10"/>
    <mergeCell ref="A14:G14"/>
    <mergeCell ref="A26:C26"/>
    <mergeCell ref="A27:C27"/>
    <mergeCell ref="A28:C28"/>
    <mergeCell ref="A29:C29"/>
    <mergeCell ref="A30:C30"/>
    <mergeCell ref="A41:G41"/>
    <mergeCell ref="A40:C40"/>
    <mergeCell ref="A39:C39"/>
    <mergeCell ref="A62:G62"/>
    <mergeCell ref="A53:G53"/>
    <mergeCell ref="A44:G44"/>
    <mergeCell ref="A45:G45"/>
    <mergeCell ref="A46:G46"/>
    <mergeCell ref="A76:G76"/>
    <mergeCell ref="A77:G77"/>
    <mergeCell ref="H75:H76"/>
    <mergeCell ref="A75:G75"/>
    <mergeCell ref="A112:D112"/>
    <mergeCell ref="A113:D113"/>
    <mergeCell ref="A114:D114"/>
    <mergeCell ref="I75:J76"/>
    <mergeCell ref="H82:L91"/>
    <mergeCell ref="K75:L76"/>
    <mergeCell ref="I77:J77"/>
    <mergeCell ref="K77:L77"/>
    <mergeCell ref="H80:L81"/>
    <mergeCell ref="A100:L101"/>
    <mergeCell ref="A115:D115"/>
    <mergeCell ref="A116:D116"/>
    <mergeCell ref="A117:D117"/>
    <mergeCell ref="B5:D5"/>
    <mergeCell ref="B6:D6"/>
    <mergeCell ref="B7:D7"/>
    <mergeCell ref="B8:D8"/>
    <mergeCell ref="A72:G72"/>
    <mergeCell ref="A73:G73"/>
    <mergeCell ref="A68:G68"/>
    <mergeCell ref="A80:F81"/>
    <mergeCell ref="G80:G81"/>
    <mergeCell ref="A88:F88"/>
    <mergeCell ref="A89:F89"/>
    <mergeCell ref="A90:F90"/>
    <mergeCell ref="A91:F91"/>
    <mergeCell ref="A85:F85"/>
    <mergeCell ref="A86:F86"/>
    <mergeCell ref="A87:F87"/>
    <mergeCell ref="A83:F83"/>
    <mergeCell ref="A84:F84"/>
    <mergeCell ref="A69:G69"/>
    <mergeCell ref="A70:G70"/>
    <mergeCell ref="A82:F82"/>
    <mergeCell ref="H51:H52"/>
    <mergeCell ref="H66:H67"/>
    <mergeCell ref="A47:G47"/>
    <mergeCell ref="A48:G48"/>
    <mergeCell ref="A49:G49"/>
    <mergeCell ref="A50:G50"/>
    <mergeCell ref="A61:G61"/>
    <mergeCell ref="A59:G59"/>
    <mergeCell ref="A13:L13"/>
    <mergeCell ref="L42:L43"/>
    <mergeCell ref="J51:J52"/>
    <mergeCell ref="L66:L67"/>
    <mergeCell ref="K66:K67"/>
    <mergeCell ref="K51:K52"/>
    <mergeCell ref="I66:I67"/>
    <mergeCell ref="L51:L52"/>
    <mergeCell ref="A63:G63"/>
    <mergeCell ref="A64:G64"/>
    <mergeCell ref="A65:G65"/>
    <mergeCell ref="A51:G51"/>
    <mergeCell ref="A52:G52"/>
    <mergeCell ref="A54:G54"/>
    <mergeCell ref="A55:G55"/>
    <mergeCell ref="A56:G56"/>
    <mergeCell ref="A18:G18"/>
    <mergeCell ref="A19:G19"/>
    <mergeCell ref="A20:G20"/>
    <mergeCell ref="A1:K1"/>
    <mergeCell ref="A3:A4"/>
    <mergeCell ref="F5:G5"/>
    <mergeCell ref="F6:G6"/>
    <mergeCell ref="F7:G7"/>
    <mergeCell ref="H42:H43"/>
    <mergeCell ref="B3:D4"/>
    <mergeCell ref="A12:D12"/>
    <mergeCell ref="J4:K4"/>
    <mergeCell ref="A11:C11"/>
    <mergeCell ref="J5:K5"/>
    <mergeCell ref="J6:K6"/>
    <mergeCell ref="J7:K7"/>
    <mergeCell ref="J8:K8"/>
    <mergeCell ref="J9:K9"/>
    <mergeCell ref="J10:K10"/>
    <mergeCell ref="J11:K11"/>
    <mergeCell ref="F9:H9"/>
    <mergeCell ref="F4:G4"/>
    <mergeCell ref="K42:K43"/>
    <mergeCell ref="I42:I43"/>
    <mergeCell ref="A34:C34"/>
    <mergeCell ref="A35:C35"/>
    <mergeCell ref="A36:C36"/>
    <mergeCell ref="A37:C37"/>
    <mergeCell ref="A38:C38"/>
    <mergeCell ref="A42:F42"/>
    <mergeCell ref="P17:P24"/>
    <mergeCell ref="K23:K25"/>
    <mergeCell ref="L23:L25"/>
    <mergeCell ref="M15:M18"/>
    <mergeCell ref="H15:H16"/>
    <mergeCell ref="A15:G15"/>
    <mergeCell ref="A16:G16"/>
    <mergeCell ref="L15:L16"/>
    <mergeCell ref="H23:H25"/>
    <mergeCell ref="I23:I25"/>
    <mergeCell ref="K15:K16"/>
    <mergeCell ref="I15:J15"/>
    <mergeCell ref="J17:J21"/>
    <mergeCell ref="J23:J25"/>
    <mergeCell ref="A23:G23"/>
    <mergeCell ref="A24:G24"/>
    <mergeCell ref="A25:C25"/>
    <mergeCell ref="A22:G22"/>
    <mergeCell ref="J3:L3"/>
    <mergeCell ref="A99:H99"/>
    <mergeCell ref="A103:L103"/>
    <mergeCell ref="A104:D104"/>
    <mergeCell ref="A105:D105"/>
    <mergeCell ref="A106:D106"/>
    <mergeCell ref="A107:D107"/>
    <mergeCell ref="A95:L95"/>
    <mergeCell ref="A96:J96"/>
    <mergeCell ref="A97:J97"/>
    <mergeCell ref="A98:J98"/>
    <mergeCell ref="A93:K93"/>
    <mergeCell ref="A71:G71"/>
    <mergeCell ref="I51:I52"/>
    <mergeCell ref="A66:G66"/>
    <mergeCell ref="A67:G67"/>
    <mergeCell ref="J66:J67"/>
    <mergeCell ref="A57:G57"/>
    <mergeCell ref="A58:G58"/>
    <mergeCell ref="A17:G17"/>
    <mergeCell ref="A60:G60"/>
    <mergeCell ref="A31:C31"/>
    <mergeCell ref="A32:C32"/>
    <mergeCell ref="A33:C33"/>
    <mergeCell ref="A120:J120"/>
    <mergeCell ref="A78:L78"/>
    <mergeCell ref="A118:D118"/>
    <mergeCell ref="A119:D119"/>
    <mergeCell ref="E104:J104"/>
    <mergeCell ref="E105:J105"/>
    <mergeCell ref="E106:J106"/>
    <mergeCell ref="E107:J107"/>
    <mergeCell ref="E108:J108"/>
    <mergeCell ref="E109:J109"/>
    <mergeCell ref="E110:J110"/>
    <mergeCell ref="E111:J111"/>
    <mergeCell ref="E112:J112"/>
    <mergeCell ref="E113:J113"/>
    <mergeCell ref="E114:J114"/>
    <mergeCell ref="E115:J115"/>
    <mergeCell ref="E116:J116"/>
    <mergeCell ref="E117:J117"/>
    <mergeCell ref="E118:J118"/>
    <mergeCell ref="E119:J119"/>
    <mergeCell ref="A108:D108"/>
    <mergeCell ref="A109:D109"/>
    <mergeCell ref="A110:D110"/>
    <mergeCell ref="A111:D111"/>
  </mergeCells>
  <phoneticPr fontId="8" type="noConversion"/>
  <conditionalFormatting sqref="H61:J64">
    <cfRule type="expression" dxfId="68" priority="1">
      <formula>$B$7="Sous-volet 2.3 — Projets de développement du secteur des pêches et de l'aquaculture commerciales – projets structurants d'intérêt collectif"</formula>
    </cfRule>
  </conditionalFormatting>
  <conditionalFormatting sqref="I77 K77:L77">
    <cfRule type="expression" dxfId="67" priority="10">
      <formula>($I$77+$K$77)&gt;$H$77</formula>
    </cfRule>
  </conditionalFormatting>
  <conditionalFormatting sqref="I77">
    <cfRule type="expression" dxfId="66" priority="3">
      <formula>$B$7="Sous-volet 2.3 — Projets de développement du secteur des pêches et de l'aquaculture commerciales – projets structurants d'intérêt collectif"</formula>
    </cfRule>
  </conditionalFormatting>
  <conditionalFormatting sqref="J27:J40">
    <cfRule type="expression" dxfId="65" priority="8">
      <formula>$B$7="Sous-volet 2.3 — Projets de développement du secteur des pêches et de l'aquaculture commerciales – projets structurants d'intérêt collectif"</formula>
    </cfRule>
  </conditionalFormatting>
  <conditionalFormatting sqref="J45:J49">
    <cfRule type="expression" dxfId="64" priority="7">
      <formula>$B$7="Sous-volet 2.3 — Projets de développement du secteur des pêches et de l'aquaculture commerciales – projets structurants d'intérêt collectif"</formula>
    </cfRule>
  </conditionalFormatting>
  <conditionalFormatting sqref="J68:J72">
    <cfRule type="expression" dxfId="63" priority="2">
      <formula>$B$7="Sous-volet 2.3 — Projets de développement du secteur des pêches et de l'aquaculture commerciales – projets structurants d'intérêt collectif"</formula>
    </cfRule>
  </conditionalFormatting>
  <conditionalFormatting sqref="L5">
    <cfRule type="expression" dxfId="62" priority="23">
      <formula>L5&gt;H6</formula>
    </cfRule>
  </conditionalFormatting>
  <conditionalFormatting sqref="L7">
    <cfRule type="expression" dxfId="61" priority="18">
      <formula>$L$7&gt;H7</formula>
    </cfRule>
  </conditionalFormatting>
  <conditionalFormatting sqref="L59">
    <cfRule type="expression" dxfId="60" priority="15">
      <formula>SUM($L$54:$L$58)&gt;100000</formula>
    </cfRule>
  </conditionalFormatting>
  <conditionalFormatting sqref="M77:M78">
    <cfRule type="expression" dxfId="59" priority="13" stopIfTrue="1">
      <formula>$I$77+$K$77&gt;$H$77</formula>
    </cfRule>
  </conditionalFormatting>
  <dataValidations xWindow="1099" yWindow="276" count="4">
    <dataValidation type="list" allowBlank="1" showInputMessage="1" showErrorMessage="1" sqref="D9" xr:uid="{23708337-00E6-4F41-A29A-383F18464F2A}">
      <formula1>"(À sélectionner),Oui,Non,"</formula1>
    </dataValidation>
    <dataValidation type="custom" allowBlank="1" showInputMessage="1" showErrorMessage="1" error="La contribution en nature n'est pas admissible pour ce volet." sqref="J27:J40 J45:J49 J68:J72 J61:J64 I77" xr:uid="{85EC671B-BCD9-47A0-B3BC-A82EC221CBFA}">
      <formula1>$B$7&lt;&gt;"Sous-volet 2.3 — Projets de développement du secteur des pêches et de l'aquaculture commerciales – projets structurants d'intérêt collectif"</formula1>
    </dataValidation>
    <dataValidation type="custom" allowBlank="1" showInputMessage="1" showErrorMessage="1" error="Cette dépense n'est pas admissible pour ce volet." sqref="H61:I64" xr:uid="{EA2CE8B1-6133-4455-99EC-E2826B45F711}">
      <formula1>$B$7&lt;&gt;"Sous-volet 2.3 — Projets de développement du secteur des pêches et de l'aquaculture commerciales – projets structurants d'intérêt collectif"</formula1>
    </dataValidation>
    <dataValidation type="decimal" errorStyle="information" operator="lessThanOrEqual" allowBlank="1" showInputMessage="1" showErrorMessage="1" error="Les charges sociales supérieures à 26% devront être justifiées par une démonstration comptable." sqref="F27:F40" xr:uid="{BED68E28-6B6A-4E80-9E5D-B1A22D797F1C}">
      <formula1>0.26</formula1>
    </dataValidation>
  </dataValidations>
  <hyperlinks>
    <hyperlink ref="G42:G43" r:id="rId1" display="Barèmes" xr:uid="{67F32C40-50C4-4E45-8E42-199DF15DDB0E}"/>
  </hyperlinks>
  <pageMargins left="0.23622047244094491" right="0.23622047244094491" top="0.74803149606299213" bottom="0.74803149606299213" header="0.31496062992125984" footer="0.31496062992125984"/>
  <pageSetup paperSize="120" scale="32" fitToHeight="0" orientation="portrait" horizontalDpi="1200" verticalDpi="1200" r:id="rId2"/>
  <ignoredErrors>
    <ignoredError sqref="J73:L73 K59" unlockedFormula="1"/>
    <ignoredError sqref="I22" formulaRange="1"/>
  </ignoredErrors>
  <drawing r:id="rId3"/>
  <extLst>
    <ext xmlns:x14="http://schemas.microsoft.com/office/spreadsheetml/2009/9/main" uri="{78C0D931-6437-407d-A8EE-F0AAD7539E65}">
      <x14:conditionalFormattings>
        <x14:conditionalFormatting xmlns:xm="http://schemas.microsoft.com/office/excel/2006/main">
          <x14:cfRule type="expression" priority="16" id="{77981DE5-AF03-4F40-9393-94946CF9BAFD}">
            <xm:f>Source!A99=6</xm:f>
            <x14:dxf>
              <font>
                <color rgb="FFFF0000"/>
              </font>
            </x14:dxf>
          </x14:cfRule>
          <xm:sqref>A60:G60</xm:sqref>
        </x14:conditionalFormatting>
      </x14:conditionalFormattings>
    </ext>
    <ext xmlns:x14="http://schemas.microsoft.com/office/spreadsheetml/2009/9/main" uri="{CCE6A557-97BC-4b89-ADB6-D9C93CAAB3DF}">
      <x14:dataValidations xmlns:xm="http://schemas.microsoft.com/office/excel/2006/main" xWindow="1099" yWindow="276" count="6">
        <x14:dataValidation type="list" allowBlank="1" showInputMessage="1" showErrorMessage="1" xr:uid="{78AF8171-0787-4F41-B516-6AE75B473C54}">
          <x14:formula1>
            <xm:f>Source!$A$81:$A$83</xm:f>
          </x14:formula1>
          <xm:sqref>B8</xm:sqref>
        </x14:dataValidation>
        <x14:dataValidation type="list" allowBlank="1" showInputMessage="1" showErrorMessage="1" xr:uid="{C160DAED-46B7-4787-9B37-0384DC77429C}">
          <x14:formula1>
            <xm:f>Source!$A$45:$A$52</xm:f>
          </x14:formula1>
          <xm:sqref>B7</xm:sqref>
        </x14:dataValidation>
        <x14:dataValidation type="list" allowBlank="1" showInputMessage="1" showErrorMessage="1" xr:uid="{A691D479-B8C2-47DF-BF02-114E31CD566A}">
          <x14:formula1>
            <xm:f>Source!$A$54:$A$67</xm:f>
          </x14:formula1>
          <xm:sqref>B6</xm:sqref>
        </x14:dataValidation>
        <x14:dataValidation type="list" allowBlank="1" showInputMessage="1" showErrorMessage="1" promptTitle="Durée du projet" prompt="Pour les projets de 12 mois et moins, sélectionnez 1 an; pour ceux de 13 à 24 mois, sélectionnez 2 ans; pour ceux de 25 à 36 mois, sélectionnez 3 ans" xr:uid="{81E5AE4C-C432-44B5-A807-EBEA4C1CF7E8}">
          <x14:formula1>
            <xm:f>Source!$A$85:$A$88</xm:f>
          </x14:formula1>
          <xm:sqref>D11</xm:sqref>
        </x14:dataValidation>
        <x14:dataValidation type="list" allowBlank="1" showInputMessage="1" showErrorMessage="1" xr:uid="{6982135A-E2AC-4BF6-97B9-B16F3CCD1825}">
          <x14:formula1>
            <xm:f>Source!$A$77:$A$79</xm:f>
          </x14:formula1>
          <xm:sqref>K107:K119</xm:sqref>
        </x14:dataValidation>
        <x14:dataValidation type="list" allowBlank="1" showInputMessage="1" showErrorMessage="1" xr:uid="{1668A6F5-1428-41C8-BBFC-793EC26F1FFD}">
          <x14:formula1>
            <xm:f>Source!$C$17:$C$36</xm:f>
          </x14:formula1>
          <xm:sqref>D27:D40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D6A2-85B8-405B-8ED8-67AB0DBAC5FB}">
  <sheetPr codeName="Feuil3"/>
  <dimension ref="A1:AR183"/>
  <sheetViews>
    <sheetView showZeros="0" topLeftCell="A143" zoomScale="96" zoomScaleNormal="96" workbookViewId="0">
      <pane xSplit="1" topLeftCell="C1" activePane="topRight" state="frozen"/>
      <selection activeCell="A29" sqref="A29"/>
      <selection pane="topRight" activeCell="E161" sqref="E161"/>
    </sheetView>
  </sheetViews>
  <sheetFormatPr baseColWidth="10" defaultColWidth="11.42578125" defaultRowHeight="12.75" x14ac:dyDescent="0.2"/>
  <cols>
    <col min="1" max="1" width="127.5703125" style="41" bestFit="1" customWidth="1"/>
    <col min="2" max="2" width="40.42578125" style="41" bestFit="1" customWidth="1"/>
    <col min="3" max="3" width="22" style="41" customWidth="1"/>
    <col min="4" max="4" width="20" style="41" bestFit="1" customWidth="1"/>
    <col min="5" max="5" width="24.5703125" style="41" customWidth="1"/>
    <col min="6" max="6" width="23.5703125" style="41" customWidth="1"/>
    <col min="7" max="7" width="31.5703125" style="41" customWidth="1"/>
    <col min="8" max="8" width="40.5703125" style="41" customWidth="1"/>
    <col min="9" max="9" width="37" style="41" customWidth="1"/>
    <col min="10" max="16384" width="11.42578125" style="41"/>
  </cols>
  <sheetData>
    <row r="1" spans="1:44" ht="20.25" customHeight="1" x14ac:dyDescent="0.2">
      <c r="A1" s="43" t="s">
        <v>39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row>
    <row r="2" spans="1:44" x14ac:dyDescent="0.2">
      <c r="A2" s="44" t="s">
        <v>40</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row>
    <row r="3" spans="1:44" x14ac:dyDescent="0.2">
      <c r="A3" s="44" t="s">
        <v>41</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row>
    <row r="4" spans="1:44" x14ac:dyDescent="0.2">
      <c r="A4" s="44" t="s">
        <v>42</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row>
    <row r="5" spans="1:44" s="40" customFormat="1" ht="20.25" customHeight="1" x14ac:dyDescent="0.25">
      <c r="A5" s="43" t="s">
        <v>43</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row>
    <row r="6" spans="1:44" x14ac:dyDescent="0.2">
      <c r="A6" s="44" t="s">
        <v>44</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row>
    <row r="7" spans="1:44" x14ac:dyDescent="0.2">
      <c r="A7" s="44" t="s">
        <v>45</v>
      </c>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row>
    <row r="8" spans="1:44" s="40" customFormat="1" ht="20.25" customHeight="1" x14ac:dyDescent="0.25">
      <c r="A8" s="43" t="s">
        <v>46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row>
    <row r="9" spans="1:44" x14ac:dyDescent="0.2">
      <c r="A9" s="44" t="s">
        <v>40</v>
      </c>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row>
    <row r="10" spans="1:44" x14ac:dyDescent="0.2">
      <c r="A10" s="44" t="s">
        <v>41</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row>
    <row r="11" spans="1:44" s="40" customFormat="1" ht="20.25" customHeight="1" x14ac:dyDescent="0.25">
      <c r="A11" s="43" t="s">
        <v>47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row>
    <row r="12" spans="1:44" x14ac:dyDescent="0.2">
      <c r="A12" s="44" t="s">
        <v>3</v>
      </c>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row>
    <row r="13" spans="1:44" x14ac:dyDescent="0.2">
      <c r="A13" s="44" t="s">
        <v>219</v>
      </c>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row>
    <row r="14" spans="1:44" x14ac:dyDescent="0.2">
      <c r="A14" s="44" t="s">
        <v>19</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row>
    <row r="15" spans="1:44" x14ac:dyDescent="0.2">
      <c r="A15" s="44" t="s">
        <v>276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row>
    <row r="16" spans="1:44" s="40" customFormat="1" ht="20.25" customHeight="1" x14ac:dyDescent="0.25">
      <c r="A16" s="43" t="s">
        <v>48</v>
      </c>
      <c r="B16" s="43" t="s">
        <v>49</v>
      </c>
      <c r="C16" s="43" t="s">
        <v>67</v>
      </c>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row>
    <row r="17" spans="1:44" x14ac:dyDescent="0.2">
      <c r="A17" s="44" t="s">
        <v>3</v>
      </c>
      <c r="B17" s="44" t="s">
        <v>3</v>
      </c>
      <c r="C17" s="44" t="s">
        <v>3</v>
      </c>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row>
    <row r="18" spans="1:44" x14ac:dyDescent="0.2">
      <c r="A18" s="44" t="s">
        <v>25</v>
      </c>
      <c r="B18" s="45" t="s">
        <v>25</v>
      </c>
      <c r="C18" s="44" t="s">
        <v>25</v>
      </c>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row>
    <row r="19" spans="1:44" x14ac:dyDescent="0.2">
      <c r="A19" s="44" t="s">
        <v>252</v>
      </c>
      <c r="B19" s="45" t="s">
        <v>50</v>
      </c>
      <c r="C19" s="44" t="s">
        <v>279</v>
      </c>
      <c r="D19" s="44"/>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row>
    <row r="20" spans="1:44" x14ac:dyDescent="0.2">
      <c r="A20" s="44" t="s">
        <v>253</v>
      </c>
      <c r="B20" s="45" t="s">
        <v>51</v>
      </c>
      <c r="C20" s="44" t="s">
        <v>252</v>
      </c>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row>
    <row r="21" spans="1:44" x14ac:dyDescent="0.2">
      <c r="A21" s="44" t="s">
        <v>239</v>
      </c>
      <c r="B21" s="45" t="s">
        <v>52</v>
      </c>
      <c r="C21" s="44" t="s">
        <v>253</v>
      </c>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row>
    <row r="22" spans="1:44" ht="17.25" x14ac:dyDescent="0.25">
      <c r="A22" s="44" t="s">
        <v>240</v>
      </c>
      <c r="B22" s="45" t="s">
        <v>53</v>
      </c>
      <c r="C22" s="44" t="s">
        <v>239</v>
      </c>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row>
    <row r="23" spans="1:44" ht="17.25" x14ac:dyDescent="0.25">
      <c r="A23" s="44" t="s">
        <v>241</v>
      </c>
      <c r="B23" s="45" t="s">
        <v>203</v>
      </c>
      <c r="C23" s="44" t="s">
        <v>240</v>
      </c>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row>
    <row r="24" spans="1:44" ht="17.25" x14ac:dyDescent="0.25">
      <c r="A24" s="44" t="s">
        <v>242</v>
      </c>
      <c r="B24" s="45" t="s">
        <v>204</v>
      </c>
      <c r="C24" s="44" t="s">
        <v>241</v>
      </c>
      <c r="D24" s="44"/>
      <c r="E24" s="44"/>
      <c r="F24" s="44"/>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row>
    <row r="25" spans="1:44" ht="17.25" x14ac:dyDescent="0.25">
      <c r="A25" s="44" t="s">
        <v>238</v>
      </c>
      <c r="B25" s="45" t="s">
        <v>205</v>
      </c>
      <c r="C25" s="44" t="s">
        <v>242</v>
      </c>
      <c r="D25" s="44"/>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row>
    <row r="26" spans="1:44" ht="15" x14ac:dyDescent="0.25">
      <c r="A26" s="44" t="s">
        <v>54</v>
      </c>
      <c r="B26" s="45" t="s">
        <v>206</v>
      </c>
      <c r="C26" s="44" t="s">
        <v>238</v>
      </c>
      <c r="D26" s="44"/>
      <c r="E26" s="44"/>
      <c r="F26" s="44"/>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row>
    <row r="27" spans="1:44" ht="15" x14ac:dyDescent="0.25">
      <c r="A27" s="44" t="s">
        <v>243</v>
      </c>
      <c r="B27" s="45" t="s">
        <v>249</v>
      </c>
      <c r="C27" s="44" t="s">
        <v>54</v>
      </c>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row>
    <row r="28" spans="1:44" x14ac:dyDescent="0.2">
      <c r="A28" s="44" t="s">
        <v>244</v>
      </c>
      <c r="B28" s="45" t="s">
        <v>55</v>
      </c>
      <c r="C28" s="44" t="s">
        <v>243</v>
      </c>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row>
    <row r="29" spans="1:44" x14ac:dyDescent="0.2">
      <c r="A29" s="44" t="s">
        <v>56</v>
      </c>
      <c r="B29" s="45" t="s">
        <v>57</v>
      </c>
      <c r="C29" s="44" t="s">
        <v>244</v>
      </c>
      <c r="D29" s="44"/>
      <c r="E29" s="44"/>
      <c r="F29" s="44"/>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row>
    <row r="30" spans="1:44" x14ac:dyDescent="0.2">
      <c r="A30" s="44" t="s">
        <v>58</v>
      </c>
      <c r="B30" s="45" t="s">
        <v>59</v>
      </c>
      <c r="C30" s="44" t="s">
        <v>56</v>
      </c>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row>
    <row r="31" spans="1:44" x14ac:dyDescent="0.2">
      <c r="A31" s="44" t="s">
        <v>60</v>
      </c>
      <c r="B31" s="45" t="s">
        <v>61</v>
      </c>
      <c r="C31" s="44" t="s">
        <v>280</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row>
    <row r="32" spans="1:44" x14ac:dyDescent="0.2">
      <c r="A32" s="44" t="s">
        <v>62</v>
      </c>
      <c r="B32" s="45" t="s">
        <v>63</v>
      </c>
      <c r="C32" s="44" t="s">
        <v>58</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row>
    <row r="33" spans="1:44" x14ac:dyDescent="0.2">
      <c r="A33" s="44" t="s">
        <v>64</v>
      </c>
      <c r="B33" s="45" t="s">
        <v>65</v>
      </c>
      <c r="C33" s="44" t="s">
        <v>60</v>
      </c>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row>
    <row r="34" spans="1:44" s="40" customFormat="1" ht="20.25" customHeight="1" x14ac:dyDescent="0.2">
      <c r="A34" s="43" t="s">
        <v>66</v>
      </c>
      <c r="B34" s="43" t="s">
        <v>67</v>
      </c>
      <c r="C34" s="44" t="s">
        <v>62</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row>
    <row r="35" spans="1:44" x14ac:dyDescent="0.2">
      <c r="A35" s="44" t="s">
        <v>3</v>
      </c>
      <c r="B35" s="44"/>
      <c r="C35" s="44" t="s">
        <v>281</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row>
    <row r="36" spans="1:44" x14ac:dyDescent="0.2">
      <c r="A36" s="44" t="s">
        <v>68</v>
      </c>
      <c r="B36" s="44"/>
      <c r="C36" s="44" t="s">
        <v>64</v>
      </c>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row>
    <row r="37" spans="1:44" x14ac:dyDescent="0.2">
      <c r="A37" s="44" t="s">
        <v>5</v>
      </c>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row>
    <row r="38" spans="1:44" x14ac:dyDescent="0.2">
      <c r="A38" s="44" t="s">
        <v>69</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row>
    <row r="39" spans="1:44" x14ac:dyDescent="0.2">
      <c r="A39" s="46">
        <f>'Coût Structure de financement'!H107</f>
        <v>0</v>
      </c>
      <c r="B39" s="44" t="s">
        <v>70</v>
      </c>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row>
    <row r="40" spans="1:44" x14ac:dyDescent="0.2">
      <c r="A40" s="46">
        <f>'Coût Structure de financement'!H108</f>
        <v>0</v>
      </c>
      <c r="B40" s="44" t="s">
        <v>71</v>
      </c>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row>
    <row r="41" spans="1:44" x14ac:dyDescent="0.2">
      <c r="A41" s="47">
        <f>'Coût Structure de financement'!H109</f>
        <v>0</v>
      </c>
      <c r="B41" s="44" t="s">
        <v>72</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row>
    <row r="42" spans="1:44" x14ac:dyDescent="0.2">
      <c r="A42" s="47">
        <f>'Coût Structure de financement'!H110</f>
        <v>0</v>
      </c>
      <c r="B42" s="44" t="s">
        <v>73</v>
      </c>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row>
    <row r="43" spans="1:44" x14ac:dyDescent="0.2">
      <c r="A43" s="47">
        <f>'Coût Structure de financement'!H111</f>
        <v>0</v>
      </c>
      <c r="B43" s="44" t="s">
        <v>74</v>
      </c>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row>
    <row r="44" spans="1:44" s="40" customFormat="1" ht="20.25" customHeight="1" x14ac:dyDescent="0.25">
      <c r="A44" s="43" t="s">
        <v>75</v>
      </c>
      <c r="B44" s="43" t="s">
        <v>76</v>
      </c>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row>
    <row r="45" spans="1:44" x14ac:dyDescent="0.2">
      <c r="A45" s="44" t="s">
        <v>3</v>
      </c>
      <c r="B45" s="44">
        <v>0</v>
      </c>
      <c r="C45" s="44"/>
      <c r="D45" s="44"/>
      <c r="E45" s="44"/>
      <c r="F45" s="44"/>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row>
    <row r="46" spans="1:44" x14ac:dyDescent="0.2">
      <c r="A46" s="44"/>
      <c r="B46" s="44">
        <v>1</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row>
    <row r="47" spans="1:44" x14ac:dyDescent="0.2">
      <c r="A47" s="44"/>
      <c r="B47" s="44">
        <v>2</v>
      </c>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row>
    <row r="48" spans="1:44" x14ac:dyDescent="0.2">
      <c r="A48" s="44"/>
      <c r="B48" s="44">
        <v>3</v>
      </c>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row>
    <row r="49" spans="1:44" x14ac:dyDescent="0.2">
      <c r="A49" s="48"/>
      <c r="B49" s="44">
        <v>4</v>
      </c>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row>
    <row r="50" spans="1:44" x14ac:dyDescent="0.2">
      <c r="A50" s="49"/>
      <c r="B50" s="44">
        <v>5</v>
      </c>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row>
    <row r="51" spans="1:44" x14ac:dyDescent="0.2">
      <c r="A51" s="49" t="s">
        <v>234</v>
      </c>
      <c r="B51" s="44">
        <v>6</v>
      </c>
      <c r="C51" s="44"/>
      <c r="D51" s="44"/>
      <c r="E51" s="44"/>
      <c r="F51" s="44"/>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row>
    <row r="52" spans="1:44" x14ac:dyDescent="0.2">
      <c r="A52" s="49" t="s">
        <v>235</v>
      </c>
      <c r="B52" s="44">
        <v>7</v>
      </c>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row>
    <row r="53" spans="1:44" s="40" customFormat="1" ht="20.25" customHeight="1" x14ac:dyDescent="0.25">
      <c r="A53" s="43" t="s">
        <v>80</v>
      </c>
      <c r="B53" s="43" t="s">
        <v>81</v>
      </c>
      <c r="C53" s="50" t="s">
        <v>82</v>
      </c>
      <c r="D53" s="43" t="s">
        <v>83</v>
      </c>
      <c r="E53" s="43" t="s">
        <v>84</v>
      </c>
      <c r="F53" s="43" t="s">
        <v>85</v>
      </c>
      <c r="G53" s="43" t="s">
        <v>86</v>
      </c>
      <c r="H53" s="51" t="s">
        <v>87</v>
      </c>
      <c r="I53" s="51" t="s">
        <v>88</v>
      </c>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row>
    <row r="54" spans="1:44" x14ac:dyDescent="0.2">
      <c r="A54" s="44" t="s">
        <v>3</v>
      </c>
      <c r="B54" s="44" t="s">
        <v>89</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row>
    <row r="55" spans="1:44" x14ac:dyDescent="0.2">
      <c r="A55" s="44" t="s">
        <v>90</v>
      </c>
      <c r="B55" s="44" t="s">
        <v>91</v>
      </c>
      <c r="C55" s="44"/>
      <c r="D55" s="44"/>
      <c r="E55" s="44"/>
      <c r="F55" s="44"/>
      <c r="G55" s="44"/>
      <c r="H55" s="44" t="s">
        <v>40</v>
      </c>
      <c r="I55" s="44" t="s">
        <v>40</v>
      </c>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row>
    <row r="56" spans="1:44" x14ac:dyDescent="0.2">
      <c r="A56" s="44" t="s">
        <v>92</v>
      </c>
      <c r="B56" s="44" t="s">
        <v>93</v>
      </c>
      <c r="C56" s="44" t="s">
        <v>40</v>
      </c>
      <c r="D56" s="44" t="s">
        <v>40</v>
      </c>
      <c r="E56" s="44" t="s">
        <v>40</v>
      </c>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row>
    <row r="57" spans="1:44" x14ac:dyDescent="0.2">
      <c r="A57" s="44" t="s">
        <v>94</v>
      </c>
      <c r="B57" s="44" t="s">
        <v>95</v>
      </c>
      <c r="C57" s="44" t="s">
        <v>40</v>
      </c>
      <c r="D57" s="44"/>
      <c r="E57" s="44"/>
      <c r="F57" s="44"/>
      <c r="G57" s="44" t="s">
        <v>40</v>
      </c>
      <c r="H57" s="44"/>
      <c r="I57" s="44" t="s">
        <v>40</v>
      </c>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row>
    <row r="58" spans="1:44" x14ac:dyDescent="0.2">
      <c r="A58" s="44" t="s">
        <v>96</v>
      </c>
      <c r="B58" s="44" t="s">
        <v>97</v>
      </c>
      <c r="C58" s="44"/>
      <c r="D58" s="44"/>
      <c r="E58" s="44"/>
      <c r="F58" s="44"/>
      <c r="G58" s="44" t="s">
        <v>40</v>
      </c>
      <c r="H58" s="44"/>
      <c r="I58" s="44" t="s">
        <v>40</v>
      </c>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row>
    <row r="59" spans="1:44" x14ac:dyDescent="0.2">
      <c r="A59" s="44" t="s">
        <v>98</v>
      </c>
      <c r="B59" s="44" t="s">
        <v>99</v>
      </c>
      <c r="C59" s="44" t="s">
        <v>40</v>
      </c>
      <c r="D59" s="44"/>
      <c r="E59" s="44"/>
      <c r="F59" s="44"/>
      <c r="G59" s="44" t="s">
        <v>40</v>
      </c>
      <c r="H59" s="44"/>
      <c r="I59" s="44" t="s">
        <v>40</v>
      </c>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row>
    <row r="60" spans="1:44" x14ac:dyDescent="0.2">
      <c r="A60" s="44" t="s">
        <v>100</v>
      </c>
      <c r="B60" s="44" t="s">
        <v>101</v>
      </c>
      <c r="C60" s="44"/>
      <c r="D60" s="44"/>
      <c r="E60" s="44"/>
      <c r="F60" s="44" t="s">
        <v>40</v>
      </c>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row>
    <row r="61" spans="1:44" x14ac:dyDescent="0.2">
      <c r="A61" s="44" t="s">
        <v>102</v>
      </c>
      <c r="B61" s="44" t="s">
        <v>103</v>
      </c>
      <c r="C61" s="44" t="s">
        <v>40</v>
      </c>
      <c r="D61" s="44" t="s">
        <v>40</v>
      </c>
      <c r="E61" s="44" t="s">
        <v>40</v>
      </c>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row>
    <row r="62" spans="1:44" x14ac:dyDescent="0.2">
      <c r="A62" s="44" t="s">
        <v>104</v>
      </c>
      <c r="B62" s="44" t="s">
        <v>105</v>
      </c>
      <c r="C62" s="44" t="s">
        <v>40</v>
      </c>
      <c r="D62" s="44" t="s">
        <v>40</v>
      </c>
      <c r="E62" s="44" t="s">
        <v>40</v>
      </c>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row>
    <row r="63" spans="1:44" x14ac:dyDescent="0.2">
      <c r="A63" s="44" t="s">
        <v>106</v>
      </c>
      <c r="B63" s="44" t="s">
        <v>107</v>
      </c>
      <c r="C63" s="44"/>
      <c r="D63" s="44"/>
      <c r="E63" s="44"/>
      <c r="F63" s="44"/>
      <c r="G63" s="44" t="s">
        <v>40</v>
      </c>
      <c r="H63" s="44" t="s">
        <v>40</v>
      </c>
      <c r="I63" s="44" t="s">
        <v>40</v>
      </c>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row>
    <row r="64" spans="1:44" x14ac:dyDescent="0.2">
      <c r="A64" s="44" t="s">
        <v>108</v>
      </c>
      <c r="B64" s="44" t="s">
        <v>109</v>
      </c>
      <c r="C64" s="44"/>
      <c r="D64" s="44"/>
      <c r="E64" s="44"/>
      <c r="F64" s="44"/>
      <c r="G64" s="44"/>
      <c r="H64" s="44"/>
      <c r="I64" s="44" t="s">
        <v>40</v>
      </c>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row>
    <row r="65" spans="1:44" x14ac:dyDescent="0.2">
      <c r="A65" s="44" t="s">
        <v>110</v>
      </c>
      <c r="B65" s="44" t="s">
        <v>111</v>
      </c>
      <c r="C65" s="44" t="s">
        <v>40</v>
      </c>
      <c r="D65" s="44" t="s">
        <v>40</v>
      </c>
      <c r="E65" s="44" t="s">
        <v>40</v>
      </c>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row>
    <row r="66" spans="1:44" x14ac:dyDescent="0.2">
      <c r="A66" s="44" t="s">
        <v>287</v>
      </c>
      <c r="B66" s="44" t="s">
        <v>112</v>
      </c>
      <c r="C66" s="44" t="s">
        <v>40</v>
      </c>
      <c r="D66" s="44" t="s">
        <v>40</v>
      </c>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row>
    <row r="67" spans="1:44" x14ac:dyDescent="0.2">
      <c r="A67" s="44" t="s">
        <v>113</v>
      </c>
      <c r="B67" s="44" t="s">
        <v>114</v>
      </c>
      <c r="C67" s="44"/>
      <c r="D67" s="44"/>
      <c r="E67" s="44"/>
      <c r="F67" s="44"/>
      <c r="G67" s="44"/>
      <c r="H67" s="44" t="s">
        <v>40</v>
      </c>
      <c r="I67" s="44" t="s">
        <v>40</v>
      </c>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row>
    <row r="68" spans="1:44" s="40" customFormat="1" ht="20.25" customHeight="1" x14ac:dyDescent="0.2">
      <c r="A68" s="52" t="s">
        <v>115</v>
      </c>
      <c r="B68" s="53"/>
      <c r="C68" s="44"/>
      <c r="D68" s="44"/>
      <c r="E68" s="44"/>
      <c r="F68" s="44"/>
      <c r="G68" s="44"/>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row>
    <row r="69" spans="1:44" x14ac:dyDescent="0.2">
      <c r="A69" s="54">
        <v>0.5</v>
      </c>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row>
    <row r="70" spans="1:44" x14ac:dyDescent="0.2">
      <c r="A70" s="54">
        <v>0.8</v>
      </c>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row>
    <row r="71" spans="1:44" s="40" customFormat="1" ht="20.25" customHeight="1" x14ac:dyDescent="0.25">
      <c r="A71" s="52" t="s">
        <v>116</v>
      </c>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row>
    <row r="72" spans="1:44" x14ac:dyDescent="0.2">
      <c r="A72" s="54" t="s">
        <v>3</v>
      </c>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row>
    <row r="73" spans="1:44" x14ac:dyDescent="0.2">
      <c r="A73" s="55" t="s">
        <v>117</v>
      </c>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row>
    <row r="74" spans="1:44" x14ac:dyDescent="0.2">
      <c r="A74" s="56" t="s">
        <v>118</v>
      </c>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row>
    <row r="75" spans="1:44" x14ac:dyDescent="0.2">
      <c r="A75" s="55" t="s">
        <v>119</v>
      </c>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row>
    <row r="76" spans="1:44" s="40" customFormat="1" ht="20.25" customHeight="1" x14ac:dyDescent="0.25">
      <c r="A76" s="52" t="s">
        <v>120</v>
      </c>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row>
    <row r="77" spans="1:44" x14ac:dyDescent="0.2">
      <c r="A77" s="44" t="s">
        <v>3</v>
      </c>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row>
    <row r="78" spans="1:44" x14ac:dyDescent="0.2">
      <c r="A78" s="56" t="s">
        <v>121</v>
      </c>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row>
    <row r="79" spans="1:44" x14ac:dyDescent="0.2">
      <c r="A79" s="44" t="s">
        <v>122</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row>
    <row r="80" spans="1:44" s="42" customFormat="1" ht="20.25" customHeight="1" x14ac:dyDescent="0.25">
      <c r="A80" s="52" t="s">
        <v>123</v>
      </c>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row>
    <row r="81" spans="1:44" x14ac:dyDescent="0.2">
      <c r="A81" s="56" t="s">
        <v>3</v>
      </c>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row>
    <row r="82" spans="1:44" x14ac:dyDescent="0.2">
      <c r="A82" s="55" t="s">
        <v>251</v>
      </c>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row>
    <row r="83" spans="1:44" x14ac:dyDescent="0.2">
      <c r="A83" s="56" t="s">
        <v>216</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row>
    <row r="84" spans="1:44" s="42" customFormat="1" ht="20.25" customHeight="1" x14ac:dyDescent="0.25">
      <c r="A84" s="52" t="s">
        <v>124</v>
      </c>
      <c r="B84" s="52" t="s">
        <v>125</v>
      </c>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row>
    <row r="85" spans="1:44" x14ac:dyDescent="0.2">
      <c r="A85" s="56" t="s">
        <v>3</v>
      </c>
      <c r="B85" s="57">
        <v>0</v>
      </c>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row>
    <row r="86" spans="1:44" x14ac:dyDescent="0.2">
      <c r="A86" s="55" t="s">
        <v>126</v>
      </c>
      <c r="B86" s="58">
        <v>1</v>
      </c>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row>
    <row r="87" spans="1:44" x14ac:dyDescent="0.2">
      <c r="A87" s="56" t="s">
        <v>127</v>
      </c>
      <c r="B87" s="57">
        <v>2</v>
      </c>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row>
    <row r="88" spans="1:44" x14ac:dyDescent="0.2">
      <c r="A88" s="55" t="s">
        <v>128</v>
      </c>
      <c r="B88" s="58">
        <v>3</v>
      </c>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row>
    <row r="89" spans="1:44" s="40" customFormat="1" ht="20.25" customHeight="1" x14ac:dyDescent="0.25">
      <c r="A89" s="52" t="s">
        <v>129</v>
      </c>
      <c r="B89" s="52" t="s">
        <v>130</v>
      </c>
      <c r="C89" s="52" t="s">
        <v>131</v>
      </c>
      <c r="D89" s="52" t="s">
        <v>132</v>
      </c>
      <c r="E89" s="52" t="s">
        <v>133</v>
      </c>
      <c r="F89" s="52" t="s">
        <v>134</v>
      </c>
      <c r="G89" s="52" t="s">
        <v>38</v>
      </c>
      <c r="H89" s="52" t="s">
        <v>135</v>
      </c>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row>
    <row r="90" spans="1:44" x14ac:dyDescent="0.2">
      <c r="A90" s="56" t="s">
        <v>3</v>
      </c>
      <c r="B90" s="59">
        <v>0</v>
      </c>
      <c r="C90" s="59">
        <v>0</v>
      </c>
      <c r="D90" s="59">
        <v>0</v>
      </c>
      <c r="E90" s="59">
        <v>0</v>
      </c>
      <c r="F90" s="60" t="s">
        <v>136</v>
      </c>
      <c r="G90" s="60"/>
      <c r="H90" s="60"/>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row>
    <row r="91" spans="1:44" x14ac:dyDescent="0.2">
      <c r="A91" s="49" t="s">
        <v>77</v>
      </c>
      <c r="B91" s="61">
        <v>5000</v>
      </c>
      <c r="C91" s="62">
        <v>50000</v>
      </c>
      <c r="D91" s="62" t="s">
        <v>137</v>
      </c>
      <c r="E91" s="62" t="s">
        <v>138</v>
      </c>
      <c r="F91" s="62" t="s">
        <v>139</v>
      </c>
      <c r="G91" s="62" t="s">
        <v>140</v>
      </c>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row>
    <row r="92" spans="1:44" x14ac:dyDescent="0.2">
      <c r="A92" s="48" t="s">
        <v>78</v>
      </c>
      <c r="B92" s="63">
        <v>5000</v>
      </c>
      <c r="C92" s="59">
        <v>100000</v>
      </c>
      <c r="D92" s="59" t="s">
        <v>141</v>
      </c>
      <c r="E92" s="64" t="s">
        <v>142</v>
      </c>
      <c r="F92" s="59" t="s">
        <v>139</v>
      </c>
      <c r="G92" s="59" t="s">
        <v>140</v>
      </c>
      <c r="H92" s="59"/>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row>
    <row r="93" spans="1:44" x14ac:dyDescent="0.2">
      <c r="A93" s="49" t="s">
        <v>79</v>
      </c>
      <c r="B93" s="61">
        <v>5000</v>
      </c>
      <c r="C93" s="62">
        <v>250000</v>
      </c>
      <c r="D93" s="62" t="s">
        <v>143</v>
      </c>
      <c r="E93" s="62" t="s">
        <v>138</v>
      </c>
      <c r="F93" s="62" t="s">
        <v>144</v>
      </c>
      <c r="G93" s="62" t="s">
        <v>145</v>
      </c>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row>
    <row r="94" spans="1:44" x14ac:dyDescent="0.2">
      <c r="A94" s="48" t="s">
        <v>232</v>
      </c>
      <c r="B94" s="63">
        <v>5000</v>
      </c>
      <c r="C94" s="59">
        <v>50000</v>
      </c>
      <c r="D94" s="59" t="s">
        <v>137</v>
      </c>
      <c r="E94" s="64" t="s">
        <v>138</v>
      </c>
      <c r="F94" s="59" t="s">
        <v>146</v>
      </c>
      <c r="G94" s="59" t="s">
        <v>147</v>
      </c>
      <c r="H94" s="59"/>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row>
    <row r="95" spans="1:44" x14ac:dyDescent="0.2">
      <c r="A95" s="48" t="s">
        <v>233</v>
      </c>
      <c r="B95" s="63">
        <v>5000</v>
      </c>
      <c r="C95" s="59">
        <v>250000</v>
      </c>
      <c r="D95" s="59" t="s">
        <v>143</v>
      </c>
      <c r="E95" s="64" t="s">
        <v>138</v>
      </c>
      <c r="F95" s="59" t="s">
        <v>146</v>
      </c>
      <c r="G95" s="59" t="s">
        <v>147</v>
      </c>
      <c r="H95" s="59"/>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row>
    <row r="96" spans="1:44" x14ac:dyDescent="0.2">
      <c r="A96" s="49" t="s">
        <v>234</v>
      </c>
      <c r="B96" s="61">
        <v>5000</v>
      </c>
      <c r="C96" s="62">
        <v>200000</v>
      </c>
      <c r="D96" s="62" t="s">
        <v>148</v>
      </c>
      <c r="E96" s="62" t="s">
        <v>149</v>
      </c>
      <c r="F96" s="62" t="s">
        <v>250</v>
      </c>
      <c r="G96" s="62" t="s">
        <v>150</v>
      </c>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row>
    <row r="97" spans="1:44" x14ac:dyDescent="0.2">
      <c r="A97" s="49" t="s">
        <v>235</v>
      </c>
      <c r="B97" s="61">
        <v>5000</v>
      </c>
      <c r="C97" s="62">
        <v>50000</v>
      </c>
      <c r="D97" s="62" t="s">
        <v>137</v>
      </c>
      <c r="E97" s="62" t="s">
        <v>138</v>
      </c>
      <c r="F97" s="62" t="s">
        <v>151</v>
      </c>
      <c r="G97" s="62" t="s">
        <v>152</v>
      </c>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row>
    <row r="98" spans="1:44" s="40" customFormat="1" ht="20.25" customHeight="1" x14ac:dyDescent="0.25">
      <c r="A98" s="65" t="s">
        <v>153</v>
      </c>
      <c r="B98" s="65" t="s">
        <v>154</v>
      </c>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row>
    <row r="99" spans="1:44" x14ac:dyDescent="0.2">
      <c r="A99" s="46" cm="1">
        <f t="array" ref="A99">_xlfn.IFS('Coût Structure de financement'!B7=A90,0,'Coût Structure de financement'!B7=A91,1,'Coût Structure de financement'!B7=A92,2,'Coût Structure de financement'!B7=A93,3,'Coût Structure de financement'!B7=A94,4,'Coût Structure de financement'!B7=A95,5,'Coût Structure de financement'!B7=A96,6,'Coût Structure de financement'!B7=A97,7)</f>
        <v>0</v>
      </c>
      <c r="B99" s="66">
        <f>IF('Coût Structure de financement'!D11=Source!A86,1,IF('Coût Structure de financement'!D11=Source!A87,2,IF('Coût Structure de financement'!D11=Source!A88,3,0)))</f>
        <v>0</v>
      </c>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row>
    <row r="100" spans="1:44" s="40" customFormat="1" ht="20.25" customHeight="1" x14ac:dyDescent="0.25">
      <c r="A100" s="65" t="s">
        <v>155</v>
      </c>
      <c r="B100" s="65"/>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row>
    <row r="101" spans="1:44" x14ac:dyDescent="0.2">
      <c r="A101" s="46" t="str" cm="1">
        <f t="array" ref="A101">_xlfn.IFS('Coût Structure de financement'!B6="(À sélectionner)","CL0",'Coût Structure de financement'!B6="Associations du secteur des pêches et de l’aquaculture commerciales","CL1",'Coût Structure de financement'!B6="Associations ou regroupements d’entreprises du secteur agroalimentaire","CL2",'Coût Structure de financement'!B6="Communautés ou nations autochtones reconnues par l’Assemblée nationale du Québec","CL3",'Coût Structure de financement'!B6="Coopératives","CL4",'Coût Structure de financement'!B6="Entités municipales","CL5",'Coût Structure de financement'!B6="Entreprises privées","CL6",'Coût Structure de financement'!B6="Établissements de recherche","CL7",'Coût Structure de financement'!B6="Établissements de transfert technologique","CL8",'Coût Structure de financement'!B6="Organismes à but non lucratif","CL9",'Coût Structure de financement'!B6="Organismes régionaux de promotion et de commercialisation des produits bioalimentaires","CL10",'Coût Structure de financement'!B6="Structures de concertation sectorielle","CL11",'Coût Structure de financement'!B6="Structures de concertation territoriale ou des organismes mandatés","CL12",'Coût Structure de financement'!B6="Table filière de l’aquaculture en eau douce du Québec","CL13")</f>
        <v>CL0</v>
      </c>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row>
    <row r="102" spans="1:44" s="40" customFormat="1" ht="20.25" customHeight="1" x14ac:dyDescent="0.25">
      <c r="A102" s="65" t="s">
        <v>156</v>
      </c>
      <c r="B102" s="65" t="s">
        <v>157</v>
      </c>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row>
    <row r="103" spans="1:44" x14ac:dyDescent="0.2">
      <c r="A103" s="46" t="b">
        <f>(IF(AND(A101="CL1",A99=6),TRUE,IF(AND(A101="CL1",A99=7),TRUE,IF(AND(A101="CL2",A99=1),TRUE,IF(AND(A101="CL2",A99=2),TRUE,IF(AND(A101="CL2",A99=3),TRUE,IF(AND(A101="CL3",A99=1),TRUE,IF(AND(A101="CL6",A99=4),TRUE,IF(AND(A101="CL3",A99=5),TRUE,IF(AND(A101="CL3",A99=7),TRUE,IF(AND(A101="CL4",A99=5),TRUE,IF(AND(A101="CL4",A99=7),TRUE,IF(AND(A101="CL5",A99=1),TRUE,IF(AND(A101="CL5",A99=5),TRUE,IF(AND(A101="CL5",A99=7),TRUE,IF(AND(A101="CL7",A99=1),TRUE,IF(AND(A101="CL7",A99=2),TRUE,IF(AND(A101="CL7",A99=3),TRUE,IF(AND(A101="CL8",A99=1),TRUE,IF(AND(A101="CL8",A99=2),TRUE,IF(AND(A101="CL8",A99=3),TRUE,IF(AND(A101="CL9",A99=5),TRUE,IF(AND(A101="CL9",A99=6),TRUE,IF(AND(A101="CL9",A99=7),TRUE,IF(AND(A101="CL10",A99=7),TRUE,IF(AND(A101="CL11",A99=1),TRUE,IF(AND(A101="CL11",A99=2),TRUE,IF(AND(A101="CL11",A99=3),TRUE,IF(AND(A101="CL12",A99=2),TRUE,IF(AND(A101="CL13",A99=6),TRUE,IF(AND(A101="CL13",A99=7),TRUE,IF(AND(A101="CL12",A99=1),TRUE,FALSE))))))))))))))))))))))))))))))))</f>
        <v>0</v>
      </c>
      <c r="B103" s="44" t="s">
        <v>158</v>
      </c>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row>
    <row r="104" spans="1:44" x14ac:dyDescent="0.2">
      <c r="A104" s="67">
        <f>IF(AND(A99=1,A103=TRUE),C91,IF(AND(A99=2,A103=TRUE),C92*B99,IF(AND(A99=3,A103=TRUE),C93,IF(AND(A99=4,A103=TRUE),C94,IF(AND(A99=5,A103=TRUE),C95,IF(AND(A99=6,A103=TRUE),C96*B99,IF(AND(A99=7,A103=TRUE),C97,IF(G6=0,))))))))</f>
        <v>0</v>
      </c>
      <c r="B104" s="44" t="s">
        <v>159</v>
      </c>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row>
    <row r="105" spans="1:44" x14ac:dyDescent="0.2">
      <c r="A105" s="67">
        <f>IF(AND(A99=1,A103=TRUE),E91,IF(AND(A99=2,A103=TRUE),E92,IF(AND(A99=3,A103=TRUE),E93,IF(AND(A99=4,A103=TRUE),E94,IF(AND(A99=5,A103=TRUE),E95,IF(AND(A99=6,A103=TRUE),E96,IF(AND(A99=7,A103=TRUE),E97,IF(G6=0,))))))))</f>
        <v>0</v>
      </c>
      <c r="B105" s="44" t="s">
        <v>160</v>
      </c>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row>
    <row r="106" spans="1:44" s="40" customFormat="1" ht="20.25" customHeight="1" x14ac:dyDescent="0.25">
      <c r="A106" s="65" t="s">
        <v>161</v>
      </c>
      <c r="B106" s="65"/>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c r="AA106" s="43"/>
      <c r="AB106" s="43"/>
      <c r="AC106" s="43"/>
      <c r="AD106" s="43"/>
      <c r="AE106" s="43"/>
      <c r="AF106" s="43"/>
      <c r="AG106" s="43"/>
      <c r="AH106" s="43"/>
      <c r="AI106" s="43"/>
      <c r="AJ106" s="43"/>
      <c r="AK106" s="43"/>
      <c r="AL106" s="43"/>
      <c r="AM106" s="43"/>
      <c r="AN106" s="43"/>
      <c r="AO106" s="43"/>
      <c r="AP106" s="43"/>
      <c r="AQ106" s="43"/>
      <c r="AR106" s="43"/>
    </row>
    <row r="107" spans="1:44" x14ac:dyDescent="0.2">
      <c r="A107" s="68" cm="1">
        <f t="array" ref="A107">_xlfn.IFS(A99=0,0,A99=1,0.8,A99=2,0.8,A99=3,0.8,A99=4,0.5,A99=5,0.8,A99=6,0.8,A99=7,0.8)</f>
        <v>0</v>
      </c>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row>
    <row r="108" spans="1:44" s="40" customFormat="1" ht="20.25" customHeight="1" x14ac:dyDescent="0.25">
      <c r="A108" s="65" t="s">
        <v>162</v>
      </c>
      <c r="B108" s="65" t="s">
        <v>163</v>
      </c>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c r="AA108" s="43"/>
      <c r="AB108" s="43"/>
      <c r="AC108" s="43"/>
      <c r="AD108" s="43"/>
      <c r="AE108" s="43"/>
      <c r="AF108" s="43"/>
      <c r="AG108" s="43"/>
      <c r="AH108" s="43"/>
      <c r="AI108" s="43"/>
      <c r="AJ108" s="43"/>
      <c r="AK108" s="43"/>
      <c r="AL108" s="43"/>
      <c r="AM108" s="43"/>
      <c r="AN108" s="43"/>
      <c r="AO108" s="43"/>
      <c r="AP108" s="43"/>
      <c r="AQ108" s="43"/>
      <c r="AR108" s="43"/>
    </row>
    <row r="109" spans="1:44" x14ac:dyDescent="0.2">
      <c r="A109" s="46" t="b" cm="1">
        <f t="array" ref="A109">_xlfn.IFS('Coût Structure de financement'!B8=A81,FALSE,'Coût Structure de financement'!B8=A83,FALSE,'Coût Structure de financement'!B8=A82,TRUE)</f>
        <v>0</v>
      </c>
      <c r="B109" s="44" t="s">
        <v>164</v>
      </c>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row>
    <row r="110" spans="1:44" x14ac:dyDescent="0.2">
      <c r="A110" s="68" cm="1">
        <f t="array" ref="A110">_xlfn.IFS('Coût Structure de financement'!B7=A90,0,'Coût Structure de financement'!B7=A91,0.1,'Coût Structure de financement'!B7=A92,0.1,'Coût Structure de financement'!B7=A93,0,'Coût Structure de financement'!B7=A94,0.1,'Coût Structure de financement'!B7=A95,0.1,'Coût Structure de financement'!B7=A96,0.1,'Coût Structure de financement'!B7=A97,0.1)</f>
        <v>0</v>
      </c>
      <c r="B110" s="44" t="s">
        <v>165</v>
      </c>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row>
    <row r="111" spans="1:44" x14ac:dyDescent="0.2">
      <c r="A111" s="68">
        <f>IF(A109=TRUE,A110,0)</f>
        <v>0</v>
      </c>
      <c r="B111" s="44" t="s">
        <v>166</v>
      </c>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row>
    <row r="112" spans="1:44" s="40" customFormat="1" ht="20.25" customHeight="1" x14ac:dyDescent="0.25">
      <c r="A112" s="65" t="s">
        <v>167</v>
      </c>
      <c r="B112" s="65" t="s">
        <v>163</v>
      </c>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row>
    <row r="113" spans="1:44" x14ac:dyDescent="0.2">
      <c r="A113" s="68" cm="1">
        <f t="array" ref="A113">_xlfn.IFS('Coût Structure de financement'!B7=A90,0,'Coût Structure de financement'!B7=A91,0.8,'Coût Structure de financement'!B7=A92,0.8,'Coût Structure de financement'!B7=A93,0.8,'Coût Structure de financement'!B7=A94,0.6,'Coût Structure de financement'!B7=A95,0.8,'Coût Structure de financement'!B7=A96,0.8,'Coût Structure de financement'!B7=A97,0.8)</f>
        <v>0</v>
      </c>
      <c r="B113" s="44" t="s">
        <v>168</v>
      </c>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row>
    <row r="114" spans="1:44" ht="20.25" customHeight="1" x14ac:dyDescent="0.2">
      <c r="A114" s="65" t="s">
        <v>134</v>
      </c>
      <c r="B114" s="65" t="s">
        <v>163</v>
      </c>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row>
    <row r="115" spans="1:44" x14ac:dyDescent="0.2">
      <c r="A115" s="44" t="str" cm="1">
        <f t="array" ref="A115">_xlfn.IFS('Coût Structure de financement'!B7=A90,F90,'Coût Structure de financement'!B7=A91,F91,'Coût Structure de financement'!B7=A92,F92,'Coût Structure de financement'!B7=A93,F93,'Coût Structure de financement'!B7=A94,F94,'Coût Structure de financement'!B7=A95,F95,'Coût Structure de financement'!B7=A96,F96,'Coût Structure de financement'!B7=A97,F97)</f>
        <v>Choisir un volet</v>
      </c>
      <c r="B115" s="44" t="s">
        <v>169</v>
      </c>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row>
    <row r="116" spans="1:44" ht="20.25" customHeight="1" x14ac:dyDescent="0.2">
      <c r="A116" s="65" t="s">
        <v>38</v>
      </c>
      <c r="B116" s="65" t="s">
        <v>163</v>
      </c>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row>
    <row r="117" spans="1:44" x14ac:dyDescent="0.2">
      <c r="A117" s="69" t="str" cm="1">
        <f t="array" ref="A117">_xlfn.IFS('Coût Structure de financement'!B7=A90,"Choisir un volet",'Coût Structure de financement'!B7=A91,G91,'Coût Structure de financement'!B7=A92,G92,'Coût Structure de financement'!B7=A93,G93,'Coût Structure de financement'!B7=A94,G94,'Coût Structure de financement'!B7=A95,G95,'Coût Structure de financement'!B7=A96,G96,'Coût Structure de financement'!B7=A97,G97)</f>
        <v>Choisir un volet</v>
      </c>
      <c r="B117" s="44" t="s">
        <v>169</v>
      </c>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row>
    <row r="118" spans="1:44" ht="53.25" customHeight="1" x14ac:dyDescent="0.2">
      <c r="A118" s="65" t="s">
        <v>170</v>
      </c>
      <c r="B118" s="65" t="s">
        <v>163</v>
      </c>
      <c r="C118" s="70" t="s">
        <v>199</v>
      </c>
      <c r="D118" s="70" t="s">
        <v>200</v>
      </c>
      <c r="E118" s="70" t="s">
        <v>171</v>
      </c>
      <c r="F118" s="70" t="s">
        <v>172</v>
      </c>
      <c r="G118" s="70" t="s">
        <v>173</v>
      </c>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row>
    <row r="119" spans="1:44" ht="15" x14ac:dyDescent="0.2">
      <c r="A119" s="44" t="e" cm="1">
        <f t="array" ref="A119">IF(AND(A99=1,A101="CL2",A109=FALSE),'Coût Structure de financement'!#REF!*10%,IF(AND(A99=1,A101="CL3",A109=FALSE),'Coût Structure de financement'!#REF!*10%,IF(AND(A99=1,A101="CL5",A109=FALSE),'Coût Structure de financement'!#REF!*10%,IF(AND(A99=1,A101="CL7",A109=FALSE),'Coût Structure de financement'!#REF!*10%,IF(AND(A99=1,A101="CL8",A109=FALSE),'Coût Structure de financement'!#REF!*10%,IF(AND(A99=1,A101="CL11",A109=FALSE),'Coût Structure de financement'!#REF!*10%,IF(AND(A99=1,A101="CL12",A109=FALSE),'Coût Structure de financement'!#REF!*10%,IF(AND(A99=1,A101="CL2",A109=TRUE),'Coût Structure de financement'!#REF!*5%,IF(AND(A99=1,A101="CL3",A109=TRUE),'Coût Structure de financement'!#REF!*5%,IF(AND(A99=1,A101="CL5",A109=TRUE),'Coût Structure de financement'!#REF!*5%,IF(AND(A99=1,A101="CL7",A109=TRUE),'Coût Structure de financement'!#REF!*5%,IF(AND(A99=1,A101="CL8",A109=TRUE),'Coût Structure de financement'!#REF!*5%,IF(AND(A99=1,A101="CL11",A109=TRUE),'Coût Structure de financement'!#REF!*5%,IF(AND(A99=1,A101="CL12",A109=TRUE),'Coût Structure de financement'!#REF!*5%,test))))))))))))))</f>
        <v>#NAME?</v>
      </c>
      <c r="B119" s="71" t="s">
        <v>174</v>
      </c>
      <c r="C119" s="72">
        <v>0.05</v>
      </c>
      <c r="D119" s="72">
        <v>0.1</v>
      </c>
      <c r="E119" s="73"/>
      <c r="F119" s="74">
        <v>50000</v>
      </c>
      <c r="G119" s="7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row>
    <row r="120" spans="1:44" ht="15" x14ac:dyDescent="0.2">
      <c r="A120" s="44" t="e" cm="1">
        <f t="array" ref="A120">IF(AND(A99=2,A101="CL2",A109=FALSE),('Coût Structure de financement'!#REF!-50000)*10%,IF(AND(A99=2,A101="CL7",A109=FALSE),('Coût Structure de financement'!#REF!-50000)*10%,IF(AND(A99=2,A101="CL8",A109=FALSE),('Coût Structure de financement'!#REF!-50000)*10%,IF(AND(A99=2,A101="CL11",A109=FALSE),('Coût Structure de financement'!#REF!-50000)*10%,IF(AND(A99=2,A101="CL12",A109=FALSE),('Coût Structure de financement'!#REF!-50000)*10%,IF(AND(A99=2,A101="CL2",A109=TRUE),('Coût Structure de financement'!#REF!-50000)*5%,IF(AND(A99=2,A101="CL7",A109=TRUE),('Coût Structure de financement'!#REF!-50000)*5%,IF(AND(A99=2,A101="CL8",A109=TRUE),('Coût Structure de financement'!#REF!-50000)*5%,IF(AND(A99=2,A101="CL11",A109=TRUE),('Coût Structure de financement'!#REF!-50000)*5%,IF(AND(A99=2,A101="CL12",A109=TRUE),('Coût Structure de financement'!#REF!-50000)*5%,test))))))))))</f>
        <v>#NAME?</v>
      </c>
      <c r="B120" s="71" t="s">
        <v>175</v>
      </c>
      <c r="C120" s="72">
        <v>0.05</v>
      </c>
      <c r="D120" s="72">
        <v>0.1</v>
      </c>
      <c r="E120" s="73"/>
      <c r="F120" s="74">
        <v>300000</v>
      </c>
      <c r="G120" s="74">
        <v>100000</v>
      </c>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row>
    <row r="121" spans="1:44" ht="15" x14ac:dyDescent="0.2">
      <c r="A121" s="44" t="e" cm="1">
        <f t="array" ref="A121">IF(AND(A99=3,A101="CL2",A109=FALSE),('Coût Structure de financement'!#REF!-50000)*10%,IF(AND(A99=3,A101="CL7",A109=FALSE),('Coût Structure de financement'!#REF!-50000)*10%,IF(AND(A99=3,A101="CL8",A109=FALSE),('Coût Structure de financement'!#REF!-50000)*10%,IF(AND(A99=3,A101="CL11",A109=FALSE),('Coût Structure de financement'!#REF!-50000)*10%,test))))</f>
        <v>#NAME?</v>
      </c>
      <c r="B121" s="71" t="s">
        <v>176</v>
      </c>
      <c r="C121" s="73" t="s">
        <v>177</v>
      </c>
      <c r="D121" s="72">
        <v>0.1</v>
      </c>
      <c r="E121" s="73" t="s">
        <v>178</v>
      </c>
      <c r="F121" s="74">
        <v>250000</v>
      </c>
      <c r="G121" s="7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row>
    <row r="122" spans="1:44" ht="15" x14ac:dyDescent="0.2">
      <c r="A122" s="44" t="e" cm="1">
        <f t="array" ref="A122">IF(AND(A99=4,A101="CL6",A109=FALSE),('Coût Structure de financement'!#REF!)*20%,IF(AND(A99=4,A101="CL6",A109=TRUE),('Coût Structure de financement'!#REF!)*15%,test))</f>
        <v>#NAME?</v>
      </c>
      <c r="B122" s="71" t="s">
        <v>179</v>
      </c>
      <c r="C122" s="72">
        <v>0.15</v>
      </c>
      <c r="D122" s="72">
        <v>0.2</v>
      </c>
      <c r="E122" s="73" t="s">
        <v>178</v>
      </c>
      <c r="F122" s="74">
        <v>50000</v>
      </c>
      <c r="G122" s="7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row>
    <row r="123" spans="1:44" ht="15" x14ac:dyDescent="0.2">
      <c r="A123" s="44" t="e" cm="1">
        <f t="array" ref="A123">IF(AND(A99=5,A101="CL3",A109=FALSE),('Coût Structure de financement'!#REF!-50000)*10%,IF(AND(A99=5,A101="CL4",A109=FALSE),('Coût Structure de financement'!#REF!-50000)*10%,IF(AND(A99=5,A101="CL5",A109=FALSE),('Coût Structure de financement'!#REF!-50000)*10%,IF(AND(A99=5,A101="CL9",A109=FALSE),('Coût Structure de financement'!#REF!-50000)*10%,IF(AND(A99=5,A101="CL3",A109=TRUE),('Coût Structure de financement'!#REF!-50000)*5%,IF(AND(A99=5,A101="CL4",A109=TRUE),('Coût Structure de financement'!#REF!-50000)*5%,IF(AND(A99=5,A101="CL5",A109=TRUE),('Coût Structure de financement'!#REF!-50000)*5%,IF(AND(A99=5,A101="CL9",A109=TRUE),('Coût Structure de financement'!#REF!-50000)*5%,test))))))))</f>
        <v>#NAME?</v>
      </c>
      <c r="B123" s="71" t="s">
        <v>180</v>
      </c>
      <c r="C123" s="72">
        <v>0.05</v>
      </c>
      <c r="D123" s="72">
        <v>0.1</v>
      </c>
      <c r="E123" s="73"/>
      <c r="F123" s="74">
        <v>250000</v>
      </c>
      <c r="G123" s="7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row>
    <row r="124" spans="1:44" ht="15" x14ac:dyDescent="0.2">
      <c r="A124" s="44" t="e" cm="1">
        <f t="array" ref="A124">IF(AND(A99=6,A101="CL1",A109=FALSE),'Coût Structure de financement'!#REF!*20%,IF(AND(A99=6,A101="CL9",A109=FALSE),'Coût Structure de financement'!#REF!*20%,IF(AND(A99=6,A101="CL13",A109=FALSE),'Coût Structure de financement'!#REF!*20%,IF(AND(A99=6,A101="CL1",A109=TRUE),'Coût Structure de financement'!#REF!*10%,IF(AND(A99=6,A101="CL9",A109=TRUE),'Coût Structure de financement'!#REF!*10%,IF(AND(A99=6,A101="CL13",A109=TRUE),'Coût Structure de financement'!#REF!*10%,test))))))</f>
        <v>#NAME?</v>
      </c>
      <c r="B124" s="71" t="s">
        <v>181</v>
      </c>
      <c r="C124" s="72" t="s">
        <v>177</v>
      </c>
      <c r="D124" s="72">
        <v>0.2</v>
      </c>
      <c r="E124" s="73" t="s">
        <v>178</v>
      </c>
      <c r="F124" s="74">
        <v>200000</v>
      </c>
      <c r="G124" s="7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row>
    <row r="125" spans="1:44" ht="15" x14ac:dyDescent="0.2">
      <c r="A125" s="44" t="e" cm="1">
        <f t="array" ref="A125">IF(AND(A99=7,A101="CL1",A109=FALSE),'Coût Structure de financement'!#REF!*10%,IF(AND(A99=7,A101="CL3",A109=FALSE),'Coût Structure de financement'!#REF!*10%,IF(AND(A99=7,A101="CL4",A109=FALSE),'Coût Structure de financement'!#REF!*10%,IF(AND(A99=7,A101="CL5",A109=FALSE),'Coût Structure de financement'!#REF!*10%,IF(AND(A99=7,A101="CL9",A109=FALSE),'Coût Structure de financement'!#REF!*10%,IF(AND(A99=7,A101="CL10",A109=FALSE),'Coût Structure de financement'!#REF!*10%,IF(AND(A99=7,A101="CL13",A109=FALSE),'Coût Structure de financement'!#REF!*10%,IF(AND(A99=7,A101="CL1",A109=TRUE),'Coût Structure de financement'!#REF!*5%,IF(AND(A99=7,A101="CL3",A109=TRUE),'Coût Structure de financement'!#REF!*5%,IF(AND(A99=7,A101="CL5",A109=TRUE),'Coût Structure de financement'!#REF!*5%,IF(AND(A99=7,A101="CL9",A109=TRUE),'Coût Structure de financement'!#REF!*5%,IF(AND(A99=7,A101="CL10",A109=TRUE),'Coût Structure de financement'!#REF!*5%,IF(AND(A99=7,A101="CL13",A109=TRUE),'Coût Structure de financement'!#REF!*5%,test)))))))))))))</f>
        <v>#NAME?</v>
      </c>
      <c r="B125" s="71" t="s">
        <v>182</v>
      </c>
      <c r="C125" s="72">
        <v>0.05</v>
      </c>
      <c r="D125" s="72">
        <v>0.1</v>
      </c>
      <c r="E125" s="73"/>
      <c r="F125" s="74">
        <v>50000</v>
      </c>
      <c r="G125" s="7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row>
    <row r="126" spans="1:44" ht="15" x14ac:dyDescent="0.2">
      <c r="A126" s="44" t="str">
        <f>IF(A99=1,A119,IF(A99=2,A120,IF(A99=3,A121,IF(A99=4,A122,IF(A99=5,A123,IF(A99=6,A124,IF(A99=7,A125,"Choisir un volet")))))))</f>
        <v>Choisir un volet</v>
      </c>
      <c r="B126" s="44" t="s">
        <v>183</v>
      </c>
      <c r="C126" s="44"/>
      <c r="D126" s="44"/>
      <c r="E126" s="73"/>
      <c r="F126" s="74"/>
      <c r="G126" s="7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row>
    <row r="127" spans="1:44" x14ac:dyDescent="0.2">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row>
    <row r="128" spans="1:44" x14ac:dyDescent="0.2">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row>
    <row r="129" spans="1:44" x14ac:dyDescent="0.2">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row>
    <row r="130" spans="1:44" x14ac:dyDescent="0.2">
      <c r="A130" s="75" t="s">
        <v>184</v>
      </c>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row>
    <row r="131" spans="1:44" x14ac:dyDescent="0.2">
      <c r="A131" s="76" t="s">
        <v>3</v>
      </c>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row>
    <row r="132" spans="1:44" x14ac:dyDescent="0.2">
      <c r="A132" s="44" t="s">
        <v>5</v>
      </c>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row>
    <row r="133" spans="1:44" x14ac:dyDescent="0.2">
      <c r="A133" s="44" t="s">
        <v>69</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row>
    <row r="134" spans="1:44" x14ac:dyDescent="0.2">
      <c r="A134" s="44" t="s">
        <v>185</v>
      </c>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row>
    <row r="135" spans="1:44" x14ac:dyDescent="0.2">
      <c r="A135" s="44" t="s">
        <v>186</v>
      </c>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row>
    <row r="136" spans="1:44" x14ac:dyDescent="0.2">
      <c r="A136" s="44" t="s">
        <v>187</v>
      </c>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row>
    <row r="137" spans="1:44" x14ac:dyDescent="0.2">
      <c r="A137" s="44" t="s">
        <v>188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row>
    <row r="138" spans="1:44" x14ac:dyDescent="0.2">
      <c r="A138" s="44" t="s">
        <v>189</v>
      </c>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row>
    <row r="139" spans="1:44" x14ac:dyDescent="0.2">
      <c r="A139" s="44" t="s">
        <v>190</v>
      </c>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row>
    <row r="140" spans="1:44" x14ac:dyDescent="0.2">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row>
    <row r="141" spans="1:44" x14ac:dyDescent="0.2">
      <c r="A141" s="75" t="s">
        <v>191</v>
      </c>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row>
    <row r="142" spans="1:44" x14ac:dyDescent="0.2">
      <c r="A142" s="76" t="s">
        <v>3</v>
      </c>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row>
    <row r="143" spans="1:44" x14ac:dyDescent="0.2">
      <c r="A143" s="44" t="s">
        <v>36</v>
      </c>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row>
    <row r="144" spans="1:44" x14ac:dyDescent="0.2">
      <c r="A144" s="44" t="s">
        <v>192</v>
      </c>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row>
    <row r="145" spans="1:44" x14ac:dyDescent="0.2">
      <c r="A145" s="44" t="s">
        <v>193</v>
      </c>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row>
    <row r="146" spans="1:44" x14ac:dyDescent="0.2">
      <c r="A146" s="44" t="s">
        <v>194</v>
      </c>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row>
    <row r="147" spans="1:44" x14ac:dyDescent="0.2">
      <c r="A147" s="44" t="s">
        <v>195</v>
      </c>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row>
    <row r="148" spans="1:44" x14ac:dyDescent="0.2">
      <c r="A148" s="44" t="s">
        <v>196</v>
      </c>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row>
    <row r="149" spans="1:44" x14ac:dyDescent="0.2">
      <c r="A149" s="44" t="s">
        <v>197</v>
      </c>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row>
    <row r="150" spans="1:44" x14ac:dyDescent="0.2">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row>
    <row r="151" spans="1:44" x14ac:dyDescent="0.2">
      <c r="A151" s="75" t="s">
        <v>198</v>
      </c>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row>
    <row r="152" spans="1:44" x14ac:dyDescent="0.2">
      <c r="A152" s="76" t="s">
        <v>3</v>
      </c>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row>
    <row r="153" spans="1:44" x14ac:dyDescent="0.2">
      <c r="A153" s="44" t="s">
        <v>121</v>
      </c>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row>
    <row r="154" spans="1:44" x14ac:dyDescent="0.2">
      <c r="A154" s="44" t="s">
        <v>122</v>
      </c>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row>
    <row r="155" spans="1:44" x14ac:dyDescent="0.2">
      <c r="A155" s="44"/>
      <c r="B155" s="44"/>
      <c r="C155" s="631" t="s">
        <v>483</v>
      </c>
      <c r="D155" s="631"/>
      <c r="E155" s="631"/>
      <c r="F155" s="631"/>
      <c r="G155" s="631"/>
      <c r="H155" s="44"/>
      <c r="I155" s="44"/>
      <c r="J155" s="44"/>
      <c r="K155" s="44"/>
      <c r="L155" s="44"/>
      <c r="M155" s="44"/>
      <c r="N155" s="44"/>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row>
    <row r="156" spans="1:44" x14ac:dyDescent="0.2">
      <c r="A156" s="77" t="s">
        <v>285</v>
      </c>
      <c r="B156" s="44"/>
      <c r="C156" s="44"/>
      <c r="D156" s="348" t="s">
        <v>484</v>
      </c>
      <c r="E156" s="348" t="s">
        <v>485</v>
      </c>
      <c r="F156" s="348" t="s">
        <v>320</v>
      </c>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row>
    <row r="157" spans="1:44" x14ac:dyDescent="0.2">
      <c r="A157" s="44"/>
      <c r="B157" s="44"/>
      <c r="C157" s="632" t="s">
        <v>488</v>
      </c>
      <c r="D157" s="633">
        <f>'Coût Structure de financement'!H73+'Coût Structure de financement'!H65+'Coût Structure de financement'!H50+'Coût Structure de financement'!H41+'Coût Structure de financement'!H22</f>
        <v>0</v>
      </c>
      <c r="E157" s="349"/>
      <c r="F157" s="349"/>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row>
    <row r="158" spans="1:44" x14ac:dyDescent="0.2">
      <c r="A158" s="46" t="e">
        <f>'Coût Structure de financement'!#REF!-50000</f>
        <v>#REF!</v>
      </c>
      <c r="B158" s="44"/>
      <c r="C158" s="632"/>
      <c r="D158" s="633"/>
      <c r="E158" s="349"/>
      <c r="F158" s="349"/>
      <c r="G158" s="44"/>
      <c r="H158" s="44"/>
      <c r="I158" s="44"/>
      <c r="J158" s="44"/>
      <c r="K158" s="44"/>
      <c r="L158" s="44"/>
      <c r="M158" s="44"/>
      <c r="N158" s="44"/>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row>
    <row r="159" spans="1:44" x14ac:dyDescent="0.2">
      <c r="A159" s="46" t="e">
        <f>IF(A158&gt;0,TRUE,FALSE)</f>
        <v>#REF!</v>
      </c>
      <c r="B159" s="44"/>
      <c r="C159" s="415" t="s">
        <v>486</v>
      </c>
      <c r="D159" s="416"/>
      <c r="E159" s="417">
        <f>IF(D164="Bonification de 10 % pour les projets dont les coûts sont affectés par le caractère unique lié à l'insularité et à l'isolement en raison de la position géographique de l'agglomération des Îles-de-la-Madeleine",((0.135*D157)/0.865),((0.12*D157)/0.88))</f>
        <v>0</v>
      </c>
      <c r="F159" s="351" t="e">
        <f>E159/E167</f>
        <v>#VALUE!</v>
      </c>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row>
    <row r="160" spans="1:44" ht="13.15" customHeight="1" x14ac:dyDescent="0.2">
      <c r="A160" s="44"/>
      <c r="B160" s="44"/>
      <c r="C160" s="415" t="s">
        <v>489</v>
      </c>
      <c r="D160" s="418">
        <f>'Coût Structure de financement'!K77</f>
        <v>0</v>
      </c>
      <c r="E160" s="415"/>
      <c r="F160" s="349"/>
      <c r="G160" s="44"/>
      <c r="H160" s="44"/>
      <c r="I160" s="44"/>
      <c r="J160" s="44"/>
      <c r="K160" s="44"/>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row>
    <row r="161" spans="1:6" ht="25.5" x14ac:dyDescent="0.2">
      <c r="A161" s="44"/>
      <c r="C161" s="352" t="s">
        <v>487</v>
      </c>
      <c r="D161" s="349"/>
      <c r="E161" s="353">
        <f>E159+D157</f>
        <v>0</v>
      </c>
      <c r="F161" s="349"/>
    </row>
    <row r="162" spans="1:6" s="230" customFormat="1" ht="18" x14ac:dyDescent="0.25">
      <c r="A162" s="229" t="s">
        <v>382</v>
      </c>
      <c r="C162" s="352" t="s">
        <v>503</v>
      </c>
      <c r="D162" s="354" t="str">
        <f>IF(D160&lt;=E159,"",D160-E159)</f>
        <v/>
      </c>
      <c r="E162" s="355"/>
      <c r="F162" s="355"/>
    </row>
    <row r="163" spans="1:6" ht="18" x14ac:dyDescent="0.25">
      <c r="A163" s="44"/>
      <c r="C163" s="349" t="s">
        <v>482</v>
      </c>
      <c r="D163" s="355"/>
      <c r="E163" s="349"/>
      <c r="F163" s="349"/>
    </row>
    <row r="164" spans="1:6" x14ac:dyDescent="0.2">
      <c r="A164" s="231" t="s">
        <v>509</v>
      </c>
      <c r="C164" s="349" t="s">
        <v>494</v>
      </c>
      <c r="D164" s="349" t="str">
        <f>'Coût Structure de financement'!B8</f>
        <v>(À sélectionner)</v>
      </c>
      <c r="E164" s="349"/>
      <c r="F164" s="349"/>
    </row>
    <row r="165" spans="1:6" x14ac:dyDescent="0.2">
      <c r="A165" s="44" t="s">
        <v>3</v>
      </c>
      <c r="C165" s="349" t="s">
        <v>497</v>
      </c>
      <c r="D165" s="349"/>
      <c r="E165" s="349">
        <f>'Coût Structure de financement'!H6</f>
        <v>0</v>
      </c>
      <c r="F165" s="349"/>
    </row>
    <row r="166" spans="1:6" x14ac:dyDescent="0.2">
      <c r="A166" s="44" t="s">
        <v>16</v>
      </c>
      <c r="C166" s="349" t="s">
        <v>496</v>
      </c>
      <c r="D166" s="350"/>
      <c r="E166" s="356">
        <f>'Coût Structure de financement'!H4</f>
        <v>0</v>
      </c>
      <c r="F166" s="349"/>
    </row>
    <row r="167" spans="1:6" x14ac:dyDescent="0.2">
      <c r="A167" s="44" t="s">
        <v>134</v>
      </c>
      <c r="C167" s="357" t="s">
        <v>495</v>
      </c>
      <c r="D167" s="357"/>
      <c r="E167" s="358" t="str">
        <f>IF(OR(E161="",E161=0),"",IF(E161*E166&gt;E165,E165,E161*E166))</f>
        <v/>
      </c>
      <c r="F167" s="357"/>
    </row>
    <row r="168" spans="1:6" x14ac:dyDescent="0.2">
      <c r="A168" s="44" t="s">
        <v>383</v>
      </c>
      <c r="C168" s="44"/>
      <c r="D168" s="44"/>
      <c r="E168" s="44"/>
      <c r="F168" s="44"/>
    </row>
    <row r="169" spans="1:6" x14ac:dyDescent="0.2">
      <c r="A169" s="44"/>
      <c r="C169" s="44"/>
      <c r="D169" s="44"/>
      <c r="E169" s="44"/>
      <c r="F169" s="44"/>
    </row>
    <row r="170" spans="1:6" x14ac:dyDescent="0.2">
      <c r="A170" s="75" t="s">
        <v>508</v>
      </c>
      <c r="C170" s="44"/>
      <c r="D170" s="44"/>
      <c r="E170" s="44"/>
      <c r="F170" s="44"/>
    </row>
    <row r="171" spans="1:6" x14ac:dyDescent="0.2">
      <c r="A171" s="44" t="s">
        <v>3</v>
      </c>
    </row>
    <row r="172" spans="1:6" x14ac:dyDescent="0.2">
      <c r="A172" s="44" t="s">
        <v>16</v>
      </c>
    </row>
    <row r="173" spans="1:6" x14ac:dyDescent="0.2">
      <c r="A173" s="44" t="s">
        <v>383</v>
      </c>
    </row>
    <row r="174" spans="1:6" x14ac:dyDescent="0.2">
      <c r="A174" s="44"/>
    </row>
    <row r="175" spans="1:6" x14ac:dyDescent="0.2">
      <c r="A175" s="44"/>
    </row>
    <row r="176" spans="1:6" x14ac:dyDescent="0.2">
      <c r="A176" s="44"/>
    </row>
    <row r="177" spans="1:1" x14ac:dyDescent="0.2">
      <c r="A177" s="44"/>
    </row>
    <row r="178" spans="1:1" x14ac:dyDescent="0.2">
      <c r="A178" s="44"/>
    </row>
    <row r="179" spans="1:1" x14ac:dyDescent="0.2">
      <c r="A179" s="44"/>
    </row>
    <row r="180" spans="1:1" x14ac:dyDescent="0.2">
      <c r="A180" s="44"/>
    </row>
    <row r="181" spans="1:1" x14ac:dyDescent="0.2">
      <c r="A181" s="44"/>
    </row>
    <row r="182" spans="1:1" x14ac:dyDescent="0.2">
      <c r="A182" s="44"/>
    </row>
    <row r="183" spans="1:1" x14ac:dyDescent="0.2">
      <c r="A183" s="44"/>
    </row>
  </sheetData>
  <mergeCells count="3">
    <mergeCell ref="C155:G155"/>
    <mergeCell ref="C157:C158"/>
    <mergeCell ref="D157:D158"/>
  </mergeCells>
  <phoneticPr fontId="8" type="noConversion"/>
  <pageMargins left="0.7" right="0.7" top="0.75" bottom="0.75" header="0.3" footer="0.3"/>
  <pageSetup orientation="portrait" horizontalDpi="1200" verticalDpi="1200" r:id="rId1"/>
  <tableParts count="8">
    <tablePart r:id="rId2"/>
    <tablePart r:id="rId3"/>
    <tablePart r:id="rId4"/>
    <tablePart r:id="rId5"/>
    <tablePart r:id="rId6"/>
    <tablePart r:id="rId7"/>
    <tablePart r:id="rId8"/>
    <tablePart r:id="rId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111B-0DDD-4C42-8FA0-2F05277BCCBA}">
  <sheetPr>
    <tabColor rgb="FF92D050"/>
  </sheetPr>
  <dimension ref="A1:G74"/>
  <sheetViews>
    <sheetView topLeftCell="A7" workbookViewId="0">
      <selection activeCell="E13" sqref="E13"/>
    </sheetView>
  </sheetViews>
  <sheetFormatPr baseColWidth="10" defaultRowHeight="15" x14ac:dyDescent="0.25"/>
  <cols>
    <col min="2" max="2" width="36.140625" customWidth="1"/>
    <col min="6" max="6" width="26.42578125" customWidth="1"/>
  </cols>
  <sheetData>
    <row r="1" spans="1:7" ht="86.45" customHeight="1" x14ac:dyDescent="0.25">
      <c r="A1" s="520" t="s">
        <v>432</v>
      </c>
      <c r="B1" s="520"/>
      <c r="C1" s="520"/>
      <c r="D1" s="520"/>
      <c r="E1" s="520"/>
      <c r="F1" s="520"/>
    </row>
    <row r="2" spans="1:7" ht="29.1" customHeight="1" x14ac:dyDescent="0.25">
      <c r="A2" s="272" t="s">
        <v>433</v>
      </c>
      <c r="B2" s="635" t="s">
        <v>434</v>
      </c>
      <c r="C2" s="636"/>
      <c r="D2" s="636"/>
      <c r="E2" s="636"/>
      <c r="F2" s="636"/>
    </row>
    <row r="4" spans="1:7" x14ac:dyDescent="0.25">
      <c r="B4" s="273" t="s">
        <v>435</v>
      </c>
      <c r="C4" s="637"/>
      <c r="D4" s="637"/>
      <c r="E4" s="637"/>
      <c r="F4" s="637"/>
    </row>
    <row r="5" spans="1:7" x14ac:dyDescent="0.25">
      <c r="B5" s="273" t="s">
        <v>436</v>
      </c>
      <c r="C5" s="637"/>
      <c r="D5" s="637"/>
      <c r="E5" s="637"/>
      <c r="F5" s="637"/>
    </row>
    <row r="6" spans="1:7" ht="15.75" thickBot="1" x14ac:dyDescent="0.3"/>
    <row r="7" spans="1:7" ht="35.450000000000003" customHeight="1" x14ac:dyDescent="0.25">
      <c r="A7" s="638" t="s">
        <v>333</v>
      </c>
      <c r="B7" s="638"/>
      <c r="C7" s="638" t="s">
        <v>334</v>
      </c>
      <c r="D7" s="638" t="s">
        <v>437</v>
      </c>
      <c r="E7" s="640" t="s">
        <v>336</v>
      </c>
      <c r="F7" s="642" t="s">
        <v>17</v>
      </c>
    </row>
    <row r="8" spans="1:7" x14ac:dyDescent="0.25">
      <c r="A8" s="639"/>
      <c r="B8" s="639"/>
      <c r="C8" s="639"/>
      <c r="D8" s="639"/>
      <c r="E8" s="641"/>
      <c r="F8" s="643"/>
    </row>
    <row r="9" spans="1:7" ht="14.45" customHeight="1" x14ac:dyDescent="0.25">
      <c r="A9" s="634" t="s">
        <v>338</v>
      </c>
      <c r="B9" s="634"/>
      <c r="C9" s="274"/>
      <c r="D9" s="275"/>
      <c r="E9" s="275"/>
      <c r="F9" s="276">
        <f>D9*E9</f>
        <v>0</v>
      </c>
    </row>
    <row r="10" spans="1:7" ht="14.45" customHeight="1" x14ac:dyDescent="0.25">
      <c r="A10" s="634" t="s">
        <v>339</v>
      </c>
      <c r="B10" s="634"/>
      <c r="C10" s="274"/>
      <c r="D10" s="275"/>
      <c r="E10" s="275"/>
      <c r="F10" s="276">
        <f t="shared" ref="F10:F14" si="0">D10*E10</f>
        <v>0</v>
      </c>
    </row>
    <row r="11" spans="1:7" ht="14.45" customHeight="1" x14ac:dyDescent="0.25">
      <c r="A11" s="634" t="s">
        <v>340</v>
      </c>
      <c r="B11" s="634"/>
      <c r="C11" s="274"/>
      <c r="D11" s="275"/>
      <c r="E11" s="275"/>
      <c r="F11" s="276">
        <f t="shared" si="0"/>
        <v>0</v>
      </c>
    </row>
    <row r="12" spans="1:7" ht="14.45" customHeight="1" x14ac:dyDescent="0.25">
      <c r="A12" s="634" t="s">
        <v>341</v>
      </c>
      <c r="B12" s="634"/>
      <c r="C12" s="274"/>
      <c r="D12" s="275"/>
      <c r="E12" s="275"/>
      <c r="F12" s="276">
        <f t="shared" si="0"/>
        <v>0</v>
      </c>
    </row>
    <row r="13" spans="1:7" ht="14.45" customHeight="1" x14ac:dyDescent="0.25">
      <c r="A13" s="634" t="s">
        <v>343</v>
      </c>
      <c r="B13" s="634"/>
      <c r="C13" s="274"/>
      <c r="D13" s="275"/>
      <c r="E13" s="275"/>
      <c r="F13" s="276">
        <f t="shared" si="0"/>
        <v>0</v>
      </c>
    </row>
    <row r="14" spans="1:7" ht="14.45" customHeight="1" x14ac:dyDescent="0.25">
      <c r="A14" s="634" t="s">
        <v>342</v>
      </c>
      <c r="B14" s="634"/>
      <c r="C14" s="277"/>
      <c r="D14" s="275"/>
      <c r="E14" s="275"/>
      <c r="F14" s="276">
        <f t="shared" si="0"/>
        <v>0</v>
      </c>
    </row>
    <row r="15" spans="1:7" ht="15.75" thickBot="1" x14ac:dyDescent="0.3">
      <c r="A15" s="644" t="s">
        <v>34</v>
      </c>
      <c r="B15" s="644"/>
      <c r="C15" s="644"/>
      <c r="D15" s="644"/>
      <c r="E15" s="644"/>
      <c r="F15" s="278">
        <f>SUM(F9:F14)</f>
        <v>0</v>
      </c>
      <c r="G15" t="s">
        <v>438</v>
      </c>
    </row>
    <row r="18" spans="1:7" x14ac:dyDescent="0.25">
      <c r="B18" s="273" t="str">
        <f>B4</f>
        <v>Objectif du déplacement</v>
      </c>
      <c r="C18" s="645"/>
      <c r="D18" s="645"/>
      <c r="E18" s="645"/>
      <c r="F18" s="645"/>
    </row>
    <row r="19" spans="1:7" x14ac:dyDescent="0.25">
      <c r="B19" s="273" t="str">
        <f>B5</f>
        <v>Période</v>
      </c>
      <c r="C19" s="645"/>
      <c r="D19" s="645"/>
      <c r="E19" s="645"/>
      <c r="F19" s="645"/>
    </row>
    <row r="20" spans="1:7" ht="15.75" thickBot="1" x14ac:dyDescent="0.3"/>
    <row r="21" spans="1:7" ht="36.6" customHeight="1" x14ac:dyDescent="0.25">
      <c r="A21" s="638" t="s">
        <v>333</v>
      </c>
      <c r="B21" s="638"/>
      <c r="C21" s="638" t="s">
        <v>334</v>
      </c>
      <c r="D21" s="638" t="s">
        <v>437</v>
      </c>
      <c r="E21" s="640" t="s">
        <v>336</v>
      </c>
      <c r="F21" s="642" t="s">
        <v>17</v>
      </c>
    </row>
    <row r="22" spans="1:7" x14ac:dyDescent="0.25">
      <c r="A22" s="639"/>
      <c r="B22" s="639"/>
      <c r="C22" s="639"/>
      <c r="D22" s="639"/>
      <c r="E22" s="641"/>
      <c r="F22" s="643"/>
    </row>
    <row r="23" spans="1:7" x14ac:dyDescent="0.25">
      <c r="A23" s="634" t="s">
        <v>338</v>
      </c>
      <c r="B23" s="634"/>
      <c r="C23" s="274"/>
      <c r="D23" s="275"/>
      <c r="E23" s="275"/>
      <c r="F23" s="276">
        <f>D23*E23</f>
        <v>0</v>
      </c>
    </row>
    <row r="24" spans="1:7" x14ac:dyDescent="0.25">
      <c r="A24" s="634" t="s">
        <v>339</v>
      </c>
      <c r="B24" s="634"/>
      <c r="C24" s="274"/>
      <c r="D24" s="275"/>
      <c r="E24" s="275"/>
      <c r="F24" s="276">
        <f t="shared" ref="F24:F28" si="1">D24*E24</f>
        <v>0</v>
      </c>
    </row>
    <row r="25" spans="1:7" x14ac:dyDescent="0.25">
      <c r="A25" s="634" t="s">
        <v>340</v>
      </c>
      <c r="B25" s="634"/>
      <c r="C25" s="274"/>
      <c r="D25" s="275"/>
      <c r="E25" s="275"/>
      <c r="F25" s="276">
        <f t="shared" si="1"/>
        <v>0</v>
      </c>
    </row>
    <row r="26" spans="1:7" x14ac:dyDescent="0.25">
      <c r="A26" s="634" t="s">
        <v>341</v>
      </c>
      <c r="B26" s="634"/>
      <c r="C26" s="274"/>
      <c r="D26" s="275"/>
      <c r="E26" s="275"/>
      <c r="F26" s="276">
        <f t="shared" si="1"/>
        <v>0</v>
      </c>
    </row>
    <row r="27" spans="1:7" x14ac:dyDescent="0.25">
      <c r="A27" s="634" t="s">
        <v>343</v>
      </c>
      <c r="B27" s="634"/>
      <c r="C27" s="274"/>
      <c r="D27" s="275"/>
      <c r="E27" s="275"/>
      <c r="F27" s="276">
        <f t="shared" si="1"/>
        <v>0</v>
      </c>
    </row>
    <row r="28" spans="1:7" x14ac:dyDescent="0.25">
      <c r="A28" s="634" t="s">
        <v>342</v>
      </c>
      <c r="B28" s="634"/>
      <c r="C28" s="277"/>
      <c r="D28" s="275"/>
      <c r="E28" s="275"/>
      <c r="F28" s="276">
        <f t="shared" si="1"/>
        <v>0</v>
      </c>
    </row>
    <row r="29" spans="1:7" ht="15.75" thickBot="1" x14ac:dyDescent="0.3">
      <c r="A29" s="644" t="s">
        <v>34</v>
      </c>
      <c r="B29" s="644"/>
      <c r="C29" s="644"/>
      <c r="D29" s="644"/>
      <c r="E29" s="644"/>
      <c r="F29" s="278">
        <f>SUM(F23:F28)</f>
        <v>0</v>
      </c>
      <c r="G29" t="s">
        <v>438</v>
      </c>
    </row>
    <row r="32" spans="1:7" x14ac:dyDescent="0.25">
      <c r="B32" s="273" t="str">
        <f>B18</f>
        <v>Objectif du déplacement</v>
      </c>
      <c r="C32" s="645"/>
      <c r="D32" s="645"/>
      <c r="E32" s="645"/>
      <c r="F32" s="645"/>
    </row>
    <row r="33" spans="1:7" x14ac:dyDescent="0.25">
      <c r="B33" s="273" t="str">
        <f>B19</f>
        <v>Période</v>
      </c>
      <c r="C33" s="645"/>
      <c r="D33" s="645"/>
      <c r="E33" s="645"/>
      <c r="F33" s="645"/>
    </row>
    <row r="34" spans="1:7" ht="15.75" thickBot="1" x14ac:dyDescent="0.3"/>
    <row r="35" spans="1:7" ht="36.6" customHeight="1" x14ac:dyDescent="0.25">
      <c r="A35" s="638" t="s">
        <v>333</v>
      </c>
      <c r="B35" s="638"/>
      <c r="C35" s="638" t="s">
        <v>334</v>
      </c>
      <c r="D35" s="638" t="s">
        <v>437</v>
      </c>
      <c r="E35" s="640" t="s">
        <v>336</v>
      </c>
      <c r="F35" s="642" t="s">
        <v>17</v>
      </c>
    </row>
    <row r="36" spans="1:7" x14ac:dyDescent="0.25">
      <c r="A36" s="639"/>
      <c r="B36" s="639"/>
      <c r="C36" s="639"/>
      <c r="D36" s="639"/>
      <c r="E36" s="641"/>
      <c r="F36" s="643"/>
    </row>
    <row r="37" spans="1:7" x14ac:dyDescent="0.25">
      <c r="A37" s="634" t="s">
        <v>338</v>
      </c>
      <c r="B37" s="634"/>
      <c r="C37" s="274"/>
      <c r="D37" s="275"/>
      <c r="E37" s="275"/>
      <c r="F37" s="276">
        <f>D37*E37</f>
        <v>0</v>
      </c>
    </row>
    <row r="38" spans="1:7" x14ac:dyDescent="0.25">
      <c r="A38" s="634" t="s">
        <v>339</v>
      </c>
      <c r="B38" s="634"/>
      <c r="C38" s="274"/>
      <c r="D38" s="275"/>
      <c r="E38" s="275"/>
      <c r="F38" s="276">
        <f t="shared" ref="F38:F42" si="2">D38*E38</f>
        <v>0</v>
      </c>
    </row>
    <row r="39" spans="1:7" x14ac:dyDescent="0.25">
      <c r="A39" s="634" t="s">
        <v>340</v>
      </c>
      <c r="B39" s="634"/>
      <c r="C39" s="274"/>
      <c r="D39" s="275"/>
      <c r="E39" s="275"/>
      <c r="F39" s="276">
        <f t="shared" si="2"/>
        <v>0</v>
      </c>
    </row>
    <row r="40" spans="1:7" x14ac:dyDescent="0.25">
      <c r="A40" s="634" t="s">
        <v>341</v>
      </c>
      <c r="B40" s="634"/>
      <c r="C40" s="274"/>
      <c r="D40" s="275"/>
      <c r="E40" s="275"/>
      <c r="F40" s="276">
        <f t="shared" si="2"/>
        <v>0</v>
      </c>
    </row>
    <row r="41" spans="1:7" x14ac:dyDescent="0.25">
      <c r="A41" s="634" t="s">
        <v>343</v>
      </c>
      <c r="B41" s="634"/>
      <c r="C41" s="274"/>
      <c r="D41" s="275"/>
      <c r="E41" s="275"/>
      <c r="F41" s="276">
        <f t="shared" si="2"/>
        <v>0</v>
      </c>
    </row>
    <row r="42" spans="1:7" x14ac:dyDescent="0.25">
      <c r="A42" s="634" t="s">
        <v>342</v>
      </c>
      <c r="B42" s="634"/>
      <c r="C42" s="277"/>
      <c r="D42" s="275"/>
      <c r="E42" s="275"/>
      <c r="F42" s="276">
        <f t="shared" si="2"/>
        <v>0</v>
      </c>
    </row>
    <row r="43" spans="1:7" ht="15.75" thickBot="1" x14ac:dyDescent="0.3">
      <c r="A43" s="644" t="s">
        <v>34</v>
      </c>
      <c r="B43" s="644"/>
      <c r="C43" s="644"/>
      <c r="D43" s="644"/>
      <c r="E43" s="644"/>
      <c r="F43" s="278">
        <f>SUM(F37:F42)</f>
        <v>0</v>
      </c>
      <c r="G43" t="s">
        <v>438</v>
      </c>
    </row>
    <row r="46" spans="1:7" x14ac:dyDescent="0.25">
      <c r="B46" s="273" t="str">
        <f>B32</f>
        <v>Objectif du déplacement</v>
      </c>
      <c r="C46" s="645"/>
      <c r="D46" s="645"/>
      <c r="E46" s="645"/>
      <c r="F46" s="645"/>
    </row>
    <row r="47" spans="1:7" x14ac:dyDescent="0.25">
      <c r="B47" s="273" t="str">
        <f>B33</f>
        <v>Période</v>
      </c>
      <c r="C47" s="645"/>
      <c r="D47" s="645"/>
      <c r="E47" s="645"/>
      <c r="F47" s="645"/>
    </row>
    <row r="48" spans="1:7" ht="15.75" thickBot="1" x14ac:dyDescent="0.3"/>
    <row r="49" spans="1:7" ht="35.450000000000003" customHeight="1" x14ac:dyDescent="0.25">
      <c r="A49" s="638" t="s">
        <v>333</v>
      </c>
      <c r="B49" s="638"/>
      <c r="C49" s="638" t="s">
        <v>334</v>
      </c>
      <c r="D49" s="638" t="s">
        <v>437</v>
      </c>
      <c r="E49" s="640" t="s">
        <v>336</v>
      </c>
      <c r="F49" s="642" t="s">
        <v>17</v>
      </c>
    </row>
    <row r="50" spans="1:7" x14ac:dyDescent="0.25">
      <c r="A50" s="639"/>
      <c r="B50" s="639"/>
      <c r="C50" s="639"/>
      <c r="D50" s="639"/>
      <c r="E50" s="641"/>
      <c r="F50" s="643"/>
    </row>
    <row r="51" spans="1:7" x14ac:dyDescent="0.25">
      <c r="A51" s="634" t="s">
        <v>338</v>
      </c>
      <c r="B51" s="634"/>
      <c r="C51" s="274"/>
      <c r="D51" s="275"/>
      <c r="E51" s="275"/>
      <c r="F51" s="276">
        <f>D51*E51</f>
        <v>0</v>
      </c>
    </row>
    <row r="52" spans="1:7" x14ac:dyDescent="0.25">
      <c r="A52" s="634" t="s">
        <v>339</v>
      </c>
      <c r="B52" s="634"/>
      <c r="C52" s="274"/>
      <c r="D52" s="275"/>
      <c r="E52" s="275"/>
      <c r="F52" s="276">
        <f t="shared" ref="F52:F56" si="3">D52*E52</f>
        <v>0</v>
      </c>
    </row>
    <row r="53" spans="1:7" x14ac:dyDescent="0.25">
      <c r="A53" s="634" t="s">
        <v>340</v>
      </c>
      <c r="B53" s="634"/>
      <c r="C53" s="274"/>
      <c r="D53" s="275"/>
      <c r="E53" s="275"/>
      <c r="F53" s="276">
        <f t="shared" si="3"/>
        <v>0</v>
      </c>
    </row>
    <row r="54" spans="1:7" x14ac:dyDescent="0.25">
      <c r="A54" s="634" t="s">
        <v>341</v>
      </c>
      <c r="B54" s="634"/>
      <c r="C54" s="274"/>
      <c r="D54" s="275"/>
      <c r="E54" s="275"/>
      <c r="F54" s="276">
        <f t="shared" si="3"/>
        <v>0</v>
      </c>
    </row>
    <row r="55" spans="1:7" x14ac:dyDescent="0.25">
      <c r="A55" s="634" t="s">
        <v>343</v>
      </c>
      <c r="B55" s="634"/>
      <c r="C55" s="274"/>
      <c r="D55" s="275"/>
      <c r="E55" s="275"/>
      <c r="F55" s="276">
        <f t="shared" si="3"/>
        <v>0</v>
      </c>
    </row>
    <row r="56" spans="1:7" x14ac:dyDescent="0.25">
      <c r="A56" s="634" t="s">
        <v>342</v>
      </c>
      <c r="B56" s="634"/>
      <c r="C56" s="277"/>
      <c r="D56" s="275"/>
      <c r="E56" s="275"/>
      <c r="F56" s="276">
        <f t="shared" si="3"/>
        <v>0</v>
      </c>
    </row>
    <row r="57" spans="1:7" ht="15.75" thickBot="1" x14ac:dyDescent="0.3">
      <c r="A57" s="644" t="s">
        <v>34</v>
      </c>
      <c r="B57" s="644"/>
      <c r="C57" s="644"/>
      <c r="D57" s="644"/>
      <c r="E57" s="644"/>
      <c r="F57" s="278">
        <f>SUM(F51:F56)</f>
        <v>0</v>
      </c>
      <c r="G57" t="s">
        <v>438</v>
      </c>
    </row>
    <row r="60" spans="1:7" x14ac:dyDescent="0.25">
      <c r="B60" s="273" t="str">
        <f>B46</f>
        <v>Objectif du déplacement</v>
      </c>
      <c r="C60" s="645"/>
      <c r="D60" s="645"/>
      <c r="E60" s="645"/>
      <c r="F60" s="645"/>
    </row>
    <row r="61" spans="1:7" x14ac:dyDescent="0.25">
      <c r="B61" s="273" t="str">
        <f>B47</f>
        <v>Période</v>
      </c>
      <c r="C61" s="645"/>
      <c r="D61" s="645"/>
      <c r="E61" s="645"/>
      <c r="F61" s="645"/>
    </row>
    <row r="62" spans="1:7" ht="15.75" thickBot="1" x14ac:dyDescent="0.3"/>
    <row r="63" spans="1:7" ht="35.450000000000003" customHeight="1" x14ac:dyDescent="0.25">
      <c r="A63" s="638" t="s">
        <v>333</v>
      </c>
      <c r="B63" s="638"/>
      <c r="C63" s="638" t="s">
        <v>334</v>
      </c>
      <c r="D63" s="638" t="s">
        <v>437</v>
      </c>
      <c r="E63" s="640" t="s">
        <v>336</v>
      </c>
      <c r="F63" s="642" t="s">
        <v>17</v>
      </c>
    </row>
    <row r="64" spans="1:7" x14ac:dyDescent="0.25">
      <c r="A64" s="639"/>
      <c r="B64" s="639"/>
      <c r="C64" s="639"/>
      <c r="D64" s="639"/>
      <c r="E64" s="641"/>
      <c r="F64" s="643"/>
    </row>
    <row r="65" spans="1:7" x14ac:dyDescent="0.25">
      <c r="A65" s="634" t="s">
        <v>338</v>
      </c>
      <c r="B65" s="634"/>
      <c r="C65" s="274"/>
      <c r="D65" s="275"/>
      <c r="E65" s="275"/>
      <c r="F65" s="276">
        <f>D65*E65</f>
        <v>0</v>
      </c>
    </row>
    <row r="66" spans="1:7" x14ac:dyDescent="0.25">
      <c r="A66" s="634" t="s">
        <v>339</v>
      </c>
      <c r="B66" s="634"/>
      <c r="C66" s="274"/>
      <c r="D66" s="275"/>
      <c r="E66" s="275"/>
      <c r="F66" s="276">
        <f t="shared" ref="F66:F70" si="4">D66*E66</f>
        <v>0</v>
      </c>
    </row>
    <row r="67" spans="1:7" x14ac:dyDescent="0.25">
      <c r="A67" s="634" t="s">
        <v>340</v>
      </c>
      <c r="B67" s="634"/>
      <c r="C67" s="274"/>
      <c r="D67" s="275"/>
      <c r="E67" s="275"/>
      <c r="F67" s="276">
        <f t="shared" si="4"/>
        <v>0</v>
      </c>
    </row>
    <row r="68" spans="1:7" x14ac:dyDescent="0.25">
      <c r="A68" s="634" t="s">
        <v>341</v>
      </c>
      <c r="B68" s="634"/>
      <c r="C68" s="274"/>
      <c r="D68" s="275"/>
      <c r="E68" s="275"/>
      <c r="F68" s="276">
        <f t="shared" si="4"/>
        <v>0</v>
      </c>
    </row>
    <row r="69" spans="1:7" x14ac:dyDescent="0.25">
      <c r="A69" s="634" t="s">
        <v>343</v>
      </c>
      <c r="B69" s="634"/>
      <c r="C69" s="274"/>
      <c r="D69" s="275"/>
      <c r="E69" s="275"/>
      <c r="F69" s="276">
        <f t="shared" si="4"/>
        <v>0</v>
      </c>
    </row>
    <row r="70" spans="1:7" x14ac:dyDescent="0.25">
      <c r="A70" s="634" t="s">
        <v>342</v>
      </c>
      <c r="B70" s="634"/>
      <c r="C70" s="277"/>
      <c r="D70" s="275"/>
      <c r="E70" s="275"/>
      <c r="F70" s="276">
        <f t="shared" si="4"/>
        <v>0</v>
      </c>
    </row>
    <row r="71" spans="1:7" ht="15.75" thickBot="1" x14ac:dyDescent="0.3">
      <c r="A71" s="644" t="s">
        <v>34</v>
      </c>
      <c r="B71" s="644"/>
      <c r="C71" s="644"/>
      <c r="D71" s="644"/>
      <c r="E71" s="644"/>
      <c r="F71" s="278">
        <f>SUM(F65:F70)</f>
        <v>0</v>
      </c>
      <c r="G71" t="s">
        <v>438</v>
      </c>
    </row>
    <row r="73" spans="1:7" ht="15.75" thickBot="1" x14ac:dyDescent="0.3"/>
    <row r="74" spans="1:7" ht="19.5" thickBot="1" x14ac:dyDescent="0.35">
      <c r="B74" s="279" t="s">
        <v>349</v>
      </c>
      <c r="C74" s="280"/>
      <c r="D74" s="280"/>
      <c r="E74" s="280"/>
      <c r="F74" s="281">
        <f>F15+F29+F43+F57+F71</f>
        <v>0</v>
      </c>
    </row>
  </sheetData>
  <mergeCells count="72">
    <mergeCell ref="A71:E71"/>
    <mergeCell ref="A65:B65"/>
    <mergeCell ref="A66:B66"/>
    <mergeCell ref="A67:B67"/>
    <mergeCell ref="A68:B68"/>
    <mergeCell ref="A69:B69"/>
    <mergeCell ref="A70:B70"/>
    <mergeCell ref="A57:E57"/>
    <mergeCell ref="C60:F60"/>
    <mergeCell ref="C61:F61"/>
    <mergeCell ref="A63:B64"/>
    <mergeCell ref="C63:C64"/>
    <mergeCell ref="D63:D64"/>
    <mergeCell ref="E63:E64"/>
    <mergeCell ref="F63:F64"/>
    <mergeCell ref="A56:B56"/>
    <mergeCell ref="A43:E43"/>
    <mergeCell ref="C46:F46"/>
    <mergeCell ref="C47:F47"/>
    <mergeCell ref="A49:B50"/>
    <mergeCell ref="C49:C50"/>
    <mergeCell ref="D49:D50"/>
    <mergeCell ref="E49:E50"/>
    <mergeCell ref="F49:F50"/>
    <mergeCell ref="A51:B51"/>
    <mergeCell ref="A52:B52"/>
    <mergeCell ref="A53:B53"/>
    <mergeCell ref="A54:B54"/>
    <mergeCell ref="A55:B55"/>
    <mergeCell ref="A42:B42"/>
    <mergeCell ref="A29:E29"/>
    <mergeCell ref="C32:F32"/>
    <mergeCell ref="C33:F33"/>
    <mergeCell ref="A35:B36"/>
    <mergeCell ref="C35:C36"/>
    <mergeCell ref="D35:D36"/>
    <mergeCell ref="E35:E36"/>
    <mergeCell ref="F35:F36"/>
    <mergeCell ref="A37:B37"/>
    <mergeCell ref="A38:B38"/>
    <mergeCell ref="A39:B39"/>
    <mergeCell ref="A40:B40"/>
    <mergeCell ref="A41:B41"/>
    <mergeCell ref="A28:B28"/>
    <mergeCell ref="A15:E15"/>
    <mergeCell ref="C18:F18"/>
    <mergeCell ref="C19:F19"/>
    <mergeCell ref="A21:B22"/>
    <mergeCell ref="C21:C22"/>
    <mergeCell ref="D21:D22"/>
    <mergeCell ref="E21:E22"/>
    <mergeCell ref="F21:F22"/>
    <mergeCell ref="A23:B23"/>
    <mergeCell ref="A24:B24"/>
    <mergeCell ref="A25:B25"/>
    <mergeCell ref="A26:B26"/>
    <mergeCell ref="A27:B27"/>
    <mergeCell ref="A14:B14"/>
    <mergeCell ref="A1:F1"/>
    <mergeCell ref="B2:F2"/>
    <mergeCell ref="C4:F4"/>
    <mergeCell ref="C5:F5"/>
    <mergeCell ref="A7:B8"/>
    <mergeCell ref="C7:C8"/>
    <mergeCell ref="D7:D8"/>
    <mergeCell ref="E7:E8"/>
    <mergeCell ref="F7:F8"/>
    <mergeCell ref="A9:B9"/>
    <mergeCell ref="A10:B10"/>
    <mergeCell ref="A11:B11"/>
    <mergeCell ref="A12:B12"/>
    <mergeCell ref="A13:B13"/>
  </mergeCells>
  <hyperlinks>
    <hyperlink ref="B2" r:id="rId1" xr:uid="{233CFBBB-B5A9-4558-80EF-5F77A3625425}"/>
    <hyperlink ref="B2:F2" r:id="rId2" display="https://www.tresor.gouv.qc.ca/fileadmin/PDF/secretariat/Directive_frais_remboursables.pdf" xr:uid="{03C08E52-821A-4D2E-A812-5C92FD2D421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F3138-6595-4F7D-9B9B-153DD62B6B94}">
  <sheetPr>
    <tabColor rgb="FFFFFF00"/>
  </sheetPr>
  <dimension ref="A1:H26"/>
  <sheetViews>
    <sheetView showGridLines="0" zoomScale="110" zoomScaleNormal="110" workbookViewId="0">
      <selection activeCell="F2" sqref="F2"/>
    </sheetView>
  </sheetViews>
  <sheetFormatPr baseColWidth="10" defaultColWidth="11.42578125" defaultRowHeight="14.25" x14ac:dyDescent="0.2"/>
  <cols>
    <col min="1" max="1" width="11.5703125" style="282" customWidth="1"/>
    <col min="2" max="2" width="37.7109375" style="283" customWidth="1"/>
    <col min="3" max="3" width="39.5703125" style="283" customWidth="1"/>
    <col min="4" max="4" width="9.28515625" style="283" hidden="1" customWidth="1"/>
    <col min="5" max="5" width="27" style="283" customWidth="1"/>
    <col min="6" max="6" width="11.5703125" style="282" customWidth="1"/>
    <col min="7" max="16384" width="11.42578125" style="283"/>
  </cols>
  <sheetData>
    <row r="1" spans="2:8" ht="13.9" customHeight="1" x14ac:dyDescent="0.2">
      <c r="B1" s="282"/>
      <c r="C1" s="649" t="s">
        <v>440</v>
      </c>
      <c r="D1" s="650"/>
      <c r="E1" s="650"/>
    </row>
    <row r="2" spans="2:8" ht="13.9" customHeight="1" x14ac:dyDescent="0.2">
      <c r="B2" s="282"/>
      <c r="C2" s="650"/>
      <c r="D2" s="650"/>
      <c r="E2" s="650"/>
    </row>
    <row r="3" spans="2:8" ht="13.9" customHeight="1" x14ac:dyDescent="0.2">
      <c r="B3" s="282"/>
      <c r="C3" s="650"/>
      <c r="D3" s="650"/>
      <c r="E3" s="650"/>
    </row>
    <row r="4" spans="2:8" ht="13.9" customHeight="1" x14ac:dyDescent="0.2">
      <c r="B4" s="282"/>
      <c r="C4" s="650"/>
      <c r="D4" s="650"/>
      <c r="E4" s="650"/>
    </row>
    <row r="5" spans="2:8" ht="13.9" customHeight="1" x14ac:dyDescent="0.2">
      <c r="B5" s="282"/>
      <c r="C5" s="650"/>
      <c r="D5" s="650"/>
      <c r="E5" s="650"/>
    </row>
    <row r="6" spans="2:8" ht="14.25" customHeight="1" thickBot="1" x14ac:dyDescent="0.25">
      <c r="B6" s="282"/>
      <c r="C6" s="284"/>
      <c r="D6" s="284"/>
      <c r="E6" s="285" t="s">
        <v>441</v>
      </c>
    </row>
    <row r="7" spans="2:8" ht="48" customHeight="1" thickBot="1" x14ac:dyDescent="0.25">
      <c r="B7" s="651" t="s">
        <v>442</v>
      </c>
      <c r="C7" s="652"/>
      <c r="D7" s="652"/>
      <c r="E7" s="653"/>
    </row>
    <row r="8" spans="2:8" ht="30" customHeight="1" x14ac:dyDescent="0.2">
      <c r="B8" s="286" t="s">
        <v>443</v>
      </c>
      <c r="C8" s="654" t="s">
        <v>444</v>
      </c>
      <c r="D8" s="655"/>
      <c r="E8" s="656"/>
      <c r="F8" s="287"/>
      <c r="G8" s="288"/>
      <c r="H8" s="288"/>
    </row>
    <row r="9" spans="2:8" ht="30" customHeight="1" x14ac:dyDescent="0.2">
      <c r="B9" s="289" t="s">
        <v>389</v>
      </c>
      <c r="C9" s="657"/>
      <c r="D9" s="658"/>
      <c r="E9" s="659"/>
      <c r="F9" s="287"/>
      <c r="G9" s="288"/>
      <c r="H9" s="288"/>
    </row>
    <row r="10" spans="2:8" ht="30" customHeight="1" x14ac:dyDescent="0.25">
      <c r="B10" s="290" t="s">
        <v>445</v>
      </c>
      <c r="C10" s="657"/>
      <c r="D10" s="658"/>
      <c r="E10" s="659"/>
      <c r="F10" s="291"/>
      <c r="G10" s="292"/>
      <c r="H10" s="292"/>
    </row>
    <row r="11" spans="2:8" ht="30" customHeight="1" x14ac:dyDescent="0.25">
      <c r="B11" s="293" t="s">
        <v>446</v>
      </c>
      <c r="C11" s="294"/>
      <c r="D11" s="294"/>
      <c r="E11" s="295"/>
      <c r="F11" s="291"/>
      <c r="G11" s="292"/>
      <c r="H11" s="292"/>
    </row>
    <row r="12" spans="2:8" ht="30" customHeight="1" thickBot="1" x14ac:dyDescent="0.3">
      <c r="B12" s="296" t="s">
        <v>447</v>
      </c>
      <c r="C12" s="646"/>
      <c r="D12" s="647"/>
      <c r="E12" s="648"/>
      <c r="F12" s="291"/>
      <c r="G12" s="292"/>
      <c r="H12" s="292"/>
    </row>
    <row r="13" spans="2:8" ht="12" customHeight="1" thickBot="1" x14ac:dyDescent="0.25">
      <c r="B13" s="666"/>
      <c r="C13" s="666"/>
      <c r="D13" s="666"/>
      <c r="E13" s="667"/>
      <c r="F13" s="297"/>
      <c r="G13" s="298"/>
      <c r="H13" s="298"/>
    </row>
    <row r="14" spans="2:8" ht="40.15" customHeight="1" thickBot="1" x14ac:dyDescent="0.25">
      <c r="B14" s="668" t="s">
        <v>448</v>
      </c>
      <c r="C14" s="669"/>
      <c r="D14" s="670"/>
      <c r="E14" s="299" t="s">
        <v>449</v>
      </c>
      <c r="F14" s="300"/>
      <c r="G14" s="301"/>
      <c r="H14" s="301"/>
    </row>
    <row r="15" spans="2:8" ht="20.100000000000001" customHeight="1" x14ac:dyDescent="0.2">
      <c r="B15" s="302" t="s">
        <v>450</v>
      </c>
      <c r="C15" s="671"/>
      <c r="D15" s="672"/>
      <c r="E15" s="673">
        <f>C18*C19</f>
        <v>0</v>
      </c>
      <c r="F15" s="300"/>
      <c r="G15" s="301"/>
      <c r="H15" s="301"/>
    </row>
    <row r="16" spans="2:8" ht="20.100000000000001" customHeight="1" x14ac:dyDescent="0.2">
      <c r="B16" s="302" t="s">
        <v>327</v>
      </c>
      <c r="C16" s="674"/>
      <c r="D16" s="675"/>
      <c r="E16" s="673"/>
      <c r="F16" s="300"/>
      <c r="G16" s="301"/>
      <c r="H16" s="301"/>
    </row>
    <row r="17" spans="2:8" ht="20.100000000000001" customHeight="1" x14ac:dyDescent="0.2">
      <c r="B17" s="302" t="s">
        <v>451</v>
      </c>
      <c r="C17" s="671"/>
      <c r="D17" s="672"/>
      <c r="E17" s="673"/>
      <c r="F17" s="300"/>
      <c r="G17" s="301"/>
      <c r="H17" s="301"/>
    </row>
    <row r="18" spans="2:8" ht="50.25" customHeight="1" x14ac:dyDescent="0.2">
      <c r="B18" s="303" t="s">
        <v>452</v>
      </c>
      <c r="C18" s="674"/>
      <c r="D18" s="675"/>
      <c r="E18" s="673"/>
      <c r="F18" s="300"/>
      <c r="G18" s="301"/>
      <c r="H18" s="301"/>
    </row>
    <row r="19" spans="2:8" ht="20.100000000000001" customHeight="1" x14ac:dyDescent="0.2">
      <c r="B19" s="302" t="s">
        <v>453</v>
      </c>
      <c r="C19" s="676"/>
      <c r="D19" s="677"/>
      <c r="E19" s="673"/>
      <c r="F19" s="300"/>
      <c r="G19" s="301"/>
      <c r="H19" s="301"/>
    </row>
    <row r="20" spans="2:8" ht="99.75" customHeight="1" thickBot="1" x14ac:dyDescent="0.25">
      <c r="B20" s="304" t="s">
        <v>454</v>
      </c>
      <c r="C20" s="678"/>
      <c r="D20" s="679"/>
      <c r="E20" s="673"/>
      <c r="F20" s="300"/>
      <c r="G20" s="301"/>
      <c r="H20" s="301"/>
    </row>
    <row r="21" spans="2:8" ht="12" customHeight="1" thickBot="1" x14ac:dyDescent="0.25">
      <c r="B21" s="660"/>
      <c r="C21" s="660"/>
      <c r="D21" s="660"/>
      <c r="E21" s="660"/>
      <c r="F21" s="300"/>
      <c r="G21" s="301"/>
      <c r="H21" s="301"/>
    </row>
    <row r="22" spans="2:8" ht="35.1" customHeight="1" thickBot="1" x14ac:dyDescent="0.25">
      <c r="B22" s="305" t="s">
        <v>455</v>
      </c>
      <c r="C22" s="661"/>
      <c r="D22" s="662"/>
      <c r="E22" s="663"/>
      <c r="F22" s="306"/>
      <c r="G22" s="307"/>
      <c r="H22" s="307"/>
    </row>
    <row r="23" spans="2:8" ht="35.1" customHeight="1" thickBot="1" x14ac:dyDescent="0.25">
      <c r="B23" s="308" t="s">
        <v>456</v>
      </c>
      <c r="C23" s="309"/>
      <c r="D23" s="310"/>
      <c r="E23" s="311" t="s">
        <v>378</v>
      </c>
      <c r="F23" s="312"/>
      <c r="G23" s="307"/>
      <c r="H23" s="307"/>
    </row>
    <row r="24" spans="2:8" ht="30" customHeight="1" x14ac:dyDescent="0.2">
      <c r="B24" s="664" t="s">
        <v>457</v>
      </c>
      <c r="C24" s="664"/>
      <c r="D24" s="664"/>
      <c r="E24" s="664"/>
      <c r="F24" s="300"/>
      <c r="G24" s="301"/>
      <c r="H24" s="301"/>
    </row>
    <row r="25" spans="2:8" ht="33.950000000000003" customHeight="1" x14ac:dyDescent="0.2"/>
    <row r="26" spans="2:8" ht="86.25" customHeight="1" x14ac:dyDescent="0.2">
      <c r="B26" s="665" t="s">
        <v>458</v>
      </c>
      <c r="C26" s="665"/>
      <c r="D26" s="665"/>
      <c r="E26" s="665"/>
    </row>
  </sheetData>
  <mergeCells count="19">
    <mergeCell ref="B21:E21"/>
    <mergeCell ref="C22:E22"/>
    <mergeCell ref="B24:E24"/>
    <mergeCell ref="B26:E26"/>
    <mergeCell ref="B13:E13"/>
    <mergeCell ref="B14:D14"/>
    <mergeCell ref="C15:D15"/>
    <mergeCell ref="E15:E20"/>
    <mergeCell ref="C16:D16"/>
    <mergeCell ref="C17:D17"/>
    <mergeCell ref="C18:D18"/>
    <mergeCell ref="C19:D19"/>
    <mergeCell ref="C20:D20"/>
    <mergeCell ref="C12:E12"/>
    <mergeCell ref="C1:E5"/>
    <mergeCell ref="B7:E7"/>
    <mergeCell ref="C8:E8"/>
    <mergeCell ref="C9:E9"/>
    <mergeCell ref="C10:E10"/>
  </mergeCells>
  <dataValidations count="3">
    <dataValidation type="decimal" allowBlank="1" showErrorMessage="1" sqref="C18:D18" xr:uid="{788C550F-AC5D-4240-BD65-E4BBE51997E9}">
      <formula1>0</formula1>
      <formula2>100000000</formula2>
    </dataValidation>
    <dataValidation allowBlank="1" showErrorMessage="1" prompt="Chaque organisme partenaire doit déclarer sa propre contribution nature." sqref="C12:E12" xr:uid="{1322A3C4-1886-4670-B291-D09CDA8D798B}"/>
    <dataValidation type="decimal" allowBlank="1" showInputMessage="1" showErrorMessage="1" sqref="C19:D19" xr:uid="{7DA9164F-DA75-4233-A296-35275C8F2DD2}">
      <formula1>0</formula1>
      <formula2>100000000</formula2>
    </dataValidation>
  </dataValidations>
  <pageMargins left="0.7" right="0.7" top="0.75" bottom="0.75" header="0.3" footer="0.3"/>
  <pageSetup scale="4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DF653-D660-4C99-B140-14AD7499FCE1}">
  <sheetPr>
    <tabColor rgb="FFFFFF00"/>
  </sheetPr>
  <dimension ref="A1:AE84"/>
  <sheetViews>
    <sheetView zoomScale="85" zoomScaleNormal="85" workbookViewId="0">
      <selection activeCell="AB13" sqref="AB13"/>
    </sheetView>
  </sheetViews>
  <sheetFormatPr baseColWidth="10" defaultColWidth="11.42578125" defaultRowHeight="14.25" x14ac:dyDescent="0.2"/>
  <cols>
    <col min="1" max="1" width="17.42578125" style="1" customWidth="1"/>
    <col min="2" max="2" width="13.5703125" style="1" customWidth="1"/>
    <col min="3" max="3" width="18" style="1" customWidth="1"/>
    <col min="4" max="4" width="19.5703125" style="1" customWidth="1"/>
    <col min="5" max="5" width="13.42578125" style="1" customWidth="1"/>
    <col min="6" max="6" width="14.42578125" style="1" customWidth="1"/>
    <col min="7" max="8" width="14.85546875" style="1" customWidth="1"/>
    <col min="9" max="9" width="16.85546875" style="1" customWidth="1"/>
    <col min="10" max="10" width="22.42578125" style="1" customWidth="1"/>
    <col min="11" max="11" width="17.140625" style="1" customWidth="1"/>
    <col min="12" max="12" width="19.85546875" style="1" customWidth="1"/>
    <col min="13" max="17" width="16.5703125" style="1" customWidth="1"/>
    <col min="18" max="18" width="12.85546875" style="1" hidden="1" customWidth="1"/>
    <col min="19" max="19" width="21.5703125" style="1" hidden="1" customWidth="1"/>
    <col min="20" max="20" width="16.42578125" style="219" hidden="1" customWidth="1"/>
    <col min="21" max="21" width="6.5703125" style="1" hidden="1" customWidth="1"/>
    <col min="22" max="22" width="17" style="129" hidden="1" customWidth="1"/>
    <col min="23" max="23" width="15.42578125" style="129" hidden="1" customWidth="1"/>
    <col min="24" max="25" width="14.5703125" style="129" hidden="1" customWidth="1"/>
    <col min="26" max="26" width="16.42578125" style="129" customWidth="1"/>
    <col min="27" max="27" width="20.42578125" style="129" customWidth="1"/>
    <col min="28" max="28" width="28" style="1" customWidth="1"/>
    <col min="29" max="29" width="30.5703125" style="1" customWidth="1"/>
    <col min="30" max="16384" width="11.42578125" style="1"/>
  </cols>
  <sheetData>
    <row r="1" spans="1:28" s="2" customFormat="1" ht="60.95" customHeight="1" thickBot="1" x14ac:dyDescent="0.3">
      <c r="A1" s="814" t="s">
        <v>289</v>
      </c>
      <c r="B1" s="814"/>
      <c r="C1" s="814"/>
      <c r="D1" s="814"/>
      <c r="E1" s="814"/>
      <c r="F1" s="814"/>
      <c r="G1" s="814"/>
      <c r="H1" s="814"/>
      <c r="I1" s="814"/>
      <c r="J1" s="814"/>
      <c r="K1" s="814"/>
      <c r="L1" s="814"/>
      <c r="M1" s="814"/>
      <c r="N1" s="814"/>
      <c r="O1" s="814"/>
      <c r="P1" s="814"/>
      <c r="Q1" s="814"/>
      <c r="R1" s="815" t="s">
        <v>290</v>
      </c>
      <c r="S1" s="816"/>
      <c r="T1" s="816"/>
      <c r="U1" s="816"/>
      <c r="V1" s="816"/>
      <c r="W1" s="816"/>
      <c r="X1" s="816"/>
      <c r="Y1" s="817"/>
      <c r="Z1" s="107"/>
      <c r="AA1" s="107"/>
      <c r="AB1" s="107"/>
    </row>
    <row r="2" spans="1:28" s="4" customFormat="1" ht="26.25" customHeight="1" thickBot="1" x14ac:dyDescent="0.3">
      <c r="A2" s="3"/>
      <c r="E2" s="108"/>
      <c r="F2" s="5"/>
      <c r="G2" s="5"/>
      <c r="H2" s="5"/>
      <c r="I2" s="5"/>
      <c r="J2" s="5"/>
      <c r="K2" s="5"/>
      <c r="L2" s="5"/>
      <c r="M2" s="5"/>
      <c r="N2" s="5"/>
      <c r="O2" s="5"/>
      <c r="P2" s="5"/>
      <c r="Q2" s="5"/>
      <c r="R2" s="818"/>
    </row>
    <row r="3" spans="1:28" s="5" customFormat="1" ht="27" customHeight="1" x14ac:dyDescent="0.2">
      <c r="A3" s="445" t="s">
        <v>1</v>
      </c>
      <c r="B3" s="822">
        <f>'Coût Structure de financement'!B3</f>
        <v>0</v>
      </c>
      <c r="C3" s="822"/>
      <c r="D3" s="822"/>
      <c r="E3" s="822"/>
      <c r="F3" s="822"/>
      <c r="I3" s="823" t="s">
        <v>291</v>
      </c>
      <c r="J3" s="823"/>
      <c r="K3" s="823"/>
      <c r="L3" s="823"/>
      <c r="M3" s="823"/>
      <c r="N3" s="823"/>
      <c r="O3" s="109"/>
      <c r="R3" s="819"/>
      <c r="S3" s="824" t="s">
        <v>292</v>
      </c>
      <c r="T3" s="825"/>
      <c r="V3" s="826" t="s">
        <v>293</v>
      </c>
      <c r="W3" s="827"/>
      <c r="X3" s="827"/>
      <c r="Y3" s="828"/>
    </row>
    <row r="4" spans="1:28" s="5" customFormat="1" ht="32.85" customHeight="1" x14ac:dyDescent="0.2">
      <c r="A4" s="445"/>
      <c r="B4" s="822"/>
      <c r="C4" s="822"/>
      <c r="D4" s="822"/>
      <c r="E4" s="822"/>
      <c r="F4" s="822"/>
      <c r="I4" s="445" t="s">
        <v>294</v>
      </c>
      <c r="J4" s="445"/>
      <c r="K4" s="110">
        <f>'Coût Structure de financement'!L8</f>
        <v>0</v>
      </c>
      <c r="L4" s="445" t="s">
        <v>4</v>
      </c>
      <c r="M4" s="445"/>
      <c r="N4" s="313">
        <f>'Coût Structure de financement'!L4</f>
        <v>0</v>
      </c>
      <c r="O4" s="111"/>
      <c r="R4" s="819"/>
      <c r="S4" s="112" t="s">
        <v>295</v>
      </c>
      <c r="T4" s="113" t="s">
        <v>296</v>
      </c>
      <c r="V4" s="829"/>
      <c r="W4" s="830"/>
      <c r="X4" s="830"/>
      <c r="Y4" s="831"/>
    </row>
    <row r="5" spans="1:28" s="5" customFormat="1" ht="26.45" customHeight="1" x14ac:dyDescent="0.2">
      <c r="A5" s="34" t="s">
        <v>9</v>
      </c>
      <c r="B5" s="832" t="str">
        <f>'Coût Structure de financement'!B7</f>
        <v>(À sélectionner)</v>
      </c>
      <c r="C5" s="832"/>
      <c r="D5" s="832"/>
      <c r="E5" s="832"/>
      <c r="F5" s="832"/>
      <c r="I5" s="445" t="s">
        <v>8</v>
      </c>
      <c r="J5" s="445"/>
      <c r="K5" s="114">
        <f>'Coût Structure de financement'!L6</f>
        <v>0</v>
      </c>
      <c r="L5" s="639" t="s">
        <v>297</v>
      </c>
      <c r="M5" s="639"/>
      <c r="N5" s="115"/>
      <c r="O5" s="116"/>
      <c r="R5" s="819"/>
      <c r="S5" s="117" t="s">
        <v>298</v>
      </c>
      <c r="T5" s="118" t="s">
        <v>299</v>
      </c>
      <c r="V5" s="833" t="s">
        <v>295</v>
      </c>
      <c r="W5" s="834"/>
      <c r="X5" s="834" t="s">
        <v>300</v>
      </c>
      <c r="Y5" s="835"/>
    </row>
    <row r="6" spans="1:28" s="5" customFormat="1" ht="30.6" customHeight="1" thickBot="1" x14ac:dyDescent="0.25">
      <c r="A6" s="34" t="s">
        <v>5</v>
      </c>
      <c r="B6" s="822">
        <f>'Coût Structure de financement'!B5</f>
        <v>0</v>
      </c>
      <c r="C6" s="822"/>
      <c r="D6" s="822"/>
      <c r="E6" s="822"/>
      <c r="F6" s="822"/>
      <c r="I6" s="445" t="s">
        <v>301</v>
      </c>
      <c r="J6" s="445"/>
      <c r="K6" s="119">
        <f>'Coût Structure de financement'!H7</f>
        <v>0</v>
      </c>
      <c r="L6" s="836" t="s">
        <v>302</v>
      </c>
      <c r="M6" s="836"/>
      <c r="N6" s="120"/>
      <c r="O6" s="121"/>
      <c r="R6" s="819"/>
      <c r="S6" s="122" t="s">
        <v>303</v>
      </c>
      <c r="T6" s="123" t="s">
        <v>304</v>
      </c>
      <c r="V6" s="837" t="s">
        <v>305</v>
      </c>
      <c r="W6" s="838"/>
      <c r="X6" s="838" t="s">
        <v>306</v>
      </c>
      <c r="Y6" s="839"/>
    </row>
    <row r="7" spans="1:28" s="5" customFormat="1" ht="37.9" customHeight="1" x14ac:dyDescent="0.2">
      <c r="A7" s="34" t="s">
        <v>307</v>
      </c>
      <c r="B7" s="832" t="str">
        <f>'Coût Structure de financement'!B8</f>
        <v>(À sélectionner)</v>
      </c>
      <c r="C7" s="832"/>
      <c r="D7" s="832"/>
      <c r="E7" s="832"/>
      <c r="F7" s="832"/>
      <c r="I7" s="445" t="s">
        <v>308</v>
      </c>
      <c r="J7" s="445"/>
      <c r="K7" s="119">
        <f>'[3]Coût Structure de financement'!I7</f>
        <v>0.8</v>
      </c>
      <c r="O7" s="121"/>
      <c r="R7" s="818"/>
      <c r="S7" s="840" t="s">
        <v>309</v>
      </c>
      <c r="T7" s="841"/>
      <c r="U7" s="841"/>
      <c r="V7" s="842"/>
      <c r="W7" s="842"/>
      <c r="X7" s="842"/>
      <c r="Y7" s="843"/>
    </row>
    <row r="8" spans="1:28" s="5" customFormat="1" ht="33.6" customHeight="1" thickBot="1" x14ac:dyDescent="0.25">
      <c r="A8" s="1"/>
      <c r="B8" s="1"/>
      <c r="C8" s="1"/>
      <c r="D8" s="1"/>
      <c r="E8" s="1"/>
      <c r="F8" s="1"/>
      <c r="G8" s="1"/>
      <c r="H8" s="1"/>
      <c r="I8" s="1"/>
      <c r="J8" s="1"/>
      <c r="K8" s="1"/>
      <c r="L8" s="1"/>
      <c r="M8" s="1"/>
      <c r="N8" s="1"/>
      <c r="O8" s="1"/>
      <c r="P8" s="1"/>
      <c r="Q8" s="1"/>
      <c r="R8" s="818"/>
      <c r="S8" s="844"/>
      <c r="T8" s="845"/>
      <c r="U8" s="845"/>
      <c r="V8" s="845"/>
      <c r="W8" s="845"/>
      <c r="X8" s="845"/>
      <c r="Y8" s="846"/>
      <c r="Z8" s="127"/>
    </row>
    <row r="9" spans="1:28" s="5" customFormat="1" ht="21" customHeight="1" thickBot="1" x14ac:dyDescent="0.25">
      <c r="A9" s="813" t="s">
        <v>384</v>
      </c>
      <c r="B9" s="813"/>
      <c r="C9" s="813"/>
      <c r="D9" s="813"/>
      <c r="E9" s="813"/>
      <c r="F9" s="813"/>
      <c r="G9" s="813"/>
      <c r="H9" s="813"/>
      <c r="I9" s="813"/>
      <c r="J9" s="813"/>
      <c r="K9" s="813"/>
      <c r="L9" s="813"/>
      <c r="M9" s="813"/>
      <c r="N9" s="813"/>
      <c r="O9" s="813"/>
      <c r="P9" s="813"/>
      <c r="Q9" s="813"/>
      <c r="R9" s="820"/>
      <c r="S9" s="124"/>
      <c r="T9" s="125"/>
      <c r="U9" s="125"/>
      <c r="V9" s="125"/>
      <c r="W9" s="125"/>
      <c r="X9" s="125"/>
      <c r="Y9" s="126"/>
      <c r="Z9" s="127"/>
    </row>
    <row r="10" spans="1:28" ht="27.6" customHeight="1" thickBot="1" x14ac:dyDescent="0.25">
      <c r="A10" s="847" t="s">
        <v>439</v>
      </c>
      <c r="B10" s="848"/>
      <c r="C10" s="848"/>
      <c r="D10" s="848"/>
      <c r="E10" s="848"/>
      <c r="F10" s="848"/>
      <c r="G10" s="848"/>
      <c r="H10" s="848"/>
      <c r="I10" s="848"/>
      <c r="J10" s="848"/>
      <c r="K10" s="848"/>
      <c r="L10" s="848"/>
      <c r="M10" s="848"/>
      <c r="N10" s="848"/>
      <c r="O10" s="848"/>
      <c r="P10" s="848"/>
      <c r="Q10" s="849"/>
      <c r="R10" s="820"/>
      <c r="S10" s="803" t="s">
        <v>310</v>
      </c>
      <c r="T10" s="804"/>
      <c r="U10" s="804"/>
      <c r="V10" s="804"/>
      <c r="W10" s="804"/>
      <c r="X10" s="804"/>
      <c r="Y10" s="805"/>
      <c r="Z10" s="128"/>
    </row>
    <row r="11" spans="1:28" ht="30.75" customHeight="1" x14ac:dyDescent="0.2">
      <c r="A11" s="806" t="s">
        <v>311</v>
      </c>
      <c r="B11" s="796" t="s">
        <v>312</v>
      </c>
      <c r="C11" s="808" t="s">
        <v>313</v>
      </c>
      <c r="D11" s="809"/>
      <c r="E11" s="808" t="s">
        <v>157</v>
      </c>
      <c r="F11" s="811"/>
      <c r="G11" s="811"/>
      <c r="H11" s="793" t="s">
        <v>314</v>
      </c>
      <c r="I11" s="793"/>
      <c r="J11" s="793"/>
      <c r="K11" s="793"/>
      <c r="L11" s="796" t="s">
        <v>315</v>
      </c>
      <c r="M11" s="797" t="s">
        <v>316</v>
      </c>
      <c r="N11" s="797"/>
      <c r="O11" s="798" t="s">
        <v>211</v>
      </c>
      <c r="P11" s="798" t="s">
        <v>317</v>
      </c>
      <c r="Q11" s="799" t="s">
        <v>318</v>
      </c>
      <c r="R11" s="820"/>
      <c r="S11" s="801" t="s">
        <v>319</v>
      </c>
      <c r="T11" s="793" t="s">
        <v>505</v>
      </c>
      <c r="U11" s="793" t="s">
        <v>320</v>
      </c>
      <c r="V11" s="793" t="s">
        <v>321</v>
      </c>
      <c r="W11" s="793" t="s">
        <v>322</v>
      </c>
      <c r="X11" s="793"/>
      <c r="Y11" s="793"/>
      <c r="Z11" s="128"/>
      <c r="AA11" s="131"/>
      <c r="AB11" s="131"/>
    </row>
    <row r="12" spans="1:28" s="2" customFormat="1" ht="19.350000000000001" customHeight="1" x14ac:dyDescent="0.25">
      <c r="A12" s="807"/>
      <c r="B12" s="793"/>
      <c r="C12" s="810"/>
      <c r="D12" s="801"/>
      <c r="E12" s="810"/>
      <c r="F12" s="812"/>
      <c r="G12" s="812"/>
      <c r="H12" s="794"/>
      <c r="I12" s="794"/>
      <c r="J12" s="794"/>
      <c r="K12" s="794"/>
      <c r="L12" s="793"/>
      <c r="M12" s="130" t="s">
        <v>323</v>
      </c>
      <c r="N12" s="130" t="s">
        <v>19</v>
      </c>
      <c r="O12" s="797"/>
      <c r="P12" s="797"/>
      <c r="Q12" s="800"/>
      <c r="R12" s="820"/>
      <c r="S12" s="802"/>
      <c r="T12" s="794"/>
      <c r="U12" s="794"/>
      <c r="V12" s="794"/>
      <c r="W12" s="794"/>
      <c r="X12" s="794"/>
      <c r="Y12" s="794"/>
      <c r="Z12" s="132"/>
      <c r="AA12" s="133"/>
      <c r="AB12" s="133"/>
    </row>
    <row r="13" spans="1:28" s="133" customFormat="1" ht="15" customHeight="1" x14ac:dyDescent="0.25">
      <c r="A13" s="134"/>
      <c r="B13" s="135"/>
      <c r="C13" s="786"/>
      <c r="D13" s="784"/>
      <c r="E13" s="786"/>
      <c r="F13" s="783"/>
      <c r="G13" s="783"/>
      <c r="H13" s="792"/>
      <c r="I13" s="792"/>
      <c r="J13" s="792"/>
      <c r="K13" s="792"/>
      <c r="L13" s="375"/>
      <c r="M13" s="136"/>
      <c r="N13" s="136"/>
      <c r="O13" s="136"/>
      <c r="P13" s="137">
        <f>L13-M13-O13</f>
        <v>0</v>
      </c>
      <c r="Q13" s="224" t="str">
        <f>IF(L13="","",IF(L13&lt;2500,"NON","OUI"))</f>
        <v/>
      </c>
      <c r="R13" s="820"/>
      <c r="S13" s="138" t="str">
        <f>IF(L13="","",IF(L13&lt;2500,"Validation unique",IF(L13&lt;=15000,"Validation partielle","Validation complète")))</f>
        <v/>
      </c>
      <c r="T13" s="139"/>
      <c r="U13" s="140"/>
      <c r="V13" s="141">
        <f>T13*U13</f>
        <v>0</v>
      </c>
      <c r="W13" s="795"/>
      <c r="X13" s="795"/>
      <c r="Y13" s="795"/>
      <c r="Z13" s="142"/>
      <c r="AA13" s="142"/>
      <c r="AB13" s="142"/>
    </row>
    <row r="14" spans="1:28" s="2" customFormat="1" ht="15" customHeight="1" x14ac:dyDescent="0.25">
      <c r="A14" s="134"/>
      <c r="B14" s="135"/>
      <c r="C14" s="786"/>
      <c r="D14" s="784"/>
      <c r="E14" s="786"/>
      <c r="F14" s="783"/>
      <c r="G14" s="783"/>
      <c r="H14" s="792"/>
      <c r="I14" s="792"/>
      <c r="J14" s="792"/>
      <c r="K14" s="792"/>
      <c r="L14" s="375"/>
      <c r="M14" s="136"/>
      <c r="N14" s="136"/>
      <c r="O14" s="136"/>
      <c r="P14" s="137">
        <f t="shared" ref="P14:P33" si="0">L14-M14-O14</f>
        <v>0</v>
      </c>
      <c r="Q14" s="224" t="str">
        <f t="shared" ref="Q14:Q55" si="1">IF(L14="","",IF(L14&lt;2500,"NON","OUI"))</f>
        <v/>
      </c>
      <c r="R14" s="820"/>
      <c r="S14" s="138" t="str">
        <f t="shared" ref="S14:S33" si="2">IF(L14="","",IF(L14&lt;2500,"Validation unique",IF(L14&lt;=15000,"Validation partielle","Validation complète")))</f>
        <v/>
      </c>
      <c r="T14" s="143"/>
      <c r="U14" s="144"/>
      <c r="V14" s="145">
        <f t="shared" ref="V14:V55" si="3">T14*U14</f>
        <v>0</v>
      </c>
      <c r="W14" s="763"/>
      <c r="X14" s="763"/>
      <c r="Y14" s="763"/>
      <c r="Z14" s="142"/>
      <c r="AA14" s="142"/>
      <c r="AB14" s="142"/>
    </row>
    <row r="15" spans="1:28" s="2" customFormat="1" ht="14.45" customHeight="1" x14ac:dyDescent="0.25">
      <c r="A15" s="134"/>
      <c r="B15" s="135"/>
      <c r="C15" s="786"/>
      <c r="D15" s="784"/>
      <c r="E15" s="786"/>
      <c r="F15" s="783"/>
      <c r="G15" s="783"/>
      <c r="H15" s="792"/>
      <c r="I15" s="792"/>
      <c r="J15" s="792"/>
      <c r="K15" s="792"/>
      <c r="L15" s="375"/>
      <c r="M15" s="136"/>
      <c r="N15" s="136"/>
      <c r="O15" s="136"/>
      <c r="P15" s="137">
        <f t="shared" si="0"/>
        <v>0</v>
      </c>
      <c r="Q15" s="224" t="str">
        <f t="shared" si="1"/>
        <v/>
      </c>
      <c r="R15" s="820"/>
      <c r="S15" s="138" t="str">
        <f t="shared" si="2"/>
        <v/>
      </c>
      <c r="T15" s="143"/>
      <c r="U15" s="144"/>
      <c r="V15" s="145">
        <f t="shared" si="3"/>
        <v>0</v>
      </c>
      <c r="W15" s="763"/>
      <c r="X15" s="763"/>
      <c r="Y15" s="763"/>
      <c r="Z15" s="142"/>
      <c r="AA15" s="142"/>
      <c r="AB15" s="142"/>
    </row>
    <row r="16" spans="1:28" s="2" customFormat="1" ht="14.45" customHeight="1" x14ac:dyDescent="0.25">
      <c r="A16" s="134"/>
      <c r="B16" s="135"/>
      <c r="C16" s="786"/>
      <c r="D16" s="784"/>
      <c r="E16" s="786"/>
      <c r="F16" s="783"/>
      <c r="G16" s="783"/>
      <c r="H16" s="792"/>
      <c r="I16" s="792"/>
      <c r="J16" s="792"/>
      <c r="K16" s="792"/>
      <c r="L16" s="375"/>
      <c r="M16" s="136"/>
      <c r="N16" s="136"/>
      <c r="O16" s="146"/>
      <c r="P16" s="137">
        <f t="shared" si="0"/>
        <v>0</v>
      </c>
      <c r="Q16" s="224" t="str">
        <f t="shared" si="1"/>
        <v/>
      </c>
      <c r="R16" s="820"/>
      <c r="S16" s="138" t="str">
        <f t="shared" si="2"/>
        <v/>
      </c>
      <c r="T16" s="143"/>
      <c r="U16" s="144"/>
      <c r="V16" s="145">
        <f t="shared" si="3"/>
        <v>0</v>
      </c>
      <c r="W16" s="760"/>
      <c r="X16" s="761"/>
      <c r="Y16" s="762"/>
      <c r="Z16" s="142"/>
      <c r="AA16" s="142"/>
      <c r="AB16" s="142"/>
    </row>
    <row r="17" spans="1:30" s="2" customFormat="1" ht="14.45" customHeight="1" x14ac:dyDescent="0.25">
      <c r="A17" s="134"/>
      <c r="B17" s="135"/>
      <c r="C17" s="786"/>
      <c r="D17" s="784"/>
      <c r="E17" s="786"/>
      <c r="F17" s="783"/>
      <c r="G17" s="783"/>
      <c r="H17" s="792"/>
      <c r="I17" s="792"/>
      <c r="J17" s="792"/>
      <c r="K17" s="792"/>
      <c r="L17" s="375"/>
      <c r="M17" s="136"/>
      <c r="N17" s="136"/>
      <c r="O17" s="136"/>
      <c r="P17" s="137">
        <f t="shared" si="0"/>
        <v>0</v>
      </c>
      <c r="Q17" s="224" t="str">
        <f t="shared" si="1"/>
        <v/>
      </c>
      <c r="R17" s="820"/>
      <c r="S17" s="138" t="str">
        <f t="shared" si="2"/>
        <v/>
      </c>
      <c r="T17" s="143"/>
      <c r="U17" s="144"/>
      <c r="V17" s="145">
        <f t="shared" si="3"/>
        <v>0</v>
      </c>
      <c r="W17" s="760"/>
      <c r="X17" s="761"/>
      <c r="Y17" s="762"/>
      <c r="Z17" s="142"/>
      <c r="AA17" s="142"/>
      <c r="AB17" s="142"/>
    </row>
    <row r="18" spans="1:30" s="2" customFormat="1" ht="14.45" customHeight="1" x14ac:dyDescent="0.25">
      <c r="A18" s="134"/>
      <c r="B18" s="135"/>
      <c r="C18" s="786"/>
      <c r="D18" s="784"/>
      <c r="E18" s="786"/>
      <c r="F18" s="783"/>
      <c r="G18" s="783"/>
      <c r="H18" s="792"/>
      <c r="I18" s="792"/>
      <c r="J18" s="792"/>
      <c r="K18" s="792"/>
      <c r="L18" s="375"/>
      <c r="M18" s="136"/>
      <c r="N18" s="136"/>
      <c r="O18" s="136"/>
      <c r="P18" s="137">
        <f t="shared" si="0"/>
        <v>0</v>
      </c>
      <c r="Q18" s="224" t="str">
        <f t="shared" si="1"/>
        <v/>
      </c>
      <c r="R18" s="820"/>
      <c r="S18" s="138" t="str">
        <f t="shared" si="2"/>
        <v/>
      </c>
      <c r="T18" s="143"/>
      <c r="U18" s="144"/>
      <c r="V18" s="145">
        <f t="shared" si="3"/>
        <v>0</v>
      </c>
      <c r="W18" s="760"/>
      <c r="X18" s="761"/>
      <c r="Y18" s="762"/>
      <c r="Z18" s="142"/>
      <c r="AA18" s="142"/>
      <c r="AB18" s="142"/>
    </row>
    <row r="19" spans="1:30" s="2" customFormat="1" ht="14.45" customHeight="1" x14ac:dyDescent="0.25">
      <c r="A19" s="134"/>
      <c r="B19" s="135"/>
      <c r="C19" s="786"/>
      <c r="D19" s="784"/>
      <c r="E19" s="786"/>
      <c r="F19" s="783"/>
      <c r="G19" s="783"/>
      <c r="H19" s="792"/>
      <c r="I19" s="792"/>
      <c r="J19" s="792"/>
      <c r="K19" s="792"/>
      <c r="L19" s="375"/>
      <c r="M19" s="136"/>
      <c r="N19" s="136"/>
      <c r="O19" s="136"/>
      <c r="P19" s="137">
        <f t="shared" si="0"/>
        <v>0</v>
      </c>
      <c r="Q19" s="224"/>
      <c r="R19" s="820"/>
      <c r="S19" s="138" t="str">
        <f t="shared" si="2"/>
        <v/>
      </c>
      <c r="T19" s="143"/>
      <c r="U19" s="144"/>
      <c r="V19" s="145">
        <f t="shared" si="3"/>
        <v>0</v>
      </c>
      <c r="W19" s="147"/>
      <c r="X19" s="148"/>
      <c r="Y19" s="149"/>
      <c r="Z19" s="142"/>
      <c r="AA19" s="142"/>
      <c r="AB19" s="142"/>
    </row>
    <row r="20" spans="1:30" s="2" customFormat="1" ht="15" customHeight="1" x14ac:dyDescent="0.25">
      <c r="A20" s="134"/>
      <c r="B20" s="135"/>
      <c r="C20" s="786"/>
      <c r="D20" s="784"/>
      <c r="E20" s="786"/>
      <c r="F20" s="783"/>
      <c r="G20" s="783"/>
      <c r="H20" s="792"/>
      <c r="I20" s="792"/>
      <c r="J20" s="792"/>
      <c r="K20" s="792"/>
      <c r="L20" s="375"/>
      <c r="M20" s="136"/>
      <c r="N20" s="136"/>
      <c r="O20" s="136"/>
      <c r="P20" s="137">
        <f t="shared" si="0"/>
        <v>0</v>
      </c>
      <c r="Q20" s="224"/>
      <c r="R20" s="820"/>
      <c r="S20" s="138" t="str">
        <f t="shared" si="2"/>
        <v/>
      </c>
      <c r="T20" s="143"/>
      <c r="U20" s="144"/>
      <c r="V20" s="145">
        <f t="shared" si="3"/>
        <v>0</v>
      </c>
      <c r="W20" s="147"/>
      <c r="X20" s="148"/>
      <c r="Y20" s="149"/>
      <c r="Z20" s="142"/>
      <c r="AA20" s="142"/>
      <c r="AB20" s="142"/>
    </row>
    <row r="21" spans="1:30" s="2" customFormat="1" ht="15" customHeight="1" x14ac:dyDescent="0.25">
      <c r="A21" s="134"/>
      <c r="B21" s="135"/>
      <c r="C21" s="786"/>
      <c r="D21" s="784"/>
      <c r="E21" s="786"/>
      <c r="F21" s="783"/>
      <c r="G21" s="783"/>
      <c r="H21" s="792"/>
      <c r="I21" s="792"/>
      <c r="J21" s="792"/>
      <c r="K21" s="792"/>
      <c r="L21" s="375"/>
      <c r="M21" s="136"/>
      <c r="N21" s="136"/>
      <c r="O21" s="136"/>
      <c r="P21" s="137">
        <f t="shared" si="0"/>
        <v>0</v>
      </c>
      <c r="Q21" s="224"/>
      <c r="R21" s="820"/>
      <c r="S21" s="138" t="str">
        <f t="shared" si="2"/>
        <v/>
      </c>
      <c r="T21" s="143"/>
      <c r="U21" s="144"/>
      <c r="V21" s="145">
        <f t="shared" si="3"/>
        <v>0</v>
      </c>
      <c r="W21" s="147"/>
      <c r="X21" s="148"/>
      <c r="Y21" s="149"/>
      <c r="Z21" s="142"/>
      <c r="AA21" s="142"/>
      <c r="AB21" s="142"/>
      <c r="AC21" s="142"/>
      <c r="AD21" s="142"/>
    </row>
    <row r="22" spans="1:30" s="2" customFormat="1" ht="15" customHeight="1" x14ac:dyDescent="0.25">
      <c r="A22" s="134"/>
      <c r="B22" s="135"/>
      <c r="C22" s="786"/>
      <c r="D22" s="784"/>
      <c r="E22" s="786"/>
      <c r="F22" s="783"/>
      <c r="G22" s="783"/>
      <c r="H22" s="792"/>
      <c r="I22" s="792"/>
      <c r="J22" s="792"/>
      <c r="K22" s="792"/>
      <c r="L22" s="375"/>
      <c r="M22" s="136"/>
      <c r="N22" s="136"/>
      <c r="O22" s="136"/>
      <c r="P22" s="137">
        <f t="shared" si="0"/>
        <v>0</v>
      </c>
      <c r="Q22" s="224"/>
      <c r="R22" s="820"/>
      <c r="S22" s="138" t="str">
        <f t="shared" si="2"/>
        <v/>
      </c>
      <c r="T22" s="143"/>
      <c r="U22" s="144"/>
      <c r="V22" s="145">
        <f t="shared" si="3"/>
        <v>0</v>
      </c>
      <c r="W22" s="147"/>
      <c r="X22" s="148"/>
      <c r="Y22" s="149"/>
      <c r="Z22" s="142"/>
      <c r="AA22" s="142"/>
      <c r="AB22" s="142"/>
      <c r="AC22" s="142"/>
      <c r="AD22" s="142"/>
    </row>
    <row r="23" spans="1:30" s="2" customFormat="1" ht="15" customHeight="1" x14ac:dyDescent="0.25">
      <c r="A23" s="134"/>
      <c r="B23" s="135"/>
      <c r="C23" s="786"/>
      <c r="D23" s="784"/>
      <c r="E23" s="786"/>
      <c r="F23" s="783"/>
      <c r="G23" s="783"/>
      <c r="H23" s="792"/>
      <c r="I23" s="792"/>
      <c r="J23" s="792"/>
      <c r="K23" s="792"/>
      <c r="L23" s="375"/>
      <c r="M23" s="136"/>
      <c r="N23" s="136"/>
      <c r="O23" s="136"/>
      <c r="P23" s="137">
        <f t="shared" si="0"/>
        <v>0</v>
      </c>
      <c r="Q23" s="224" t="str">
        <f t="shared" si="1"/>
        <v/>
      </c>
      <c r="R23" s="820"/>
      <c r="S23" s="138" t="str">
        <f t="shared" si="2"/>
        <v/>
      </c>
      <c r="T23" s="143"/>
      <c r="U23" s="144"/>
      <c r="V23" s="145">
        <f t="shared" si="3"/>
        <v>0</v>
      </c>
      <c r="W23" s="760"/>
      <c r="X23" s="761"/>
      <c r="Y23" s="762"/>
      <c r="Z23" s="142"/>
      <c r="AA23" s="142"/>
      <c r="AB23" s="142"/>
      <c r="AC23" s="142"/>
      <c r="AD23" s="142"/>
    </row>
    <row r="24" spans="1:30" s="2" customFormat="1" ht="15" customHeight="1" x14ac:dyDescent="0.25">
      <c r="A24" s="134"/>
      <c r="B24" s="135"/>
      <c r="C24" s="786"/>
      <c r="D24" s="784"/>
      <c r="E24" s="786"/>
      <c r="F24" s="783"/>
      <c r="G24" s="783"/>
      <c r="H24" s="792"/>
      <c r="I24" s="792"/>
      <c r="J24" s="792"/>
      <c r="K24" s="792"/>
      <c r="L24" s="375"/>
      <c r="M24" s="136"/>
      <c r="N24" s="136"/>
      <c r="O24" s="136"/>
      <c r="P24" s="137">
        <f t="shared" si="0"/>
        <v>0</v>
      </c>
      <c r="Q24" s="224" t="str">
        <f t="shared" si="1"/>
        <v/>
      </c>
      <c r="R24" s="820"/>
      <c r="S24" s="138" t="str">
        <f t="shared" si="2"/>
        <v/>
      </c>
      <c r="T24" s="143"/>
      <c r="U24" s="144"/>
      <c r="V24" s="145">
        <f t="shared" si="3"/>
        <v>0</v>
      </c>
      <c r="W24" s="760" t="s">
        <v>324</v>
      </c>
      <c r="X24" s="761"/>
      <c r="Y24" s="762"/>
      <c r="Z24" s="142"/>
      <c r="AA24" s="142"/>
      <c r="AB24" s="142"/>
      <c r="AC24" s="142"/>
      <c r="AD24" s="142"/>
    </row>
    <row r="25" spans="1:30" s="2" customFormat="1" ht="15" customHeight="1" x14ac:dyDescent="0.25">
      <c r="A25" s="134"/>
      <c r="B25" s="135"/>
      <c r="C25" s="786"/>
      <c r="D25" s="784"/>
      <c r="E25" s="786"/>
      <c r="F25" s="783"/>
      <c r="G25" s="783"/>
      <c r="H25" s="792"/>
      <c r="I25" s="792"/>
      <c r="J25" s="792"/>
      <c r="K25" s="792"/>
      <c r="L25" s="375"/>
      <c r="M25" s="136"/>
      <c r="N25" s="136"/>
      <c r="O25" s="136"/>
      <c r="P25" s="137">
        <f t="shared" si="0"/>
        <v>0</v>
      </c>
      <c r="Q25" s="224" t="str">
        <f t="shared" si="1"/>
        <v/>
      </c>
      <c r="R25" s="820"/>
      <c r="S25" s="138" t="str">
        <f t="shared" si="2"/>
        <v/>
      </c>
      <c r="T25" s="143"/>
      <c r="U25" s="144"/>
      <c r="V25" s="145">
        <f t="shared" si="3"/>
        <v>0</v>
      </c>
      <c r="W25" s="760"/>
      <c r="X25" s="761"/>
      <c r="Y25" s="762"/>
      <c r="Z25" s="142"/>
      <c r="AA25" s="142"/>
      <c r="AB25" s="142"/>
      <c r="AC25" s="142"/>
      <c r="AD25" s="142"/>
    </row>
    <row r="26" spans="1:30" s="2" customFormat="1" ht="15" customHeight="1" x14ac:dyDescent="0.25">
      <c r="A26" s="134"/>
      <c r="B26" s="135"/>
      <c r="C26" s="786"/>
      <c r="D26" s="784"/>
      <c r="E26" s="786"/>
      <c r="F26" s="783"/>
      <c r="G26" s="783"/>
      <c r="H26" s="792"/>
      <c r="I26" s="792"/>
      <c r="J26" s="792"/>
      <c r="K26" s="792"/>
      <c r="L26" s="375"/>
      <c r="M26" s="136"/>
      <c r="N26" s="136"/>
      <c r="O26" s="136"/>
      <c r="P26" s="137">
        <f t="shared" si="0"/>
        <v>0</v>
      </c>
      <c r="Q26" s="224" t="str">
        <f t="shared" si="1"/>
        <v/>
      </c>
      <c r="R26" s="820"/>
      <c r="S26" s="138" t="str">
        <f t="shared" si="2"/>
        <v/>
      </c>
      <c r="T26" s="143"/>
      <c r="U26" s="144"/>
      <c r="V26" s="145">
        <f t="shared" si="3"/>
        <v>0</v>
      </c>
      <c r="W26" s="760"/>
      <c r="X26" s="761"/>
      <c r="Y26" s="762"/>
      <c r="Z26" s="142"/>
      <c r="AA26" s="142"/>
      <c r="AB26" s="142"/>
      <c r="AC26" s="142"/>
      <c r="AD26" s="142"/>
    </row>
    <row r="27" spans="1:30" s="2" customFormat="1" ht="15" customHeight="1" x14ac:dyDescent="0.25">
      <c r="A27" s="134"/>
      <c r="B27" s="135"/>
      <c r="C27" s="786"/>
      <c r="D27" s="784"/>
      <c r="E27" s="786"/>
      <c r="F27" s="783"/>
      <c r="G27" s="783"/>
      <c r="H27" s="792"/>
      <c r="I27" s="792"/>
      <c r="J27" s="792"/>
      <c r="K27" s="792"/>
      <c r="L27" s="375"/>
      <c r="M27" s="136"/>
      <c r="N27" s="136"/>
      <c r="O27" s="136"/>
      <c r="P27" s="137">
        <f t="shared" si="0"/>
        <v>0</v>
      </c>
      <c r="Q27" s="224" t="str">
        <f t="shared" si="1"/>
        <v/>
      </c>
      <c r="R27" s="820"/>
      <c r="S27" s="138" t="str">
        <f t="shared" si="2"/>
        <v/>
      </c>
      <c r="T27" s="143"/>
      <c r="U27" s="144"/>
      <c r="V27" s="145">
        <f t="shared" si="3"/>
        <v>0</v>
      </c>
      <c r="W27" s="760"/>
      <c r="X27" s="761"/>
      <c r="Y27" s="762"/>
      <c r="Z27" s="142"/>
      <c r="AA27" s="142"/>
      <c r="AB27" s="142"/>
      <c r="AC27" s="142"/>
      <c r="AD27" s="142"/>
    </row>
    <row r="28" spans="1:30" s="2" customFormat="1" ht="15" customHeight="1" x14ac:dyDescent="0.25">
      <c r="A28" s="134"/>
      <c r="B28" s="135"/>
      <c r="C28" s="786"/>
      <c r="D28" s="784"/>
      <c r="E28" s="786"/>
      <c r="F28" s="783"/>
      <c r="G28" s="783"/>
      <c r="H28" s="792"/>
      <c r="I28" s="792"/>
      <c r="J28" s="792"/>
      <c r="K28" s="792"/>
      <c r="L28" s="375"/>
      <c r="M28" s="136"/>
      <c r="N28" s="136"/>
      <c r="O28" s="136"/>
      <c r="P28" s="137">
        <f t="shared" si="0"/>
        <v>0</v>
      </c>
      <c r="Q28" s="224" t="str">
        <f t="shared" si="1"/>
        <v/>
      </c>
      <c r="R28" s="820"/>
      <c r="S28" s="138" t="str">
        <f t="shared" si="2"/>
        <v/>
      </c>
      <c r="T28" s="143"/>
      <c r="U28" s="144"/>
      <c r="V28" s="145">
        <f t="shared" si="3"/>
        <v>0</v>
      </c>
      <c r="W28" s="760"/>
      <c r="X28" s="761"/>
      <c r="Y28" s="762"/>
      <c r="Z28" s="142"/>
      <c r="AA28" s="142"/>
      <c r="AB28" s="142"/>
      <c r="AC28" s="142"/>
      <c r="AD28" s="142"/>
    </row>
    <row r="29" spans="1:30" s="2" customFormat="1" ht="15" customHeight="1" x14ac:dyDescent="0.25">
      <c r="A29" s="134"/>
      <c r="B29" s="135"/>
      <c r="C29" s="786"/>
      <c r="D29" s="784"/>
      <c r="E29" s="786"/>
      <c r="F29" s="783"/>
      <c r="G29" s="783"/>
      <c r="H29" s="792"/>
      <c r="I29" s="792"/>
      <c r="J29" s="792"/>
      <c r="K29" s="792"/>
      <c r="L29" s="375"/>
      <c r="M29" s="136"/>
      <c r="N29" s="136"/>
      <c r="O29" s="136"/>
      <c r="P29" s="137">
        <f t="shared" si="0"/>
        <v>0</v>
      </c>
      <c r="Q29" s="224" t="str">
        <f t="shared" si="1"/>
        <v/>
      </c>
      <c r="R29" s="820"/>
      <c r="S29" s="138" t="str">
        <f t="shared" si="2"/>
        <v/>
      </c>
      <c r="T29" s="143"/>
      <c r="U29" s="144"/>
      <c r="V29" s="145">
        <f t="shared" si="3"/>
        <v>0</v>
      </c>
      <c r="W29" s="760"/>
      <c r="X29" s="761"/>
      <c r="Y29" s="762"/>
      <c r="Z29" s="142"/>
      <c r="AA29" s="142"/>
      <c r="AB29" s="142"/>
      <c r="AC29" s="142"/>
      <c r="AD29" s="142"/>
    </row>
    <row r="30" spans="1:30" s="2" customFormat="1" ht="15" customHeight="1" x14ac:dyDescent="0.25">
      <c r="A30" s="134"/>
      <c r="B30" s="135"/>
      <c r="C30" s="786"/>
      <c r="D30" s="784"/>
      <c r="E30" s="786"/>
      <c r="F30" s="783"/>
      <c r="G30" s="783"/>
      <c r="H30" s="792"/>
      <c r="I30" s="792"/>
      <c r="J30" s="792"/>
      <c r="K30" s="792"/>
      <c r="L30" s="375"/>
      <c r="M30" s="136"/>
      <c r="N30" s="136"/>
      <c r="O30" s="136"/>
      <c r="P30" s="137">
        <f t="shared" si="0"/>
        <v>0</v>
      </c>
      <c r="Q30" s="224" t="str">
        <f t="shared" si="1"/>
        <v/>
      </c>
      <c r="R30" s="820"/>
      <c r="S30" s="138" t="str">
        <f t="shared" si="2"/>
        <v/>
      </c>
      <c r="T30" s="143"/>
      <c r="U30" s="144"/>
      <c r="V30" s="145">
        <f t="shared" si="3"/>
        <v>0</v>
      </c>
      <c r="W30" s="760"/>
      <c r="X30" s="761"/>
      <c r="Y30" s="762"/>
      <c r="Z30" s="142"/>
      <c r="AA30" s="142"/>
      <c r="AB30" s="142"/>
      <c r="AC30" s="142"/>
      <c r="AD30" s="142"/>
    </row>
    <row r="31" spans="1:30" s="2" customFormat="1" ht="15" customHeight="1" x14ac:dyDescent="0.25">
      <c r="A31" s="134"/>
      <c r="B31" s="135"/>
      <c r="C31" s="786"/>
      <c r="D31" s="784"/>
      <c r="E31" s="786"/>
      <c r="F31" s="783"/>
      <c r="G31" s="783"/>
      <c r="H31" s="792"/>
      <c r="I31" s="792"/>
      <c r="J31" s="792"/>
      <c r="K31" s="792"/>
      <c r="L31" s="375"/>
      <c r="M31" s="136"/>
      <c r="N31" s="136"/>
      <c r="O31" s="136"/>
      <c r="P31" s="137">
        <f t="shared" si="0"/>
        <v>0</v>
      </c>
      <c r="Q31" s="224" t="str">
        <f t="shared" si="1"/>
        <v/>
      </c>
      <c r="R31" s="820"/>
      <c r="S31" s="138" t="str">
        <f t="shared" si="2"/>
        <v/>
      </c>
      <c r="T31" s="143"/>
      <c r="U31" s="144"/>
      <c r="V31" s="145">
        <f t="shared" si="3"/>
        <v>0</v>
      </c>
      <c r="W31" s="760"/>
      <c r="X31" s="761"/>
      <c r="Y31" s="762"/>
      <c r="Z31" s="142"/>
      <c r="AA31" s="142"/>
      <c r="AB31" s="142"/>
      <c r="AC31" s="142"/>
      <c r="AD31" s="142"/>
    </row>
    <row r="32" spans="1:30" s="2" customFormat="1" ht="15" customHeight="1" x14ac:dyDescent="0.25">
      <c r="A32" s="134"/>
      <c r="B32" s="135"/>
      <c r="C32" s="786"/>
      <c r="D32" s="784"/>
      <c r="E32" s="786"/>
      <c r="F32" s="783"/>
      <c r="G32" s="783"/>
      <c r="H32" s="792"/>
      <c r="I32" s="792"/>
      <c r="J32" s="792"/>
      <c r="K32" s="792"/>
      <c r="L32" s="375"/>
      <c r="M32" s="136"/>
      <c r="N32" s="136"/>
      <c r="O32" s="136"/>
      <c r="P32" s="137">
        <f t="shared" si="0"/>
        <v>0</v>
      </c>
      <c r="Q32" s="224" t="str">
        <f t="shared" si="1"/>
        <v/>
      </c>
      <c r="R32" s="820"/>
      <c r="S32" s="138" t="str">
        <f t="shared" si="2"/>
        <v/>
      </c>
      <c r="T32" s="143"/>
      <c r="U32" s="144"/>
      <c r="V32" s="145">
        <f t="shared" si="3"/>
        <v>0</v>
      </c>
      <c r="W32" s="760"/>
      <c r="X32" s="761"/>
      <c r="Y32" s="762"/>
      <c r="Z32" s="142"/>
      <c r="AA32" s="142"/>
      <c r="AB32" s="142"/>
      <c r="AC32" s="142"/>
      <c r="AD32" s="142"/>
    </row>
    <row r="33" spans="1:30" s="2" customFormat="1" ht="15" customHeight="1" thickBot="1" x14ac:dyDescent="0.3">
      <c r="A33" s="225"/>
      <c r="B33" s="226"/>
      <c r="C33" s="768"/>
      <c r="D33" s="766"/>
      <c r="E33" s="768"/>
      <c r="F33" s="765"/>
      <c r="G33" s="765"/>
      <c r="H33" s="792"/>
      <c r="I33" s="792"/>
      <c r="J33" s="792"/>
      <c r="K33" s="792"/>
      <c r="L33" s="375"/>
      <c r="M33" s="227"/>
      <c r="N33" s="136"/>
      <c r="O33" s="227"/>
      <c r="P33" s="137">
        <f t="shared" si="0"/>
        <v>0</v>
      </c>
      <c r="Q33" s="228" t="str">
        <f t="shared" si="1"/>
        <v/>
      </c>
      <c r="R33" s="820"/>
      <c r="S33" s="138" t="str">
        <f t="shared" si="2"/>
        <v/>
      </c>
      <c r="T33" s="143"/>
      <c r="U33" s="144"/>
      <c r="V33" s="145">
        <f t="shared" si="3"/>
        <v>0</v>
      </c>
      <c r="W33" s="760"/>
      <c r="X33" s="761"/>
      <c r="Y33" s="762"/>
      <c r="Z33" s="142"/>
      <c r="AA33" s="142"/>
      <c r="AB33" s="142"/>
      <c r="AC33" s="142"/>
      <c r="AD33" s="142"/>
    </row>
    <row r="34" spans="1:30" s="2" customFormat="1" ht="27.6" customHeight="1" thickBot="1" x14ac:dyDescent="0.3">
      <c r="A34" s="787" t="s">
        <v>478</v>
      </c>
      <c r="B34" s="788"/>
      <c r="C34" s="788"/>
      <c r="D34" s="788"/>
      <c r="E34" s="788"/>
      <c r="F34" s="788"/>
      <c r="G34" s="788"/>
      <c r="H34" s="788"/>
      <c r="I34" s="788"/>
      <c r="J34" s="788"/>
      <c r="K34" s="788"/>
      <c r="L34" s="788"/>
      <c r="M34" s="788"/>
      <c r="N34" s="788"/>
      <c r="O34" s="788"/>
      <c r="P34" s="788"/>
      <c r="Q34" s="789"/>
      <c r="R34" s="820"/>
      <c r="S34" s="772" t="s">
        <v>325</v>
      </c>
      <c r="T34" s="773"/>
      <c r="U34" s="773"/>
      <c r="V34" s="773"/>
      <c r="W34" s="773"/>
      <c r="X34" s="773"/>
      <c r="Y34" s="774"/>
      <c r="Z34" s="142"/>
      <c r="AA34" s="142"/>
      <c r="AB34" s="142"/>
      <c r="AC34" s="142"/>
      <c r="AD34" s="142"/>
    </row>
    <row r="35" spans="1:30" s="2" customFormat="1" ht="38.25" x14ac:dyDescent="0.25">
      <c r="A35" s="778" t="s">
        <v>326</v>
      </c>
      <c r="B35" s="779"/>
      <c r="C35" s="779"/>
      <c r="D35" s="780"/>
      <c r="E35" s="790" t="s">
        <v>327</v>
      </c>
      <c r="F35" s="791"/>
      <c r="G35" s="221" t="s">
        <v>328</v>
      </c>
      <c r="H35" s="222" t="s">
        <v>24</v>
      </c>
      <c r="I35" s="222" t="s">
        <v>329</v>
      </c>
      <c r="J35" s="781" t="s">
        <v>330</v>
      </c>
      <c r="K35" s="780"/>
      <c r="L35" s="222" t="str">
        <f>L11</f>
        <v>Montant avant taxes</v>
      </c>
      <c r="M35" s="221" t="s">
        <v>323</v>
      </c>
      <c r="N35" s="221" t="s">
        <v>19</v>
      </c>
      <c r="O35" s="223" t="s">
        <v>211</v>
      </c>
      <c r="P35" s="221" t="s">
        <v>317</v>
      </c>
      <c r="Q35" s="222" t="s">
        <v>331</v>
      </c>
      <c r="R35" s="820"/>
      <c r="S35" s="775"/>
      <c r="T35" s="776"/>
      <c r="U35" s="776"/>
      <c r="V35" s="776"/>
      <c r="W35" s="776"/>
      <c r="X35" s="776"/>
      <c r="Y35" s="777"/>
      <c r="Z35" s="142"/>
      <c r="AA35" s="142"/>
      <c r="AB35" s="142"/>
      <c r="AC35" s="142"/>
      <c r="AD35" s="142"/>
    </row>
    <row r="36" spans="1:30" s="2" customFormat="1" ht="15" customHeight="1" x14ac:dyDescent="0.25">
      <c r="A36" s="782"/>
      <c r="B36" s="783"/>
      <c r="C36" s="783"/>
      <c r="D36" s="784"/>
      <c r="E36" s="785"/>
      <c r="F36" s="785"/>
      <c r="G36" s="150">
        <v>25</v>
      </c>
      <c r="H36" s="151">
        <v>0.26</v>
      </c>
      <c r="I36" s="150"/>
      <c r="J36" s="786"/>
      <c r="K36" s="784"/>
      <c r="L36" s="152">
        <f>ROUND((G36+(G36*H36))*I36,0)</f>
        <v>0</v>
      </c>
      <c r="M36" s="688" t="s">
        <v>216</v>
      </c>
      <c r="N36" s="136"/>
      <c r="O36" s="136"/>
      <c r="P36" s="137">
        <f>L36-N36-O36</f>
        <v>0</v>
      </c>
      <c r="Q36" s="220" t="str">
        <f>IF(L36="","",IF(L36&lt;7500,"NON","OUI"))</f>
        <v>NON</v>
      </c>
      <c r="R36" s="820"/>
      <c r="S36" s="138" t="str">
        <f t="shared" ref="S36:S47" si="4">IF(L36="","",IF(L36&lt;2500,"Validation unique",IF(L36&lt;=15000,"Validation partielle","Validation complète")))</f>
        <v>Validation unique</v>
      </c>
      <c r="T36" s="143"/>
      <c r="U36" s="144"/>
      <c r="V36" s="145">
        <f t="shared" si="3"/>
        <v>0</v>
      </c>
      <c r="W36" s="760"/>
      <c r="X36" s="761"/>
      <c r="Y36" s="762"/>
      <c r="Z36" s="142"/>
      <c r="AA36" s="142"/>
      <c r="AB36" s="142"/>
      <c r="AC36" s="142"/>
      <c r="AD36" s="142"/>
    </row>
    <row r="37" spans="1:30" s="2" customFormat="1" ht="15" customHeight="1" x14ac:dyDescent="0.25">
      <c r="A37" s="782"/>
      <c r="B37" s="783"/>
      <c r="C37" s="783"/>
      <c r="D37" s="784"/>
      <c r="E37" s="785"/>
      <c r="F37" s="785"/>
      <c r="G37" s="150"/>
      <c r="H37" s="153"/>
      <c r="I37" s="150"/>
      <c r="J37" s="786"/>
      <c r="K37" s="784"/>
      <c r="L37" s="152">
        <f t="shared" ref="L37:L47" si="5">ROUND((G37+(G37*H37))*I37,0)</f>
        <v>0</v>
      </c>
      <c r="M37" s="689"/>
      <c r="N37" s="136"/>
      <c r="O37" s="136"/>
      <c r="P37" s="137">
        <f>L37-N37-O37</f>
        <v>0</v>
      </c>
      <c r="Q37" s="220" t="str">
        <f t="shared" ref="Q37:Q47" si="6">IF(L37="","",IF(L37&lt;7500,"NON","OUI"))</f>
        <v>NON</v>
      </c>
      <c r="R37" s="820"/>
      <c r="S37" s="138" t="str">
        <f t="shared" si="4"/>
        <v>Validation unique</v>
      </c>
      <c r="T37" s="143"/>
      <c r="U37" s="144"/>
      <c r="V37" s="145">
        <f t="shared" si="3"/>
        <v>0</v>
      </c>
      <c r="W37" s="760"/>
      <c r="X37" s="761"/>
      <c r="Y37" s="762"/>
      <c r="Z37" s="142"/>
      <c r="AA37" s="142"/>
      <c r="AB37" s="142"/>
      <c r="AC37" s="142"/>
      <c r="AD37" s="142"/>
    </row>
    <row r="38" spans="1:30" s="2" customFormat="1" ht="15" customHeight="1" x14ac:dyDescent="0.25">
      <c r="A38" s="782"/>
      <c r="B38" s="783"/>
      <c r="C38" s="783"/>
      <c r="D38" s="784"/>
      <c r="E38" s="785"/>
      <c r="F38" s="785"/>
      <c r="G38" s="150"/>
      <c r="H38" s="153"/>
      <c r="I38" s="150"/>
      <c r="J38" s="786"/>
      <c r="K38" s="784"/>
      <c r="L38" s="152">
        <f t="shared" si="5"/>
        <v>0</v>
      </c>
      <c r="M38" s="689"/>
      <c r="N38" s="136"/>
      <c r="O38" s="136"/>
      <c r="P38" s="137">
        <f t="shared" ref="P38:P47" si="7">L38-N38-O38</f>
        <v>0</v>
      </c>
      <c r="Q38" s="220" t="str">
        <f t="shared" si="6"/>
        <v>NON</v>
      </c>
      <c r="R38" s="820"/>
      <c r="S38" s="138" t="str">
        <f t="shared" si="4"/>
        <v>Validation unique</v>
      </c>
      <c r="T38" s="143"/>
      <c r="U38" s="144"/>
      <c r="V38" s="145">
        <f t="shared" si="3"/>
        <v>0</v>
      </c>
      <c r="W38" s="760"/>
      <c r="X38" s="761"/>
      <c r="Y38" s="762"/>
      <c r="Z38" s="142"/>
      <c r="AA38" s="142"/>
      <c r="AB38" s="142"/>
      <c r="AC38" s="142"/>
      <c r="AD38" s="142"/>
    </row>
    <row r="39" spans="1:30" s="2" customFormat="1" ht="15" customHeight="1" x14ac:dyDescent="0.25">
      <c r="A39" s="782"/>
      <c r="B39" s="783"/>
      <c r="C39" s="783"/>
      <c r="D39" s="784"/>
      <c r="E39" s="785"/>
      <c r="F39" s="785"/>
      <c r="G39" s="150"/>
      <c r="H39" s="153"/>
      <c r="I39" s="150"/>
      <c r="J39" s="786"/>
      <c r="K39" s="784"/>
      <c r="L39" s="152">
        <f t="shared" si="5"/>
        <v>0</v>
      </c>
      <c r="M39" s="689"/>
      <c r="N39" s="136"/>
      <c r="O39" s="136"/>
      <c r="P39" s="137">
        <f t="shared" si="7"/>
        <v>0</v>
      </c>
      <c r="Q39" s="220" t="str">
        <f t="shared" si="6"/>
        <v>NON</v>
      </c>
      <c r="R39" s="820"/>
      <c r="S39" s="138" t="str">
        <f t="shared" si="4"/>
        <v>Validation unique</v>
      </c>
      <c r="T39" s="143"/>
      <c r="U39" s="144"/>
      <c r="V39" s="145">
        <f t="shared" si="3"/>
        <v>0</v>
      </c>
      <c r="W39" s="760"/>
      <c r="X39" s="761"/>
      <c r="Y39" s="762"/>
      <c r="Z39" s="142"/>
      <c r="AA39" s="142"/>
      <c r="AB39" s="142"/>
      <c r="AC39" s="142"/>
      <c r="AD39" s="142"/>
    </row>
    <row r="40" spans="1:30" s="2" customFormat="1" ht="15" customHeight="1" x14ac:dyDescent="0.25">
      <c r="A40" s="782"/>
      <c r="B40" s="783"/>
      <c r="C40" s="783"/>
      <c r="D40" s="784"/>
      <c r="E40" s="785"/>
      <c r="F40" s="785"/>
      <c r="G40" s="150"/>
      <c r="H40" s="153"/>
      <c r="I40" s="150"/>
      <c r="J40" s="786"/>
      <c r="K40" s="784"/>
      <c r="L40" s="152">
        <f t="shared" si="5"/>
        <v>0</v>
      </c>
      <c r="M40" s="689"/>
      <c r="N40" s="136"/>
      <c r="O40" s="136"/>
      <c r="P40" s="137">
        <f t="shared" si="7"/>
        <v>0</v>
      </c>
      <c r="Q40" s="220" t="str">
        <f t="shared" si="6"/>
        <v>NON</v>
      </c>
      <c r="R40" s="820"/>
      <c r="S40" s="138" t="str">
        <f t="shared" si="4"/>
        <v>Validation unique</v>
      </c>
      <c r="T40" s="143"/>
      <c r="U40" s="144"/>
      <c r="V40" s="145">
        <f t="shared" si="3"/>
        <v>0</v>
      </c>
      <c r="W40" s="760"/>
      <c r="X40" s="761"/>
      <c r="Y40" s="762"/>
      <c r="Z40" s="142"/>
      <c r="AA40" s="142"/>
      <c r="AB40" s="142"/>
      <c r="AC40" s="142"/>
      <c r="AD40" s="142"/>
    </row>
    <row r="41" spans="1:30" s="2" customFormat="1" ht="15" customHeight="1" x14ac:dyDescent="0.25">
      <c r="A41" s="782"/>
      <c r="B41" s="783"/>
      <c r="C41" s="783"/>
      <c r="D41" s="784"/>
      <c r="E41" s="785"/>
      <c r="F41" s="785"/>
      <c r="G41" s="150"/>
      <c r="H41" s="153"/>
      <c r="I41" s="150"/>
      <c r="J41" s="786"/>
      <c r="K41" s="784"/>
      <c r="L41" s="152">
        <f t="shared" si="5"/>
        <v>0</v>
      </c>
      <c r="M41" s="689"/>
      <c r="N41" s="136"/>
      <c r="O41" s="136"/>
      <c r="P41" s="137">
        <f t="shared" si="7"/>
        <v>0</v>
      </c>
      <c r="Q41" s="220" t="str">
        <f t="shared" si="6"/>
        <v>NON</v>
      </c>
      <c r="R41" s="820"/>
      <c r="S41" s="138" t="str">
        <f t="shared" si="4"/>
        <v>Validation unique</v>
      </c>
      <c r="T41" s="143"/>
      <c r="U41" s="144"/>
      <c r="V41" s="145">
        <f t="shared" si="3"/>
        <v>0</v>
      </c>
      <c r="W41" s="760"/>
      <c r="X41" s="761"/>
      <c r="Y41" s="762"/>
      <c r="Z41" s="142"/>
      <c r="AA41" s="142"/>
      <c r="AB41" s="142"/>
      <c r="AC41" s="142"/>
      <c r="AD41" s="142"/>
    </row>
    <row r="42" spans="1:30" s="2" customFormat="1" ht="15" customHeight="1" x14ac:dyDescent="0.25">
      <c r="A42" s="782"/>
      <c r="B42" s="783"/>
      <c r="C42" s="783"/>
      <c r="D42" s="784"/>
      <c r="E42" s="785"/>
      <c r="F42" s="785"/>
      <c r="G42" s="150"/>
      <c r="H42" s="153"/>
      <c r="I42" s="150"/>
      <c r="J42" s="786"/>
      <c r="K42" s="784"/>
      <c r="L42" s="152">
        <f t="shared" si="5"/>
        <v>0</v>
      </c>
      <c r="M42" s="689"/>
      <c r="N42" s="136"/>
      <c r="O42" s="136"/>
      <c r="P42" s="137">
        <f t="shared" si="7"/>
        <v>0</v>
      </c>
      <c r="Q42" s="220" t="str">
        <f t="shared" si="6"/>
        <v>NON</v>
      </c>
      <c r="R42" s="820"/>
      <c r="S42" s="138" t="str">
        <f t="shared" si="4"/>
        <v>Validation unique</v>
      </c>
      <c r="T42" s="143"/>
      <c r="U42" s="144"/>
      <c r="V42" s="145">
        <f t="shared" si="3"/>
        <v>0</v>
      </c>
      <c r="W42" s="760"/>
      <c r="X42" s="761"/>
      <c r="Y42" s="762"/>
      <c r="Z42" s="142"/>
      <c r="AA42" s="142"/>
      <c r="AB42" s="142"/>
      <c r="AC42" s="142"/>
      <c r="AD42" s="142"/>
    </row>
    <row r="43" spans="1:30" s="2" customFormat="1" ht="15" customHeight="1" x14ac:dyDescent="0.25">
      <c r="A43" s="782"/>
      <c r="B43" s="783"/>
      <c r="C43" s="783"/>
      <c r="D43" s="784"/>
      <c r="E43" s="785"/>
      <c r="F43" s="785"/>
      <c r="G43" s="150"/>
      <c r="H43" s="153"/>
      <c r="I43" s="150"/>
      <c r="J43" s="786"/>
      <c r="K43" s="784"/>
      <c r="L43" s="152">
        <f t="shared" si="5"/>
        <v>0</v>
      </c>
      <c r="M43" s="689"/>
      <c r="N43" s="136"/>
      <c r="O43" s="136"/>
      <c r="P43" s="137">
        <f t="shared" si="7"/>
        <v>0</v>
      </c>
      <c r="Q43" s="220" t="str">
        <f t="shared" si="6"/>
        <v>NON</v>
      </c>
      <c r="R43" s="820"/>
      <c r="S43" s="138" t="str">
        <f t="shared" si="4"/>
        <v>Validation unique</v>
      </c>
      <c r="T43" s="143"/>
      <c r="U43" s="144"/>
      <c r="V43" s="145">
        <f t="shared" si="3"/>
        <v>0</v>
      </c>
      <c r="W43" s="760"/>
      <c r="X43" s="761"/>
      <c r="Y43" s="762"/>
      <c r="Z43" s="142"/>
      <c r="AA43" s="142"/>
      <c r="AB43" s="142"/>
      <c r="AC43" s="142"/>
      <c r="AD43" s="142"/>
    </row>
    <row r="44" spans="1:30" s="2" customFormat="1" ht="15" customHeight="1" x14ac:dyDescent="0.25">
      <c r="A44" s="782"/>
      <c r="B44" s="783"/>
      <c r="C44" s="783"/>
      <c r="D44" s="784"/>
      <c r="E44" s="785"/>
      <c r="F44" s="785"/>
      <c r="G44" s="150"/>
      <c r="H44" s="153"/>
      <c r="I44" s="150"/>
      <c r="J44" s="786"/>
      <c r="K44" s="784"/>
      <c r="L44" s="152">
        <f t="shared" si="5"/>
        <v>0</v>
      </c>
      <c r="M44" s="689"/>
      <c r="N44" s="136"/>
      <c r="O44" s="136"/>
      <c r="P44" s="137">
        <f t="shared" si="7"/>
        <v>0</v>
      </c>
      <c r="Q44" s="220" t="str">
        <f t="shared" si="6"/>
        <v>NON</v>
      </c>
      <c r="R44" s="820"/>
      <c r="S44" s="138" t="str">
        <f t="shared" si="4"/>
        <v>Validation unique</v>
      </c>
      <c r="T44" s="143"/>
      <c r="U44" s="144"/>
      <c r="V44" s="145">
        <f t="shared" si="3"/>
        <v>0</v>
      </c>
      <c r="W44" s="760"/>
      <c r="X44" s="761"/>
      <c r="Y44" s="762"/>
      <c r="Z44" s="142"/>
      <c r="AA44" s="142"/>
      <c r="AB44" s="142"/>
      <c r="AC44" s="142"/>
      <c r="AD44" s="142"/>
    </row>
    <row r="45" spans="1:30" s="2" customFormat="1" ht="15" customHeight="1" x14ac:dyDescent="0.25">
      <c r="A45" s="782"/>
      <c r="B45" s="783"/>
      <c r="C45" s="783"/>
      <c r="D45" s="784"/>
      <c r="E45" s="785"/>
      <c r="F45" s="785"/>
      <c r="G45" s="150"/>
      <c r="H45" s="153"/>
      <c r="I45" s="150"/>
      <c r="J45" s="786"/>
      <c r="K45" s="784"/>
      <c r="L45" s="152">
        <f t="shared" si="5"/>
        <v>0</v>
      </c>
      <c r="M45" s="689"/>
      <c r="N45" s="136"/>
      <c r="O45" s="136"/>
      <c r="P45" s="137">
        <f t="shared" si="7"/>
        <v>0</v>
      </c>
      <c r="Q45" s="220" t="str">
        <f t="shared" si="6"/>
        <v>NON</v>
      </c>
      <c r="R45" s="820"/>
      <c r="S45" s="138" t="str">
        <f t="shared" si="4"/>
        <v>Validation unique</v>
      </c>
      <c r="T45" s="143"/>
      <c r="U45" s="144"/>
      <c r="V45" s="145">
        <f t="shared" si="3"/>
        <v>0</v>
      </c>
      <c r="W45" s="760"/>
      <c r="X45" s="761"/>
      <c r="Y45" s="762"/>
      <c r="Z45" s="142"/>
      <c r="AA45" s="142"/>
      <c r="AB45" s="142"/>
      <c r="AC45" s="142"/>
      <c r="AD45" s="142"/>
    </row>
    <row r="46" spans="1:30" s="2" customFormat="1" ht="15" customHeight="1" x14ac:dyDescent="0.25">
      <c r="A46" s="782"/>
      <c r="B46" s="783"/>
      <c r="C46" s="783"/>
      <c r="D46" s="784"/>
      <c r="E46" s="785"/>
      <c r="F46" s="785"/>
      <c r="G46" s="150"/>
      <c r="H46" s="153"/>
      <c r="I46" s="150"/>
      <c r="J46" s="786"/>
      <c r="K46" s="784"/>
      <c r="L46" s="152">
        <f t="shared" si="5"/>
        <v>0</v>
      </c>
      <c r="M46" s="689"/>
      <c r="N46" s="136"/>
      <c r="O46" s="136"/>
      <c r="P46" s="137">
        <f t="shared" si="7"/>
        <v>0</v>
      </c>
      <c r="Q46" s="220" t="str">
        <f t="shared" si="6"/>
        <v>NON</v>
      </c>
      <c r="R46" s="820"/>
      <c r="S46" s="138" t="str">
        <f t="shared" si="4"/>
        <v>Validation unique</v>
      </c>
      <c r="T46" s="143"/>
      <c r="U46" s="144"/>
      <c r="V46" s="145">
        <f t="shared" si="3"/>
        <v>0</v>
      </c>
      <c r="W46" s="760"/>
      <c r="X46" s="761"/>
      <c r="Y46" s="762"/>
      <c r="Z46" s="142"/>
      <c r="AA46" s="142"/>
      <c r="AB46" s="142"/>
      <c r="AC46" s="142"/>
      <c r="AD46" s="142"/>
    </row>
    <row r="47" spans="1:30" s="2" customFormat="1" ht="15" customHeight="1" thickBot="1" x14ac:dyDescent="0.3">
      <c r="A47" s="764"/>
      <c r="B47" s="765"/>
      <c r="C47" s="765"/>
      <c r="D47" s="766"/>
      <c r="E47" s="767"/>
      <c r="F47" s="767"/>
      <c r="G47" s="233"/>
      <c r="H47" s="234"/>
      <c r="I47" s="233"/>
      <c r="J47" s="768"/>
      <c r="K47" s="766"/>
      <c r="L47" s="152">
        <f t="shared" si="5"/>
        <v>0</v>
      </c>
      <c r="M47" s="690"/>
      <c r="N47" s="136"/>
      <c r="O47" s="136"/>
      <c r="P47" s="137">
        <f t="shared" si="7"/>
        <v>0</v>
      </c>
      <c r="Q47" s="232" t="str">
        <f t="shared" si="6"/>
        <v>NON</v>
      </c>
      <c r="R47" s="820"/>
      <c r="S47" s="138" t="str">
        <f t="shared" si="4"/>
        <v>Validation unique</v>
      </c>
      <c r="T47" s="143"/>
      <c r="U47" s="144"/>
      <c r="V47" s="145">
        <f t="shared" si="3"/>
        <v>0</v>
      </c>
      <c r="W47" s="760"/>
      <c r="X47" s="761"/>
      <c r="Y47" s="762"/>
      <c r="Z47" s="142"/>
      <c r="AA47" s="142"/>
      <c r="AB47" s="142"/>
      <c r="AC47" s="142"/>
      <c r="AD47" s="142"/>
    </row>
    <row r="48" spans="1:30" s="2" customFormat="1" ht="27.6" customHeight="1" thickBot="1" x14ac:dyDescent="0.3">
      <c r="A48" s="769" t="s">
        <v>479</v>
      </c>
      <c r="B48" s="770"/>
      <c r="C48" s="770"/>
      <c r="D48" s="770"/>
      <c r="E48" s="770"/>
      <c r="F48" s="770"/>
      <c r="G48" s="770"/>
      <c r="H48" s="770"/>
      <c r="I48" s="770"/>
      <c r="J48" s="770"/>
      <c r="K48" s="770"/>
      <c r="L48" s="770"/>
      <c r="M48" s="770"/>
      <c r="N48" s="770"/>
      <c r="O48" s="770"/>
      <c r="P48" s="770"/>
      <c r="Q48" s="771"/>
      <c r="R48" s="818"/>
      <c r="S48" s="772" t="s">
        <v>332</v>
      </c>
      <c r="T48" s="773"/>
      <c r="U48" s="773"/>
      <c r="V48" s="773"/>
      <c r="W48" s="773"/>
      <c r="X48" s="773"/>
      <c r="Y48" s="774"/>
      <c r="Z48" s="142"/>
      <c r="AA48" s="142"/>
      <c r="AB48" s="142"/>
      <c r="AC48" s="142"/>
      <c r="AD48" s="142"/>
    </row>
    <row r="49" spans="1:30" s="2" customFormat="1" ht="38.25" x14ac:dyDescent="0.25">
      <c r="A49" s="778" t="s">
        <v>333</v>
      </c>
      <c r="B49" s="779"/>
      <c r="C49" s="780"/>
      <c r="D49" s="781" t="s">
        <v>334</v>
      </c>
      <c r="E49" s="779"/>
      <c r="F49" s="779"/>
      <c r="G49" s="235" t="s">
        <v>335</v>
      </c>
      <c r="H49" s="222" t="s">
        <v>336</v>
      </c>
      <c r="I49" s="781" t="s">
        <v>337</v>
      </c>
      <c r="J49" s="779"/>
      <c r="K49" s="780"/>
      <c r="L49" s="236" t="str">
        <f>L35</f>
        <v>Montant avant taxes</v>
      </c>
      <c r="M49" s="221" t="s">
        <v>323</v>
      </c>
      <c r="N49" s="221" t="s">
        <v>19</v>
      </c>
      <c r="O49" s="223" t="s">
        <v>211</v>
      </c>
      <c r="P49" s="221" t="s">
        <v>317</v>
      </c>
      <c r="Q49" s="222" t="s">
        <v>318</v>
      </c>
      <c r="R49" s="820"/>
      <c r="S49" s="775"/>
      <c r="T49" s="776"/>
      <c r="U49" s="776"/>
      <c r="V49" s="776"/>
      <c r="W49" s="776"/>
      <c r="X49" s="776"/>
      <c r="Y49" s="777"/>
      <c r="Z49" s="142"/>
      <c r="AA49" s="142"/>
      <c r="AB49" s="142"/>
      <c r="AC49" s="142"/>
      <c r="AD49" s="142"/>
    </row>
    <row r="50" spans="1:30" s="2" customFormat="1" ht="15" x14ac:dyDescent="0.25">
      <c r="A50" s="755" t="s">
        <v>338</v>
      </c>
      <c r="B50" s="755"/>
      <c r="C50" s="755"/>
      <c r="D50" s="756"/>
      <c r="E50" s="756"/>
      <c r="F50" s="756"/>
      <c r="G50" s="154"/>
      <c r="H50" s="155"/>
      <c r="I50" s="757"/>
      <c r="J50" s="758"/>
      <c r="K50" s="759"/>
      <c r="L50" s="156">
        <f>G50*H50</f>
        <v>0</v>
      </c>
      <c r="M50" s="157"/>
      <c r="N50" s="688" t="str">
        <f>M36</f>
        <v>Sans objet</v>
      </c>
      <c r="O50" s="157"/>
      <c r="P50" s="137">
        <f>L50-M50-O50</f>
        <v>0</v>
      </c>
      <c r="Q50" s="220" t="str">
        <f>IF(L50="","",IF(L50&lt;2500,"NON","OUI"))</f>
        <v>NON</v>
      </c>
      <c r="R50" s="820"/>
      <c r="S50" s="138" t="str">
        <f t="shared" ref="S50:S55" si="8">IF(L50="","",IF(L50&lt;2500,"Validation unique",IF(L50&lt;=15000,"Validation partielle","Validation complète")))</f>
        <v>Validation unique</v>
      </c>
      <c r="T50" s="143"/>
      <c r="U50" s="158"/>
      <c r="V50" s="145">
        <f t="shared" si="3"/>
        <v>0</v>
      </c>
      <c r="W50" s="763"/>
      <c r="X50" s="763"/>
      <c r="Y50" s="763"/>
      <c r="Z50" s="142"/>
      <c r="AA50" s="142"/>
      <c r="AB50" s="142"/>
      <c r="AC50" s="142"/>
      <c r="AD50" s="142"/>
    </row>
    <row r="51" spans="1:30" s="2" customFormat="1" ht="15" x14ac:dyDescent="0.25">
      <c r="A51" s="755" t="s">
        <v>339</v>
      </c>
      <c r="B51" s="755"/>
      <c r="C51" s="755"/>
      <c r="D51" s="756"/>
      <c r="E51" s="756"/>
      <c r="F51" s="756"/>
      <c r="G51" s="154"/>
      <c r="H51" s="155"/>
      <c r="I51" s="757"/>
      <c r="J51" s="758"/>
      <c r="K51" s="759"/>
      <c r="L51" s="156">
        <f t="shared" ref="L51:L55" si="9">G51*H51</f>
        <v>0</v>
      </c>
      <c r="M51" s="157"/>
      <c r="N51" s="689"/>
      <c r="O51" s="157"/>
      <c r="P51" s="137">
        <f t="shared" ref="P51:P55" si="10">L51-M51-O51</f>
        <v>0</v>
      </c>
      <c r="Q51" s="220" t="str">
        <f t="shared" si="1"/>
        <v>NON</v>
      </c>
      <c r="R51" s="820"/>
      <c r="S51" s="138" t="str">
        <f t="shared" si="8"/>
        <v>Validation unique</v>
      </c>
      <c r="T51" s="143"/>
      <c r="U51" s="158"/>
      <c r="V51" s="145">
        <f t="shared" si="3"/>
        <v>0</v>
      </c>
      <c r="W51" s="760"/>
      <c r="X51" s="761"/>
      <c r="Y51" s="762"/>
      <c r="Z51" s="142"/>
      <c r="AA51" s="142"/>
      <c r="AB51" s="142"/>
      <c r="AC51" s="142"/>
      <c r="AD51" s="142"/>
    </row>
    <row r="52" spans="1:30" s="2" customFormat="1" ht="15" x14ac:dyDescent="0.25">
      <c r="A52" s="755" t="s">
        <v>340</v>
      </c>
      <c r="B52" s="755"/>
      <c r="C52" s="755"/>
      <c r="D52" s="756"/>
      <c r="E52" s="756"/>
      <c r="F52" s="756"/>
      <c r="G52" s="154"/>
      <c r="H52" s="155"/>
      <c r="I52" s="757"/>
      <c r="J52" s="758"/>
      <c r="K52" s="759"/>
      <c r="L52" s="156">
        <f t="shared" si="9"/>
        <v>0</v>
      </c>
      <c r="M52" s="157"/>
      <c r="N52" s="689"/>
      <c r="O52" s="157"/>
      <c r="P52" s="137">
        <f t="shared" si="10"/>
        <v>0</v>
      </c>
      <c r="Q52" s="220" t="str">
        <f t="shared" si="1"/>
        <v>NON</v>
      </c>
      <c r="R52" s="820"/>
      <c r="S52" s="138" t="str">
        <f t="shared" si="8"/>
        <v>Validation unique</v>
      </c>
      <c r="T52" s="143"/>
      <c r="U52" s="158"/>
      <c r="V52" s="145">
        <f t="shared" si="3"/>
        <v>0</v>
      </c>
      <c r="W52" s="760"/>
      <c r="X52" s="761"/>
      <c r="Y52" s="762"/>
      <c r="Z52" s="142"/>
      <c r="AA52" s="142"/>
      <c r="AB52" s="142"/>
      <c r="AC52" s="142"/>
      <c r="AD52" s="142"/>
    </row>
    <row r="53" spans="1:30" s="2" customFormat="1" ht="15" x14ac:dyDescent="0.25">
      <c r="A53" s="755" t="s">
        <v>341</v>
      </c>
      <c r="B53" s="755"/>
      <c r="C53" s="755"/>
      <c r="D53" s="756"/>
      <c r="E53" s="756"/>
      <c r="F53" s="756"/>
      <c r="G53" s="154"/>
      <c r="H53" s="155"/>
      <c r="I53" s="757"/>
      <c r="J53" s="758"/>
      <c r="K53" s="759"/>
      <c r="L53" s="156">
        <f t="shared" si="9"/>
        <v>0</v>
      </c>
      <c r="M53" s="157"/>
      <c r="N53" s="689"/>
      <c r="O53" s="157"/>
      <c r="P53" s="137">
        <f t="shared" si="10"/>
        <v>0</v>
      </c>
      <c r="Q53" s="220" t="str">
        <f t="shared" si="1"/>
        <v>NON</v>
      </c>
      <c r="R53" s="820"/>
      <c r="S53" s="138" t="str">
        <f t="shared" si="8"/>
        <v>Validation unique</v>
      </c>
      <c r="T53" s="143"/>
      <c r="U53" s="158"/>
      <c r="V53" s="145">
        <f t="shared" si="3"/>
        <v>0</v>
      </c>
      <c r="W53" s="760"/>
      <c r="X53" s="761"/>
      <c r="Y53" s="762"/>
      <c r="Z53" s="142"/>
      <c r="AA53" s="142"/>
      <c r="AB53" s="142"/>
      <c r="AC53" s="142"/>
      <c r="AD53" s="142"/>
    </row>
    <row r="54" spans="1:30" s="2" customFormat="1" ht="15" x14ac:dyDescent="0.25">
      <c r="A54" s="755" t="s">
        <v>342</v>
      </c>
      <c r="B54" s="755"/>
      <c r="C54" s="755"/>
      <c r="D54" s="756"/>
      <c r="E54" s="756"/>
      <c r="F54" s="756"/>
      <c r="G54" s="154"/>
      <c r="H54" s="155"/>
      <c r="I54" s="757"/>
      <c r="J54" s="758"/>
      <c r="K54" s="759"/>
      <c r="L54" s="156">
        <f t="shared" si="9"/>
        <v>0</v>
      </c>
      <c r="M54" s="157"/>
      <c r="N54" s="689"/>
      <c r="O54" s="157"/>
      <c r="P54" s="137">
        <f t="shared" si="10"/>
        <v>0</v>
      </c>
      <c r="Q54" s="220" t="str">
        <f t="shared" si="1"/>
        <v>NON</v>
      </c>
      <c r="R54" s="820"/>
      <c r="S54" s="138" t="str">
        <f t="shared" si="8"/>
        <v>Validation unique</v>
      </c>
      <c r="T54" s="143"/>
      <c r="U54" s="158"/>
      <c r="V54" s="145"/>
      <c r="W54" s="147"/>
      <c r="X54" s="148"/>
      <c r="Y54" s="149"/>
      <c r="Z54" s="142"/>
      <c r="AA54" s="142"/>
      <c r="AB54" s="142"/>
      <c r="AC54" s="142"/>
      <c r="AD54" s="142"/>
    </row>
    <row r="55" spans="1:30" s="2" customFormat="1" ht="15.75" thickBot="1" x14ac:dyDescent="0.3">
      <c r="A55" s="755" t="s">
        <v>343</v>
      </c>
      <c r="B55" s="755"/>
      <c r="C55" s="755"/>
      <c r="D55" s="756"/>
      <c r="E55" s="756"/>
      <c r="F55" s="756"/>
      <c r="G55" s="154"/>
      <c r="H55" s="155"/>
      <c r="I55" s="757"/>
      <c r="J55" s="758"/>
      <c r="K55" s="759"/>
      <c r="L55" s="156">
        <f t="shared" si="9"/>
        <v>0</v>
      </c>
      <c r="M55" s="157"/>
      <c r="N55" s="690"/>
      <c r="O55" s="157"/>
      <c r="P55" s="137">
        <f t="shared" si="10"/>
        <v>0</v>
      </c>
      <c r="Q55" s="220" t="str">
        <f t="shared" si="1"/>
        <v>NON</v>
      </c>
      <c r="R55" s="820"/>
      <c r="S55" s="138" t="str">
        <f t="shared" si="8"/>
        <v>Validation unique</v>
      </c>
      <c r="T55" s="143"/>
      <c r="U55" s="158"/>
      <c r="V55" s="145">
        <f t="shared" si="3"/>
        <v>0</v>
      </c>
      <c r="W55" s="760"/>
      <c r="X55" s="761"/>
      <c r="Y55" s="762"/>
      <c r="Z55" s="142"/>
      <c r="AA55" s="142"/>
      <c r="AB55" s="142"/>
      <c r="AC55" s="142"/>
      <c r="AD55" s="142"/>
    </row>
    <row r="56" spans="1:30" s="5" customFormat="1" ht="27.6" customHeight="1" thickBot="1" x14ac:dyDescent="0.25">
      <c r="A56" s="749" t="s">
        <v>344</v>
      </c>
      <c r="B56" s="750"/>
      <c r="C56" s="750"/>
      <c r="D56" s="750"/>
      <c r="E56" s="750"/>
      <c r="F56" s="750"/>
      <c r="G56" s="750"/>
      <c r="H56" s="750"/>
      <c r="I56" s="750"/>
      <c r="J56" s="750"/>
      <c r="K56" s="750"/>
      <c r="L56" s="750"/>
      <c r="M56" s="750"/>
      <c r="N56" s="750"/>
      <c r="O56" s="750"/>
      <c r="P56" s="750"/>
      <c r="Q56" s="751"/>
      <c r="R56" s="820"/>
      <c r="S56" s="741" t="s">
        <v>344</v>
      </c>
      <c r="T56" s="742"/>
      <c r="U56" s="742"/>
      <c r="V56" s="742"/>
      <c r="W56" s="742"/>
      <c r="X56" s="742"/>
      <c r="Y56" s="743"/>
      <c r="Z56" s="159"/>
      <c r="AA56" s="160"/>
      <c r="AB56" s="161"/>
      <c r="AC56" s="733"/>
      <c r="AD56" s="733"/>
    </row>
    <row r="57" spans="1:30" s="5" customFormat="1" ht="36" x14ac:dyDescent="0.2">
      <c r="A57" s="316"/>
      <c r="B57" s="317"/>
      <c r="C57" s="317"/>
      <c r="D57" s="317"/>
      <c r="E57" s="317"/>
      <c r="F57" s="317"/>
      <c r="G57" s="317"/>
      <c r="H57" s="317"/>
      <c r="I57" s="317"/>
      <c r="J57" s="317"/>
      <c r="K57" s="317"/>
      <c r="L57" s="329" t="str">
        <f>L49</f>
        <v>Montant avant taxes</v>
      </c>
      <c r="M57" s="325" t="s">
        <v>323</v>
      </c>
      <c r="N57" s="318" t="s">
        <v>19</v>
      </c>
      <c r="O57" s="318" t="s">
        <v>211</v>
      </c>
      <c r="P57" s="318" t="s">
        <v>317</v>
      </c>
      <c r="Q57" s="323"/>
      <c r="R57" s="818"/>
      <c r="S57" s="744"/>
      <c r="T57" s="745"/>
      <c r="U57" s="745"/>
      <c r="V57" s="745"/>
      <c r="W57" s="745"/>
      <c r="X57" s="745"/>
      <c r="Y57" s="746"/>
      <c r="Z57" s="159"/>
      <c r="AA57" s="160"/>
      <c r="AB57" s="161"/>
      <c r="AC57" s="162"/>
      <c r="AD57" s="162"/>
    </row>
    <row r="58" spans="1:30" s="5" customFormat="1" ht="33.6" customHeight="1" thickBot="1" x14ac:dyDescent="0.25">
      <c r="A58" s="734"/>
      <c r="B58" s="735"/>
      <c r="C58" s="319"/>
      <c r="D58" s="319"/>
      <c r="E58" s="319"/>
      <c r="F58" s="319"/>
      <c r="G58" s="319"/>
      <c r="H58" s="319"/>
      <c r="I58" s="319"/>
      <c r="J58" s="320"/>
      <c r="K58" s="320" t="s">
        <v>504</v>
      </c>
      <c r="L58" s="376"/>
      <c r="M58" s="327" t="str">
        <f>M36</f>
        <v>Sans objet</v>
      </c>
      <c r="N58" s="371"/>
      <c r="O58" s="328"/>
      <c r="P58" s="326">
        <f>L58-O58</f>
        <v>0</v>
      </c>
      <c r="Q58" s="324"/>
      <c r="R58" s="819"/>
      <c r="S58" s="166"/>
      <c r="T58" s="167"/>
      <c r="U58" s="168"/>
      <c r="V58" s="145">
        <f>T58*U58</f>
        <v>0</v>
      </c>
      <c r="W58" s="736"/>
      <c r="X58" s="736"/>
      <c r="Y58" s="736"/>
      <c r="Z58" s="159"/>
      <c r="AA58" s="160"/>
      <c r="AB58" s="161"/>
      <c r="AC58" s="733"/>
      <c r="AD58" s="733"/>
    </row>
    <row r="59" spans="1:30" s="5" customFormat="1" ht="42.75" customHeight="1" x14ac:dyDescent="0.2">
      <c r="A59" s="163"/>
      <c r="B59" s="163"/>
      <c r="C59" s="164"/>
      <c r="D59" s="164"/>
      <c r="E59" s="164"/>
      <c r="F59" s="164"/>
      <c r="G59" s="164"/>
      <c r="H59" s="164"/>
      <c r="I59" s="164"/>
      <c r="J59" s="165"/>
      <c r="K59" s="165"/>
      <c r="L59" s="314" t="s">
        <v>459</v>
      </c>
      <c r="M59" s="315" t="s">
        <v>345</v>
      </c>
      <c r="N59" s="315" t="s">
        <v>346</v>
      </c>
      <c r="O59" s="315" t="s">
        <v>347</v>
      </c>
      <c r="P59" s="315" t="s">
        <v>348</v>
      </c>
      <c r="Q59" s="169"/>
      <c r="R59" s="819"/>
      <c r="S59" s="170" t="s">
        <v>349</v>
      </c>
      <c r="T59" s="171">
        <f>SUM(T13:T58)</f>
        <v>0</v>
      </c>
      <c r="U59" s="172"/>
      <c r="V59" s="173">
        <f>SUM(V13:V58)</f>
        <v>0</v>
      </c>
      <c r="W59" s="737"/>
      <c r="X59" s="737"/>
      <c r="Y59" s="737"/>
      <c r="Z59" s="159"/>
      <c r="AA59" s="160"/>
      <c r="AB59" s="161"/>
      <c r="AC59" s="162"/>
      <c r="AD59" s="162"/>
    </row>
    <row r="60" spans="1:30" s="5" customFormat="1" ht="29.25" customHeight="1" thickBot="1" x14ac:dyDescent="0.25">
      <c r="A60" s="174"/>
      <c r="B60" s="175"/>
      <c r="C60" s="175"/>
      <c r="D60" s="175"/>
      <c r="E60" s="176"/>
      <c r="F60" s="176"/>
      <c r="G60" s="176"/>
      <c r="H60" s="176"/>
      <c r="I60" s="176"/>
      <c r="J60" s="738" t="s">
        <v>350</v>
      </c>
      <c r="K60" s="738"/>
      <c r="L60" s="322">
        <f>SUM(L13:L33,L36:L47,L50:L55,L58)</f>
        <v>0</v>
      </c>
      <c r="M60" s="322">
        <f>SUM(M13:M33,M50:M55)</f>
        <v>0</v>
      </c>
      <c r="N60" s="322">
        <f>SUM(N36:N47,N58)</f>
        <v>0</v>
      </c>
      <c r="O60" s="322">
        <f>SUM(O13:O33,O36:O47,O50:O55,O58)</f>
        <v>0</v>
      </c>
      <c r="P60" s="322">
        <f>SUM(P13:P33,P36:P47,P50:P55,P58)</f>
        <v>0</v>
      </c>
      <c r="Q60" s="177"/>
      <c r="R60" s="821"/>
      <c r="S60" s="739" t="s">
        <v>351</v>
      </c>
      <c r="T60" s="740"/>
      <c r="U60" s="740"/>
      <c r="V60" s="740"/>
      <c r="W60" s="740"/>
      <c r="X60" s="740"/>
      <c r="Y60" s="740"/>
      <c r="Z60" s="159"/>
      <c r="AA60" s="178"/>
      <c r="AB60" s="1"/>
      <c r="AC60" s="733"/>
      <c r="AD60" s="733"/>
    </row>
    <row r="61" spans="1:30" ht="14.25" customHeight="1" x14ac:dyDescent="0.25">
      <c r="A61" s="179"/>
      <c r="B61" s="179"/>
      <c r="C61" s="179"/>
      <c r="D61" s="179"/>
      <c r="E61" s="747" t="s">
        <v>352</v>
      </c>
      <c r="F61" s="747"/>
      <c r="G61" s="747"/>
      <c r="H61" s="747"/>
      <c r="I61" s="747"/>
      <c r="J61" s="747"/>
      <c r="K61" s="747"/>
      <c r="L61" s="180">
        <f>IF($L$60&gt;0,L60/($L$60),0)</f>
        <v>0</v>
      </c>
      <c r="M61" s="181">
        <f>IF(L60&gt;0,M60/L60,0)</f>
        <v>0</v>
      </c>
      <c r="N61" s="181">
        <f>IF(L60&gt;0,N60/L60,0)</f>
        <v>0</v>
      </c>
      <c r="O61" s="181">
        <f>IF(L60&gt;0,O60/L60,0)</f>
        <v>0</v>
      </c>
      <c r="P61" s="181">
        <f>IFERROR(P60/L60,0)</f>
        <v>0</v>
      </c>
      <c r="Q61" s="182"/>
      <c r="R61" s="182"/>
      <c r="S61" s="728" t="s">
        <v>353</v>
      </c>
      <c r="T61" s="728"/>
      <c r="U61" s="728"/>
      <c r="V61" s="748">
        <f>K4</f>
        <v>0</v>
      </c>
      <c r="W61" s="183"/>
      <c r="X61" s="184"/>
      <c r="Y61" s="185"/>
      <c r="Z61" s="178"/>
      <c r="AA61" s="178"/>
    </row>
    <row r="62" spans="1:30" ht="14.25" customHeight="1" x14ac:dyDescent="0.2">
      <c r="A62" s="186"/>
      <c r="B62" s="186"/>
      <c r="C62" s="186"/>
      <c r="D62" s="186"/>
      <c r="E62" s="186"/>
      <c r="F62" s="186"/>
      <c r="G62" s="186"/>
      <c r="H62" s="186"/>
      <c r="I62" s="186"/>
      <c r="J62" s="186"/>
      <c r="K62" s="186"/>
      <c r="L62" s="187"/>
      <c r="M62" s="187"/>
      <c r="N62" s="187"/>
      <c r="O62" s="187"/>
      <c r="P62" s="187"/>
      <c r="Q62" s="188"/>
      <c r="R62" s="188"/>
      <c r="S62" s="728"/>
      <c r="T62" s="728"/>
      <c r="U62" s="728"/>
      <c r="V62" s="748"/>
      <c r="W62" s="189"/>
      <c r="X62" s="190"/>
      <c r="Y62" s="191"/>
      <c r="Z62" s="178"/>
      <c r="AA62" s="178"/>
    </row>
    <row r="63" spans="1:30" ht="14.25" customHeight="1" x14ac:dyDescent="0.2">
      <c r="A63" s="186"/>
      <c r="B63" s="186"/>
      <c r="C63" s="186"/>
      <c r="D63" s="186"/>
      <c r="E63" s="186"/>
      <c r="F63" s="186"/>
      <c r="G63" s="186"/>
      <c r="H63" s="186"/>
      <c r="I63" s="186"/>
      <c r="J63" s="186"/>
      <c r="K63" s="186"/>
      <c r="L63" s="187"/>
      <c r="M63" s="187"/>
      <c r="N63" s="187"/>
      <c r="O63" s="187"/>
      <c r="P63" s="187"/>
      <c r="Q63" s="188"/>
      <c r="R63" s="188"/>
      <c r="S63" s="728" t="s">
        <v>354</v>
      </c>
      <c r="T63" s="728"/>
      <c r="U63" s="728"/>
      <c r="V63" s="748">
        <f>N5</f>
        <v>0</v>
      </c>
      <c r="W63" s="189"/>
      <c r="X63" s="190"/>
      <c r="Y63" s="191"/>
      <c r="Z63" s="178"/>
      <c r="AA63" s="178"/>
    </row>
    <row r="64" spans="1:30" ht="14.25" customHeight="1" thickBot="1" x14ac:dyDescent="0.25">
      <c r="A64" s="192" t="s">
        <v>355</v>
      </c>
      <c r="B64" s="186"/>
      <c r="C64" s="186"/>
      <c r="D64" s="186"/>
      <c r="E64" s="186"/>
      <c r="F64" s="186"/>
      <c r="G64" s="186"/>
      <c r="H64" s="186"/>
      <c r="I64" s="186"/>
      <c r="J64" s="186"/>
      <c r="K64" s="186"/>
      <c r="L64" s="187"/>
      <c r="M64" s="187"/>
      <c r="N64" s="187"/>
      <c r="O64" s="187"/>
      <c r="P64" s="187"/>
      <c r="Q64" s="188"/>
      <c r="R64" s="188"/>
      <c r="S64" s="728"/>
      <c r="T64" s="728"/>
      <c r="U64" s="728"/>
      <c r="V64" s="748"/>
      <c r="W64" s="189"/>
      <c r="X64" s="190"/>
      <c r="Y64" s="191"/>
      <c r="Z64" s="178"/>
      <c r="AA64" s="178"/>
    </row>
    <row r="65" spans="1:31" ht="14.25" customHeight="1" thickBot="1" x14ac:dyDescent="0.25">
      <c r="A65" s="186" t="s">
        <v>356</v>
      </c>
      <c r="B65" s="752"/>
      <c r="C65" s="753"/>
      <c r="D65" s="753"/>
      <c r="E65" s="753"/>
      <c r="F65" s="753"/>
      <c r="G65" s="753"/>
      <c r="H65" s="753"/>
      <c r="I65" s="753"/>
      <c r="J65" s="753"/>
      <c r="K65" s="753"/>
      <c r="L65" s="754"/>
      <c r="M65" s="188"/>
      <c r="N65" s="187"/>
      <c r="O65" s="187"/>
      <c r="P65" s="187"/>
      <c r="Q65" s="188"/>
      <c r="R65" s="188"/>
      <c r="S65" s="728" t="s">
        <v>357</v>
      </c>
      <c r="T65" s="728"/>
      <c r="U65" s="728"/>
      <c r="V65" s="748">
        <f>V61-V63</f>
        <v>0</v>
      </c>
      <c r="W65" s="189"/>
      <c r="X65" s="190"/>
      <c r="Y65" s="191"/>
      <c r="Z65" s="178"/>
      <c r="AA65" s="178"/>
    </row>
    <row r="66" spans="1:31" ht="14.25" customHeight="1" x14ac:dyDescent="0.2">
      <c r="A66" s="718" t="s">
        <v>358</v>
      </c>
      <c r="B66" s="719"/>
      <c r="C66" s="720"/>
      <c r="D66" s="720"/>
      <c r="E66" s="720"/>
      <c r="F66" s="720"/>
      <c r="G66" s="720"/>
      <c r="H66" s="720"/>
      <c r="I66" s="720"/>
      <c r="J66" s="720"/>
      <c r="K66" s="720"/>
      <c r="L66" s="721"/>
      <c r="N66" s="187"/>
      <c r="O66" s="187"/>
      <c r="P66" s="187"/>
      <c r="Q66" s="182"/>
      <c r="R66" s="182"/>
      <c r="S66" s="728"/>
      <c r="T66" s="728"/>
      <c r="U66" s="728"/>
      <c r="V66" s="748"/>
      <c r="W66" s="189"/>
      <c r="X66" s="190"/>
      <c r="Y66" s="191"/>
      <c r="Z66" s="178"/>
      <c r="AA66" s="178"/>
    </row>
    <row r="67" spans="1:31" ht="14.25" customHeight="1" x14ac:dyDescent="0.2">
      <c r="A67" s="718"/>
      <c r="B67" s="722"/>
      <c r="C67" s="723"/>
      <c r="D67" s="723"/>
      <c r="E67" s="723"/>
      <c r="F67" s="723"/>
      <c r="G67" s="723"/>
      <c r="H67" s="723"/>
      <c r="I67" s="723"/>
      <c r="J67" s="723"/>
      <c r="K67" s="723"/>
      <c r="L67" s="724"/>
      <c r="N67" s="188"/>
      <c r="O67" s="188"/>
      <c r="P67" s="188"/>
      <c r="Q67" s="182"/>
      <c r="R67" s="182"/>
      <c r="S67" s="728" t="s">
        <v>359</v>
      </c>
      <c r="T67" s="728"/>
      <c r="U67" s="728"/>
      <c r="V67" s="729">
        <f>V59-V63</f>
        <v>0</v>
      </c>
      <c r="W67" s="189"/>
      <c r="X67" s="190"/>
      <c r="Y67" s="191"/>
      <c r="Z67" s="178"/>
      <c r="AA67" s="178"/>
    </row>
    <row r="68" spans="1:31" ht="14.25" customHeight="1" thickBot="1" x14ac:dyDescent="0.25">
      <c r="B68" s="725"/>
      <c r="C68" s="726"/>
      <c r="D68" s="726"/>
      <c r="E68" s="726"/>
      <c r="F68" s="726"/>
      <c r="G68" s="726"/>
      <c r="H68" s="726"/>
      <c r="I68" s="726"/>
      <c r="J68" s="726"/>
      <c r="K68" s="726"/>
      <c r="L68" s="727"/>
      <c r="M68" s="188"/>
      <c r="N68" s="188"/>
      <c r="O68" s="188"/>
      <c r="P68" s="188"/>
      <c r="Q68" s="182"/>
      <c r="R68" s="182"/>
      <c r="S68" s="728"/>
      <c r="T68" s="728"/>
      <c r="U68" s="728"/>
      <c r="V68" s="729"/>
      <c r="W68" s="193"/>
      <c r="X68" s="190"/>
      <c r="Y68" s="191"/>
      <c r="Z68" s="178"/>
      <c r="AA68" s="178"/>
    </row>
    <row r="69" spans="1:31" ht="14.25" customHeight="1" x14ac:dyDescent="0.2">
      <c r="A69" s="194" t="b">
        <v>0</v>
      </c>
      <c r="B69" s="195" t="s">
        <v>360</v>
      </c>
      <c r="C69" s="196"/>
      <c r="D69" s="196"/>
      <c r="E69" s="196"/>
      <c r="F69" s="196"/>
      <c r="G69" s="196"/>
      <c r="H69" s="196"/>
      <c r="I69" s="196"/>
      <c r="J69" s="196"/>
      <c r="K69" s="196"/>
      <c r="L69" s="196"/>
      <c r="M69" s="197"/>
      <c r="N69" s="197"/>
      <c r="O69" s="188"/>
      <c r="P69" s="188"/>
      <c r="Q69" s="182"/>
      <c r="R69" s="182"/>
      <c r="S69" s="730" t="s">
        <v>361</v>
      </c>
      <c r="T69" s="730"/>
      <c r="U69" s="730"/>
      <c r="V69" s="731">
        <f>V61-V63-V67</f>
        <v>0</v>
      </c>
      <c r="W69" s="189"/>
      <c r="X69" s="190"/>
      <c r="Y69" s="191"/>
      <c r="Z69" s="178"/>
      <c r="AA69" s="178"/>
    </row>
    <row r="70" spans="1:31" ht="14.25" customHeight="1" x14ac:dyDescent="0.2">
      <c r="A70" s="194" t="b">
        <v>0</v>
      </c>
      <c r="B70" s="710" t="s">
        <v>362</v>
      </c>
      <c r="C70" s="710"/>
      <c r="D70" s="710"/>
      <c r="E70" s="710"/>
      <c r="F70" s="710"/>
      <c r="G70" s="710"/>
      <c r="H70" s="710"/>
      <c r="I70" s="710"/>
      <c r="J70" s="710"/>
      <c r="K70" s="710"/>
      <c r="L70" s="710"/>
      <c r="M70" s="710"/>
      <c r="N70" s="710"/>
      <c r="O70" s="188"/>
      <c r="P70" s="188"/>
      <c r="Q70" s="182"/>
      <c r="R70" s="182"/>
      <c r="S70" s="730"/>
      <c r="T70" s="730"/>
      <c r="U70" s="730"/>
      <c r="V70" s="732"/>
      <c r="W70" s="189"/>
      <c r="X70" s="190"/>
      <c r="Y70" s="191"/>
      <c r="Z70" s="178"/>
      <c r="AA70" s="178"/>
    </row>
    <row r="71" spans="1:31" ht="14.25" customHeight="1" x14ac:dyDescent="0.25">
      <c r="A71" s="194" t="b">
        <v>0</v>
      </c>
      <c r="B71" s="710" t="s">
        <v>363</v>
      </c>
      <c r="C71" s="710"/>
      <c r="D71" s="710"/>
      <c r="E71" s="710"/>
      <c r="F71" s="710"/>
      <c r="G71" s="710"/>
      <c r="H71" s="710"/>
      <c r="I71" s="710"/>
      <c r="J71" s="710"/>
      <c r="K71" s="710"/>
      <c r="L71" s="710"/>
      <c r="M71" s="710"/>
      <c r="N71" s="710"/>
      <c r="S71" s="711" t="s">
        <v>364</v>
      </c>
      <c r="T71" s="712"/>
      <c r="U71" s="712"/>
      <c r="V71" s="713"/>
      <c r="W71" s="199"/>
      <c r="X71" s="200"/>
      <c r="Y71" s="201"/>
      <c r="Z71" s="178"/>
      <c r="AA71" s="1"/>
    </row>
    <row r="72" spans="1:31" ht="15.75" customHeight="1" x14ac:dyDescent="0.25">
      <c r="A72" s="194" t="b">
        <v>0</v>
      </c>
      <c r="B72" s="710" t="s">
        <v>365</v>
      </c>
      <c r="C72" s="710"/>
      <c r="D72" s="710"/>
      <c r="E72" s="710"/>
      <c r="F72" s="710"/>
      <c r="G72" s="710"/>
      <c r="H72" s="710"/>
      <c r="I72" s="710"/>
      <c r="J72" s="710"/>
      <c r="K72" s="710"/>
      <c r="L72" s="710"/>
      <c r="M72" s="710"/>
      <c r="N72" s="710"/>
      <c r="O72" s="195"/>
      <c r="P72" s="195"/>
      <c r="Q72" s="195"/>
      <c r="R72" s="195"/>
      <c r="S72" s="711"/>
      <c r="T72" s="712"/>
      <c r="U72" s="712"/>
      <c r="V72" s="713"/>
      <c r="W72" s="199"/>
      <c r="X72" s="200"/>
      <c r="Y72" s="201"/>
      <c r="Z72" s="1"/>
      <c r="AA72" s="1"/>
    </row>
    <row r="73" spans="1:31" ht="14.1" customHeight="1" x14ac:dyDescent="0.2">
      <c r="A73" s="194" t="b">
        <v>0</v>
      </c>
      <c r="B73" s="714" t="s">
        <v>366</v>
      </c>
      <c r="C73" s="714"/>
      <c r="D73" s="714"/>
      <c r="E73" s="714"/>
      <c r="F73" s="714"/>
      <c r="G73" s="714"/>
      <c r="H73" s="714"/>
      <c r="I73" s="714"/>
      <c r="J73" s="714"/>
      <c r="K73" s="714"/>
      <c r="L73" s="714"/>
      <c r="M73" s="714"/>
      <c r="N73" s="198"/>
      <c r="O73" s="202"/>
      <c r="P73" s="202"/>
      <c r="Q73" s="202"/>
      <c r="R73" s="202"/>
      <c r="S73" s="715" t="s">
        <v>367</v>
      </c>
      <c r="T73" s="716"/>
      <c r="U73" s="716"/>
      <c r="V73" s="717"/>
      <c r="W73" s="189"/>
      <c r="X73" s="190"/>
      <c r="Y73" s="191"/>
      <c r="Z73" s="1"/>
      <c r="AA73" s="1"/>
    </row>
    <row r="74" spans="1:31" ht="14.1" customHeight="1" thickBot="1" x14ac:dyDescent="0.25">
      <c r="C74" s="202"/>
      <c r="D74" s="202"/>
      <c r="E74" s="202"/>
      <c r="F74" s="202"/>
      <c r="G74" s="202"/>
      <c r="H74" s="202"/>
      <c r="I74" s="202"/>
      <c r="J74" s="202"/>
      <c r="K74" s="202"/>
      <c r="L74" s="202"/>
      <c r="M74" s="202"/>
      <c r="N74" s="202"/>
      <c r="O74" s="202"/>
      <c r="P74" s="202"/>
      <c r="Q74" s="202"/>
      <c r="R74" s="202"/>
      <c r="S74" s="715"/>
      <c r="T74" s="716"/>
      <c r="U74" s="716"/>
      <c r="V74" s="717"/>
      <c r="W74" s="203"/>
      <c r="X74" s="204"/>
      <c r="Y74" s="205"/>
      <c r="Z74" s="1"/>
      <c r="AA74" s="1"/>
    </row>
    <row r="75" spans="1:31" ht="14.1" customHeight="1" thickBot="1" x14ac:dyDescent="0.25">
      <c r="B75" s="696" t="s">
        <v>368</v>
      </c>
      <c r="C75" s="696"/>
      <c r="D75" s="697" t="s">
        <v>369</v>
      </c>
      <c r="E75" s="698"/>
      <c r="F75" s="698"/>
      <c r="G75" s="699"/>
      <c r="H75" s="206"/>
      <c r="I75" s="202"/>
      <c r="J75" s="207" t="s">
        <v>370</v>
      </c>
      <c r="K75" s="208" t="s">
        <v>371</v>
      </c>
      <c r="L75" s="202"/>
      <c r="M75" s="202"/>
      <c r="N75" s="202"/>
      <c r="O75" s="202"/>
      <c r="P75" s="202"/>
      <c r="Q75" s="202"/>
      <c r="R75" s="202"/>
      <c r="S75" s="700" t="s">
        <v>372</v>
      </c>
      <c r="T75" s="701"/>
      <c r="U75" s="701"/>
      <c r="V75" s="701"/>
      <c r="W75" s="701"/>
      <c r="X75" s="701"/>
      <c r="Y75" s="702"/>
      <c r="Z75" s="1"/>
      <c r="AA75" s="1"/>
    </row>
    <row r="76" spans="1:31" ht="15.75" thickBot="1" x14ac:dyDescent="0.3">
      <c r="C76" s="209"/>
      <c r="D76" s="209"/>
      <c r="E76" s="209"/>
      <c r="F76" s="209"/>
      <c r="G76" s="209"/>
      <c r="H76" s="209"/>
      <c r="I76" s="209"/>
      <c r="J76" s="209"/>
      <c r="K76" s="209"/>
      <c r="L76" s="209"/>
      <c r="M76" s="209"/>
      <c r="N76" s="209"/>
      <c r="O76" s="209"/>
      <c r="P76" s="209"/>
      <c r="Q76" s="209"/>
      <c r="R76" s="209"/>
      <c r="S76" s="703"/>
      <c r="T76" s="704"/>
      <c r="U76" s="704"/>
      <c r="V76" s="704"/>
      <c r="W76" s="704"/>
      <c r="X76" s="704"/>
      <c r="Y76" s="705"/>
      <c r="Z76"/>
      <c r="AA76"/>
      <c r="AB76"/>
      <c r="AC76"/>
      <c r="AD76"/>
      <c r="AE76"/>
    </row>
    <row r="77" spans="1:31" ht="19.350000000000001" customHeight="1" x14ac:dyDescent="0.25">
      <c r="A77" s="489"/>
      <c r="B77" s="489"/>
      <c r="C77" s="11"/>
      <c r="D77" s="11"/>
      <c r="E77" s="11"/>
      <c r="F77" s="210"/>
      <c r="G77" s="211"/>
      <c r="H77" s="211"/>
      <c r="I77"/>
      <c r="J77"/>
      <c r="K77"/>
      <c r="L77"/>
      <c r="M77"/>
      <c r="N77"/>
      <c r="O77"/>
      <c r="P77"/>
      <c r="Q77"/>
      <c r="R77"/>
      <c r="S77" s="706" t="s">
        <v>373</v>
      </c>
      <c r="T77" s="706"/>
      <c r="U77" s="212"/>
      <c r="V77" s="708" t="s">
        <v>374</v>
      </c>
      <c r="W77" s="708"/>
      <c r="X77" s="708"/>
      <c r="Y77" s="708"/>
    </row>
    <row r="78" spans="1:31" ht="19.350000000000001" customHeight="1" x14ac:dyDescent="0.25">
      <c r="A78" s="489"/>
      <c r="B78" s="489"/>
      <c r="C78" s="11"/>
      <c r="D78" s="11"/>
      <c r="E78" s="11"/>
      <c r="F78" s="210"/>
      <c r="G78" s="211"/>
      <c r="H78" s="211"/>
      <c r="I78"/>
      <c r="J78"/>
      <c r="K78"/>
      <c r="L78"/>
      <c r="M78"/>
      <c r="N78"/>
      <c r="O78"/>
      <c r="P78"/>
      <c r="Q78"/>
      <c r="R78"/>
      <c r="S78" s="707"/>
      <c r="T78" s="707"/>
      <c r="U78" s="213"/>
      <c r="V78" s="709" t="s">
        <v>375</v>
      </c>
      <c r="W78" s="709"/>
      <c r="X78" s="709"/>
      <c r="Y78" s="709"/>
    </row>
    <row r="79" spans="1:31" ht="19.350000000000001" customHeight="1" x14ac:dyDescent="0.25">
      <c r="A79" s="489"/>
      <c r="B79" s="489"/>
      <c r="C79" s="11"/>
      <c r="D79" s="11"/>
      <c r="E79" s="11"/>
      <c r="F79" s="210"/>
      <c r="G79" s="211"/>
      <c r="H79" s="211"/>
      <c r="I79"/>
      <c r="J79"/>
      <c r="K79"/>
      <c r="L79"/>
      <c r="M79"/>
      <c r="N79"/>
      <c r="O79"/>
      <c r="P79"/>
      <c r="Q79"/>
      <c r="R79"/>
      <c r="S79" s="707"/>
      <c r="T79" s="707"/>
      <c r="U79" s="213"/>
      <c r="V79" s="709" t="s">
        <v>376</v>
      </c>
      <c r="W79" s="709"/>
      <c r="X79" s="709"/>
      <c r="Y79" s="709"/>
    </row>
    <row r="80" spans="1:31" ht="28.35" customHeight="1" x14ac:dyDescent="0.25">
      <c r="A80" s="489"/>
      <c r="B80" s="489"/>
      <c r="C80" s="11"/>
      <c r="D80" s="11"/>
      <c r="E80" s="11"/>
      <c r="F80" s="210"/>
      <c r="G80" s="211"/>
      <c r="H80" s="211"/>
      <c r="I80"/>
      <c r="J80"/>
      <c r="K80"/>
      <c r="L80"/>
      <c r="M80"/>
      <c r="N80"/>
      <c r="O80"/>
      <c r="P80"/>
      <c r="Q80"/>
      <c r="R80"/>
      <c r="S80" s="214" t="s">
        <v>377</v>
      </c>
      <c r="T80" s="691"/>
      <c r="U80" s="692"/>
      <c r="V80" s="693"/>
      <c r="W80" s="215" t="s">
        <v>378</v>
      </c>
      <c r="X80" s="694"/>
      <c r="Y80" s="695"/>
    </row>
    <row r="81" spans="1:31" s="129" customFormat="1" ht="28.35" customHeight="1" x14ac:dyDescent="0.25">
      <c r="A81" s="489"/>
      <c r="B81" s="489"/>
      <c r="C81" s="11"/>
      <c r="D81" s="11"/>
      <c r="E81" s="11"/>
      <c r="F81" s="210"/>
      <c r="G81" s="211"/>
      <c r="H81" s="211"/>
      <c r="I81"/>
      <c r="J81"/>
      <c r="K81"/>
      <c r="L81"/>
      <c r="M81"/>
      <c r="N81"/>
      <c r="O81"/>
      <c r="P81"/>
      <c r="Q81"/>
      <c r="R81"/>
      <c r="S81" s="214" t="s">
        <v>379</v>
      </c>
      <c r="T81" s="691"/>
      <c r="U81" s="692"/>
      <c r="V81" s="693"/>
      <c r="W81" s="215" t="s">
        <v>378</v>
      </c>
      <c r="X81" s="694"/>
      <c r="Y81" s="695"/>
      <c r="AB81" s="1"/>
      <c r="AC81" s="1"/>
      <c r="AD81" s="1"/>
      <c r="AE81" s="1"/>
    </row>
    <row r="82" spans="1:31" s="129" customFormat="1" ht="28.35" customHeight="1" thickBot="1" x14ac:dyDescent="0.3">
      <c r="A82" s="489"/>
      <c r="B82" s="489"/>
      <c r="C82" s="11"/>
      <c r="D82" s="11"/>
      <c r="E82" s="11"/>
      <c r="F82" s="210"/>
      <c r="G82" s="211"/>
      <c r="H82" s="211"/>
      <c r="I82"/>
      <c r="J82"/>
      <c r="K82"/>
      <c r="L82"/>
      <c r="M82"/>
      <c r="N82"/>
      <c r="O82"/>
      <c r="P82"/>
      <c r="Q82"/>
      <c r="R82"/>
      <c r="S82" s="216" t="s">
        <v>380</v>
      </c>
      <c r="T82" s="680"/>
      <c r="U82" s="681"/>
      <c r="V82" s="682"/>
      <c r="W82" s="215" t="s">
        <v>378</v>
      </c>
      <c r="X82" s="683"/>
      <c r="Y82" s="684"/>
      <c r="AB82" s="1"/>
      <c r="AC82" s="1"/>
      <c r="AD82" s="1"/>
      <c r="AE82" s="1"/>
    </row>
    <row r="83" spans="1:31" s="129" customFormat="1" ht="42" customHeight="1" thickBot="1" x14ac:dyDescent="0.3">
      <c r="A83" s="489"/>
      <c r="B83" s="489"/>
      <c r="C83" s="11"/>
      <c r="D83" s="11"/>
      <c r="E83" s="11"/>
      <c r="F83" s="210"/>
      <c r="G83" s="211"/>
      <c r="H83" s="211"/>
      <c r="I83"/>
      <c r="J83"/>
      <c r="K83"/>
      <c r="L83"/>
      <c r="M83"/>
      <c r="N83"/>
      <c r="O83"/>
      <c r="P83"/>
      <c r="Q83"/>
      <c r="R83"/>
      <c r="S83" s="685" t="s">
        <v>381</v>
      </c>
      <c r="T83" s="686"/>
      <c r="U83" s="686"/>
      <c r="V83" s="686"/>
      <c r="W83" s="686"/>
      <c r="X83" s="686"/>
      <c r="Y83" s="687"/>
      <c r="AB83" s="1"/>
      <c r="AC83" s="1"/>
      <c r="AD83" s="1"/>
      <c r="AE83" s="1"/>
    </row>
    <row r="84" spans="1:31" s="129" customFormat="1" ht="35.450000000000003" customHeight="1" x14ac:dyDescent="0.25">
      <c r="A84" s="217"/>
      <c r="B84" s="217"/>
      <c r="C84" s="217"/>
      <c r="D84" s="217"/>
      <c r="E84" s="217"/>
      <c r="F84" s="217"/>
      <c r="G84" s="218"/>
      <c r="H84" s="218"/>
      <c r="I84"/>
      <c r="J84"/>
      <c r="K84"/>
      <c r="L84"/>
      <c r="M84"/>
      <c r="N84"/>
      <c r="O84"/>
      <c r="P84"/>
      <c r="Q84"/>
      <c r="R84"/>
      <c r="S84" s="1"/>
      <c r="T84" s="219"/>
      <c r="U84" s="1"/>
      <c r="AB84" s="1"/>
      <c r="AC84" s="1"/>
      <c r="AD84" s="1"/>
      <c r="AE84" s="1"/>
    </row>
  </sheetData>
  <protectedRanges>
    <protectedRange sqref="E4:E5 E2 B6:D6 B3:D3" name="Plage7_2_1"/>
  </protectedRanges>
  <mergeCells count="257">
    <mergeCell ref="A1:Q1"/>
    <mergeCell ref="R1:Y1"/>
    <mergeCell ref="R2:R60"/>
    <mergeCell ref="A3:A4"/>
    <mergeCell ref="B3:F4"/>
    <mergeCell ref="I3:N3"/>
    <mergeCell ref="S3:T3"/>
    <mergeCell ref="V3:Y4"/>
    <mergeCell ref="I4:J4"/>
    <mergeCell ref="L4:M4"/>
    <mergeCell ref="B5:F5"/>
    <mergeCell ref="I5:J5"/>
    <mergeCell ref="L5:M5"/>
    <mergeCell ref="V5:W5"/>
    <mergeCell ref="X5:Y5"/>
    <mergeCell ref="B6:F6"/>
    <mergeCell ref="I6:J6"/>
    <mergeCell ref="L6:M6"/>
    <mergeCell ref="V6:W6"/>
    <mergeCell ref="X6:Y6"/>
    <mergeCell ref="B7:F7"/>
    <mergeCell ref="I7:J7"/>
    <mergeCell ref="S7:Y8"/>
    <mergeCell ref="A10:Q10"/>
    <mergeCell ref="S10:Y10"/>
    <mergeCell ref="A11:A12"/>
    <mergeCell ref="B11:B12"/>
    <mergeCell ref="C11:D12"/>
    <mergeCell ref="E11:G12"/>
    <mergeCell ref="H11:K12"/>
    <mergeCell ref="A9:Q9"/>
    <mergeCell ref="C14:D14"/>
    <mergeCell ref="E14:G14"/>
    <mergeCell ref="H14:K14"/>
    <mergeCell ref="W14:Y14"/>
    <mergeCell ref="C15:D15"/>
    <mergeCell ref="E15:G15"/>
    <mergeCell ref="H15:K15"/>
    <mergeCell ref="W15:Y15"/>
    <mergeCell ref="T11:T12"/>
    <mergeCell ref="U11:U12"/>
    <mergeCell ref="V11:V12"/>
    <mergeCell ref="W11:Y12"/>
    <mergeCell ref="C13:D13"/>
    <mergeCell ref="E13:G13"/>
    <mergeCell ref="H13:K13"/>
    <mergeCell ref="W13:Y13"/>
    <mergeCell ref="L11:L12"/>
    <mergeCell ref="M11:N11"/>
    <mergeCell ref="O11:O12"/>
    <mergeCell ref="P11:P12"/>
    <mergeCell ref="Q11:Q12"/>
    <mergeCell ref="S11:S12"/>
    <mergeCell ref="C18:D18"/>
    <mergeCell ref="E18:G18"/>
    <mergeCell ref="H18:K18"/>
    <mergeCell ref="W18:Y18"/>
    <mergeCell ref="C19:D19"/>
    <mergeCell ref="E19:G19"/>
    <mergeCell ref="H19:K19"/>
    <mergeCell ref="C16:D16"/>
    <mergeCell ref="E16:G16"/>
    <mergeCell ref="H16:K16"/>
    <mergeCell ref="W16:Y16"/>
    <mergeCell ref="C17:D17"/>
    <mergeCell ref="E17:G17"/>
    <mergeCell ref="H17:K17"/>
    <mergeCell ref="W17:Y17"/>
    <mergeCell ref="C22:D22"/>
    <mergeCell ref="E22:G22"/>
    <mergeCell ref="H22:K22"/>
    <mergeCell ref="C23:D23"/>
    <mergeCell ref="E23:G23"/>
    <mergeCell ref="H23:K23"/>
    <mergeCell ref="C20:D20"/>
    <mergeCell ref="E20:G20"/>
    <mergeCell ref="H20:K20"/>
    <mergeCell ref="C21:D21"/>
    <mergeCell ref="E21:G21"/>
    <mergeCell ref="H21:K21"/>
    <mergeCell ref="W23:Y23"/>
    <mergeCell ref="C24:D24"/>
    <mergeCell ref="E24:G24"/>
    <mergeCell ref="H24:K24"/>
    <mergeCell ref="W24:Y24"/>
    <mergeCell ref="C25:D25"/>
    <mergeCell ref="E25:G25"/>
    <mergeCell ref="H25:K25"/>
    <mergeCell ref="W25:Y25"/>
    <mergeCell ref="C28:D28"/>
    <mergeCell ref="E28:G28"/>
    <mergeCell ref="H28:K28"/>
    <mergeCell ref="W28:Y28"/>
    <mergeCell ref="C29:D29"/>
    <mergeCell ref="E29:G29"/>
    <mergeCell ref="H29:K29"/>
    <mergeCell ref="W29:Y29"/>
    <mergeCell ref="C26:D26"/>
    <mergeCell ref="E26:G26"/>
    <mergeCell ref="H26:K26"/>
    <mergeCell ref="W26:Y26"/>
    <mergeCell ref="C27:D27"/>
    <mergeCell ref="E27:G27"/>
    <mergeCell ref="H27:K27"/>
    <mergeCell ref="W27:Y27"/>
    <mergeCell ref="C32:D32"/>
    <mergeCell ref="E32:G32"/>
    <mergeCell ref="H32:K32"/>
    <mergeCell ref="W32:Y32"/>
    <mergeCell ref="C33:D33"/>
    <mergeCell ref="E33:G33"/>
    <mergeCell ref="H33:K33"/>
    <mergeCell ref="W33:Y33"/>
    <mergeCell ref="C30:D30"/>
    <mergeCell ref="E30:G30"/>
    <mergeCell ref="H30:K30"/>
    <mergeCell ref="W30:Y30"/>
    <mergeCell ref="C31:D31"/>
    <mergeCell ref="E31:G31"/>
    <mergeCell ref="H31:K31"/>
    <mergeCell ref="W31:Y31"/>
    <mergeCell ref="A37:D37"/>
    <mergeCell ref="E37:F37"/>
    <mergeCell ref="J37:K37"/>
    <mergeCell ref="W37:Y37"/>
    <mergeCell ref="A38:D38"/>
    <mergeCell ref="E38:F38"/>
    <mergeCell ref="J38:K38"/>
    <mergeCell ref="W38:Y38"/>
    <mergeCell ref="A34:Q34"/>
    <mergeCell ref="S34:Y35"/>
    <mergeCell ref="A35:D35"/>
    <mergeCell ref="E35:F35"/>
    <mergeCell ref="J35:K35"/>
    <mergeCell ref="A36:D36"/>
    <mergeCell ref="E36:F36"/>
    <mergeCell ref="J36:K36"/>
    <mergeCell ref="W36:Y36"/>
    <mergeCell ref="A41:D41"/>
    <mergeCell ref="E41:F41"/>
    <mergeCell ref="J41:K41"/>
    <mergeCell ref="W41:Y41"/>
    <mergeCell ref="A42:D42"/>
    <mergeCell ref="E42:F42"/>
    <mergeCell ref="J42:K42"/>
    <mergeCell ref="W42:Y42"/>
    <mergeCell ref="A39:D39"/>
    <mergeCell ref="E39:F39"/>
    <mergeCell ref="J39:K39"/>
    <mergeCell ref="W39:Y39"/>
    <mergeCell ref="A40:D40"/>
    <mergeCell ref="E40:F40"/>
    <mergeCell ref="J40:K40"/>
    <mergeCell ref="W40:Y40"/>
    <mergeCell ref="A45:D45"/>
    <mergeCell ref="E45:F45"/>
    <mergeCell ref="J45:K45"/>
    <mergeCell ref="W45:Y45"/>
    <mergeCell ref="A46:D46"/>
    <mergeCell ref="E46:F46"/>
    <mergeCell ref="J46:K46"/>
    <mergeCell ref="W46:Y46"/>
    <mergeCell ref="A43:D43"/>
    <mergeCell ref="E43:F43"/>
    <mergeCell ref="J43:K43"/>
    <mergeCell ref="W43:Y43"/>
    <mergeCell ref="A44:D44"/>
    <mergeCell ref="E44:F44"/>
    <mergeCell ref="J44:K44"/>
    <mergeCell ref="W44:Y44"/>
    <mergeCell ref="A47:D47"/>
    <mergeCell ref="E47:F47"/>
    <mergeCell ref="J47:K47"/>
    <mergeCell ref="W47:Y47"/>
    <mergeCell ref="A48:Q48"/>
    <mergeCell ref="S48:Y49"/>
    <mergeCell ref="A49:C49"/>
    <mergeCell ref="D49:F49"/>
    <mergeCell ref="I49:K49"/>
    <mergeCell ref="A52:C52"/>
    <mergeCell ref="D52:F52"/>
    <mergeCell ref="I52:K52"/>
    <mergeCell ref="W52:Y52"/>
    <mergeCell ref="A53:C53"/>
    <mergeCell ref="D53:F53"/>
    <mergeCell ref="I53:K53"/>
    <mergeCell ref="W53:Y53"/>
    <mergeCell ref="A50:C50"/>
    <mergeCell ref="D50:F50"/>
    <mergeCell ref="I50:K50"/>
    <mergeCell ref="W50:Y50"/>
    <mergeCell ref="A51:C51"/>
    <mergeCell ref="D51:F51"/>
    <mergeCell ref="I51:K51"/>
    <mergeCell ref="W51:Y51"/>
    <mergeCell ref="N50:N55"/>
    <mergeCell ref="W55:Y55"/>
    <mergeCell ref="A54:C54"/>
    <mergeCell ref="D54:F54"/>
    <mergeCell ref="I54:K54"/>
    <mergeCell ref="A55:C55"/>
    <mergeCell ref="D55:F55"/>
    <mergeCell ref="I55:K55"/>
    <mergeCell ref="E61:K61"/>
    <mergeCell ref="S61:U62"/>
    <mergeCell ref="V61:V62"/>
    <mergeCell ref="A56:Q56"/>
    <mergeCell ref="S63:U64"/>
    <mergeCell ref="V63:V64"/>
    <mergeCell ref="B65:L65"/>
    <mergeCell ref="S65:U66"/>
    <mergeCell ref="V65:V66"/>
    <mergeCell ref="AC56:AD56"/>
    <mergeCell ref="A58:B58"/>
    <mergeCell ref="W58:Y58"/>
    <mergeCell ref="AC58:AD58"/>
    <mergeCell ref="W59:Y59"/>
    <mergeCell ref="J60:K60"/>
    <mergeCell ref="S60:Y60"/>
    <mergeCell ref="AC60:AD60"/>
    <mergeCell ref="S56:Y57"/>
    <mergeCell ref="T71:V72"/>
    <mergeCell ref="B72:N72"/>
    <mergeCell ref="B73:M73"/>
    <mergeCell ref="S73:S74"/>
    <mergeCell ref="T73:V74"/>
    <mergeCell ref="A66:A67"/>
    <mergeCell ref="B66:L68"/>
    <mergeCell ref="S67:U68"/>
    <mergeCell ref="V67:V68"/>
    <mergeCell ref="S69:U70"/>
    <mergeCell ref="V69:V70"/>
    <mergeCell ref="B70:N70"/>
    <mergeCell ref="A82:B82"/>
    <mergeCell ref="T82:V82"/>
    <mergeCell ref="X82:Y82"/>
    <mergeCell ref="A83:B83"/>
    <mergeCell ref="S83:Y83"/>
    <mergeCell ref="M36:M47"/>
    <mergeCell ref="A80:B80"/>
    <mergeCell ref="T80:V80"/>
    <mergeCell ref="X80:Y80"/>
    <mergeCell ref="A81:B81"/>
    <mergeCell ref="T81:V81"/>
    <mergeCell ref="X81:Y81"/>
    <mergeCell ref="B75:C75"/>
    <mergeCell ref="D75:G75"/>
    <mergeCell ref="S75:Y76"/>
    <mergeCell ref="A77:B77"/>
    <mergeCell ref="S77:T79"/>
    <mergeCell ref="V77:Y77"/>
    <mergeCell ref="A78:B78"/>
    <mergeCell ref="V78:Y78"/>
    <mergeCell ref="A79:B79"/>
    <mergeCell ref="V79:Y79"/>
    <mergeCell ref="B71:N71"/>
    <mergeCell ref="S71:S72"/>
  </mergeCells>
  <conditionalFormatting sqref="K4">
    <cfRule type="expression" dxfId="58" priority="35" stopIfTrue="1">
      <formula>#REF!&gt;#REF!</formula>
    </cfRule>
  </conditionalFormatting>
  <conditionalFormatting sqref="N4">
    <cfRule type="expression" dxfId="57" priority="29" stopIfTrue="1">
      <formula>#REF!&gt;#REF!</formula>
    </cfRule>
  </conditionalFormatting>
  <conditionalFormatting sqref="N5 K5:K7">
    <cfRule type="expression" dxfId="56" priority="34">
      <formula>#REF!&gt;#REF!</formula>
    </cfRule>
  </conditionalFormatting>
  <conditionalFormatting sqref="N13">
    <cfRule type="expression" dxfId="55" priority="25">
      <formula>$H$13="Honoraires professionnels et contractuels"</formula>
    </cfRule>
  </conditionalFormatting>
  <conditionalFormatting sqref="N13:N33">
    <cfRule type="expression" dxfId="54" priority="26">
      <formula>$B$5="Sous-volet 2.3 — Projets de développement du secteur des pêches et de l'aquaculture commerciales – projets structurants d'intérêt collectif"</formula>
    </cfRule>
  </conditionalFormatting>
  <conditionalFormatting sqref="N14">
    <cfRule type="expression" dxfId="53" priority="24">
      <formula>$H$14="Honoraires professionnels et contractuels"</formula>
    </cfRule>
  </conditionalFormatting>
  <conditionalFormatting sqref="N15">
    <cfRule type="expression" dxfId="52" priority="23">
      <formula>$H$15="Honoraires professionnels et contractuels"</formula>
    </cfRule>
  </conditionalFormatting>
  <conditionalFormatting sqref="N16">
    <cfRule type="expression" dxfId="51" priority="22">
      <formula>$H$16="Honoraires professionnels et contractuels"</formula>
    </cfRule>
  </conditionalFormatting>
  <conditionalFormatting sqref="N17">
    <cfRule type="expression" dxfId="50" priority="21">
      <formula>$H$17="Honoraires professionnels et contractuels"</formula>
    </cfRule>
  </conditionalFormatting>
  <conditionalFormatting sqref="N18">
    <cfRule type="expression" dxfId="49" priority="1">
      <formula>$H$18="Honoraires professionnels et contractuels"</formula>
    </cfRule>
  </conditionalFormatting>
  <conditionalFormatting sqref="N19">
    <cfRule type="expression" dxfId="48" priority="2">
      <formula>$H$19="Honoraires professionnels et contractuels"</formula>
    </cfRule>
  </conditionalFormatting>
  <conditionalFormatting sqref="N20">
    <cfRule type="expression" dxfId="47" priority="3">
      <formula>$H$20="Honoraires professionnels et contractuels"</formula>
    </cfRule>
  </conditionalFormatting>
  <conditionalFormatting sqref="N21">
    <cfRule type="expression" dxfId="46" priority="4">
      <formula>$H$21="Honoraires professionnels et contractuels"</formula>
    </cfRule>
  </conditionalFormatting>
  <conditionalFormatting sqref="N22">
    <cfRule type="expression" dxfId="45" priority="5">
      <formula>$H$22="Honoraires professionnels et contractuels"</formula>
    </cfRule>
  </conditionalFormatting>
  <conditionalFormatting sqref="N23">
    <cfRule type="expression" dxfId="44" priority="6">
      <formula>$H$23="Honoraires professionnels et contractuels"</formula>
    </cfRule>
  </conditionalFormatting>
  <conditionalFormatting sqref="N24">
    <cfRule type="expression" dxfId="43" priority="7">
      <formula>$H$24="Honoraires professionnels et contractuels"</formula>
    </cfRule>
  </conditionalFormatting>
  <conditionalFormatting sqref="N25">
    <cfRule type="expression" dxfId="42" priority="8">
      <formula>$H$25="Honoraires professionnels et contractuels"</formula>
    </cfRule>
  </conditionalFormatting>
  <conditionalFormatting sqref="N26">
    <cfRule type="expression" dxfId="41" priority="9">
      <formula>$H$26="Honoraires professionnels et contractuels"</formula>
    </cfRule>
  </conditionalFormatting>
  <conditionalFormatting sqref="N27">
    <cfRule type="expression" dxfId="40" priority="11">
      <formula>$H$27="Honoraires professionnels et contractuels"</formula>
    </cfRule>
  </conditionalFormatting>
  <conditionalFormatting sqref="N28">
    <cfRule type="expression" dxfId="39" priority="10">
      <formula>$H$28="Honoraires professionnels et contractuels"</formula>
    </cfRule>
  </conditionalFormatting>
  <conditionalFormatting sqref="N29">
    <cfRule type="expression" dxfId="38" priority="12">
      <formula>$H$29="Honoraires professionnels et contractuels"</formula>
    </cfRule>
  </conditionalFormatting>
  <conditionalFormatting sqref="N30">
    <cfRule type="expression" dxfId="37" priority="14">
      <formula>$H$30="Honoraires professionnels et contractuels"</formula>
    </cfRule>
  </conditionalFormatting>
  <conditionalFormatting sqref="N31">
    <cfRule type="expression" dxfId="36" priority="15">
      <formula>$H$31="Honoraires professionnels et contractuels"</formula>
    </cfRule>
  </conditionalFormatting>
  <conditionalFormatting sqref="N32">
    <cfRule type="expression" dxfId="35" priority="17">
      <formula>$H$32="Honoraires professionnels et contractuels"</formula>
    </cfRule>
  </conditionalFormatting>
  <conditionalFormatting sqref="N33">
    <cfRule type="expression" dxfId="34" priority="18">
      <formula>$H$33="Honoraires professionnels et contractuels"</formula>
    </cfRule>
  </conditionalFormatting>
  <conditionalFormatting sqref="N36:N47">
    <cfRule type="expression" dxfId="33" priority="27">
      <formula>$B$5="Sous-volet 2.3 — Projets de développement du secteur des pêches et de l'aquaculture commerciales – projets structurants d'intérêt collectif"</formula>
    </cfRule>
  </conditionalFormatting>
  <conditionalFormatting sqref="N58">
    <cfRule type="expression" dxfId="32" priority="28">
      <formula>$B$5="Sous-volet 2.3 — Projets de développement du secteur des pêches et de l'aquaculture commerciales – projets structurants d'intérêt collectif"</formula>
    </cfRule>
  </conditionalFormatting>
  <conditionalFormatting sqref="AA56 AA58:AA59">
    <cfRule type="expression" dxfId="31" priority="36">
      <formula>$AA56&lt;&gt;$Z58</formula>
    </cfRule>
  </conditionalFormatting>
  <conditionalFormatting sqref="AA57">
    <cfRule type="expression" dxfId="30" priority="37">
      <formula>$AA57&lt;&gt;$Z60</formula>
    </cfRule>
  </conditionalFormatting>
  <conditionalFormatting sqref="AB56:AB59">
    <cfRule type="expression" dxfId="29" priority="30" stopIfTrue="1">
      <formula>AB56=0</formula>
    </cfRule>
    <cfRule type="expression" dxfId="28" priority="31" stopIfTrue="1">
      <formula>AB56&lt;2500</formula>
    </cfRule>
    <cfRule type="expression" dxfId="27" priority="32" stopIfTrue="1">
      <formula>AB56&gt;15000</formula>
    </cfRule>
    <cfRule type="expression" dxfId="26" priority="33" stopIfTrue="1">
      <formula>AB56&gt;2499</formula>
    </cfRule>
  </conditionalFormatting>
  <dataValidations count="5">
    <dataValidation type="decimal" errorStyle="information" operator="lessThanOrEqual" allowBlank="1" showInputMessage="1" showErrorMessage="1" error="Un montant supérieur à 26% devra être justifié par une démonstration comptable!" sqref="H36:H47" xr:uid="{91905360-A04D-4823-BF21-5A4819CBB41D}">
      <formula1>0.26</formula1>
    </dataValidation>
    <dataValidation allowBlank="1" showInputMessage="1" showErrorMessage="1" promptTitle="!!! ATTENTION !!!" prompt="La contribution en nature n'est pas admissible pour cette dépense." sqref="M58 N50" xr:uid="{912D781F-33E4-45F6-B6BE-BAAC2F350128}"/>
    <dataValidation type="custom" allowBlank="1" showInputMessage="1" showErrorMessage="1" error="La contribution en nature n'est pas admissible pour ce volet." sqref="N58 N36:N47" xr:uid="{46C45B07-80F7-44C9-AF1A-4DAC60DA739E}">
      <formula1>$B$5&lt;&gt;"Sous-volet 2.3 — Projets de développement du secteur des pêches et de l'aquaculture commerciales – projets structurants d'intérêt collectif"</formula1>
    </dataValidation>
    <dataValidation errorStyle="warning" allowBlank="1" showInputMessage="1" showErrorMessage="1" promptTitle="!!! ATTENTION !!!" prompt="La contribution en argent n'est pas admissible pour cette dépense." sqref="M36:M47" xr:uid="{50CFA204-A8EC-4162-A7EF-F32F429469AF}"/>
    <dataValidation type="custom" allowBlank="1" showInputMessage="1" showErrorMessage="1" error="La contribution en nature n'est pas admissible pour ce volet._x000a_" sqref="N13:N33" xr:uid="{60215260-1FC3-4654-8675-F42E15217FE9}">
      <formula1>$B$5&lt;&gt;"Sous-volet 2.3 — Projets de développement du secteur des pêches et de l'aquaculture commerciales – projets structurants d'intérêt collectif"</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990061D-81F2-4A51-A95F-27FCEE0AEB66}">
          <x14:formula1>
            <xm:f>IF('Coût Structure de financement'!$B$7="Sous-volet 2.3 — Projets de développement du secteur des pêches et de l'aquaculture commerciales – projets structurants d'intérêt collectif",ListeB,ListeA)</xm:f>
          </x14:formula1>
          <xm:sqref>H13:K33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4D029-93F5-424F-BCFB-E2089A1197AC}">
  <sheetPr>
    <tabColor rgb="FFFFFF00"/>
  </sheetPr>
  <dimension ref="A1:AE84"/>
  <sheetViews>
    <sheetView topLeftCell="O1" zoomScale="85" zoomScaleNormal="85" workbookViewId="0">
      <selection activeCell="R2" sqref="R1:Y1048576"/>
    </sheetView>
  </sheetViews>
  <sheetFormatPr baseColWidth="10" defaultColWidth="11.42578125" defaultRowHeight="14.25" x14ac:dyDescent="0.2"/>
  <cols>
    <col min="1" max="1" width="17.42578125" style="1" customWidth="1"/>
    <col min="2" max="2" width="13.5703125" style="1" customWidth="1"/>
    <col min="3" max="3" width="18" style="1" customWidth="1"/>
    <col min="4" max="4" width="19.5703125" style="1" customWidth="1"/>
    <col min="5" max="5" width="13.42578125" style="1" customWidth="1"/>
    <col min="6" max="6" width="14.42578125" style="1" customWidth="1"/>
    <col min="7" max="8" width="14.85546875" style="1" customWidth="1"/>
    <col min="9" max="9" width="16.85546875" style="1" customWidth="1"/>
    <col min="10" max="10" width="22.42578125" style="1" customWidth="1"/>
    <col min="11" max="11" width="17.140625" style="1" customWidth="1"/>
    <col min="12" max="12" width="19.85546875" style="1" customWidth="1"/>
    <col min="13" max="17" width="16.5703125" style="1" customWidth="1"/>
    <col min="18" max="18" width="12.85546875" style="1" hidden="1" customWidth="1"/>
    <col min="19" max="19" width="21.5703125" style="1" hidden="1" customWidth="1"/>
    <col min="20" max="20" width="16.42578125" style="219" hidden="1" customWidth="1"/>
    <col min="21" max="21" width="6.5703125" style="1" hidden="1" customWidth="1"/>
    <col min="22" max="22" width="17" style="129" hidden="1" customWidth="1"/>
    <col min="23" max="23" width="15.42578125" style="129" hidden="1" customWidth="1"/>
    <col min="24" max="25" width="14.5703125" style="129" hidden="1" customWidth="1"/>
    <col min="26" max="26" width="16.42578125" style="129" customWidth="1"/>
    <col min="27" max="27" width="20.42578125" style="129" customWidth="1"/>
    <col min="28" max="28" width="28" style="1" customWidth="1"/>
    <col min="29" max="29" width="30.5703125" style="1" customWidth="1"/>
    <col min="30" max="16384" width="11.42578125" style="1"/>
  </cols>
  <sheetData>
    <row r="1" spans="1:28" s="2" customFormat="1" ht="60.95" customHeight="1" thickBot="1" x14ac:dyDescent="0.3">
      <c r="A1" s="814" t="s">
        <v>461</v>
      </c>
      <c r="B1" s="814"/>
      <c r="C1" s="814"/>
      <c r="D1" s="814"/>
      <c r="E1" s="814"/>
      <c r="F1" s="814"/>
      <c r="G1" s="814"/>
      <c r="H1" s="814"/>
      <c r="I1" s="814"/>
      <c r="J1" s="814"/>
      <c r="K1" s="814"/>
      <c r="L1" s="814"/>
      <c r="M1" s="814"/>
      <c r="N1" s="814"/>
      <c r="O1" s="814"/>
      <c r="P1" s="814"/>
      <c r="Q1" s="814"/>
      <c r="R1" s="815" t="s">
        <v>290</v>
      </c>
      <c r="S1" s="816"/>
      <c r="T1" s="816"/>
      <c r="U1" s="816"/>
      <c r="V1" s="816"/>
      <c r="W1" s="816"/>
      <c r="X1" s="816"/>
      <c r="Y1" s="817"/>
      <c r="Z1" s="107"/>
      <c r="AA1" s="107"/>
      <c r="AB1" s="107"/>
    </row>
    <row r="2" spans="1:28" s="4" customFormat="1" ht="26.25" customHeight="1" thickBot="1" x14ac:dyDescent="0.3">
      <c r="A2" s="3"/>
      <c r="E2" s="108"/>
      <c r="F2" s="5"/>
      <c r="G2" s="5"/>
      <c r="H2" s="5"/>
      <c r="I2" s="5"/>
      <c r="J2" s="5"/>
      <c r="K2" s="5"/>
      <c r="L2" s="5"/>
      <c r="M2" s="5"/>
      <c r="N2" s="5"/>
      <c r="O2" s="5"/>
      <c r="P2" s="5"/>
      <c r="Q2" s="5"/>
      <c r="R2" s="818"/>
    </row>
    <row r="3" spans="1:28" s="5" customFormat="1" ht="27" customHeight="1" x14ac:dyDescent="0.2">
      <c r="A3" s="445" t="s">
        <v>1</v>
      </c>
      <c r="B3" s="822">
        <f>'Coût Structure de financement'!B3</f>
        <v>0</v>
      </c>
      <c r="C3" s="822"/>
      <c r="D3" s="822"/>
      <c r="E3" s="822"/>
      <c r="F3" s="822"/>
      <c r="I3" s="823" t="s">
        <v>291</v>
      </c>
      <c r="J3" s="823"/>
      <c r="K3" s="823"/>
      <c r="L3" s="823"/>
      <c r="M3" s="823"/>
      <c r="N3" s="823"/>
      <c r="O3" s="109"/>
      <c r="R3" s="819"/>
      <c r="S3" s="824" t="s">
        <v>292</v>
      </c>
      <c r="T3" s="825"/>
      <c r="V3" s="826" t="s">
        <v>293</v>
      </c>
      <c r="W3" s="827"/>
      <c r="X3" s="827"/>
      <c r="Y3" s="828"/>
    </row>
    <row r="4" spans="1:28" s="5" customFormat="1" ht="32.85" customHeight="1" x14ac:dyDescent="0.2">
      <c r="A4" s="445"/>
      <c r="B4" s="822"/>
      <c r="C4" s="822"/>
      <c r="D4" s="822"/>
      <c r="E4" s="822"/>
      <c r="F4" s="822"/>
      <c r="I4" s="445" t="s">
        <v>294</v>
      </c>
      <c r="J4" s="445"/>
      <c r="K4" s="110">
        <f>'Coût Structure de financement'!L8</f>
        <v>0</v>
      </c>
      <c r="L4" s="445" t="s">
        <v>4</v>
      </c>
      <c r="M4" s="445"/>
      <c r="N4" s="313">
        <f>'Coût Structure de financement'!L4</f>
        <v>0</v>
      </c>
      <c r="O4" s="111"/>
      <c r="R4" s="819"/>
      <c r="S4" s="112" t="s">
        <v>295</v>
      </c>
      <c r="T4" s="113" t="s">
        <v>296</v>
      </c>
      <c r="V4" s="829"/>
      <c r="W4" s="830"/>
      <c r="X4" s="830"/>
      <c r="Y4" s="831"/>
    </row>
    <row r="5" spans="1:28" s="5" customFormat="1" ht="26.45" customHeight="1" x14ac:dyDescent="0.2">
      <c r="A5" s="34" t="s">
        <v>9</v>
      </c>
      <c r="B5" s="832" t="str">
        <f>'Coût Structure de financement'!B7</f>
        <v>(À sélectionner)</v>
      </c>
      <c r="C5" s="832"/>
      <c r="D5" s="832"/>
      <c r="E5" s="832"/>
      <c r="F5" s="832"/>
      <c r="I5" s="445" t="s">
        <v>8</v>
      </c>
      <c r="J5" s="445"/>
      <c r="K5" s="114" t="e">
        <f>'Coût Structure de financement'!#REF!</f>
        <v>#REF!</v>
      </c>
      <c r="L5" s="639" t="s">
        <v>297</v>
      </c>
      <c r="M5" s="639"/>
      <c r="N5" s="115"/>
      <c r="O5" s="116"/>
      <c r="R5" s="819"/>
      <c r="S5" s="117" t="s">
        <v>298</v>
      </c>
      <c r="T5" s="118" t="s">
        <v>299</v>
      </c>
      <c r="V5" s="833" t="s">
        <v>295</v>
      </c>
      <c r="W5" s="834"/>
      <c r="X5" s="834" t="s">
        <v>300</v>
      </c>
      <c r="Y5" s="835"/>
    </row>
    <row r="6" spans="1:28" s="5" customFormat="1" ht="30.6" customHeight="1" thickBot="1" x14ac:dyDescent="0.25">
      <c r="A6" s="34" t="s">
        <v>5</v>
      </c>
      <c r="B6" s="822">
        <f>'Coût Structure de financement'!B5</f>
        <v>0</v>
      </c>
      <c r="C6" s="822"/>
      <c r="D6" s="822"/>
      <c r="E6" s="822"/>
      <c r="F6" s="822"/>
      <c r="I6" s="445" t="s">
        <v>301</v>
      </c>
      <c r="J6" s="445"/>
      <c r="K6" s="119">
        <f>'Coût Structure de financement'!H7</f>
        <v>0</v>
      </c>
      <c r="L6" s="836" t="s">
        <v>302</v>
      </c>
      <c r="M6" s="836"/>
      <c r="N6" s="120"/>
      <c r="O6" s="121"/>
      <c r="R6" s="819"/>
      <c r="S6" s="122" t="s">
        <v>303</v>
      </c>
      <c r="T6" s="123" t="s">
        <v>304</v>
      </c>
      <c r="V6" s="837" t="s">
        <v>305</v>
      </c>
      <c r="W6" s="838"/>
      <c r="X6" s="838" t="s">
        <v>306</v>
      </c>
      <c r="Y6" s="839"/>
    </row>
    <row r="7" spans="1:28" s="5" customFormat="1" ht="27" customHeight="1" x14ac:dyDescent="0.2">
      <c r="A7" s="34" t="s">
        <v>307</v>
      </c>
      <c r="B7" s="832" t="str">
        <f>'Coût Structure de financement'!B8</f>
        <v>(À sélectionner)</v>
      </c>
      <c r="C7" s="832"/>
      <c r="D7" s="832"/>
      <c r="E7" s="832"/>
      <c r="F7" s="832"/>
      <c r="I7" s="445" t="s">
        <v>308</v>
      </c>
      <c r="J7" s="445"/>
      <c r="K7" s="119">
        <f>'[3]Coût Structure de financement'!I7</f>
        <v>0.8</v>
      </c>
      <c r="O7" s="121"/>
      <c r="R7" s="818"/>
      <c r="S7" s="840" t="s">
        <v>309</v>
      </c>
      <c r="T7" s="841"/>
      <c r="U7" s="841"/>
      <c r="V7" s="842"/>
      <c r="W7" s="842"/>
      <c r="X7" s="842"/>
      <c r="Y7" s="843"/>
    </row>
    <row r="8" spans="1:28" s="5" customFormat="1" ht="33.6" customHeight="1" thickBot="1" x14ac:dyDescent="0.25">
      <c r="A8" s="1"/>
      <c r="B8" s="1"/>
      <c r="C8" s="1"/>
      <c r="D8" s="1"/>
      <c r="E8" s="1"/>
      <c r="F8" s="1"/>
      <c r="G8" s="1"/>
      <c r="H8" s="1"/>
      <c r="I8" s="1"/>
      <c r="J8" s="1"/>
      <c r="K8" s="1"/>
      <c r="L8" s="1"/>
      <c r="M8" s="1"/>
      <c r="N8" s="1"/>
      <c r="O8" s="1"/>
      <c r="P8" s="1"/>
      <c r="Q8" s="1"/>
      <c r="R8" s="818"/>
      <c r="S8" s="844"/>
      <c r="T8" s="845"/>
      <c r="U8" s="845"/>
      <c r="V8" s="845"/>
      <c r="W8" s="845"/>
      <c r="X8" s="845"/>
      <c r="Y8" s="846"/>
      <c r="Z8" s="127"/>
    </row>
    <row r="9" spans="1:28" s="5" customFormat="1" ht="21" customHeight="1" thickBot="1" x14ac:dyDescent="0.25">
      <c r="A9" s="813" t="s">
        <v>384</v>
      </c>
      <c r="B9" s="813"/>
      <c r="C9" s="813"/>
      <c r="D9" s="813"/>
      <c r="E9" s="813"/>
      <c r="F9" s="813"/>
      <c r="G9" s="813"/>
      <c r="H9" s="813"/>
      <c r="I9" s="813"/>
      <c r="J9" s="813"/>
      <c r="K9" s="813"/>
      <c r="L9" s="813"/>
      <c r="M9" s="813"/>
      <c r="N9" s="813"/>
      <c r="O9" s="813"/>
      <c r="P9" s="813"/>
      <c r="Q9" s="813"/>
      <c r="R9" s="820"/>
      <c r="S9" s="124"/>
      <c r="T9" s="125"/>
      <c r="U9" s="125"/>
      <c r="V9" s="125"/>
      <c r="W9" s="125"/>
      <c r="X9" s="125"/>
      <c r="Y9" s="126"/>
      <c r="Z9" s="127"/>
    </row>
    <row r="10" spans="1:28" ht="27.6" customHeight="1" thickBot="1" x14ac:dyDescent="0.25">
      <c r="A10" s="847" t="s">
        <v>439</v>
      </c>
      <c r="B10" s="848"/>
      <c r="C10" s="848"/>
      <c r="D10" s="848"/>
      <c r="E10" s="848"/>
      <c r="F10" s="848"/>
      <c r="G10" s="848"/>
      <c r="H10" s="848"/>
      <c r="I10" s="848"/>
      <c r="J10" s="848"/>
      <c r="K10" s="848"/>
      <c r="L10" s="848"/>
      <c r="M10" s="848"/>
      <c r="N10" s="848"/>
      <c r="O10" s="848"/>
      <c r="P10" s="848"/>
      <c r="Q10" s="849"/>
      <c r="R10" s="820"/>
      <c r="S10" s="803" t="s">
        <v>310</v>
      </c>
      <c r="T10" s="804"/>
      <c r="U10" s="804"/>
      <c r="V10" s="804"/>
      <c r="W10" s="804"/>
      <c r="X10" s="804"/>
      <c r="Y10" s="805"/>
      <c r="Z10" s="128"/>
    </row>
    <row r="11" spans="1:28" ht="30.75" customHeight="1" x14ac:dyDescent="0.2">
      <c r="A11" s="806" t="s">
        <v>311</v>
      </c>
      <c r="B11" s="796" t="s">
        <v>312</v>
      </c>
      <c r="C11" s="808" t="s">
        <v>313</v>
      </c>
      <c r="D11" s="809"/>
      <c r="E11" s="808" t="s">
        <v>157</v>
      </c>
      <c r="F11" s="811"/>
      <c r="G11" s="811"/>
      <c r="H11" s="793" t="s">
        <v>314</v>
      </c>
      <c r="I11" s="793"/>
      <c r="J11" s="793"/>
      <c r="K11" s="793"/>
      <c r="L11" s="796" t="s">
        <v>315</v>
      </c>
      <c r="M11" s="797" t="s">
        <v>316</v>
      </c>
      <c r="N11" s="797"/>
      <c r="O11" s="798" t="s">
        <v>211</v>
      </c>
      <c r="P11" s="798" t="s">
        <v>317</v>
      </c>
      <c r="Q11" s="799" t="s">
        <v>318</v>
      </c>
      <c r="R11" s="820"/>
      <c r="S11" s="801" t="s">
        <v>319</v>
      </c>
      <c r="T11" s="793" t="s">
        <v>505</v>
      </c>
      <c r="U11" s="793" t="s">
        <v>320</v>
      </c>
      <c r="V11" s="793" t="s">
        <v>321</v>
      </c>
      <c r="W11" s="793" t="s">
        <v>322</v>
      </c>
      <c r="X11" s="793"/>
      <c r="Y11" s="793"/>
      <c r="Z11" s="128"/>
      <c r="AA11" s="131"/>
      <c r="AB11" s="131"/>
    </row>
    <row r="12" spans="1:28" s="2" customFormat="1" ht="19.350000000000001" customHeight="1" x14ac:dyDescent="0.25">
      <c r="A12" s="807"/>
      <c r="B12" s="793"/>
      <c r="C12" s="810"/>
      <c r="D12" s="801"/>
      <c r="E12" s="810"/>
      <c r="F12" s="812"/>
      <c r="G12" s="812"/>
      <c r="H12" s="794"/>
      <c r="I12" s="794"/>
      <c r="J12" s="794"/>
      <c r="K12" s="794"/>
      <c r="L12" s="793"/>
      <c r="M12" s="130" t="s">
        <v>323</v>
      </c>
      <c r="N12" s="130" t="s">
        <v>19</v>
      </c>
      <c r="O12" s="797"/>
      <c r="P12" s="797"/>
      <c r="Q12" s="800"/>
      <c r="R12" s="820"/>
      <c r="S12" s="802"/>
      <c r="T12" s="794"/>
      <c r="U12" s="794"/>
      <c r="V12" s="794"/>
      <c r="W12" s="794"/>
      <c r="X12" s="794"/>
      <c r="Y12" s="794"/>
      <c r="Z12" s="132"/>
      <c r="AA12" s="133"/>
      <c r="AB12" s="133"/>
    </row>
    <row r="13" spans="1:28" s="133" customFormat="1" ht="15" customHeight="1" x14ac:dyDescent="0.25">
      <c r="A13" s="134"/>
      <c r="B13" s="135"/>
      <c r="C13" s="786"/>
      <c r="D13" s="784"/>
      <c r="E13" s="786"/>
      <c r="F13" s="783"/>
      <c r="G13" s="783"/>
      <c r="H13" s="792"/>
      <c r="I13" s="792"/>
      <c r="J13" s="792"/>
      <c r="K13" s="792"/>
      <c r="L13" s="375"/>
      <c r="M13" s="136"/>
      <c r="N13" s="136"/>
      <c r="O13" s="136"/>
      <c r="P13" s="137">
        <f>L13-M13-O13</f>
        <v>0</v>
      </c>
      <c r="Q13" s="224" t="str">
        <f>IF(L13="","",IF(L13&lt;2500,"NON","OUI"))</f>
        <v/>
      </c>
      <c r="R13" s="820"/>
      <c r="S13" s="138" t="str">
        <f>IF(L13="","",IF(L13&lt;2500,"Validation unique",IF(L13&lt;=15000,"Validation partielle","Validation complète")))</f>
        <v/>
      </c>
      <c r="T13" s="139"/>
      <c r="U13" s="140"/>
      <c r="V13" s="141">
        <f>T13*U13</f>
        <v>0</v>
      </c>
      <c r="W13" s="795"/>
      <c r="X13" s="795"/>
      <c r="Y13" s="795"/>
      <c r="Z13" s="142"/>
      <c r="AA13" s="142"/>
      <c r="AB13" s="142"/>
    </row>
    <row r="14" spans="1:28" s="2" customFormat="1" ht="15" customHeight="1" x14ac:dyDescent="0.25">
      <c r="A14" s="134"/>
      <c r="B14" s="135"/>
      <c r="C14" s="786"/>
      <c r="D14" s="784"/>
      <c r="E14" s="786"/>
      <c r="F14" s="783"/>
      <c r="G14" s="783"/>
      <c r="H14" s="792" t="s">
        <v>134</v>
      </c>
      <c r="I14" s="792"/>
      <c r="J14" s="792"/>
      <c r="K14" s="792"/>
      <c r="L14" s="375"/>
      <c r="M14" s="136"/>
      <c r="N14" s="136"/>
      <c r="O14" s="136"/>
      <c r="P14" s="137">
        <f t="shared" ref="P14:P33" si="0">L14-M14-O14</f>
        <v>0</v>
      </c>
      <c r="Q14" s="224" t="str">
        <f t="shared" ref="Q14:Q55" si="1">IF(L14="","",IF(L14&lt;2500,"NON","OUI"))</f>
        <v/>
      </c>
      <c r="R14" s="820"/>
      <c r="S14" s="138" t="str">
        <f t="shared" ref="S14:S33" si="2">IF(L14="","",IF(L14&lt;2500,"Validation unique",IF(L14&lt;=15000,"Validation partielle","Validation complète")))</f>
        <v/>
      </c>
      <c r="T14" s="143"/>
      <c r="U14" s="144"/>
      <c r="V14" s="145">
        <f t="shared" ref="V14:V55" si="3">T14*U14</f>
        <v>0</v>
      </c>
      <c r="W14" s="763"/>
      <c r="X14" s="763"/>
      <c r="Y14" s="763"/>
      <c r="Z14" s="142"/>
      <c r="AA14" s="142"/>
      <c r="AB14" s="142"/>
    </row>
    <row r="15" spans="1:28" s="2" customFormat="1" ht="14.45" customHeight="1" x14ac:dyDescent="0.25">
      <c r="A15" s="134"/>
      <c r="B15" s="135"/>
      <c r="C15" s="786"/>
      <c r="D15" s="784"/>
      <c r="E15" s="786"/>
      <c r="F15" s="783"/>
      <c r="G15" s="783"/>
      <c r="H15" s="792"/>
      <c r="I15" s="792"/>
      <c r="J15" s="792"/>
      <c r="K15" s="792"/>
      <c r="L15" s="375"/>
      <c r="M15" s="136"/>
      <c r="N15" s="136"/>
      <c r="O15" s="136"/>
      <c r="P15" s="137">
        <f t="shared" si="0"/>
        <v>0</v>
      </c>
      <c r="Q15" s="224" t="str">
        <f t="shared" si="1"/>
        <v/>
      </c>
      <c r="R15" s="820"/>
      <c r="S15" s="138" t="str">
        <f t="shared" si="2"/>
        <v/>
      </c>
      <c r="T15" s="143"/>
      <c r="U15" s="144"/>
      <c r="V15" s="145">
        <f t="shared" si="3"/>
        <v>0</v>
      </c>
      <c r="W15" s="763"/>
      <c r="X15" s="763"/>
      <c r="Y15" s="763"/>
      <c r="Z15" s="142"/>
      <c r="AA15" s="142"/>
      <c r="AB15" s="142"/>
    </row>
    <row r="16" spans="1:28" s="2" customFormat="1" ht="14.45" customHeight="1" x14ac:dyDescent="0.25">
      <c r="A16" s="134"/>
      <c r="B16" s="135"/>
      <c r="C16" s="786"/>
      <c r="D16" s="784"/>
      <c r="E16" s="786"/>
      <c r="F16" s="783"/>
      <c r="G16" s="783"/>
      <c r="H16" s="792"/>
      <c r="I16" s="792"/>
      <c r="J16" s="792"/>
      <c r="K16" s="792"/>
      <c r="L16" s="375"/>
      <c r="M16" s="136"/>
      <c r="N16" s="136"/>
      <c r="O16" s="146"/>
      <c r="P16" s="137">
        <f t="shared" si="0"/>
        <v>0</v>
      </c>
      <c r="Q16" s="224" t="str">
        <f t="shared" si="1"/>
        <v/>
      </c>
      <c r="R16" s="820"/>
      <c r="S16" s="138" t="str">
        <f t="shared" si="2"/>
        <v/>
      </c>
      <c r="T16" s="143"/>
      <c r="U16" s="144"/>
      <c r="V16" s="145">
        <f t="shared" si="3"/>
        <v>0</v>
      </c>
      <c r="W16" s="760"/>
      <c r="X16" s="761"/>
      <c r="Y16" s="762"/>
      <c r="Z16" s="142"/>
      <c r="AA16" s="142"/>
      <c r="AB16" s="142"/>
    </row>
    <row r="17" spans="1:30" s="2" customFormat="1" ht="14.45" customHeight="1" x14ac:dyDescent="0.25">
      <c r="A17" s="134"/>
      <c r="B17" s="135"/>
      <c r="C17" s="786"/>
      <c r="D17" s="784"/>
      <c r="E17" s="786"/>
      <c r="F17" s="783"/>
      <c r="G17" s="783"/>
      <c r="H17" s="792"/>
      <c r="I17" s="792"/>
      <c r="J17" s="792"/>
      <c r="K17" s="792"/>
      <c r="L17" s="375"/>
      <c r="M17" s="136"/>
      <c r="N17" s="136"/>
      <c r="O17" s="136"/>
      <c r="P17" s="137">
        <f t="shared" si="0"/>
        <v>0</v>
      </c>
      <c r="Q17" s="224" t="str">
        <f t="shared" si="1"/>
        <v/>
      </c>
      <c r="R17" s="820"/>
      <c r="S17" s="138" t="str">
        <f t="shared" si="2"/>
        <v/>
      </c>
      <c r="T17" s="143"/>
      <c r="U17" s="144"/>
      <c r="V17" s="145">
        <f t="shared" si="3"/>
        <v>0</v>
      </c>
      <c r="W17" s="760"/>
      <c r="X17" s="761"/>
      <c r="Y17" s="762"/>
      <c r="Z17" s="142"/>
      <c r="AA17" s="142"/>
      <c r="AB17" s="142"/>
    </row>
    <row r="18" spans="1:30" s="2" customFormat="1" ht="14.45" customHeight="1" x14ac:dyDescent="0.25">
      <c r="A18" s="134"/>
      <c r="B18" s="135"/>
      <c r="C18" s="786"/>
      <c r="D18" s="784"/>
      <c r="E18" s="786"/>
      <c r="F18" s="783"/>
      <c r="G18" s="783"/>
      <c r="H18" s="792"/>
      <c r="I18" s="792"/>
      <c r="J18" s="792"/>
      <c r="K18" s="792"/>
      <c r="L18" s="375"/>
      <c r="M18" s="136"/>
      <c r="N18" s="136"/>
      <c r="O18" s="136"/>
      <c r="P18" s="137">
        <f t="shared" si="0"/>
        <v>0</v>
      </c>
      <c r="Q18" s="224" t="str">
        <f t="shared" si="1"/>
        <v/>
      </c>
      <c r="R18" s="820"/>
      <c r="S18" s="138" t="str">
        <f t="shared" si="2"/>
        <v/>
      </c>
      <c r="T18" s="143"/>
      <c r="U18" s="144"/>
      <c r="V18" s="145">
        <f t="shared" si="3"/>
        <v>0</v>
      </c>
      <c r="W18" s="760"/>
      <c r="X18" s="761"/>
      <c r="Y18" s="762"/>
      <c r="Z18" s="142"/>
      <c r="AA18" s="142"/>
      <c r="AB18" s="142"/>
    </row>
    <row r="19" spans="1:30" s="2" customFormat="1" ht="14.45" customHeight="1" x14ac:dyDescent="0.25">
      <c r="A19" s="134"/>
      <c r="B19" s="135"/>
      <c r="C19" s="786"/>
      <c r="D19" s="784"/>
      <c r="E19" s="786"/>
      <c r="F19" s="783"/>
      <c r="G19" s="783"/>
      <c r="H19" s="850"/>
      <c r="I19" s="850"/>
      <c r="J19" s="850"/>
      <c r="K19" s="850"/>
      <c r="L19" s="375"/>
      <c r="M19" s="136"/>
      <c r="N19" s="136"/>
      <c r="O19" s="136"/>
      <c r="P19" s="137">
        <f t="shared" si="0"/>
        <v>0</v>
      </c>
      <c r="Q19" s="224"/>
      <c r="R19" s="820"/>
      <c r="S19" s="138" t="str">
        <f t="shared" si="2"/>
        <v/>
      </c>
      <c r="T19" s="143"/>
      <c r="U19" s="144"/>
      <c r="V19" s="145">
        <f t="shared" si="3"/>
        <v>0</v>
      </c>
      <c r="W19" s="147"/>
      <c r="X19" s="148"/>
      <c r="Y19" s="149"/>
      <c r="Z19" s="142"/>
      <c r="AA19" s="142"/>
      <c r="AB19" s="142"/>
    </row>
    <row r="20" spans="1:30" s="2" customFormat="1" ht="15" customHeight="1" x14ac:dyDescent="0.25">
      <c r="A20" s="134"/>
      <c r="B20" s="135"/>
      <c r="C20" s="786"/>
      <c r="D20" s="784"/>
      <c r="E20" s="786"/>
      <c r="F20" s="783"/>
      <c r="G20" s="783"/>
      <c r="H20" s="792"/>
      <c r="I20" s="792"/>
      <c r="J20" s="792"/>
      <c r="K20" s="792"/>
      <c r="L20" s="375"/>
      <c r="M20" s="136"/>
      <c r="N20" s="136"/>
      <c r="O20" s="136"/>
      <c r="P20" s="137">
        <f t="shared" si="0"/>
        <v>0</v>
      </c>
      <c r="Q20" s="224"/>
      <c r="R20" s="820"/>
      <c r="S20" s="138" t="str">
        <f t="shared" si="2"/>
        <v/>
      </c>
      <c r="T20" s="143"/>
      <c r="U20" s="144"/>
      <c r="V20" s="145">
        <f t="shared" si="3"/>
        <v>0</v>
      </c>
      <c r="W20" s="147"/>
      <c r="X20" s="148"/>
      <c r="Y20" s="149"/>
      <c r="Z20" s="142"/>
      <c r="AA20" s="142"/>
      <c r="AB20" s="142"/>
    </row>
    <row r="21" spans="1:30" s="2" customFormat="1" ht="15" customHeight="1" x14ac:dyDescent="0.25">
      <c r="A21" s="134"/>
      <c r="B21" s="135"/>
      <c r="C21" s="786"/>
      <c r="D21" s="784"/>
      <c r="E21" s="786"/>
      <c r="F21" s="783"/>
      <c r="G21" s="783"/>
      <c r="H21" s="792"/>
      <c r="I21" s="792"/>
      <c r="J21" s="792"/>
      <c r="K21" s="792"/>
      <c r="L21" s="375"/>
      <c r="M21" s="136"/>
      <c r="N21" s="136"/>
      <c r="O21" s="136"/>
      <c r="P21" s="137">
        <f t="shared" si="0"/>
        <v>0</v>
      </c>
      <c r="Q21" s="224"/>
      <c r="R21" s="820"/>
      <c r="S21" s="138" t="str">
        <f t="shared" si="2"/>
        <v/>
      </c>
      <c r="T21" s="143"/>
      <c r="U21" s="144"/>
      <c r="V21" s="145">
        <f t="shared" si="3"/>
        <v>0</v>
      </c>
      <c r="W21" s="147"/>
      <c r="X21" s="148"/>
      <c r="Y21" s="149"/>
      <c r="Z21" s="142"/>
      <c r="AA21" s="142"/>
      <c r="AB21" s="142"/>
      <c r="AC21" s="142"/>
      <c r="AD21" s="142"/>
    </row>
    <row r="22" spans="1:30" s="2" customFormat="1" ht="15" customHeight="1" x14ac:dyDescent="0.25">
      <c r="A22" s="134"/>
      <c r="B22" s="135"/>
      <c r="C22" s="786"/>
      <c r="D22" s="784"/>
      <c r="E22" s="786"/>
      <c r="F22" s="783"/>
      <c r="G22" s="783"/>
      <c r="H22" s="792"/>
      <c r="I22" s="792"/>
      <c r="J22" s="792"/>
      <c r="K22" s="792"/>
      <c r="L22" s="375"/>
      <c r="M22" s="136"/>
      <c r="N22" s="136"/>
      <c r="O22" s="136"/>
      <c r="P22" s="137">
        <f t="shared" si="0"/>
        <v>0</v>
      </c>
      <c r="Q22" s="224"/>
      <c r="R22" s="820"/>
      <c r="S22" s="138" t="str">
        <f t="shared" si="2"/>
        <v/>
      </c>
      <c r="T22" s="143"/>
      <c r="U22" s="144"/>
      <c r="V22" s="145">
        <f t="shared" si="3"/>
        <v>0</v>
      </c>
      <c r="W22" s="147"/>
      <c r="X22" s="148"/>
      <c r="Y22" s="149"/>
      <c r="Z22" s="142"/>
      <c r="AA22" s="142"/>
      <c r="AB22" s="142"/>
      <c r="AC22" s="142"/>
      <c r="AD22" s="142"/>
    </row>
    <row r="23" spans="1:30" s="2" customFormat="1" ht="15" customHeight="1" x14ac:dyDescent="0.25">
      <c r="A23" s="134"/>
      <c r="B23" s="135"/>
      <c r="C23" s="786"/>
      <c r="D23" s="784"/>
      <c r="E23" s="786"/>
      <c r="F23" s="783"/>
      <c r="G23" s="783"/>
      <c r="H23" s="792"/>
      <c r="I23" s="792"/>
      <c r="J23" s="792"/>
      <c r="K23" s="792"/>
      <c r="L23" s="375"/>
      <c r="M23" s="136"/>
      <c r="N23" s="136"/>
      <c r="O23" s="136"/>
      <c r="P23" s="137">
        <f t="shared" si="0"/>
        <v>0</v>
      </c>
      <c r="Q23" s="224" t="str">
        <f t="shared" si="1"/>
        <v/>
      </c>
      <c r="R23" s="820"/>
      <c r="S23" s="138" t="str">
        <f t="shared" si="2"/>
        <v/>
      </c>
      <c r="T23" s="143"/>
      <c r="U23" s="144"/>
      <c r="V23" s="145">
        <f t="shared" si="3"/>
        <v>0</v>
      </c>
      <c r="W23" s="760"/>
      <c r="X23" s="761"/>
      <c r="Y23" s="762"/>
      <c r="Z23" s="142"/>
      <c r="AA23" s="142"/>
      <c r="AB23" s="142"/>
      <c r="AC23" s="142"/>
      <c r="AD23" s="142"/>
    </row>
    <row r="24" spans="1:30" s="2" customFormat="1" ht="15" customHeight="1" x14ac:dyDescent="0.25">
      <c r="A24" s="134"/>
      <c r="B24" s="135"/>
      <c r="C24" s="786"/>
      <c r="D24" s="784"/>
      <c r="E24" s="786"/>
      <c r="F24" s="783"/>
      <c r="G24" s="783"/>
      <c r="H24" s="792"/>
      <c r="I24" s="792"/>
      <c r="J24" s="792"/>
      <c r="K24" s="792"/>
      <c r="L24" s="375"/>
      <c r="M24" s="136"/>
      <c r="N24" s="136"/>
      <c r="O24" s="136"/>
      <c r="P24" s="137">
        <f t="shared" si="0"/>
        <v>0</v>
      </c>
      <c r="Q24" s="224" t="str">
        <f t="shared" si="1"/>
        <v/>
      </c>
      <c r="R24" s="820"/>
      <c r="S24" s="138" t="str">
        <f t="shared" si="2"/>
        <v/>
      </c>
      <c r="T24" s="143"/>
      <c r="U24" s="144"/>
      <c r="V24" s="145">
        <f t="shared" si="3"/>
        <v>0</v>
      </c>
      <c r="W24" s="760" t="s">
        <v>324</v>
      </c>
      <c r="X24" s="761"/>
      <c r="Y24" s="762"/>
      <c r="Z24" s="142"/>
      <c r="AA24" s="142"/>
      <c r="AB24" s="142"/>
      <c r="AC24" s="142"/>
      <c r="AD24" s="142"/>
    </row>
    <row r="25" spans="1:30" s="2" customFormat="1" ht="15" customHeight="1" x14ac:dyDescent="0.25">
      <c r="A25" s="134"/>
      <c r="B25" s="135"/>
      <c r="C25" s="786"/>
      <c r="D25" s="784"/>
      <c r="E25" s="786"/>
      <c r="F25" s="783"/>
      <c r="G25" s="783"/>
      <c r="H25" s="792"/>
      <c r="I25" s="792"/>
      <c r="J25" s="792"/>
      <c r="K25" s="792"/>
      <c r="L25" s="375"/>
      <c r="M25" s="136"/>
      <c r="N25" s="136"/>
      <c r="O25" s="136"/>
      <c r="P25" s="137">
        <f t="shared" si="0"/>
        <v>0</v>
      </c>
      <c r="Q25" s="224" t="str">
        <f t="shared" si="1"/>
        <v/>
      </c>
      <c r="R25" s="820"/>
      <c r="S25" s="138" t="str">
        <f t="shared" si="2"/>
        <v/>
      </c>
      <c r="T25" s="143"/>
      <c r="U25" s="144"/>
      <c r="V25" s="145">
        <f t="shared" si="3"/>
        <v>0</v>
      </c>
      <c r="W25" s="760"/>
      <c r="X25" s="761"/>
      <c r="Y25" s="762"/>
      <c r="Z25" s="142"/>
      <c r="AA25" s="142"/>
      <c r="AB25" s="142"/>
      <c r="AC25" s="142"/>
      <c r="AD25" s="142"/>
    </row>
    <row r="26" spans="1:30" s="2" customFormat="1" ht="15" customHeight="1" x14ac:dyDescent="0.25">
      <c r="A26" s="134"/>
      <c r="B26" s="135"/>
      <c r="C26" s="786"/>
      <c r="D26" s="784"/>
      <c r="E26" s="786"/>
      <c r="F26" s="783"/>
      <c r="G26" s="783"/>
      <c r="H26" s="792"/>
      <c r="I26" s="792"/>
      <c r="J26" s="792"/>
      <c r="K26" s="792"/>
      <c r="L26" s="375"/>
      <c r="M26" s="136"/>
      <c r="N26" s="136"/>
      <c r="O26" s="136"/>
      <c r="P26" s="137">
        <f t="shared" si="0"/>
        <v>0</v>
      </c>
      <c r="Q26" s="224" t="str">
        <f t="shared" si="1"/>
        <v/>
      </c>
      <c r="R26" s="820"/>
      <c r="S26" s="138" t="str">
        <f t="shared" si="2"/>
        <v/>
      </c>
      <c r="T26" s="143"/>
      <c r="U26" s="144"/>
      <c r="V26" s="145">
        <f t="shared" si="3"/>
        <v>0</v>
      </c>
      <c r="W26" s="760"/>
      <c r="X26" s="761"/>
      <c r="Y26" s="762"/>
      <c r="Z26" s="142"/>
      <c r="AA26" s="142"/>
      <c r="AB26" s="142"/>
      <c r="AC26" s="142"/>
      <c r="AD26" s="142"/>
    </row>
    <row r="27" spans="1:30" s="2" customFormat="1" ht="15" customHeight="1" x14ac:dyDescent="0.25">
      <c r="A27" s="134"/>
      <c r="B27" s="135"/>
      <c r="C27" s="786"/>
      <c r="D27" s="784"/>
      <c r="E27" s="786"/>
      <c r="F27" s="783"/>
      <c r="G27" s="783"/>
      <c r="H27" s="792"/>
      <c r="I27" s="792"/>
      <c r="J27" s="792"/>
      <c r="K27" s="792"/>
      <c r="L27" s="375"/>
      <c r="M27" s="136"/>
      <c r="N27" s="136"/>
      <c r="O27" s="136"/>
      <c r="P27" s="137">
        <f t="shared" si="0"/>
        <v>0</v>
      </c>
      <c r="Q27" s="224" t="str">
        <f t="shared" si="1"/>
        <v/>
      </c>
      <c r="R27" s="820"/>
      <c r="S27" s="138" t="str">
        <f t="shared" si="2"/>
        <v/>
      </c>
      <c r="T27" s="143"/>
      <c r="U27" s="144"/>
      <c r="V27" s="145">
        <f t="shared" si="3"/>
        <v>0</v>
      </c>
      <c r="W27" s="760"/>
      <c r="X27" s="761"/>
      <c r="Y27" s="762"/>
      <c r="Z27" s="142"/>
      <c r="AA27" s="142"/>
      <c r="AB27" s="142"/>
      <c r="AC27" s="142"/>
      <c r="AD27" s="142"/>
    </row>
    <row r="28" spans="1:30" s="2" customFormat="1" ht="15" customHeight="1" x14ac:dyDescent="0.25">
      <c r="A28" s="134"/>
      <c r="B28" s="135"/>
      <c r="C28" s="786"/>
      <c r="D28" s="784"/>
      <c r="E28" s="786"/>
      <c r="F28" s="783"/>
      <c r="G28" s="783"/>
      <c r="H28" s="792"/>
      <c r="I28" s="792"/>
      <c r="J28" s="792"/>
      <c r="K28" s="792"/>
      <c r="L28" s="375"/>
      <c r="M28" s="136"/>
      <c r="N28" s="136"/>
      <c r="O28" s="136"/>
      <c r="P28" s="137">
        <f t="shared" si="0"/>
        <v>0</v>
      </c>
      <c r="Q28" s="224" t="str">
        <f t="shared" si="1"/>
        <v/>
      </c>
      <c r="R28" s="820"/>
      <c r="S28" s="138" t="str">
        <f t="shared" si="2"/>
        <v/>
      </c>
      <c r="T28" s="143"/>
      <c r="U28" s="144"/>
      <c r="V28" s="145">
        <f t="shared" si="3"/>
        <v>0</v>
      </c>
      <c r="W28" s="760"/>
      <c r="X28" s="761"/>
      <c r="Y28" s="762"/>
      <c r="Z28" s="142"/>
      <c r="AA28" s="142"/>
      <c r="AB28" s="142"/>
      <c r="AC28" s="142"/>
      <c r="AD28" s="142"/>
    </row>
    <row r="29" spans="1:30" s="2" customFormat="1" ht="15" customHeight="1" x14ac:dyDescent="0.25">
      <c r="A29" s="134"/>
      <c r="B29" s="135"/>
      <c r="C29" s="786"/>
      <c r="D29" s="784"/>
      <c r="E29" s="786"/>
      <c r="F29" s="783"/>
      <c r="G29" s="783"/>
      <c r="H29" s="792"/>
      <c r="I29" s="792"/>
      <c r="J29" s="792"/>
      <c r="K29" s="792"/>
      <c r="L29" s="375"/>
      <c r="M29" s="136"/>
      <c r="N29" s="136"/>
      <c r="O29" s="136"/>
      <c r="P29" s="137">
        <f t="shared" si="0"/>
        <v>0</v>
      </c>
      <c r="Q29" s="224" t="str">
        <f t="shared" si="1"/>
        <v/>
      </c>
      <c r="R29" s="820"/>
      <c r="S29" s="138" t="str">
        <f t="shared" si="2"/>
        <v/>
      </c>
      <c r="T29" s="143"/>
      <c r="U29" s="144"/>
      <c r="V29" s="145">
        <f t="shared" si="3"/>
        <v>0</v>
      </c>
      <c r="W29" s="760"/>
      <c r="X29" s="761"/>
      <c r="Y29" s="762"/>
      <c r="Z29" s="142"/>
      <c r="AA29" s="142"/>
      <c r="AB29" s="142"/>
      <c r="AC29" s="142"/>
      <c r="AD29" s="142"/>
    </row>
    <row r="30" spans="1:30" s="2" customFormat="1" ht="15" customHeight="1" x14ac:dyDescent="0.25">
      <c r="A30" s="134"/>
      <c r="B30" s="135"/>
      <c r="C30" s="786"/>
      <c r="D30" s="784"/>
      <c r="E30" s="786"/>
      <c r="F30" s="783"/>
      <c r="G30" s="783"/>
      <c r="H30" s="792"/>
      <c r="I30" s="792"/>
      <c r="J30" s="792"/>
      <c r="K30" s="792"/>
      <c r="L30" s="375"/>
      <c r="M30" s="136"/>
      <c r="N30" s="136"/>
      <c r="O30" s="136"/>
      <c r="P30" s="137">
        <f t="shared" si="0"/>
        <v>0</v>
      </c>
      <c r="Q30" s="224" t="str">
        <f t="shared" si="1"/>
        <v/>
      </c>
      <c r="R30" s="820"/>
      <c r="S30" s="138" t="str">
        <f t="shared" si="2"/>
        <v/>
      </c>
      <c r="T30" s="143"/>
      <c r="U30" s="144"/>
      <c r="V30" s="145">
        <f t="shared" si="3"/>
        <v>0</v>
      </c>
      <c r="W30" s="760"/>
      <c r="X30" s="761"/>
      <c r="Y30" s="762"/>
      <c r="Z30" s="142"/>
      <c r="AA30" s="142"/>
      <c r="AB30" s="142"/>
      <c r="AC30" s="142"/>
      <c r="AD30" s="142"/>
    </row>
    <row r="31" spans="1:30" s="2" customFormat="1" ht="15" customHeight="1" x14ac:dyDescent="0.25">
      <c r="A31" s="134"/>
      <c r="B31" s="135"/>
      <c r="C31" s="786"/>
      <c r="D31" s="784"/>
      <c r="E31" s="786"/>
      <c r="F31" s="783"/>
      <c r="G31" s="783"/>
      <c r="H31" s="792"/>
      <c r="I31" s="792"/>
      <c r="J31" s="792"/>
      <c r="K31" s="792"/>
      <c r="L31" s="375"/>
      <c r="M31" s="136"/>
      <c r="N31" s="136"/>
      <c r="O31" s="136"/>
      <c r="P31" s="137">
        <f t="shared" si="0"/>
        <v>0</v>
      </c>
      <c r="Q31" s="224" t="str">
        <f t="shared" si="1"/>
        <v/>
      </c>
      <c r="R31" s="820"/>
      <c r="S31" s="138" t="str">
        <f t="shared" si="2"/>
        <v/>
      </c>
      <c r="T31" s="143"/>
      <c r="U31" s="144"/>
      <c r="V31" s="145">
        <f t="shared" si="3"/>
        <v>0</v>
      </c>
      <c r="W31" s="760"/>
      <c r="X31" s="761"/>
      <c r="Y31" s="762"/>
      <c r="Z31" s="142"/>
      <c r="AA31" s="142"/>
      <c r="AB31" s="142"/>
      <c r="AC31" s="142"/>
      <c r="AD31" s="142"/>
    </row>
    <row r="32" spans="1:30" s="2" customFormat="1" ht="15" customHeight="1" x14ac:dyDescent="0.25">
      <c r="A32" s="134"/>
      <c r="B32" s="135"/>
      <c r="C32" s="786"/>
      <c r="D32" s="784"/>
      <c r="E32" s="786"/>
      <c r="F32" s="783"/>
      <c r="G32" s="783"/>
      <c r="H32" s="792"/>
      <c r="I32" s="792"/>
      <c r="J32" s="792"/>
      <c r="K32" s="792"/>
      <c r="L32" s="375"/>
      <c r="M32" s="136"/>
      <c r="N32" s="136"/>
      <c r="O32" s="136"/>
      <c r="P32" s="137">
        <f t="shared" si="0"/>
        <v>0</v>
      </c>
      <c r="Q32" s="224" t="str">
        <f t="shared" si="1"/>
        <v/>
      </c>
      <c r="R32" s="820"/>
      <c r="S32" s="138" t="str">
        <f t="shared" si="2"/>
        <v/>
      </c>
      <c r="T32" s="143"/>
      <c r="U32" s="144"/>
      <c r="V32" s="145">
        <f t="shared" si="3"/>
        <v>0</v>
      </c>
      <c r="W32" s="760"/>
      <c r="X32" s="761"/>
      <c r="Y32" s="762"/>
      <c r="Z32" s="142"/>
      <c r="AA32" s="142"/>
      <c r="AB32" s="142"/>
      <c r="AC32" s="142"/>
      <c r="AD32" s="142"/>
    </row>
    <row r="33" spans="1:30" s="2" customFormat="1" ht="15" customHeight="1" thickBot="1" x14ac:dyDescent="0.3">
      <c r="A33" s="225"/>
      <c r="B33" s="226"/>
      <c r="C33" s="768"/>
      <c r="D33" s="766"/>
      <c r="E33" s="768"/>
      <c r="F33" s="765"/>
      <c r="G33" s="765"/>
      <c r="H33" s="851"/>
      <c r="I33" s="851"/>
      <c r="J33" s="851"/>
      <c r="K33" s="851"/>
      <c r="L33" s="375"/>
      <c r="M33" s="227"/>
      <c r="N33" s="227"/>
      <c r="O33" s="227"/>
      <c r="P33" s="137">
        <f t="shared" si="0"/>
        <v>0</v>
      </c>
      <c r="Q33" s="228" t="str">
        <f t="shared" si="1"/>
        <v/>
      </c>
      <c r="R33" s="820"/>
      <c r="S33" s="138" t="str">
        <f t="shared" si="2"/>
        <v/>
      </c>
      <c r="T33" s="143"/>
      <c r="U33" s="144"/>
      <c r="V33" s="145">
        <f t="shared" si="3"/>
        <v>0</v>
      </c>
      <c r="W33" s="760"/>
      <c r="X33" s="761"/>
      <c r="Y33" s="762"/>
      <c r="Z33" s="142"/>
      <c r="AA33" s="142"/>
      <c r="AB33" s="142"/>
      <c r="AC33" s="142"/>
      <c r="AD33" s="142"/>
    </row>
    <row r="34" spans="1:30" s="2" customFormat="1" ht="27.6" customHeight="1" thickBot="1" x14ac:dyDescent="0.3">
      <c r="A34" s="787" t="s">
        <v>478</v>
      </c>
      <c r="B34" s="788"/>
      <c r="C34" s="788"/>
      <c r="D34" s="788"/>
      <c r="E34" s="788"/>
      <c r="F34" s="788"/>
      <c r="G34" s="788"/>
      <c r="H34" s="788"/>
      <c r="I34" s="788"/>
      <c r="J34" s="788"/>
      <c r="K34" s="788"/>
      <c r="L34" s="788"/>
      <c r="M34" s="788"/>
      <c r="N34" s="788"/>
      <c r="O34" s="788"/>
      <c r="P34" s="788"/>
      <c r="Q34" s="789"/>
      <c r="R34" s="820"/>
      <c r="S34" s="772" t="s">
        <v>325</v>
      </c>
      <c r="T34" s="773"/>
      <c r="U34" s="773"/>
      <c r="V34" s="773"/>
      <c r="W34" s="773"/>
      <c r="X34" s="773"/>
      <c r="Y34" s="774"/>
      <c r="Z34" s="142"/>
      <c r="AA34" s="142"/>
      <c r="AB34" s="142"/>
      <c r="AC34" s="142"/>
      <c r="AD34" s="142"/>
    </row>
    <row r="35" spans="1:30" s="2" customFormat="1" ht="38.25" x14ac:dyDescent="0.25">
      <c r="A35" s="778" t="s">
        <v>326</v>
      </c>
      <c r="B35" s="779"/>
      <c r="C35" s="779"/>
      <c r="D35" s="780"/>
      <c r="E35" s="790" t="s">
        <v>327</v>
      </c>
      <c r="F35" s="791"/>
      <c r="G35" s="221" t="s">
        <v>328</v>
      </c>
      <c r="H35" s="222" t="s">
        <v>24</v>
      </c>
      <c r="I35" s="222" t="s">
        <v>329</v>
      </c>
      <c r="J35" s="781" t="s">
        <v>330</v>
      </c>
      <c r="K35" s="780"/>
      <c r="L35" s="222" t="str">
        <f>L11</f>
        <v>Montant avant taxes</v>
      </c>
      <c r="M35" s="221" t="s">
        <v>323</v>
      </c>
      <c r="N35" s="221" t="s">
        <v>19</v>
      </c>
      <c r="O35" s="223" t="s">
        <v>211</v>
      </c>
      <c r="P35" s="221" t="s">
        <v>317</v>
      </c>
      <c r="Q35" s="222" t="s">
        <v>331</v>
      </c>
      <c r="R35" s="820"/>
      <c r="S35" s="775"/>
      <c r="T35" s="776"/>
      <c r="U35" s="776"/>
      <c r="V35" s="776"/>
      <c r="W35" s="776"/>
      <c r="X35" s="776"/>
      <c r="Y35" s="777"/>
      <c r="Z35" s="142"/>
      <c r="AA35" s="142"/>
      <c r="AB35" s="142"/>
      <c r="AC35" s="142"/>
      <c r="AD35" s="142"/>
    </row>
    <row r="36" spans="1:30" s="2" customFormat="1" ht="15" customHeight="1" x14ac:dyDescent="0.25">
      <c r="A36" s="782"/>
      <c r="B36" s="783"/>
      <c r="C36" s="783"/>
      <c r="D36" s="784"/>
      <c r="E36" s="785"/>
      <c r="F36" s="785"/>
      <c r="G36" s="150"/>
      <c r="H36" s="151"/>
      <c r="I36" s="150"/>
      <c r="J36" s="786"/>
      <c r="K36" s="784"/>
      <c r="L36" s="152"/>
      <c r="M36" s="688" t="s">
        <v>216</v>
      </c>
      <c r="N36" s="136"/>
      <c r="O36" s="136"/>
      <c r="P36" s="137">
        <f>L36-N36-O36</f>
        <v>0</v>
      </c>
      <c r="Q36" s="220" t="str">
        <f>IF(L36="","",IF(L36&lt;7500,"NON","OUI"))</f>
        <v/>
      </c>
      <c r="R36" s="820"/>
      <c r="S36" s="138" t="str">
        <f t="shared" ref="S36:S47" si="4">IF(L36="","",IF(L36&lt;2500,"Validation unique",IF(L36&lt;=15000,"Validation partielle","Validation complète")))</f>
        <v/>
      </c>
      <c r="T36" s="143"/>
      <c r="U36" s="144"/>
      <c r="V36" s="145">
        <f t="shared" si="3"/>
        <v>0</v>
      </c>
      <c r="W36" s="760"/>
      <c r="X36" s="761"/>
      <c r="Y36" s="762"/>
      <c r="Z36" s="142"/>
      <c r="AA36" s="142"/>
      <c r="AB36" s="142"/>
      <c r="AC36" s="142"/>
      <c r="AD36" s="142"/>
    </row>
    <row r="37" spans="1:30" s="2" customFormat="1" ht="15" customHeight="1" x14ac:dyDescent="0.25">
      <c r="A37" s="782"/>
      <c r="B37" s="783"/>
      <c r="C37" s="783"/>
      <c r="D37" s="784"/>
      <c r="E37" s="785"/>
      <c r="F37" s="785"/>
      <c r="G37" s="150"/>
      <c r="H37" s="153"/>
      <c r="I37" s="150"/>
      <c r="J37" s="786"/>
      <c r="K37" s="784"/>
      <c r="L37" s="152"/>
      <c r="M37" s="689"/>
      <c r="N37" s="136"/>
      <c r="O37" s="136"/>
      <c r="P37" s="137">
        <f>L37-N37-O37</f>
        <v>0</v>
      </c>
      <c r="Q37" s="220" t="str">
        <f t="shared" ref="Q37:Q47" si="5">IF(L37="","",IF(L37&lt;7500,"NON","OUI"))</f>
        <v/>
      </c>
      <c r="R37" s="820"/>
      <c r="S37" s="138" t="str">
        <f t="shared" si="4"/>
        <v/>
      </c>
      <c r="T37" s="143"/>
      <c r="U37" s="144"/>
      <c r="V37" s="145">
        <f t="shared" si="3"/>
        <v>0</v>
      </c>
      <c r="W37" s="760"/>
      <c r="X37" s="761"/>
      <c r="Y37" s="762"/>
      <c r="Z37" s="142"/>
      <c r="AA37" s="142"/>
      <c r="AB37" s="142"/>
      <c r="AC37" s="142"/>
      <c r="AD37" s="142"/>
    </row>
    <row r="38" spans="1:30" s="2" customFormat="1" ht="15" customHeight="1" x14ac:dyDescent="0.25">
      <c r="A38" s="782"/>
      <c r="B38" s="783"/>
      <c r="C38" s="783"/>
      <c r="D38" s="784"/>
      <c r="E38" s="785"/>
      <c r="F38" s="785"/>
      <c r="G38" s="150"/>
      <c r="H38" s="153"/>
      <c r="I38" s="150"/>
      <c r="J38" s="786"/>
      <c r="K38" s="784"/>
      <c r="L38" s="152"/>
      <c r="M38" s="689"/>
      <c r="N38" s="136"/>
      <c r="O38" s="136"/>
      <c r="P38" s="137">
        <f t="shared" ref="P38:P47" si="6">L38-N38-O38</f>
        <v>0</v>
      </c>
      <c r="Q38" s="220" t="str">
        <f t="shared" si="5"/>
        <v/>
      </c>
      <c r="R38" s="820"/>
      <c r="S38" s="138" t="str">
        <f t="shared" si="4"/>
        <v/>
      </c>
      <c r="T38" s="143"/>
      <c r="U38" s="144"/>
      <c r="V38" s="145">
        <f t="shared" si="3"/>
        <v>0</v>
      </c>
      <c r="W38" s="760"/>
      <c r="X38" s="761"/>
      <c r="Y38" s="762"/>
      <c r="Z38" s="142"/>
      <c r="AA38" s="142"/>
      <c r="AB38" s="142"/>
      <c r="AC38" s="142"/>
      <c r="AD38" s="142"/>
    </row>
    <row r="39" spans="1:30" s="2" customFormat="1" ht="15" customHeight="1" x14ac:dyDescent="0.25">
      <c r="A39" s="782"/>
      <c r="B39" s="783"/>
      <c r="C39" s="783"/>
      <c r="D39" s="784"/>
      <c r="E39" s="785"/>
      <c r="F39" s="785"/>
      <c r="G39" s="150"/>
      <c r="H39" s="153"/>
      <c r="I39" s="150"/>
      <c r="J39" s="786"/>
      <c r="K39" s="784"/>
      <c r="L39" s="152"/>
      <c r="M39" s="689"/>
      <c r="N39" s="136"/>
      <c r="O39" s="136"/>
      <c r="P39" s="137">
        <f t="shared" si="6"/>
        <v>0</v>
      </c>
      <c r="Q39" s="220" t="str">
        <f t="shared" si="5"/>
        <v/>
      </c>
      <c r="R39" s="820"/>
      <c r="S39" s="138" t="str">
        <f t="shared" si="4"/>
        <v/>
      </c>
      <c r="T39" s="143"/>
      <c r="U39" s="144"/>
      <c r="V39" s="145">
        <f t="shared" si="3"/>
        <v>0</v>
      </c>
      <c r="W39" s="760"/>
      <c r="X39" s="761"/>
      <c r="Y39" s="762"/>
      <c r="Z39" s="142"/>
      <c r="AA39" s="142"/>
      <c r="AB39" s="142"/>
      <c r="AC39" s="142"/>
      <c r="AD39" s="142"/>
    </row>
    <row r="40" spans="1:30" s="2" customFormat="1" ht="15" customHeight="1" x14ac:dyDescent="0.25">
      <c r="A40" s="782"/>
      <c r="B40" s="783"/>
      <c r="C40" s="783"/>
      <c r="D40" s="784"/>
      <c r="E40" s="785"/>
      <c r="F40" s="785"/>
      <c r="G40" s="150"/>
      <c r="H40" s="153"/>
      <c r="I40" s="150"/>
      <c r="J40" s="786"/>
      <c r="K40" s="784"/>
      <c r="L40" s="152"/>
      <c r="M40" s="689"/>
      <c r="N40" s="136"/>
      <c r="O40" s="136"/>
      <c r="P40" s="137">
        <f t="shared" si="6"/>
        <v>0</v>
      </c>
      <c r="Q40" s="220" t="str">
        <f t="shared" si="5"/>
        <v/>
      </c>
      <c r="R40" s="820"/>
      <c r="S40" s="138" t="str">
        <f t="shared" si="4"/>
        <v/>
      </c>
      <c r="T40" s="143"/>
      <c r="U40" s="144"/>
      <c r="V40" s="145">
        <f t="shared" si="3"/>
        <v>0</v>
      </c>
      <c r="W40" s="760"/>
      <c r="X40" s="761"/>
      <c r="Y40" s="762"/>
      <c r="Z40" s="142"/>
      <c r="AA40" s="142"/>
      <c r="AB40" s="142"/>
      <c r="AC40" s="142"/>
      <c r="AD40" s="142"/>
    </row>
    <row r="41" spans="1:30" s="2" customFormat="1" ht="15" customHeight="1" x14ac:dyDescent="0.25">
      <c r="A41" s="782"/>
      <c r="B41" s="783"/>
      <c r="C41" s="783"/>
      <c r="D41" s="784"/>
      <c r="E41" s="785"/>
      <c r="F41" s="785"/>
      <c r="G41" s="150"/>
      <c r="H41" s="153"/>
      <c r="I41" s="150"/>
      <c r="J41" s="786"/>
      <c r="K41" s="784"/>
      <c r="L41" s="152"/>
      <c r="M41" s="689"/>
      <c r="N41" s="136"/>
      <c r="O41" s="136"/>
      <c r="P41" s="137">
        <f t="shared" si="6"/>
        <v>0</v>
      </c>
      <c r="Q41" s="220" t="str">
        <f t="shared" si="5"/>
        <v/>
      </c>
      <c r="R41" s="820"/>
      <c r="S41" s="138" t="str">
        <f t="shared" si="4"/>
        <v/>
      </c>
      <c r="T41" s="143"/>
      <c r="U41" s="144"/>
      <c r="V41" s="145">
        <f t="shared" si="3"/>
        <v>0</v>
      </c>
      <c r="W41" s="760"/>
      <c r="X41" s="761"/>
      <c r="Y41" s="762"/>
      <c r="Z41" s="142"/>
      <c r="AA41" s="142"/>
      <c r="AB41" s="142"/>
      <c r="AC41" s="142"/>
      <c r="AD41" s="142"/>
    </row>
    <row r="42" spans="1:30" s="2" customFormat="1" ht="15" customHeight="1" x14ac:dyDescent="0.25">
      <c r="A42" s="782"/>
      <c r="B42" s="783"/>
      <c r="C42" s="783"/>
      <c r="D42" s="784"/>
      <c r="E42" s="785"/>
      <c r="F42" s="785"/>
      <c r="G42" s="150"/>
      <c r="H42" s="153"/>
      <c r="I42" s="150"/>
      <c r="J42" s="786"/>
      <c r="K42" s="784"/>
      <c r="L42" s="152"/>
      <c r="M42" s="689"/>
      <c r="N42" s="136"/>
      <c r="O42" s="136"/>
      <c r="P42" s="137">
        <f t="shared" si="6"/>
        <v>0</v>
      </c>
      <c r="Q42" s="220" t="str">
        <f t="shared" si="5"/>
        <v/>
      </c>
      <c r="R42" s="820"/>
      <c r="S42" s="138" t="str">
        <f t="shared" si="4"/>
        <v/>
      </c>
      <c r="T42" s="143"/>
      <c r="U42" s="144"/>
      <c r="V42" s="145">
        <f t="shared" si="3"/>
        <v>0</v>
      </c>
      <c r="W42" s="760"/>
      <c r="X42" s="761"/>
      <c r="Y42" s="762"/>
      <c r="Z42" s="142"/>
      <c r="AA42" s="142"/>
      <c r="AB42" s="142"/>
      <c r="AC42" s="142"/>
      <c r="AD42" s="142"/>
    </row>
    <row r="43" spans="1:30" s="2" customFormat="1" ht="15" customHeight="1" x14ac:dyDescent="0.25">
      <c r="A43" s="782"/>
      <c r="B43" s="783"/>
      <c r="C43" s="783"/>
      <c r="D43" s="784"/>
      <c r="E43" s="785"/>
      <c r="F43" s="785"/>
      <c r="G43" s="150"/>
      <c r="H43" s="153"/>
      <c r="I43" s="150"/>
      <c r="J43" s="786"/>
      <c r="K43" s="784"/>
      <c r="L43" s="152"/>
      <c r="M43" s="689"/>
      <c r="N43" s="136"/>
      <c r="O43" s="136"/>
      <c r="P43" s="137">
        <f t="shared" si="6"/>
        <v>0</v>
      </c>
      <c r="Q43" s="220" t="str">
        <f t="shared" si="5"/>
        <v/>
      </c>
      <c r="R43" s="820"/>
      <c r="S43" s="138" t="str">
        <f t="shared" si="4"/>
        <v/>
      </c>
      <c r="T43" s="143"/>
      <c r="U43" s="144"/>
      <c r="V43" s="145">
        <f t="shared" si="3"/>
        <v>0</v>
      </c>
      <c r="W43" s="760"/>
      <c r="X43" s="761"/>
      <c r="Y43" s="762"/>
      <c r="Z43" s="142"/>
      <c r="AA43" s="142"/>
      <c r="AB43" s="142"/>
      <c r="AC43" s="142"/>
      <c r="AD43" s="142"/>
    </row>
    <row r="44" spans="1:30" s="2" customFormat="1" ht="15" customHeight="1" x14ac:dyDescent="0.25">
      <c r="A44" s="782"/>
      <c r="B44" s="783"/>
      <c r="C44" s="783"/>
      <c r="D44" s="784"/>
      <c r="E44" s="785"/>
      <c r="F44" s="785"/>
      <c r="G44" s="150"/>
      <c r="H44" s="153"/>
      <c r="I44" s="150"/>
      <c r="J44" s="786"/>
      <c r="K44" s="784"/>
      <c r="L44" s="152"/>
      <c r="M44" s="689"/>
      <c r="N44" s="136"/>
      <c r="O44" s="136"/>
      <c r="P44" s="137">
        <f t="shared" si="6"/>
        <v>0</v>
      </c>
      <c r="Q44" s="220" t="str">
        <f t="shared" si="5"/>
        <v/>
      </c>
      <c r="R44" s="820"/>
      <c r="S44" s="138" t="str">
        <f t="shared" si="4"/>
        <v/>
      </c>
      <c r="T44" s="143"/>
      <c r="U44" s="144"/>
      <c r="V44" s="145">
        <f t="shared" si="3"/>
        <v>0</v>
      </c>
      <c r="W44" s="760"/>
      <c r="X44" s="761"/>
      <c r="Y44" s="762"/>
      <c r="Z44" s="142"/>
      <c r="AA44" s="142"/>
      <c r="AB44" s="142"/>
      <c r="AC44" s="142"/>
      <c r="AD44" s="142"/>
    </row>
    <row r="45" spans="1:30" s="2" customFormat="1" ht="15" customHeight="1" x14ac:dyDescent="0.25">
      <c r="A45" s="782"/>
      <c r="B45" s="783"/>
      <c r="C45" s="783"/>
      <c r="D45" s="784"/>
      <c r="E45" s="785"/>
      <c r="F45" s="785"/>
      <c r="G45" s="150"/>
      <c r="H45" s="153"/>
      <c r="I45" s="150"/>
      <c r="J45" s="786"/>
      <c r="K45" s="784"/>
      <c r="L45" s="152"/>
      <c r="M45" s="689"/>
      <c r="N45" s="136"/>
      <c r="O45" s="136"/>
      <c r="P45" s="137">
        <f t="shared" si="6"/>
        <v>0</v>
      </c>
      <c r="Q45" s="220" t="str">
        <f t="shared" si="5"/>
        <v/>
      </c>
      <c r="R45" s="820"/>
      <c r="S45" s="138" t="str">
        <f t="shared" si="4"/>
        <v/>
      </c>
      <c r="T45" s="143"/>
      <c r="U45" s="144"/>
      <c r="V45" s="145">
        <f t="shared" si="3"/>
        <v>0</v>
      </c>
      <c r="W45" s="760"/>
      <c r="X45" s="761"/>
      <c r="Y45" s="762"/>
      <c r="Z45" s="142"/>
      <c r="AA45" s="142"/>
      <c r="AB45" s="142"/>
      <c r="AC45" s="142"/>
      <c r="AD45" s="142"/>
    </row>
    <row r="46" spans="1:30" s="2" customFormat="1" ht="15" customHeight="1" x14ac:dyDescent="0.25">
      <c r="A46" s="782"/>
      <c r="B46" s="783"/>
      <c r="C46" s="783"/>
      <c r="D46" s="784"/>
      <c r="E46" s="785"/>
      <c r="F46" s="785"/>
      <c r="G46" s="150"/>
      <c r="H46" s="153"/>
      <c r="I46" s="150"/>
      <c r="J46" s="786"/>
      <c r="K46" s="784"/>
      <c r="L46" s="152"/>
      <c r="M46" s="689"/>
      <c r="N46" s="136"/>
      <c r="O46" s="136"/>
      <c r="P46" s="137">
        <f t="shared" si="6"/>
        <v>0</v>
      </c>
      <c r="Q46" s="220" t="str">
        <f t="shared" si="5"/>
        <v/>
      </c>
      <c r="R46" s="820"/>
      <c r="S46" s="138" t="str">
        <f t="shared" si="4"/>
        <v/>
      </c>
      <c r="T46" s="143"/>
      <c r="U46" s="144"/>
      <c r="V46" s="145">
        <f t="shared" si="3"/>
        <v>0</v>
      </c>
      <c r="W46" s="760"/>
      <c r="X46" s="761"/>
      <c r="Y46" s="762"/>
      <c r="Z46" s="142"/>
      <c r="AA46" s="142"/>
      <c r="AB46" s="142"/>
      <c r="AC46" s="142"/>
      <c r="AD46" s="142"/>
    </row>
    <row r="47" spans="1:30" s="2" customFormat="1" ht="15" customHeight="1" thickBot="1" x14ac:dyDescent="0.3">
      <c r="A47" s="764"/>
      <c r="B47" s="765"/>
      <c r="C47" s="765"/>
      <c r="D47" s="766"/>
      <c r="E47" s="767"/>
      <c r="F47" s="767"/>
      <c r="G47" s="233"/>
      <c r="H47" s="234"/>
      <c r="I47" s="233"/>
      <c r="J47" s="768"/>
      <c r="K47" s="766"/>
      <c r="L47" s="152"/>
      <c r="M47" s="690"/>
      <c r="N47" s="136"/>
      <c r="O47" s="136"/>
      <c r="P47" s="137">
        <f t="shared" si="6"/>
        <v>0</v>
      </c>
      <c r="Q47" s="232" t="str">
        <f t="shared" si="5"/>
        <v/>
      </c>
      <c r="R47" s="820"/>
      <c r="S47" s="138" t="str">
        <f t="shared" si="4"/>
        <v/>
      </c>
      <c r="T47" s="143"/>
      <c r="U47" s="144"/>
      <c r="V47" s="145">
        <f t="shared" si="3"/>
        <v>0</v>
      </c>
      <c r="W47" s="760"/>
      <c r="X47" s="761"/>
      <c r="Y47" s="762"/>
      <c r="Z47" s="142"/>
      <c r="AA47" s="142"/>
      <c r="AB47" s="142"/>
      <c r="AC47" s="142"/>
      <c r="AD47" s="142"/>
    </row>
    <row r="48" spans="1:30" s="2" customFormat="1" ht="27.6" customHeight="1" thickBot="1" x14ac:dyDescent="0.3">
      <c r="A48" s="769" t="s">
        <v>479</v>
      </c>
      <c r="B48" s="770"/>
      <c r="C48" s="770"/>
      <c r="D48" s="770"/>
      <c r="E48" s="770"/>
      <c r="F48" s="770"/>
      <c r="G48" s="770"/>
      <c r="H48" s="770"/>
      <c r="I48" s="770"/>
      <c r="J48" s="770"/>
      <c r="K48" s="770"/>
      <c r="L48" s="770"/>
      <c r="M48" s="770"/>
      <c r="N48" s="770"/>
      <c r="O48" s="770"/>
      <c r="P48" s="770"/>
      <c r="Q48" s="771"/>
      <c r="R48" s="818"/>
      <c r="S48" s="772" t="s">
        <v>332</v>
      </c>
      <c r="T48" s="773"/>
      <c r="U48" s="773"/>
      <c r="V48" s="773"/>
      <c r="W48" s="773"/>
      <c r="X48" s="773"/>
      <c r="Y48" s="774"/>
      <c r="Z48" s="142"/>
      <c r="AA48" s="142"/>
      <c r="AB48" s="142"/>
      <c r="AC48" s="142"/>
      <c r="AD48" s="142"/>
    </row>
    <row r="49" spans="1:30" s="2" customFormat="1" ht="38.25" x14ac:dyDescent="0.25">
      <c r="A49" s="778" t="s">
        <v>333</v>
      </c>
      <c r="B49" s="779"/>
      <c r="C49" s="780"/>
      <c r="D49" s="781" t="s">
        <v>334</v>
      </c>
      <c r="E49" s="779"/>
      <c r="F49" s="779"/>
      <c r="G49" s="235" t="s">
        <v>335</v>
      </c>
      <c r="H49" s="222" t="s">
        <v>336</v>
      </c>
      <c r="I49" s="781" t="s">
        <v>337</v>
      </c>
      <c r="J49" s="779"/>
      <c r="K49" s="780"/>
      <c r="L49" s="236" t="str">
        <f>L35</f>
        <v>Montant avant taxes</v>
      </c>
      <c r="M49" s="221" t="s">
        <v>323</v>
      </c>
      <c r="N49" s="221" t="s">
        <v>19</v>
      </c>
      <c r="O49" s="223" t="s">
        <v>211</v>
      </c>
      <c r="P49" s="221" t="s">
        <v>317</v>
      </c>
      <c r="Q49" s="222" t="s">
        <v>318</v>
      </c>
      <c r="R49" s="820"/>
      <c r="S49" s="775"/>
      <c r="T49" s="776"/>
      <c r="U49" s="776"/>
      <c r="V49" s="776"/>
      <c r="W49" s="776"/>
      <c r="X49" s="776"/>
      <c r="Y49" s="777"/>
      <c r="Z49" s="142"/>
      <c r="AA49" s="142"/>
      <c r="AB49" s="142"/>
      <c r="AC49" s="142"/>
      <c r="AD49" s="142"/>
    </row>
    <row r="50" spans="1:30" s="2" customFormat="1" ht="15" x14ac:dyDescent="0.25">
      <c r="A50" s="755" t="s">
        <v>338</v>
      </c>
      <c r="B50" s="755"/>
      <c r="C50" s="755"/>
      <c r="D50" s="756"/>
      <c r="E50" s="756"/>
      <c r="F50" s="756"/>
      <c r="G50" s="154"/>
      <c r="H50" s="155"/>
      <c r="I50" s="757"/>
      <c r="J50" s="758"/>
      <c r="K50" s="759"/>
      <c r="L50" s="156">
        <f>G50*H50</f>
        <v>0</v>
      </c>
      <c r="M50" s="157"/>
      <c r="N50" s="688" t="str">
        <f>M36</f>
        <v>Sans objet</v>
      </c>
      <c r="O50" s="157"/>
      <c r="P50" s="137">
        <f>L50-M50-O50</f>
        <v>0</v>
      </c>
      <c r="Q50" s="220" t="str">
        <f>IF(L50="","",IF(L50&lt;2500,"NON","OUI"))</f>
        <v>NON</v>
      </c>
      <c r="R50" s="820"/>
      <c r="S50" s="138" t="str">
        <f t="shared" ref="S50:S55" si="7">IF(L50="","",IF(L50&lt;2500,"Validation unique",IF(L50&lt;=15000,"Validation partielle","Validation complète")))</f>
        <v>Validation unique</v>
      </c>
      <c r="T50" s="143"/>
      <c r="U50" s="158"/>
      <c r="V50" s="145">
        <f t="shared" si="3"/>
        <v>0</v>
      </c>
      <c r="W50" s="763"/>
      <c r="X50" s="763"/>
      <c r="Y50" s="763"/>
      <c r="Z50" s="142"/>
      <c r="AA50" s="142"/>
      <c r="AB50" s="142"/>
      <c r="AC50" s="142"/>
      <c r="AD50" s="142"/>
    </row>
    <row r="51" spans="1:30" s="2" customFormat="1" ht="15" x14ac:dyDescent="0.25">
      <c r="A51" s="755" t="s">
        <v>339</v>
      </c>
      <c r="B51" s="755"/>
      <c r="C51" s="755"/>
      <c r="D51" s="756"/>
      <c r="E51" s="756"/>
      <c r="F51" s="756"/>
      <c r="G51" s="154"/>
      <c r="H51" s="155"/>
      <c r="I51" s="757"/>
      <c r="J51" s="758"/>
      <c r="K51" s="759"/>
      <c r="L51" s="156">
        <f t="shared" ref="L51:L55" si="8">G51*H51</f>
        <v>0</v>
      </c>
      <c r="M51" s="157"/>
      <c r="N51" s="689"/>
      <c r="O51" s="157"/>
      <c r="P51" s="137">
        <f t="shared" ref="P51:P55" si="9">L51-M51-O51</f>
        <v>0</v>
      </c>
      <c r="Q51" s="220" t="str">
        <f t="shared" si="1"/>
        <v>NON</v>
      </c>
      <c r="R51" s="820"/>
      <c r="S51" s="138" t="str">
        <f t="shared" si="7"/>
        <v>Validation unique</v>
      </c>
      <c r="T51" s="143"/>
      <c r="U51" s="158"/>
      <c r="V51" s="145">
        <f t="shared" si="3"/>
        <v>0</v>
      </c>
      <c r="W51" s="760"/>
      <c r="X51" s="761"/>
      <c r="Y51" s="762"/>
      <c r="Z51" s="142"/>
      <c r="AA51" s="142"/>
      <c r="AB51" s="142"/>
      <c r="AC51" s="142"/>
      <c r="AD51" s="142"/>
    </row>
    <row r="52" spans="1:30" s="2" customFormat="1" ht="15" x14ac:dyDescent="0.25">
      <c r="A52" s="755" t="s">
        <v>340</v>
      </c>
      <c r="B52" s="755"/>
      <c r="C52" s="755"/>
      <c r="D52" s="756"/>
      <c r="E52" s="756"/>
      <c r="F52" s="756"/>
      <c r="G52" s="154"/>
      <c r="H52" s="155"/>
      <c r="I52" s="757"/>
      <c r="J52" s="758"/>
      <c r="K52" s="759"/>
      <c r="L52" s="156">
        <f t="shared" si="8"/>
        <v>0</v>
      </c>
      <c r="M52" s="157"/>
      <c r="N52" s="689"/>
      <c r="O52" s="157"/>
      <c r="P52" s="137">
        <f t="shared" si="9"/>
        <v>0</v>
      </c>
      <c r="Q52" s="220" t="str">
        <f t="shared" si="1"/>
        <v>NON</v>
      </c>
      <c r="R52" s="820"/>
      <c r="S52" s="138" t="str">
        <f t="shared" si="7"/>
        <v>Validation unique</v>
      </c>
      <c r="T52" s="143"/>
      <c r="U52" s="158"/>
      <c r="V52" s="145">
        <f t="shared" si="3"/>
        <v>0</v>
      </c>
      <c r="W52" s="760"/>
      <c r="X52" s="761"/>
      <c r="Y52" s="762"/>
      <c r="Z52" s="142"/>
      <c r="AA52" s="142"/>
      <c r="AB52" s="142"/>
      <c r="AC52" s="142"/>
      <c r="AD52" s="142"/>
    </row>
    <row r="53" spans="1:30" s="2" customFormat="1" ht="15" x14ac:dyDescent="0.25">
      <c r="A53" s="755" t="s">
        <v>341</v>
      </c>
      <c r="B53" s="755"/>
      <c r="C53" s="755"/>
      <c r="D53" s="756"/>
      <c r="E53" s="756"/>
      <c r="F53" s="756"/>
      <c r="G53" s="154"/>
      <c r="H53" s="155"/>
      <c r="I53" s="757"/>
      <c r="J53" s="758"/>
      <c r="K53" s="759"/>
      <c r="L53" s="156">
        <f t="shared" si="8"/>
        <v>0</v>
      </c>
      <c r="M53" s="157"/>
      <c r="N53" s="689"/>
      <c r="O53" s="157"/>
      <c r="P53" s="137">
        <f t="shared" si="9"/>
        <v>0</v>
      </c>
      <c r="Q53" s="220" t="str">
        <f t="shared" si="1"/>
        <v>NON</v>
      </c>
      <c r="R53" s="820"/>
      <c r="S53" s="138" t="str">
        <f t="shared" si="7"/>
        <v>Validation unique</v>
      </c>
      <c r="T53" s="143"/>
      <c r="U53" s="158"/>
      <c r="V53" s="145">
        <f t="shared" si="3"/>
        <v>0</v>
      </c>
      <c r="W53" s="760"/>
      <c r="X53" s="761"/>
      <c r="Y53" s="762"/>
      <c r="Z53" s="142"/>
      <c r="AA53" s="142"/>
      <c r="AB53" s="142"/>
      <c r="AC53" s="142"/>
      <c r="AD53" s="142"/>
    </row>
    <row r="54" spans="1:30" s="2" customFormat="1" ht="15" x14ac:dyDescent="0.25">
      <c r="A54" s="755" t="s">
        <v>342</v>
      </c>
      <c r="B54" s="755"/>
      <c r="C54" s="755"/>
      <c r="D54" s="756"/>
      <c r="E54" s="756"/>
      <c r="F54" s="756"/>
      <c r="G54" s="154"/>
      <c r="H54" s="155"/>
      <c r="I54" s="757"/>
      <c r="J54" s="758"/>
      <c r="K54" s="759"/>
      <c r="L54" s="156">
        <f t="shared" si="8"/>
        <v>0</v>
      </c>
      <c r="M54" s="157"/>
      <c r="N54" s="689"/>
      <c r="O54" s="157"/>
      <c r="P54" s="137">
        <f t="shared" si="9"/>
        <v>0</v>
      </c>
      <c r="Q54" s="220" t="str">
        <f t="shared" si="1"/>
        <v>NON</v>
      </c>
      <c r="R54" s="820"/>
      <c r="S54" s="138" t="str">
        <f t="shared" si="7"/>
        <v>Validation unique</v>
      </c>
      <c r="T54" s="143"/>
      <c r="U54" s="158"/>
      <c r="V54" s="145"/>
      <c r="W54" s="147"/>
      <c r="X54" s="148"/>
      <c r="Y54" s="149"/>
      <c r="Z54" s="142"/>
      <c r="AA54" s="142"/>
      <c r="AB54" s="142"/>
      <c r="AC54" s="142"/>
      <c r="AD54" s="142"/>
    </row>
    <row r="55" spans="1:30" s="2" customFormat="1" ht="15.75" thickBot="1" x14ac:dyDescent="0.3">
      <c r="A55" s="755" t="s">
        <v>343</v>
      </c>
      <c r="B55" s="755"/>
      <c r="C55" s="755"/>
      <c r="D55" s="756"/>
      <c r="E55" s="756"/>
      <c r="F55" s="756"/>
      <c r="G55" s="154"/>
      <c r="H55" s="155"/>
      <c r="I55" s="757"/>
      <c r="J55" s="758"/>
      <c r="K55" s="759"/>
      <c r="L55" s="156">
        <f t="shared" si="8"/>
        <v>0</v>
      </c>
      <c r="M55" s="157"/>
      <c r="N55" s="690"/>
      <c r="O55" s="157"/>
      <c r="P55" s="137">
        <f t="shared" si="9"/>
        <v>0</v>
      </c>
      <c r="Q55" s="220" t="str">
        <f t="shared" si="1"/>
        <v>NON</v>
      </c>
      <c r="R55" s="820"/>
      <c r="S55" s="138" t="str">
        <f t="shared" si="7"/>
        <v>Validation unique</v>
      </c>
      <c r="T55" s="143"/>
      <c r="U55" s="158"/>
      <c r="V55" s="145">
        <f t="shared" si="3"/>
        <v>0</v>
      </c>
      <c r="W55" s="760"/>
      <c r="X55" s="761"/>
      <c r="Y55" s="762"/>
      <c r="Z55" s="142"/>
      <c r="AA55" s="142"/>
      <c r="AB55" s="142"/>
      <c r="AC55" s="142"/>
      <c r="AD55" s="142"/>
    </row>
    <row r="56" spans="1:30" s="5" customFormat="1" ht="27.6" customHeight="1" thickBot="1" x14ac:dyDescent="0.25">
      <c r="A56" s="749" t="s">
        <v>344</v>
      </c>
      <c r="B56" s="750"/>
      <c r="C56" s="750"/>
      <c r="D56" s="750"/>
      <c r="E56" s="750"/>
      <c r="F56" s="750"/>
      <c r="G56" s="750"/>
      <c r="H56" s="750"/>
      <c r="I56" s="750"/>
      <c r="J56" s="750"/>
      <c r="K56" s="750"/>
      <c r="L56" s="750"/>
      <c r="M56" s="750"/>
      <c r="N56" s="750"/>
      <c r="O56" s="750"/>
      <c r="P56" s="750"/>
      <c r="Q56" s="751"/>
      <c r="R56" s="820"/>
      <c r="S56" s="741" t="s">
        <v>344</v>
      </c>
      <c r="T56" s="742"/>
      <c r="U56" s="742"/>
      <c r="V56" s="742"/>
      <c r="W56" s="742"/>
      <c r="X56" s="742"/>
      <c r="Y56" s="743"/>
      <c r="Z56" s="159"/>
      <c r="AA56" s="160"/>
      <c r="AB56" s="161"/>
      <c r="AC56" s="733"/>
      <c r="AD56" s="733"/>
    </row>
    <row r="57" spans="1:30" s="5" customFormat="1" ht="36" x14ac:dyDescent="0.2">
      <c r="A57" s="316"/>
      <c r="B57" s="317"/>
      <c r="C57" s="317"/>
      <c r="D57" s="317"/>
      <c r="E57" s="317"/>
      <c r="F57" s="317"/>
      <c r="G57" s="317"/>
      <c r="H57" s="317"/>
      <c r="I57" s="317"/>
      <c r="J57" s="317"/>
      <c r="K57" s="317"/>
      <c r="L57" s="329" t="str">
        <f>L49</f>
        <v>Montant avant taxes</v>
      </c>
      <c r="M57" s="325" t="s">
        <v>323</v>
      </c>
      <c r="N57" s="318" t="s">
        <v>19</v>
      </c>
      <c r="O57" s="318" t="s">
        <v>211</v>
      </c>
      <c r="P57" s="318" t="s">
        <v>317</v>
      </c>
      <c r="Q57" s="323"/>
      <c r="R57" s="818"/>
      <c r="S57" s="744"/>
      <c r="T57" s="745"/>
      <c r="U57" s="745"/>
      <c r="V57" s="745"/>
      <c r="W57" s="745"/>
      <c r="X57" s="745"/>
      <c r="Y57" s="746"/>
      <c r="Z57" s="159"/>
      <c r="AA57" s="160"/>
      <c r="AB57" s="161"/>
      <c r="AC57" s="162"/>
      <c r="AD57" s="162"/>
    </row>
    <row r="58" spans="1:30" s="5" customFormat="1" ht="33.6" customHeight="1" thickBot="1" x14ac:dyDescent="0.25">
      <c r="A58" s="734"/>
      <c r="B58" s="735"/>
      <c r="C58" s="319"/>
      <c r="D58" s="319"/>
      <c r="E58" s="319"/>
      <c r="F58" s="319"/>
      <c r="G58" s="319"/>
      <c r="H58" s="319"/>
      <c r="I58" s="319"/>
      <c r="J58" s="320"/>
      <c r="K58" s="320"/>
      <c r="L58" s="376"/>
      <c r="M58" s="327" t="str">
        <f>M36</f>
        <v>Sans objet</v>
      </c>
      <c r="N58" s="321"/>
      <c r="O58" s="328"/>
      <c r="P58" s="326">
        <f>L58-N58-O58</f>
        <v>0</v>
      </c>
      <c r="Q58" s="324"/>
      <c r="R58" s="819"/>
      <c r="S58" s="166"/>
      <c r="T58" s="167"/>
      <c r="U58" s="168"/>
      <c r="V58" s="145">
        <f>T58*U58</f>
        <v>0</v>
      </c>
      <c r="W58" s="736"/>
      <c r="X58" s="736"/>
      <c r="Y58" s="736"/>
      <c r="Z58" s="159"/>
      <c r="AA58" s="160"/>
      <c r="AB58" s="161"/>
      <c r="AC58" s="733"/>
      <c r="AD58" s="733"/>
    </row>
    <row r="59" spans="1:30" s="5" customFormat="1" ht="42.75" customHeight="1" x14ac:dyDescent="0.2">
      <c r="A59" s="163"/>
      <c r="B59" s="163"/>
      <c r="C59" s="164"/>
      <c r="D59" s="164"/>
      <c r="E59" s="164"/>
      <c r="F59" s="164"/>
      <c r="G59" s="164"/>
      <c r="H59" s="164"/>
      <c r="I59" s="164"/>
      <c r="J59" s="165"/>
      <c r="K59" s="165"/>
      <c r="L59" s="314" t="s">
        <v>459</v>
      </c>
      <c r="M59" s="315" t="s">
        <v>345</v>
      </c>
      <c r="N59" s="315" t="s">
        <v>346</v>
      </c>
      <c r="O59" s="315" t="s">
        <v>347</v>
      </c>
      <c r="P59" s="315" t="s">
        <v>348</v>
      </c>
      <c r="Q59" s="169"/>
      <c r="R59" s="819"/>
      <c r="S59" s="170" t="s">
        <v>349</v>
      </c>
      <c r="T59" s="171">
        <f>SUM(T13:T58)</f>
        <v>0</v>
      </c>
      <c r="U59" s="172"/>
      <c r="V59" s="173">
        <f>SUM(V13:V58)</f>
        <v>0</v>
      </c>
      <c r="W59" s="737"/>
      <c r="X59" s="737"/>
      <c r="Y59" s="737"/>
      <c r="Z59" s="159"/>
      <c r="AA59" s="160"/>
      <c r="AB59" s="161"/>
      <c r="AC59" s="162"/>
      <c r="AD59" s="162"/>
    </row>
    <row r="60" spans="1:30" s="5" customFormat="1" ht="29.25" customHeight="1" thickBot="1" x14ac:dyDescent="0.25">
      <c r="A60" s="174"/>
      <c r="B60" s="175"/>
      <c r="C60" s="175"/>
      <c r="D60" s="175"/>
      <c r="E60" s="176"/>
      <c r="F60" s="176"/>
      <c r="G60" s="176"/>
      <c r="H60" s="176"/>
      <c r="I60" s="176"/>
      <c r="J60" s="852" t="s">
        <v>480</v>
      </c>
      <c r="K60" s="852"/>
      <c r="L60" s="322">
        <f>SUM(L13:L33,L36:L47,L50:L55,L58)</f>
        <v>0</v>
      </c>
      <c r="M60" s="322">
        <f>SUM(M13:M33,M50:M55)</f>
        <v>0</v>
      </c>
      <c r="N60" s="322">
        <f>SUM(N36:N47,N58)</f>
        <v>0</v>
      </c>
      <c r="O60" s="322">
        <f>SUM(O13:O33,O36:O47,O50:O55,O58)</f>
        <v>0</v>
      </c>
      <c r="P60" s="322">
        <f>SUM(P13:P33,P36:P47,P50:P55,P58)</f>
        <v>0</v>
      </c>
      <c r="Q60" s="177"/>
      <c r="R60" s="821"/>
      <c r="S60" s="739" t="s">
        <v>351</v>
      </c>
      <c r="T60" s="740"/>
      <c r="U60" s="740"/>
      <c r="V60" s="740"/>
      <c r="W60" s="740"/>
      <c r="X60" s="740"/>
      <c r="Y60" s="740"/>
      <c r="Z60" s="159"/>
      <c r="AA60" s="178"/>
      <c r="AB60" s="1"/>
      <c r="AC60" s="733"/>
      <c r="AD60" s="733"/>
    </row>
    <row r="61" spans="1:30" ht="14.25" customHeight="1" x14ac:dyDescent="0.25">
      <c r="A61" s="179"/>
      <c r="B61" s="179"/>
      <c r="C61" s="179"/>
      <c r="D61" s="179"/>
      <c r="E61" s="747" t="s">
        <v>352</v>
      </c>
      <c r="F61" s="747"/>
      <c r="G61" s="747"/>
      <c r="H61" s="747"/>
      <c r="I61" s="747"/>
      <c r="J61" s="747"/>
      <c r="K61" s="747"/>
      <c r="L61" s="180">
        <f>IF($L$60&gt;0,L60/($L$60),0)</f>
        <v>0</v>
      </c>
      <c r="M61" s="181">
        <f>IF(L60&gt;0,M60/L60,0)</f>
        <v>0</v>
      </c>
      <c r="N61" s="181">
        <f>IF(L60&gt;0,N60/L60,0)</f>
        <v>0</v>
      </c>
      <c r="O61" s="181">
        <f>IF(L60&gt;0,O60/L60,0)</f>
        <v>0</v>
      </c>
      <c r="P61" s="181">
        <f>IFERROR(P60/L60,0)</f>
        <v>0</v>
      </c>
      <c r="Q61" s="182"/>
      <c r="R61" s="182"/>
      <c r="S61" s="728" t="s">
        <v>353</v>
      </c>
      <c r="T61" s="728"/>
      <c r="U61" s="728"/>
      <c r="V61" s="748">
        <f>K4</f>
        <v>0</v>
      </c>
      <c r="W61" s="183"/>
      <c r="X61" s="184"/>
      <c r="Y61" s="185"/>
      <c r="Z61" s="178"/>
      <c r="AA61" s="178"/>
    </row>
    <row r="62" spans="1:30" ht="14.25" customHeight="1" x14ac:dyDescent="0.2">
      <c r="A62" s="186"/>
      <c r="B62" s="186"/>
      <c r="C62" s="186"/>
      <c r="D62" s="186"/>
      <c r="E62" s="186"/>
      <c r="F62" s="186"/>
      <c r="G62" s="186"/>
      <c r="H62" s="186"/>
      <c r="I62" s="186"/>
      <c r="J62" s="186"/>
      <c r="K62" s="186"/>
      <c r="L62" s="187"/>
      <c r="M62" s="187"/>
      <c r="N62" s="187"/>
      <c r="O62" s="187"/>
      <c r="P62" s="187"/>
      <c r="Q62" s="188"/>
      <c r="R62" s="188"/>
      <c r="S62" s="728"/>
      <c r="T62" s="728"/>
      <c r="U62" s="728"/>
      <c r="V62" s="748"/>
      <c r="W62" s="189"/>
      <c r="X62" s="190"/>
      <c r="Y62" s="191"/>
      <c r="Z62" s="178"/>
      <c r="AA62" s="178"/>
    </row>
    <row r="63" spans="1:30" ht="14.25" customHeight="1" x14ac:dyDescent="0.2">
      <c r="A63" s="186"/>
      <c r="B63" s="186"/>
      <c r="C63" s="186"/>
      <c r="D63" s="186"/>
      <c r="E63" s="186"/>
      <c r="F63" s="186"/>
      <c r="G63" s="186"/>
      <c r="H63" s="186"/>
      <c r="I63" s="186"/>
      <c r="J63" s="186"/>
      <c r="K63" s="186"/>
      <c r="L63" s="187"/>
      <c r="M63" s="187"/>
      <c r="N63" s="187"/>
      <c r="O63" s="187"/>
      <c r="P63" s="187"/>
      <c r="Q63" s="188"/>
      <c r="R63" s="188"/>
      <c r="S63" s="728" t="s">
        <v>354</v>
      </c>
      <c r="T63" s="728"/>
      <c r="U63" s="728"/>
      <c r="V63" s="748">
        <f>N5</f>
        <v>0</v>
      </c>
      <c r="W63" s="189"/>
      <c r="X63" s="190"/>
      <c r="Y63" s="191"/>
      <c r="Z63" s="178"/>
      <c r="AA63" s="178"/>
    </row>
    <row r="64" spans="1:30" ht="14.25" customHeight="1" thickBot="1" x14ac:dyDescent="0.25">
      <c r="A64" s="192" t="s">
        <v>355</v>
      </c>
      <c r="B64" s="186"/>
      <c r="C64" s="186"/>
      <c r="D64" s="186"/>
      <c r="E64" s="186"/>
      <c r="F64" s="186"/>
      <c r="G64" s="186"/>
      <c r="H64" s="186"/>
      <c r="I64" s="186"/>
      <c r="J64" s="186"/>
      <c r="K64" s="186"/>
      <c r="L64" s="187"/>
      <c r="M64" s="187"/>
      <c r="N64" s="187"/>
      <c r="O64" s="187"/>
      <c r="P64" s="187"/>
      <c r="Q64" s="188"/>
      <c r="R64" s="188"/>
      <c r="S64" s="728"/>
      <c r="T64" s="728"/>
      <c r="U64" s="728"/>
      <c r="V64" s="748"/>
      <c r="W64" s="189"/>
      <c r="X64" s="190"/>
      <c r="Y64" s="191"/>
      <c r="Z64" s="178"/>
      <c r="AA64" s="178"/>
    </row>
    <row r="65" spans="1:31" ht="14.25" customHeight="1" thickBot="1" x14ac:dyDescent="0.25">
      <c r="A65" s="186" t="s">
        <v>356</v>
      </c>
      <c r="B65" s="752"/>
      <c r="C65" s="753"/>
      <c r="D65" s="753"/>
      <c r="E65" s="753"/>
      <c r="F65" s="753"/>
      <c r="G65" s="753"/>
      <c r="H65" s="753"/>
      <c r="I65" s="753"/>
      <c r="J65" s="753"/>
      <c r="K65" s="753"/>
      <c r="L65" s="754"/>
      <c r="M65" s="188"/>
      <c r="N65" s="187"/>
      <c r="O65" s="187"/>
      <c r="P65" s="187"/>
      <c r="Q65" s="188"/>
      <c r="R65" s="188"/>
      <c r="S65" s="728" t="s">
        <v>357</v>
      </c>
      <c r="T65" s="728"/>
      <c r="U65" s="728"/>
      <c r="V65" s="748">
        <f>V61-V63</f>
        <v>0</v>
      </c>
      <c r="W65" s="189"/>
      <c r="X65" s="190"/>
      <c r="Y65" s="191"/>
      <c r="Z65" s="178"/>
      <c r="AA65" s="178"/>
    </row>
    <row r="66" spans="1:31" ht="14.25" customHeight="1" x14ac:dyDescent="0.2">
      <c r="A66" s="718" t="s">
        <v>358</v>
      </c>
      <c r="B66" s="719"/>
      <c r="C66" s="720"/>
      <c r="D66" s="720"/>
      <c r="E66" s="720"/>
      <c r="F66" s="720"/>
      <c r="G66" s="720"/>
      <c r="H66" s="720"/>
      <c r="I66" s="720"/>
      <c r="J66" s="720"/>
      <c r="K66" s="720"/>
      <c r="L66" s="721"/>
      <c r="N66" s="187"/>
      <c r="O66" s="187"/>
      <c r="P66" s="187"/>
      <c r="Q66" s="182"/>
      <c r="R66" s="182"/>
      <c r="S66" s="728"/>
      <c r="T66" s="728"/>
      <c r="U66" s="728"/>
      <c r="V66" s="748"/>
      <c r="W66" s="189"/>
      <c r="X66" s="190"/>
      <c r="Y66" s="191"/>
      <c r="Z66" s="178"/>
      <c r="AA66" s="178"/>
    </row>
    <row r="67" spans="1:31" ht="14.25" customHeight="1" x14ac:dyDescent="0.2">
      <c r="A67" s="718"/>
      <c r="B67" s="722"/>
      <c r="C67" s="723"/>
      <c r="D67" s="723"/>
      <c r="E67" s="723"/>
      <c r="F67" s="723"/>
      <c r="G67" s="723"/>
      <c r="H67" s="723"/>
      <c r="I67" s="723"/>
      <c r="J67" s="723"/>
      <c r="K67" s="723"/>
      <c r="L67" s="724"/>
      <c r="N67" s="188"/>
      <c r="O67" s="188"/>
      <c r="P67" s="188"/>
      <c r="Q67" s="182"/>
      <c r="R67" s="182"/>
      <c r="S67" s="728" t="s">
        <v>359</v>
      </c>
      <c r="T67" s="728"/>
      <c r="U67" s="728"/>
      <c r="V67" s="729">
        <f>V59-V63</f>
        <v>0</v>
      </c>
      <c r="W67" s="189"/>
      <c r="X67" s="190"/>
      <c r="Y67" s="191"/>
      <c r="Z67" s="178"/>
      <c r="AA67" s="178"/>
    </row>
    <row r="68" spans="1:31" ht="14.25" customHeight="1" thickBot="1" x14ac:dyDescent="0.25">
      <c r="B68" s="725"/>
      <c r="C68" s="726"/>
      <c r="D68" s="726"/>
      <c r="E68" s="726"/>
      <c r="F68" s="726"/>
      <c r="G68" s="726"/>
      <c r="H68" s="726"/>
      <c r="I68" s="726"/>
      <c r="J68" s="726"/>
      <c r="K68" s="726"/>
      <c r="L68" s="727"/>
      <c r="M68" s="188"/>
      <c r="N68" s="188"/>
      <c r="O68" s="188"/>
      <c r="P68" s="188"/>
      <c r="Q68" s="182"/>
      <c r="R68" s="182"/>
      <c r="S68" s="728"/>
      <c r="T68" s="728"/>
      <c r="U68" s="728"/>
      <c r="V68" s="729"/>
      <c r="W68" s="193"/>
      <c r="X68" s="190"/>
      <c r="Y68" s="191"/>
      <c r="Z68" s="178"/>
      <c r="AA68" s="178"/>
    </row>
    <row r="69" spans="1:31" ht="14.25" customHeight="1" x14ac:dyDescent="0.2">
      <c r="A69" s="194" t="b">
        <v>0</v>
      </c>
      <c r="B69" s="195" t="s">
        <v>360</v>
      </c>
      <c r="C69" s="196"/>
      <c r="D69" s="196"/>
      <c r="E69" s="196"/>
      <c r="F69" s="196"/>
      <c r="G69" s="196"/>
      <c r="H69" s="196"/>
      <c r="I69" s="196"/>
      <c r="J69" s="196"/>
      <c r="K69" s="196"/>
      <c r="L69" s="196"/>
      <c r="M69" s="197"/>
      <c r="N69" s="197"/>
      <c r="O69" s="188"/>
      <c r="P69" s="188"/>
      <c r="Q69" s="182"/>
      <c r="R69" s="182"/>
      <c r="S69" s="730" t="s">
        <v>361</v>
      </c>
      <c r="T69" s="730"/>
      <c r="U69" s="730"/>
      <c r="V69" s="731">
        <f>V61-V63-V67</f>
        <v>0</v>
      </c>
      <c r="W69" s="189"/>
      <c r="X69" s="190"/>
      <c r="Y69" s="191"/>
      <c r="Z69" s="178"/>
      <c r="AA69" s="178"/>
    </row>
    <row r="70" spans="1:31" ht="14.25" customHeight="1" x14ac:dyDescent="0.2">
      <c r="A70" s="194" t="b">
        <v>0</v>
      </c>
      <c r="B70" s="710" t="s">
        <v>362</v>
      </c>
      <c r="C70" s="710"/>
      <c r="D70" s="710"/>
      <c r="E70" s="710"/>
      <c r="F70" s="710"/>
      <c r="G70" s="710"/>
      <c r="H70" s="710"/>
      <c r="I70" s="710"/>
      <c r="J70" s="710"/>
      <c r="K70" s="710"/>
      <c r="L70" s="710"/>
      <c r="M70" s="710"/>
      <c r="N70" s="710"/>
      <c r="O70" s="188"/>
      <c r="P70" s="188"/>
      <c r="Q70" s="182"/>
      <c r="R70" s="182"/>
      <c r="S70" s="730"/>
      <c r="T70" s="730"/>
      <c r="U70" s="730"/>
      <c r="V70" s="732"/>
      <c r="W70" s="189"/>
      <c r="X70" s="190"/>
      <c r="Y70" s="191"/>
      <c r="Z70" s="178"/>
      <c r="AA70" s="178"/>
    </row>
    <row r="71" spans="1:31" ht="14.25" customHeight="1" x14ac:dyDescent="0.25">
      <c r="A71" s="194" t="b">
        <v>0</v>
      </c>
      <c r="B71" s="710" t="s">
        <v>363</v>
      </c>
      <c r="C71" s="710"/>
      <c r="D71" s="710"/>
      <c r="E71" s="710"/>
      <c r="F71" s="710"/>
      <c r="G71" s="710"/>
      <c r="H71" s="710"/>
      <c r="I71" s="710"/>
      <c r="J71" s="710"/>
      <c r="K71" s="710"/>
      <c r="L71" s="710"/>
      <c r="M71" s="710"/>
      <c r="N71" s="710"/>
      <c r="S71" s="711" t="s">
        <v>364</v>
      </c>
      <c r="T71" s="712"/>
      <c r="U71" s="712"/>
      <c r="V71" s="713"/>
      <c r="W71" s="199"/>
      <c r="X71" s="200"/>
      <c r="Y71" s="201"/>
      <c r="Z71" s="178"/>
      <c r="AA71" s="1"/>
    </row>
    <row r="72" spans="1:31" ht="15.75" customHeight="1" x14ac:dyDescent="0.25">
      <c r="A72" s="194" t="b">
        <v>0</v>
      </c>
      <c r="B72" s="710" t="s">
        <v>365</v>
      </c>
      <c r="C72" s="710"/>
      <c r="D72" s="710"/>
      <c r="E72" s="710"/>
      <c r="F72" s="710"/>
      <c r="G72" s="710"/>
      <c r="H72" s="710"/>
      <c r="I72" s="710"/>
      <c r="J72" s="710"/>
      <c r="K72" s="710"/>
      <c r="L72" s="710"/>
      <c r="M72" s="710"/>
      <c r="N72" s="710"/>
      <c r="O72" s="195"/>
      <c r="P72" s="195"/>
      <c r="Q72" s="195"/>
      <c r="R72" s="195"/>
      <c r="S72" s="711"/>
      <c r="T72" s="712"/>
      <c r="U72" s="712"/>
      <c r="V72" s="713"/>
      <c r="W72" s="199"/>
      <c r="X72" s="200"/>
      <c r="Y72" s="201"/>
      <c r="Z72" s="1"/>
      <c r="AA72" s="1"/>
    </row>
    <row r="73" spans="1:31" ht="14.1" customHeight="1" x14ac:dyDescent="0.2">
      <c r="A73" s="194" t="b">
        <v>0</v>
      </c>
      <c r="B73" s="714" t="s">
        <v>366</v>
      </c>
      <c r="C73" s="714"/>
      <c r="D73" s="714"/>
      <c r="E73" s="714"/>
      <c r="F73" s="714"/>
      <c r="G73" s="714"/>
      <c r="H73" s="714"/>
      <c r="I73" s="714"/>
      <c r="J73" s="714"/>
      <c r="K73" s="714"/>
      <c r="L73" s="714"/>
      <c r="M73" s="714"/>
      <c r="N73" s="198"/>
      <c r="O73" s="202"/>
      <c r="P73" s="202"/>
      <c r="Q73" s="202"/>
      <c r="R73" s="202"/>
      <c r="S73" s="715" t="s">
        <v>367</v>
      </c>
      <c r="T73" s="716"/>
      <c r="U73" s="716"/>
      <c r="V73" s="717"/>
      <c r="W73" s="189"/>
      <c r="X73" s="190"/>
      <c r="Y73" s="191"/>
      <c r="Z73" s="1"/>
      <c r="AA73" s="1"/>
    </row>
    <row r="74" spans="1:31" ht="14.1" customHeight="1" thickBot="1" x14ac:dyDescent="0.25">
      <c r="C74" s="202"/>
      <c r="D74" s="202"/>
      <c r="E74" s="202"/>
      <c r="F74" s="202"/>
      <c r="G74" s="202"/>
      <c r="H74" s="202"/>
      <c r="I74" s="202"/>
      <c r="J74" s="202"/>
      <c r="K74" s="202"/>
      <c r="L74" s="202"/>
      <c r="M74" s="202"/>
      <c r="N74" s="202"/>
      <c r="O74" s="202"/>
      <c r="P74" s="202"/>
      <c r="Q74" s="202"/>
      <c r="R74" s="202"/>
      <c r="S74" s="715"/>
      <c r="T74" s="716"/>
      <c r="U74" s="716"/>
      <c r="V74" s="717"/>
      <c r="W74" s="203"/>
      <c r="X74" s="204"/>
      <c r="Y74" s="205"/>
      <c r="Z74" s="1"/>
      <c r="AA74" s="1"/>
    </row>
    <row r="75" spans="1:31" ht="14.1" customHeight="1" thickBot="1" x14ac:dyDescent="0.25">
      <c r="B75" s="696" t="s">
        <v>368</v>
      </c>
      <c r="C75" s="696"/>
      <c r="D75" s="697" t="s">
        <v>369</v>
      </c>
      <c r="E75" s="698"/>
      <c r="F75" s="698"/>
      <c r="G75" s="699"/>
      <c r="H75" s="206"/>
      <c r="I75" s="202"/>
      <c r="J75" s="207" t="s">
        <v>370</v>
      </c>
      <c r="K75" s="208" t="s">
        <v>371</v>
      </c>
      <c r="L75" s="202"/>
      <c r="M75" s="202"/>
      <c r="N75" s="202"/>
      <c r="O75" s="202"/>
      <c r="P75" s="202"/>
      <c r="Q75" s="202"/>
      <c r="R75" s="202"/>
      <c r="S75" s="700" t="s">
        <v>372</v>
      </c>
      <c r="T75" s="701"/>
      <c r="U75" s="701"/>
      <c r="V75" s="701"/>
      <c r="W75" s="701"/>
      <c r="X75" s="701"/>
      <c r="Y75" s="702"/>
      <c r="Z75" s="1"/>
      <c r="AA75" s="1"/>
    </row>
    <row r="76" spans="1:31" ht="15.75" thickBot="1" x14ac:dyDescent="0.3">
      <c r="C76" s="209"/>
      <c r="D76" s="209"/>
      <c r="E76" s="209"/>
      <c r="F76" s="209"/>
      <c r="G76" s="209"/>
      <c r="H76" s="209"/>
      <c r="I76" s="209"/>
      <c r="J76" s="209"/>
      <c r="K76" s="209"/>
      <c r="L76" s="209"/>
      <c r="M76" s="209"/>
      <c r="N76" s="209"/>
      <c r="O76" s="209"/>
      <c r="P76" s="209"/>
      <c r="Q76" s="209"/>
      <c r="R76" s="209"/>
      <c r="S76" s="703"/>
      <c r="T76" s="704"/>
      <c r="U76" s="704"/>
      <c r="V76" s="704"/>
      <c r="W76" s="704"/>
      <c r="X76" s="704"/>
      <c r="Y76" s="705"/>
      <c r="Z76"/>
      <c r="AA76"/>
      <c r="AB76"/>
      <c r="AC76"/>
      <c r="AD76"/>
      <c r="AE76"/>
    </row>
    <row r="77" spans="1:31" ht="19.350000000000001" customHeight="1" x14ac:dyDescent="0.25">
      <c r="A77" s="489"/>
      <c r="B77" s="489"/>
      <c r="C77" s="11"/>
      <c r="D77" s="11"/>
      <c r="E77" s="11"/>
      <c r="F77" s="210"/>
      <c r="G77" s="211"/>
      <c r="H77" s="211"/>
      <c r="I77"/>
      <c r="J77"/>
      <c r="K77"/>
      <c r="L77"/>
      <c r="M77"/>
      <c r="N77"/>
      <c r="O77"/>
      <c r="P77"/>
      <c r="Q77"/>
      <c r="R77"/>
      <c r="S77" s="706" t="s">
        <v>373</v>
      </c>
      <c r="T77" s="706"/>
      <c r="U77" s="212"/>
      <c r="V77" s="708" t="s">
        <v>374</v>
      </c>
      <c r="W77" s="708"/>
      <c r="X77" s="708"/>
      <c r="Y77" s="708"/>
    </row>
    <row r="78" spans="1:31" ht="19.350000000000001" customHeight="1" x14ac:dyDescent="0.25">
      <c r="A78" s="489"/>
      <c r="B78" s="489"/>
      <c r="C78" s="11"/>
      <c r="D78" s="11"/>
      <c r="E78" s="11"/>
      <c r="F78" s="210"/>
      <c r="G78" s="211"/>
      <c r="H78" s="211"/>
      <c r="I78"/>
      <c r="J78"/>
      <c r="K78"/>
      <c r="L78"/>
      <c r="M78"/>
      <c r="N78"/>
      <c r="O78"/>
      <c r="P78"/>
      <c r="Q78"/>
      <c r="R78"/>
      <c r="S78" s="707"/>
      <c r="T78" s="707"/>
      <c r="U78" s="213"/>
      <c r="V78" s="709" t="s">
        <v>375</v>
      </c>
      <c r="W78" s="709"/>
      <c r="X78" s="709"/>
      <c r="Y78" s="709"/>
    </row>
    <row r="79" spans="1:31" ht="19.350000000000001" customHeight="1" x14ac:dyDescent="0.25">
      <c r="A79" s="489"/>
      <c r="B79" s="489"/>
      <c r="C79" s="11"/>
      <c r="D79" s="11"/>
      <c r="E79" s="11"/>
      <c r="F79" s="210"/>
      <c r="G79" s="211"/>
      <c r="H79" s="211"/>
      <c r="I79"/>
      <c r="J79"/>
      <c r="K79"/>
      <c r="L79"/>
      <c r="M79"/>
      <c r="N79"/>
      <c r="O79"/>
      <c r="P79"/>
      <c r="Q79"/>
      <c r="R79"/>
      <c r="S79" s="707"/>
      <c r="T79" s="707"/>
      <c r="U79" s="213"/>
      <c r="V79" s="709" t="s">
        <v>376</v>
      </c>
      <c r="W79" s="709"/>
      <c r="X79" s="709"/>
      <c r="Y79" s="709"/>
    </row>
    <row r="80" spans="1:31" ht="28.35" customHeight="1" x14ac:dyDescent="0.25">
      <c r="A80" s="489"/>
      <c r="B80" s="489"/>
      <c r="C80" s="11"/>
      <c r="D80" s="11"/>
      <c r="E80" s="11"/>
      <c r="F80" s="210"/>
      <c r="G80" s="211"/>
      <c r="H80" s="211"/>
      <c r="I80"/>
      <c r="J80"/>
      <c r="K80"/>
      <c r="L80"/>
      <c r="M80"/>
      <c r="N80"/>
      <c r="O80"/>
      <c r="P80"/>
      <c r="Q80"/>
      <c r="R80"/>
      <c r="S80" s="214" t="s">
        <v>377</v>
      </c>
      <c r="T80" s="691"/>
      <c r="U80" s="692"/>
      <c r="V80" s="693"/>
      <c r="W80" s="215" t="s">
        <v>378</v>
      </c>
      <c r="X80" s="694"/>
      <c r="Y80" s="695"/>
    </row>
    <row r="81" spans="1:31" s="129" customFormat="1" ht="28.35" customHeight="1" x14ac:dyDescent="0.25">
      <c r="A81" s="489"/>
      <c r="B81" s="489"/>
      <c r="C81" s="11"/>
      <c r="D81" s="11"/>
      <c r="E81" s="11"/>
      <c r="F81" s="210"/>
      <c r="G81" s="211"/>
      <c r="H81" s="211"/>
      <c r="I81"/>
      <c r="J81"/>
      <c r="K81"/>
      <c r="L81"/>
      <c r="M81"/>
      <c r="N81"/>
      <c r="O81"/>
      <c r="P81"/>
      <c r="Q81"/>
      <c r="R81"/>
      <c r="S81" s="214" t="s">
        <v>379</v>
      </c>
      <c r="T81" s="691"/>
      <c r="U81" s="692"/>
      <c r="V81" s="693"/>
      <c r="W81" s="215" t="s">
        <v>378</v>
      </c>
      <c r="X81" s="694"/>
      <c r="Y81" s="695"/>
      <c r="AB81" s="1"/>
      <c r="AC81" s="1"/>
      <c r="AD81" s="1"/>
      <c r="AE81" s="1"/>
    </row>
    <row r="82" spans="1:31" s="129" customFormat="1" ht="28.35" customHeight="1" thickBot="1" x14ac:dyDescent="0.3">
      <c r="A82" s="489"/>
      <c r="B82" s="489"/>
      <c r="C82" s="11"/>
      <c r="D82" s="11"/>
      <c r="E82" s="11"/>
      <c r="F82" s="210"/>
      <c r="G82" s="211"/>
      <c r="H82" s="211"/>
      <c r="I82"/>
      <c r="J82"/>
      <c r="K82"/>
      <c r="L82"/>
      <c r="M82"/>
      <c r="N82"/>
      <c r="O82"/>
      <c r="P82"/>
      <c r="Q82"/>
      <c r="R82"/>
      <c r="S82" s="216" t="s">
        <v>380</v>
      </c>
      <c r="T82" s="680"/>
      <c r="U82" s="681"/>
      <c r="V82" s="682"/>
      <c r="W82" s="215" t="s">
        <v>378</v>
      </c>
      <c r="X82" s="683"/>
      <c r="Y82" s="684"/>
      <c r="AB82" s="1"/>
      <c r="AC82" s="1"/>
      <c r="AD82" s="1"/>
      <c r="AE82" s="1"/>
    </row>
    <row r="83" spans="1:31" s="129" customFormat="1" ht="42" customHeight="1" thickBot="1" x14ac:dyDescent="0.3">
      <c r="A83" s="489"/>
      <c r="B83" s="489"/>
      <c r="C83" s="11"/>
      <c r="D83" s="11"/>
      <c r="E83" s="11"/>
      <c r="F83" s="210"/>
      <c r="G83" s="211"/>
      <c r="H83" s="211"/>
      <c r="I83"/>
      <c r="J83"/>
      <c r="K83"/>
      <c r="L83"/>
      <c r="M83"/>
      <c r="N83"/>
      <c r="O83"/>
      <c r="P83"/>
      <c r="Q83"/>
      <c r="R83"/>
      <c r="S83" s="685" t="s">
        <v>381</v>
      </c>
      <c r="T83" s="686"/>
      <c r="U83" s="686"/>
      <c r="V83" s="686"/>
      <c r="W83" s="686"/>
      <c r="X83" s="686"/>
      <c r="Y83" s="687"/>
      <c r="AB83" s="1"/>
      <c r="AC83" s="1"/>
      <c r="AD83" s="1"/>
      <c r="AE83" s="1"/>
    </row>
    <row r="84" spans="1:31" s="129" customFormat="1" ht="35.450000000000003" customHeight="1" x14ac:dyDescent="0.25">
      <c r="A84" s="217"/>
      <c r="B84" s="217"/>
      <c r="C84" s="217"/>
      <c r="D84" s="217"/>
      <c r="E84" s="217"/>
      <c r="F84" s="217"/>
      <c r="G84" s="218"/>
      <c r="H84" s="218"/>
      <c r="I84"/>
      <c r="J84"/>
      <c r="K84"/>
      <c r="L84"/>
      <c r="M84"/>
      <c r="N84"/>
      <c r="O84"/>
      <c r="P84"/>
      <c r="Q84"/>
      <c r="R84"/>
      <c r="S84" s="1"/>
      <c r="T84" s="219"/>
      <c r="U84" s="1"/>
      <c r="AB84" s="1"/>
      <c r="AC84" s="1"/>
      <c r="AD84" s="1"/>
      <c r="AE84" s="1"/>
    </row>
  </sheetData>
  <protectedRanges>
    <protectedRange sqref="E4:E5 E2 B6:D6 B3:D3" name="Plage7_2_1"/>
  </protectedRanges>
  <mergeCells count="257">
    <mergeCell ref="A82:B82"/>
    <mergeCell ref="T82:V82"/>
    <mergeCell ref="X82:Y82"/>
    <mergeCell ref="A83:B83"/>
    <mergeCell ref="S83:Y83"/>
    <mergeCell ref="A80:B80"/>
    <mergeCell ref="T80:V80"/>
    <mergeCell ref="X80:Y80"/>
    <mergeCell ref="A81:B81"/>
    <mergeCell ref="T81:V81"/>
    <mergeCell ref="X81:Y81"/>
    <mergeCell ref="A77:B77"/>
    <mergeCell ref="S77:T79"/>
    <mergeCell ref="V77:Y77"/>
    <mergeCell ref="A78:B78"/>
    <mergeCell ref="V78:Y78"/>
    <mergeCell ref="A79:B79"/>
    <mergeCell ref="V79:Y79"/>
    <mergeCell ref="B73:M73"/>
    <mergeCell ref="S73:S74"/>
    <mergeCell ref="T73:V74"/>
    <mergeCell ref="B75:C75"/>
    <mergeCell ref="D75:G75"/>
    <mergeCell ref="S75:Y76"/>
    <mergeCell ref="S69:U70"/>
    <mergeCell ref="V69:V70"/>
    <mergeCell ref="B70:N70"/>
    <mergeCell ref="B71:N71"/>
    <mergeCell ref="S71:S72"/>
    <mergeCell ref="T71:V72"/>
    <mergeCell ref="B72:N72"/>
    <mergeCell ref="S63:U64"/>
    <mergeCell ref="V63:V64"/>
    <mergeCell ref="B65:L65"/>
    <mergeCell ref="S65:U66"/>
    <mergeCell ref="V65:V66"/>
    <mergeCell ref="A66:A67"/>
    <mergeCell ref="B66:L68"/>
    <mergeCell ref="S67:U68"/>
    <mergeCell ref="V67:V68"/>
    <mergeCell ref="W59:Y59"/>
    <mergeCell ref="J60:K60"/>
    <mergeCell ref="S60:Y60"/>
    <mergeCell ref="AC60:AD60"/>
    <mergeCell ref="E61:K61"/>
    <mergeCell ref="S61:U62"/>
    <mergeCell ref="V61:V62"/>
    <mergeCell ref="A56:Q56"/>
    <mergeCell ref="S56:Y57"/>
    <mergeCell ref="AC56:AD56"/>
    <mergeCell ref="A58:B58"/>
    <mergeCell ref="W58:Y58"/>
    <mergeCell ref="AC58:AD58"/>
    <mergeCell ref="W55:Y55"/>
    <mergeCell ref="A54:C54"/>
    <mergeCell ref="D54:F54"/>
    <mergeCell ref="I54:K54"/>
    <mergeCell ref="A55:C55"/>
    <mergeCell ref="D55:F55"/>
    <mergeCell ref="I55:K55"/>
    <mergeCell ref="D52:F52"/>
    <mergeCell ref="I52:K52"/>
    <mergeCell ref="W52:Y52"/>
    <mergeCell ref="A53:C53"/>
    <mergeCell ref="D53:F53"/>
    <mergeCell ref="I53:K53"/>
    <mergeCell ref="W53:Y53"/>
    <mergeCell ref="A50:C50"/>
    <mergeCell ref="D50:F50"/>
    <mergeCell ref="I50:K50"/>
    <mergeCell ref="N50:N55"/>
    <mergeCell ref="W50:Y50"/>
    <mergeCell ref="A51:C51"/>
    <mergeCell ref="D51:F51"/>
    <mergeCell ref="I51:K51"/>
    <mergeCell ref="W51:Y51"/>
    <mergeCell ref="A52:C52"/>
    <mergeCell ref="A47:D47"/>
    <mergeCell ref="E47:F47"/>
    <mergeCell ref="J47:K47"/>
    <mergeCell ref="W47:Y47"/>
    <mergeCell ref="A48:Q48"/>
    <mergeCell ref="S48:Y49"/>
    <mergeCell ref="A49:C49"/>
    <mergeCell ref="D49:F49"/>
    <mergeCell ref="I49:K49"/>
    <mergeCell ref="A45:D45"/>
    <mergeCell ref="E45:F45"/>
    <mergeCell ref="J45:K45"/>
    <mergeCell ref="W45:Y45"/>
    <mergeCell ref="A46:D46"/>
    <mergeCell ref="E46:F46"/>
    <mergeCell ref="J46:K46"/>
    <mergeCell ref="W46:Y46"/>
    <mergeCell ref="A43:D43"/>
    <mergeCell ref="E43:F43"/>
    <mergeCell ref="J43:K43"/>
    <mergeCell ref="W43:Y43"/>
    <mergeCell ref="A44:D44"/>
    <mergeCell ref="E44:F44"/>
    <mergeCell ref="J44:K44"/>
    <mergeCell ref="W44:Y44"/>
    <mergeCell ref="J42:K42"/>
    <mergeCell ref="W42:Y42"/>
    <mergeCell ref="A39:D39"/>
    <mergeCell ref="E39:F39"/>
    <mergeCell ref="J39:K39"/>
    <mergeCell ref="W39:Y39"/>
    <mergeCell ref="A40:D40"/>
    <mergeCell ref="E40:F40"/>
    <mergeCell ref="J40:K40"/>
    <mergeCell ref="W40:Y40"/>
    <mergeCell ref="A37:D37"/>
    <mergeCell ref="E37:F37"/>
    <mergeCell ref="J37:K37"/>
    <mergeCell ref="W37:Y37"/>
    <mergeCell ref="A38:D38"/>
    <mergeCell ref="E38:F38"/>
    <mergeCell ref="J38:K38"/>
    <mergeCell ref="W38:Y38"/>
    <mergeCell ref="A34:Q34"/>
    <mergeCell ref="S34:Y35"/>
    <mergeCell ref="A35:D35"/>
    <mergeCell ref="E35:F35"/>
    <mergeCell ref="J35:K35"/>
    <mergeCell ref="A36:D36"/>
    <mergeCell ref="E36:F36"/>
    <mergeCell ref="J36:K36"/>
    <mergeCell ref="M36:M47"/>
    <mergeCell ref="W36:Y36"/>
    <mergeCell ref="A41:D41"/>
    <mergeCell ref="E41:F41"/>
    <mergeCell ref="J41:K41"/>
    <mergeCell ref="W41:Y41"/>
    <mergeCell ref="A42:D42"/>
    <mergeCell ref="E42:F42"/>
    <mergeCell ref="C32:D32"/>
    <mergeCell ref="E32:G32"/>
    <mergeCell ref="H32:K32"/>
    <mergeCell ref="W32:Y32"/>
    <mergeCell ref="C33:D33"/>
    <mergeCell ref="E33:G33"/>
    <mergeCell ref="H33:K33"/>
    <mergeCell ref="W33:Y33"/>
    <mergeCell ref="C30:D30"/>
    <mergeCell ref="E30:G30"/>
    <mergeCell ref="H30:K30"/>
    <mergeCell ref="W30:Y30"/>
    <mergeCell ref="C31:D31"/>
    <mergeCell ref="E31:G31"/>
    <mergeCell ref="H31:K31"/>
    <mergeCell ref="W31:Y31"/>
    <mergeCell ref="C28:D28"/>
    <mergeCell ref="E28:G28"/>
    <mergeCell ref="H28:K28"/>
    <mergeCell ref="W28:Y28"/>
    <mergeCell ref="C29:D29"/>
    <mergeCell ref="E29:G29"/>
    <mergeCell ref="H29:K29"/>
    <mergeCell ref="W29:Y29"/>
    <mergeCell ref="C26:D26"/>
    <mergeCell ref="E26:G26"/>
    <mergeCell ref="H26:K26"/>
    <mergeCell ref="W26:Y26"/>
    <mergeCell ref="C27:D27"/>
    <mergeCell ref="E27:G27"/>
    <mergeCell ref="H27:K27"/>
    <mergeCell ref="W27:Y27"/>
    <mergeCell ref="W23:Y23"/>
    <mergeCell ref="C24:D24"/>
    <mergeCell ref="E24:G24"/>
    <mergeCell ref="H24:K24"/>
    <mergeCell ref="W24:Y24"/>
    <mergeCell ref="C25:D25"/>
    <mergeCell ref="E25:G25"/>
    <mergeCell ref="H25:K25"/>
    <mergeCell ref="W25:Y25"/>
    <mergeCell ref="C22:D22"/>
    <mergeCell ref="E22:G22"/>
    <mergeCell ref="H22:K22"/>
    <mergeCell ref="C23:D23"/>
    <mergeCell ref="E23:G23"/>
    <mergeCell ref="H23:K23"/>
    <mergeCell ref="C20:D20"/>
    <mergeCell ref="E20:G20"/>
    <mergeCell ref="H20:K20"/>
    <mergeCell ref="C21:D21"/>
    <mergeCell ref="E21:G21"/>
    <mergeCell ref="H21:K21"/>
    <mergeCell ref="C19:D19"/>
    <mergeCell ref="E19:G19"/>
    <mergeCell ref="H19:K19"/>
    <mergeCell ref="C16:D16"/>
    <mergeCell ref="E16:G16"/>
    <mergeCell ref="H16:K16"/>
    <mergeCell ref="W16:Y16"/>
    <mergeCell ref="C17:D17"/>
    <mergeCell ref="E17:G17"/>
    <mergeCell ref="H17:K17"/>
    <mergeCell ref="W17:Y17"/>
    <mergeCell ref="C18:D18"/>
    <mergeCell ref="E18:G18"/>
    <mergeCell ref="H18:K18"/>
    <mergeCell ref="W18:Y18"/>
    <mergeCell ref="C13:D13"/>
    <mergeCell ref="E13:G13"/>
    <mergeCell ref="H13:K13"/>
    <mergeCell ref="W13:Y13"/>
    <mergeCell ref="C14:D14"/>
    <mergeCell ref="E14:G14"/>
    <mergeCell ref="M11:N11"/>
    <mergeCell ref="O11:O12"/>
    <mergeCell ref="P11:P12"/>
    <mergeCell ref="Q11:Q12"/>
    <mergeCell ref="S11:S12"/>
    <mergeCell ref="T11:T12"/>
    <mergeCell ref="H11:K12"/>
    <mergeCell ref="L11:L12"/>
    <mergeCell ref="H14:K14"/>
    <mergeCell ref="W14:Y14"/>
    <mergeCell ref="A1:Q1"/>
    <mergeCell ref="R1:Y1"/>
    <mergeCell ref="R2:R60"/>
    <mergeCell ref="A3:A4"/>
    <mergeCell ref="B3:F4"/>
    <mergeCell ref="I3:N3"/>
    <mergeCell ref="S3:T3"/>
    <mergeCell ref="V3:Y4"/>
    <mergeCell ref="I4:J4"/>
    <mergeCell ref="L4:M4"/>
    <mergeCell ref="B5:F5"/>
    <mergeCell ref="I5:J5"/>
    <mergeCell ref="L5:M5"/>
    <mergeCell ref="V5:W5"/>
    <mergeCell ref="X5:Y5"/>
    <mergeCell ref="B6:F6"/>
    <mergeCell ref="C15:D15"/>
    <mergeCell ref="E15:G15"/>
    <mergeCell ref="H15:K15"/>
    <mergeCell ref="W15:Y15"/>
    <mergeCell ref="U11:U12"/>
    <mergeCell ref="V11:V12"/>
    <mergeCell ref="I6:J6"/>
    <mergeCell ref="L6:M6"/>
    <mergeCell ref="V6:W6"/>
    <mergeCell ref="X6:Y6"/>
    <mergeCell ref="A11:A12"/>
    <mergeCell ref="B11:B12"/>
    <mergeCell ref="C11:D12"/>
    <mergeCell ref="E11:G12"/>
    <mergeCell ref="B7:F7"/>
    <mergeCell ref="I7:J7"/>
    <mergeCell ref="S7:Y8"/>
    <mergeCell ref="A9:Q9"/>
    <mergeCell ref="A10:Q10"/>
    <mergeCell ref="S10:Y10"/>
    <mergeCell ref="W11:Y12"/>
  </mergeCells>
  <conditionalFormatting sqref="K4">
    <cfRule type="expression" dxfId="25" priority="9" stopIfTrue="1">
      <formula>#REF!&gt;#REF!</formula>
    </cfRule>
  </conditionalFormatting>
  <conditionalFormatting sqref="N4">
    <cfRule type="expression" dxfId="24" priority="3" stopIfTrue="1">
      <formula>#REF!&gt;#REF!</formula>
    </cfRule>
  </conditionalFormatting>
  <conditionalFormatting sqref="N5 K5:K7">
    <cfRule type="expression" dxfId="23" priority="8">
      <formula>#REF!&gt;#REF!</formula>
    </cfRule>
  </conditionalFormatting>
  <conditionalFormatting sqref="N36:N47">
    <cfRule type="expression" dxfId="22" priority="1">
      <formula>$B$5="Sous-volet 2.3 — Projets de développement du secteur des pêches et de l'aquaculture commerciales – projets structurants d'intérêt collectif"</formula>
    </cfRule>
  </conditionalFormatting>
  <conditionalFormatting sqref="N58">
    <cfRule type="expression" dxfId="21" priority="2">
      <formula>$B$5="Sous-volet 2.3 — Projets de développement du secteur des pêches et de l'aquaculture commerciales – projets structurants d'intérêt collectif"</formula>
    </cfRule>
  </conditionalFormatting>
  <conditionalFormatting sqref="AA56 AA58:AA59">
    <cfRule type="expression" dxfId="20" priority="10">
      <formula>$AA56&lt;&gt;$Z58</formula>
    </cfRule>
  </conditionalFormatting>
  <conditionalFormatting sqref="AA57">
    <cfRule type="expression" dxfId="19" priority="11">
      <formula>$AA57&lt;&gt;$Z60</formula>
    </cfRule>
  </conditionalFormatting>
  <conditionalFormatting sqref="AB56:AB59">
    <cfRule type="expression" dxfId="18" priority="4" stopIfTrue="1">
      <formula>AB56=0</formula>
    </cfRule>
    <cfRule type="expression" dxfId="17" priority="5" stopIfTrue="1">
      <formula>AB56&lt;2500</formula>
    </cfRule>
    <cfRule type="expression" dxfId="16" priority="6" stopIfTrue="1">
      <formula>AB56&gt;15000</formula>
    </cfRule>
    <cfRule type="expression" dxfId="15" priority="7" stopIfTrue="1">
      <formula>AB56&gt;2499</formula>
    </cfRule>
  </conditionalFormatting>
  <dataValidations count="4">
    <dataValidation errorStyle="warning" allowBlank="1" showInputMessage="1" showErrorMessage="1" promptTitle="!!! ATTENTION !!!" prompt="La contribution en argent n'est pas admissible pour cette dépense." sqref="M36:M47" xr:uid="{B0217239-A892-46FF-B407-62C82392CAB5}"/>
    <dataValidation type="custom" allowBlank="1" showInputMessage="1" showErrorMessage="1" error="La contribution en nature n'est pas admissible pour ce volet." sqref="N58 N36:N47" xr:uid="{415681B7-7D9D-49B3-9181-4A4E783EFED7}">
      <formula1>$B$5&lt;&gt;"Sous-volet 2.3 — Projets de développement du secteur des pêches et de l'aquaculture commerciales – projets structurants d'intérêt collectif"</formula1>
    </dataValidation>
    <dataValidation allowBlank="1" showInputMessage="1" showErrorMessage="1" promptTitle="!!! ATTENTION !!!" prompt="La contribution en nature n'est pas admissible pour cette dépense." sqref="M58 N50" xr:uid="{6BCE0C30-B099-4E85-9473-AF6F397100FD}"/>
    <dataValidation type="decimal" errorStyle="information" operator="lessThanOrEqual" allowBlank="1" showInputMessage="1" showErrorMessage="1" error="Un montant supérieur à 26% devra être justifié par une démonstration comptable!" sqref="H36:H47" xr:uid="{74FA490A-F7CC-4BEF-ABB9-45C28FFF1047}">
      <formula1>0.26</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CA5EC8B-1522-48F3-8598-C6B77B69403B}">
          <x14:formula1>
            <xm:f>IF('Coût Structure de financement'!$B$7="Sous-volet 2.3 — Projets de développement du secteur des pêches et de l'aquaculture commerciales – projets structurants d'intérêt collectif",ListeB,ListeA)</xm:f>
          </x14:formula1>
          <xm:sqref>H13:K33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27BA5-03F7-42AC-B4DC-23C8D7E8FB30}">
  <sheetPr>
    <tabColor rgb="FFFFFF00"/>
  </sheetPr>
  <dimension ref="A1:AE84"/>
  <sheetViews>
    <sheetView topLeftCell="J1" zoomScale="85" zoomScaleNormal="85" workbookViewId="0">
      <selection activeCell="R2" sqref="R1:R1048576"/>
    </sheetView>
  </sheetViews>
  <sheetFormatPr baseColWidth="10" defaultColWidth="11.42578125" defaultRowHeight="14.25" x14ac:dyDescent="0.2"/>
  <cols>
    <col min="1" max="1" width="17.42578125" style="1" customWidth="1"/>
    <col min="2" max="2" width="13.5703125" style="1" customWidth="1"/>
    <col min="3" max="3" width="18" style="1" customWidth="1"/>
    <col min="4" max="4" width="19.5703125" style="1" customWidth="1"/>
    <col min="5" max="5" width="13.42578125" style="1" customWidth="1"/>
    <col min="6" max="6" width="14.42578125" style="1" customWidth="1"/>
    <col min="7" max="8" width="14.85546875" style="1" customWidth="1"/>
    <col min="9" max="9" width="16.85546875" style="1" customWidth="1"/>
    <col min="10" max="10" width="22.42578125" style="1" customWidth="1"/>
    <col min="11" max="11" width="17.140625" style="1" customWidth="1"/>
    <col min="12" max="12" width="19.85546875" style="1" customWidth="1"/>
    <col min="13" max="17" width="16.5703125" style="1" customWidth="1"/>
    <col min="18" max="18" width="12.85546875" style="1" hidden="1" customWidth="1"/>
    <col min="19" max="19" width="21.5703125" style="1" hidden="1" customWidth="1"/>
    <col min="20" max="20" width="16.42578125" style="219" hidden="1" customWidth="1"/>
    <col min="21" max="21" width="6.5703125" style="1" hidden="1" customWidth="1"/>
    <col min="22" max="22" width="17" style="129" hidden="1" customWidth="1"/>
    <col min="23" max="23" width="15.42578125" style="129" hidden="1" customWidth="1"/>
    <col min="24" max="25" width="14.5703125" style="129" hidden="1" customWidth="1"/>
    <col min="26" max="26" width="16.42578125" style="129" customWidth="1"/>
    <col min="27" max="27" width="20.42578125" style="129" customWidth="1"/>
    <col min="28" max="28" width="28" style="1" customWidth="1"/>
    <col min="29" max="29" width="30.5703125" style="1" customWidth="1"/>
    <col min="30" max="16384" width="11.42578125" style="1"/>
  </cols>
  <sheetData>
    <row r="1" spans="1:28" s="2" customFormat="1" ht="60.95" customHeight="1" thickBot="1" x14ac:dyDescent="0.3">
      <c r="A1" s="814" t="s">
        <v>460</v>
      </c>
      <c r="B1" s="814"/>
      <c r="C1" s="814"/>
      <c r="D1" s="814"/>
      <c r="E1" s="814"/>
      <c r="F1" s="814"/>
      <c r="G1" s="814"/>
      <c r="H1" s="814"/>
      <c r="I1" s="814"/>
      <c r="J1" s="814"/>
      <c r="K1" s="814"/>
      <c r="L1" s="814"/>
      <c r="M1" s="814"/>
      <c r="N1" s="814"/>
      <c r="O1" s="814"/>
      <c r="P1" s="814"/>
      <c r="Q1" s="814"/>
      <c r="R1" s="815" t="s">
        <v>290</v>
      </c>
      <c r="S1" s="816"/>
      <c r="T1" s="816"/>
      <c r="U1" s="816"/>
      <c r="V1" s="816"/>
      <c r="W1" s="816"/>
      <c r="X1" s="816"/>
      <c r="Y1" s="817"/>
      <c r="Z1" s="107"/>
      <c r="AA1" s="107"/>
      <c r="AB1" s="107"/>
    </row>
    <row r="2" spans="1:28" s="4" customFormat="1" ht="26.25" customHeight="1" thickBot="1" x14ac:dyDescent="0.3">
      <c r="A2" s="3"/>
      <c r="E2" s="108"/>
      <c r="F2" s="5"/>
      <c r="G2" s="5"/>
      <c r="H2" s="5"/>
      <c r="I2" s="5"/>
      <c r="J2" s="5"/>
      <c r="K2" s="5"/>
      <c r="L2" s="5"/>
      <c r="M2" s="5"/>
      <c r="N2" s="5"/>
      <c r="O2" s="5"/>
      <c r="P2" s="5"/>
      <c r="Q2" s="5"/>
      <c r="R2" s="818"/>
    </row>
    <row r="3" spans="1:28" s="5" customFormat="1" ht="27" customHeight="1" x14ac:dyDescent="0.2">
      <c r="A3" s="445" t="s">
        <v>1</v>
      </c>
      <c r="B3" s="822">
        <f>'Coût Structure de financement'!B3</f>
        <v>0</v>
      </c>
      <c r="C3" s="822"/>
      <c r="D3" s="822"/>
      <c r="E3" s="822"/>
      <c r="F3" s="822"/>
      <c r="I3" s="823" t="s">
        <v>291</v>
      </c>
      <c r="J3" s="823"/>
      <c r="K3" s="823"/>
      <c r="L3" s="823"/>
      <c r="M3" s="823"/>
      <c r="N3" s="823"/>
      <c r="O3" s="109"/>
      <c r="R3" s="819"/>
      <c r="S3" s="824" t="s">
        <v>292</v>
      </c>
      <c r="T3" s="825"/>
      <c r="V3" s="826" t="s">
        <v>293</v>
      </c>
      <c r="W3" s="827"/>
      <c r="X3" s="827"/>
      <c r="Y3" s="828"/>
    </row>
    <row r="4" spans="1:28" s="5" customFormat="1" ht="32.85" customHeight="1" x14ac:dyDescent="0.2">
      <c r="A4" s="445"/>
      <c r="B4" s="822"/>
      <c r="C4" s="822"/>
      <c r="D4" s="822"/>
      <c r="E4" s="822"/>
      <c r="F4" s="822"/>
      <c r="I4" s="445" t="s">
        <v>294</v>
      </c>
      <c r="J4" s="445"/>
      <c r="K4" s="110">
        <f>'Coût Structure de financement'!L8</f>
        <v>0</v>
      </c>
      <c r="L4" s="445" t="s">
        <v>4</v>
      </c>
      <c r="M4" s="445"/>
      <c r="N4" s="313">
        <f>'Coût Structure de financement'!L4</f>
        <v>0</v>
      </c>
      <c r="O4" s="111"/>
      <c r="R4" s="819"/>
      <c r="S4" s="112" t="s">
        <v>295</v>
      </c>
      <c r="T4" s="113" t="s">
        <v>296</v>
      </c>
      <c r="V4" s="829"/>
      <c r="W4" s="830"/>
      <c r="X4" s="830"/>
      <c r="Y4" s="831"/>
    </row>
    <row r="5" spans="1:28" s="5" customFormat="1" ht="26.45" customHeight="1" x14ac:dyDescent="0.2">
      <c r="A5" s="34" t="s">
        <v>9</v>
      </c>
      <c r="B5" s="832" t="str">
        <f>'Coût Structure de financement'!B7</f>
        <v>(À sélectionner)</v>
      </c>
      <c r="C5" s="832"/>
      <c r="D5" s="832"/>
      <c r="E5" s="832"/>
      <c r="F5" s="832"/>
      <c r="I5" s="445" t="s">
        <v>8</v>
      </c>
      <c r="J5" s="445"/>
      <c r="K5" s="114" t="e">
        <f>'Coût Structure de financement'!#REF!</f>
        <v>#REF!</v>
      </c>
      <c r="L5" s="639" t="s">
        <v>297</v>
      </c>
      <c r="M5" s="639"/>
      <c r="N5" s="115"/>
      <c r="O5" s="116"/>
      <c r="R5" s="819"/>
      <c r="S5" s="117" t="s">
        <v>298</v>
      </c>
      <c r="T5" s="118" t="s">
        <v>299</v>
      </c>
      <c r="V5" s="833" t="s">
        <v>295</v>
      </c>
      <c r="W5" s="834"/>
      <c r="X5" s="834" t="s">
        <v>300</v>
      </c>
      <c r="Y5" s="835"/>
    </row>
    <row r="6" spans="1:28" s="5" customFormat="1" ht="30.6" customHeight="1" thickBot="1" x14ac:dyDescent="0.25">
      <c r="A6" s="34" t="s">
        <v>5</v>
      </c>
      <c r="B6" s="822">
        <f>'Coût Structure de financement'!B5</f>
        <v>0</v>
      </c>
      <c r="C6" s="822"/>
      <c r="D6" s="822"/>
      <c r="E6" s="822"/>
      <c r="F6" s="822"/>
      <c r="I6" s="445" t="s">
        <v>301</v>
      </c>
      <c r="J6" s="445"/>
      <c r="K6" s="119">
        <f>'Coût Structure de financement'!H7</f>
        <v>0</v>
      </c>
      <c r="L6" s="836" t="s">
        <v>302</v>
      </c>
      <c r="M6" s="836"/>
      <c r="N6" s="120"/>
      <c r="O6" s="121"/>
      <c r="R6" s="819"/>
      <c r="S6" s="122" t="s">
        <v>303</v>
      </c>
      <c r="T6" s="123" t="s">
        <v>304</v>
      </c>
      <c r="V6" s="837" t="s">
        <v>305</v>
      </c>
      <c r="W6" s="838"/>
      <c r="X6" s="838" t="s">
        <v>306</v>
      </c>
      <c r="Y6" s="839"/>
    </row>
    <row r="7" spans="1:28" s="5" customFormat="1" ht="27" customHeight="1" x14ac:dyDescent="0.2">
      <c r="A7" s="34" t="s">
        <v>307</v>
      </c>
      <c r="B7" s="832" t="str">
        <f>'Coût Structure de financement'!B8</f>
        <v>(À sélectionner)</v>
      </c>
      <c r="C7" s="832"/>
      <c r="D7" s="832"/>
      <c r="E7" s="832"/>
      <c r="F7" s="832"/>
      <c r="I7" s="445" t="s">
        <v>308</v>
      </c>
      <c r="J7" s="445"/>
      <c r="K7" s="119">
        <f>'[3]Coût Structure de financement'!I7</f>
        <v>0.8</v>
      </c>
      <c r="O7" s="121"/>
      <c r="R7" s="818"/>
      <c r="S7" s="840" t="s">
        <v>309</v>
      </c>
      <c r="T7" s="841"/>
      <c r="U7" s="841"/>
      <c r="V7" s="842"/>
      <c r="W7" s="842"/>
      <c r="X7" s="842"/>
      <c r="Y7" s="843"/>
    </row>
    <row r="8" spans="1:28" s="5" customFormat="1" ht="33.6" customHeight="1" thickBot="1" x14ac:dyDescent="0.25">
      <c r="A8" s="1"/>
      <c r="B8" s="1"/>
      <c r="C8" s="1"/>
      <c r="D8" s="1"/>
      <c r="E8" s="1"/>
      <c r="F8" s="1"/>
      <c r="G8" s="1"/>
      <c r="H8" s="1"/>
      <c r="I8" s="1"/>
      <c r="J8" s="1"/>
      <c r="K8" s="1"/>
      <c r="L8" s="1"/>
      <c r="M8" s="1"/>
      <c r="N8" s="1"/>
      <c r="O8" s="1"/>
      <c r="P8" s="1"/>
      <c r="Q8" s="1"/>
      <c r="R8" s="818"/>
      <c r="S8" s="844"/>
      <c r="T8" s="845"/>
      <c r="U8" s="845"/>
      <c r="V8" s="845"/>
      <c r="W8" s="845"/>
      <c r="X8" s="845"/>
      <c r="Y8" s="846"/>
      <c r="Z8" s="127"/>
    </row>
    <row r="9" spans="1:28" s="5" customFormat="1" ht="21" customHeight="1" thickBot="1" x14ac:dyDescent="0.25">
      <c r="A9" s="813" t="s">
        <v>384</v>
      </c>
      <c r="B9" s="813"/>
      <c r="C9" s="813"/>
      <c r="D9" s="813"/>
      <c r="E9" s="813"/>
      <c r="F9" s="813"/>
      <c r="G9" s="813"/>
      <c r="H9" s="813"/>
      <c r="I9" s="813"/>
      <c r="J9" s="813"/>
      <c r="K9" s="813"/>
      <c r="L9" s="813"/>
      <c r="M9" s="813"/>
      <c r="N9" s="813"/>
      <c r="O9" s="813"/>
      <c r="P9" s="813"/>
      <c r="Q9" s="813"/>
      <c r="R9" s="820"/>
      <c r="S9" s="124"/>
      <c r="T9" s="125"/>
      <c r="U9" s="125"/>
      <c r="V9" s="125"/>
      <c r="W9" s="125"/>
      <c r="X9" s="125"/>
      <c r="Y9" s="126"/>
      <c r="Z9" s="127"/>
    </row>
    <row r="10" spans="1:28" ht="27.6" customHeight="1" thickBot="1" x14ac:dyDescent="0.25">
      <c r="A10" s="847" t="s">
        <v>439</v>
      </c>
      <c r="B10" s="848"/>
      <c r="C10" s="848"/>
      <c r="D10" s="848"/>
      <c r="E10" s="848"/>
      <c r="F10" s="848"/>
      <c r="G10" s="848"/>
      <c r="H10" s="848"/>
      <c r="I10" s="848"/>
      <c r="J10" s="848"/>
      <c r="K10" s="848"/>
      <c r="L10" s="848"/>
      <c r="M10" s="848"/>
      <c r="N10" s="848"/>
      <c r="O10" s="848"/>
      <c r="P10" s="848"/>
      <c r="Q10" s="849"/>
      <c r="R10" s="820"/>
      <c r="S10" s="803" t="s">
        <v>310</v>
      </c>
      <c r="T10" s="804"/>
      <c r="U10" s="804"/>
      <c r="V10" s="804"/>
      <c r="W10" s="804"/>
      <c r="X10" s="804"/>
      <c r="Y10" s="805"/>
      <c r="Z10" s="128"/>
    </row>
    <row r="11" spans="1:28" ht="30.75" customHeight="1" x14ac:dyDescent="0.2">
      <c r="A11" s="806" t="s">
        <v>311</v>
      </c>
      <c r="B11" s="796" t="s">
        <v>312</v>
      </c>
      <c r="C11" s="808" t="s">
        <v>313</v>
      </c>
      <c r="D11" s="809"/>
      <c r="E11" s="808" t="s">
        <v>157</v>
      </c>
      <c r="F11" s="811"/>
      <c r="G11" s="811"/>
      <c r="H11" s="793" t="s">
        <v>314</v>
      </c>
      <c r="I11" s="793"/>
      <c r="J11" s="793"/>
      <c r="K11" s="793"/>
      <c r="L11" s="796" t="s">
        <v>315</v>
      </c>
      <c r="M11" s="797" t="s">
        <v>316</v>
      </c>
      <c r="N11" s="797"/>
      <c r="O11" s="798" t="s">
        <v>211</v>
      </c>
      <c r="P11" s="798" t="s">
        <v>317</v>
      </c>
      <c r="Q11" s="799" t="s">
        <v>318</v>
      </c>
      <c r="R11" s="820"/>
      <c r="S11" s="801" t="s">
        <v>319</v>
      </c>
      <c r="T11" s="793" t="s">
        <v>505</v>
      </c>
      <c r="U11" s="793" t="s">
        <v>320</v>
      </c>
      <c r="V11" s="793" t="s">
        <v>321</v>
      </c>
      <c r="W11" s="793" t="s">
        <v>322</v>
      </c>
      <c r="X11" s="793"/>
      <c r="Y11" s="793"/>
      <c r="Z11" s="128"/>
      <c r="AA11" s="131"/>
      <c r="AB11" s="131"/>
    </row>
    <row r="12" spans="1:28" s="2" customFormat="1" ht="19.350000000000001" customHeight="1" x14ac:dyDescent="0.25">
      <c r="A12" s="807"/>
      <c r="B12" s="793"/>
      <c r="C12" s="810"/>
      <c r="D12" s="801"/>
      <c r="E12" s="810"/>
      <c r="F12" s="812"/>
      <c r="G12" s="812"/>
      <c r="H12" s="794"/>
      <c r="I12" s="794"/>
      <c r="J12" s="794"/>
      <c r="K12" s="794"/>
      <c r="L12" s="793"/>
      <c r="M12" s="130" t="s">
        <v>323</v>
      </c>
      <c r="N12" s="130" t="s">
        <v>19</v>
      </c>
      <c r="O12" s="797"/>
      <c r="P12" s="797"/>
      <c r="Q12" s="800"/>
      <c r="R12" s="820"/>
      <c r="S12" s="802"/>
      <c r="T12" s="794"/>
      <c r="U12" s="794"/>
      <c r="V12" s="794"/>
      <c r="W12" s="794"/>
      <c r="X12" s="794"/>
      <c r="Y12" s="794"/>
      <c r="Z12" s="132"/>
      <c r="AA12" s="133"/>
      <c r="AB12" s="133"/>
    </row>
    <row r="13" spans="1:28" s="133" customFormat="1" ht="15" customHeight="1" x14ac:dyDescent="0.25">
      <c r="A13" s="134"/>
      <c r="B13" s="135"/>
      <c r="C13" s="786"/>
      <c r="D13" s="784"/>
      <c r="E13" s="786"/>
      <c r="F13" s="783"/>
      <c r="G13" s="783"/>
      <c r="H13" s="792"/>
      <c r="I13" s="792"/>
      <c r="J13" s="792"/>
      <c r="K13" s="792"/>
      <c r="L13" s="375"/>
      <c r="M13" s="136"/>
      <c r="N13" s="136"/>
      <c r="O13" s="136"/>
      <c r="P13" s="137">
        <f>L13-M13-O13</f>
        <v>0</v>
      </c>
      <c r="Q13" s="224" t="str">
        <f>IF(L13="","",IF(L13&lt;2500,"NON","OUI"))</f>
        <v/>
      </c>
      <c r="R13" s="820"/>
      <c r="S13" s="138" t="str">
        <f>IF(L13="","",IF(L13&lt;2500,"Validation unique",IF(L13&lt;=15000,"Validation partielle","Validation complète")))</f>
        <v/>
      </c>
      <c r="T13" s="139"/>
      <c r="U13" s="140"/>
      <c r="V13" s="141">
        <f>T13*U13</f>
        <v>0</v>
      </c>
      <c r="W13" s="795"/>
      <c r="X13" s="795"/>
      <c r="Y13" s="795"/>
      <c r="Z13" s="142"/>
      <c r="AA13" s="142"/>
      <c r="AB13" s="142"/>
    </row>
    <row r="14" spans="1:28" s="2" customFormat="1" ht="15" customHeight="1" x14ac:dyDescent="0.25">
      <c r="A14" s="134"/>
      <c r="B14" s="135"/>
      <c r="C14" s="786"/>
      <c r="D14" s="784"/>
      <c r="E14" s="786"/>
      <c r="F14" s="783"/>
      <c r="G14" s="783"/>
      <c r="H14" s="792"/>
      <c r="I14" s="792"/>
      <c r="J14" s="792"/>
      <c r="K14" s="792"/>
      <c r="L14" s="375"/>
      <c r="M14" s="136"/>
      <c r="N14" s="136"/>
      <c r="O14" s="136"/>
      <c r="P14" s="137">
        <f t="shared" ref="P14:P33" si="0">L14-M14-O14</f>
        <v>0</v>
      </c>
      <c r="Q14" s="224" t="str">
        <f t="shared" ref="Q14:Q55" si="1">IF(L14="","",IF(L14&lt;2500,"NON","OUI"))</f>
        <v/>
      </c>
      <c r="R14" s="820"/>
      <c r="S14" s="138" t="str">
        <f t="shared" ref="S14:S33" si="2">IF(L14="","",IF(L14&lt;2500,"Validation unique",IF(L14&lt;=15000,"Validation partielle","Validation complète")))</f>
        <v/>
      </c>
      <c r="T14" s="143"/>
      <c r="U14" s="144"/>
      <c r="V14" s="145">
        <f t="shared" ref="V14:V55" si="3">T14*U14</f>
        <v>0</v>
      </c>
      <c r="W14" s="763"/>
      <c r="X14" s="763"/>
      <c r="Y14" s="763"/>
      <c r="Z14" s="142"/>
      <c r="AA14" s="142"/>
      <c r="AB14" s="142"/>
    </row>
    <row r="15" spans="1:28" s="2" customFormat="1" ht="14.45" customHeight="1" x14ac:dyDescent="0.25">
      <c r="A15" s="134"/>
      <c r="B15" s="135"/>
      <c r="C15" s="786"/>
      <c r="D15" s="784"/>
      <c r="E15" s="786"/>
      <c r="F15" s="783"/>
      <c r="G15" s="783"/>
      <c r="H15" s="792"/>
      <c r="I15" s="792"/>
      <c r="J15" s="792"/>
      <c r="K15" s="792"/>
      <c r="L15" s="375"/>
      <c r="M15" s="136"/>
      <c r="N15" s="136"/>
      <c r="O15" s="136"/>
      <c r="P15" s="137">
        <f t="shared" si="0"/>
        <v>0</v>
      </c>
      <c r="Q15" s="224" t="str">
        <f t="shared" si="1"/>
        <v/>
      </c>
      <c r="R15" s="820"/>
      <c r="S15" s="138" t="str">
        <f t="shared" si="2"/>
        <v/>
      </c>
      <c r="T15" s="143"/>
      <c r="U15" s="144"/>
      <c r="V15" s="145">
        <f t="shared" si="3"/>
        <v>0</v>
      </c>
      <c r="W15" s="763"/>
      <c r="X15" s="763"/>
      <c r="Y15" s="763"/>
      <c r="Z15" s="142"/>
      <c r="AA15" s="142"/>
      <c r="AB15" s="142"/>
    </row>
    <row r="16" spans="1:28" s="2" customFormat="1" ht="14.45" customHeight="1" x14ac:dyDescent="0.25">
      <c r="A16" s="134"/>
      <c r="B16" s="135"/>
      <c r="C16" s="786"/>
      <c r="D16" s="784"/>
      <c r="E16" s="786"/>
      <c r="F16" s="783"/>
      <c r="G16" s="783"/>
      <c r="H16" s="792"/>
      <c r="I16" s="792"/>
      <c r="J16" s="792"/>
      <c r="K16" s="792"/>
      <c r="L16" s="375"/>
      <c r="M16" s="136"/>
      <c r="N16" s="136"/>
      <c r="O16" s="146"/>
      <c r="P16" s="137">
        <f t="shared" si="0"/>
        <v>0</v>
      </c>
      <c r="Q16" s="224" t="str">
        <f t="shared" si="1"/>
        <v/>
      </c>
      <c r="R16" s="820"/>
      <c r="S16" s="138" t="str">
        <f t="shared" si="2"/>
        <v/>
      </c>
      <c r="T16" s="143"/>
      <c r="U16" s="144"/>
      <c r="V16" s="145">
        <f t="shared" si="3"/>
        <v>0</v>
      </c>
      <c r="W16" s="760"/>
      <c r="X16" s="761"/>
      <c r="Y16" s="762"/>
      <c r="Z16" s="142"/>
      <c r="AA16" s="142"/>
      <c r="AB16" s="142"/>
    </row>
    <row r="17" spans="1:30" s="2" customFormat="1" ht="14.45" customHeight="1" x14ac:dyDescent="0.25">
      <c r="A17" s="134"/>
      <c r="B17" s="135"/>
      <c r="C17" s="786"/>
      <c r="D17" s="784"/>
      <c r="E17" s="786"/>
      <c r="F17" s="783"/>
      <c r="G17" s="783"/>
      <c r="H17" s="792" t="s">
        <v>383</v>
      </c>
      <c r="I17" s="792"/>
      <c r="J17" s="792"/>
      <c r="K17" s="792"/>
      <c r="L17" s="375"/>
      <c r="M17" s="136"/>
      <c r="N17" s="136"/>
      <c r="O17" s="136"/>
      <c r="P17" s="137">
        <f t="shared" si="0"/>
        <v>0</v>
      </c>
      <c r="Q17" s="224" t="str">
        <f t="shared" si="1"/>
        <v/>
      </c>
      <c r="R17" s="820"/>
      <c r="S17" s="138" t="str">
        <f t="shared" si="2"/>
        <v/>
      </c>
      <c r="T17" s="143"/>
      <c r="U17" s="144"/>
      <c r="V17" s="145">
        <f t="shared" si="3"/>
        <v>0</v>
      </c>
      <c r="W17" s="760"/>
      <c r="X17" s="761"/>
      <c r="Y17" s="762"/>
      <c r="Z17" s="142"/>
      <c r="AA17" s="142"/>
      <c r="AB17" s="142"/>
    </row>
    <row r="18" spans="1:30" s="2" customFormat="1" ht="14.45" customHeight="1" x14ac:dyDescent="0.25">
      <c r="A18" s="134"/>
      <c r="B18" s="135"/>
      <c r="C18" s="786"/>
      <c r="D18" s="784"/>
      <c r="E18" s="786"/>
      <c r="F18" s="783"/>
      <c r="G18" s="783"/>
      <c r="H18" s="792"/>
      <c r="I18" s="792"/>
      <c r="J18" s="792"/>
      <c r="K18" s="792"/>
      <c r="L18" s="375"/>
      <c r="M18" s="136"/>
      <c r="N18" s="136"/>
      <c r="O18" s="136"/>
      <c r="P18" s="137">
        <f t="shared" si="0"/>
        <v>0</v>
      </c>
      <c r="Q18" s="224" t="str">
        <f t="shared" si="1"/>
        <v/>
      </c>
      <c r="R18" s="820"/>
      <c r="S18" s="138" t="str">
        <f t="shared" si="2"/>
        <v/>
      </c>
      <c r="T18" s="143"/>
      <c r="U18" s="144"/>
      <c r="V18" s="145">
        <f t="shared" si="3"/>
        <v>0</v>
      </c>
      <c r="W18" s="760"/>
      <c r="X18" s="761"/>
      <c r="Y18" s="762"/>
      <c r="Z18" s="142"/>
      <c r="AA18" s="142"/>
      <c r="AB18" s="142"/>
    </row>
    <row r="19" spans="1:30" s="2" customFormat="1" ht="14.45" customHeight="1" x14ac:dyDescent="0.25">
      <c r="A19" s="134"/>
      <c r="B19" s="135"/>
      <c r="C19" s="786"/>
      <c r="D19" s="784"/>
      <c r="E19" s="786"/>
      <c r="F19" s="783"/>
      <c r="G19" s="783"/>
      <c r="H19" s="850"/>
      <c r="I19" s="850"/>
      <c r="J19" s="850"/>
      <c r="K19" s="850"/>
      <c r="L19" s="375"/>
      <c r="M19" s="136"/>
      <c r="N19" s="136"/>
      <c r="O19" s="136"/>
      <c r="P19" s="137">
        <f t="shared" si="0"/>
        <v>0</v>
      </c>
      <c r="Q19" s="224"/>
      <c r="R19" s="820"/>
      <c r="S19" s="138" t="str">
        <f t="shared" si="2"/>
        <v/>
      </c>
      <c r="T19" s="143"/>
      <c r="U19" s="144"/>
      <c r="V19" s="145">
        <f t="shared" si="3"/>
        <v>0</v>
      </c>
      <c r="W19" s="147"/>
      <c r="X19" s="148"/>
      <c r="Y19" s="149"/>
      <c r="Z19" s="142"/>
      <c r="AA19" s="142"/>
      <c r="AB19" s="142"/>
    </row>
    <row r="20" spans="1:30" s="2" customFormat="1" ht="15" customHeight="1" x14ac:dyDescent="0.25">
      <c r="A20" s="134"/>
      <c r="B20" s="135"/>
      <c r="C20" s="786"/>
      <c r="D20" s="784"/>
      <c r="E20" s="786"/>
      <c r="F20" s="783"/>
      <c r="G20" s="783"/>
      <c r="H20" s="792"/>
      <c r="I20" s="792"/>
      <c r="J20" s="792"/>
      <c r="K20" s="792"/>
      <c r="L20" s="375"/>
      <c r="M20" s="136"/>
      <c r="N20" s="136"/>
      <c r="O20" s="136"/>
      <c r="P20" s="137">
        <f t="shared" si="0"/>
        <v>0</v>
      </c>
      <c r="Q20" s="224"/>
      <c r="R20" s="820"/>
      <c r="S20" s="138" t="str">
        <f t="shared" si="2"/>
        <v/>
      </c>
      <c r="T20" s="143"/>
      <c r="U20" s="144"/>
      <c r="V20" s="145">
        <f t="shared" si="3"/>
        <v>0</v>
      </c>
      <c r="W20" s="147"/>
      <c r="X20" s="148"/>
      <c r="Y20" s="149"/>
      <c r="Z20" s="142"/>
      <c r="AA20" s="142"/>
      <c r="AB20" s="142"/>
    </row>
    <row r="21" spans="1:30" s="2" customFormat="1" ht="15" customHeight="1" x14ac:dyDescent="0.25">
      <c r="A21" s="134"/>
      <c r="B21" s="135"/>
      <c r="C21" s="786"/>
      <c r="D21" s="784"/>
      <c r="E21" s="786"/>
      <c r="F21" s="783"/>
      <c r="G21" s="783"/>
      <c r="H21" s="792"/>
      <c r="I21" s="792"/>
      <c r="J21" s="792"/>
      <c r="K21" s="792"/>
      <c r="L21" s="375"/>
      <c r="M21" s="136"/>
      <c r="N21" s="136"/>
      <c r="O21" s="136"/>
      <c r="P21" s="137">
        <f t="shared" si="0"/>
        <v>0</v>
      </c>
      <c r="Q21" s="224"/>
      <c r="R21" s="820"/>
      <c r="S21" s="138" t="str">
        <f t="shared" si="2"/>
        <v/>
      </c>
      <c r="T21" s="143"/>
      <c r="U21" s="144"/>
      <c r="V21" s="145">
        <f t="shared" si="3"/>
        <v>0</v>
      </c>
      <c r="W21" s="147"/>
      <c r="X21" s="148"/>
      <c r="Y21" s="149"/>
      <c r="Z21" s="142"/>
      <c r="AA21" s="142"/>
      <c r="AB21" s="142"/>
      <c r="AC21" s="142"/>
      <c r="AD21" s="142"/>
    </row>
    <row r="22" spans="1:30" s="2" customFormat="1" ht="15" customHeight="1" x14ac:dyDescent="0.25">
      <c r="A22" s="134"/>
      <c r="B22" s="135"/>
      <c r="C22" s="786"/>
      <c r="D22" s="784"/>
      <c r="E22" s="786"/>
      <c r="F22" s="783"/>
      <c r="G22" s="783"/>
      <c r="H22" s="792"/>
      <c r="I22" s="792"/>
      <c r="J22" s="792"/>
      <c r="K22" s="792"/>
      <c r="L22" s="375"/>
      <c r="M22" s="136"/>
      <c r="N22" s="136"/>
      <c r="O22" s="136"/>
      <c r="P22" s="137">
        <f t="shared" si="0"/>
        <v>0</v>
      </c>
      <c r="Q22" s="224"/>
      <c r="R22" s="820"/>
      <c r="S22" s="138" t="str">
        <f t="shared" si="2"/>
        <v/>
      </c>
      <c r="T22" s="143"/>
      <c r="U22" s="144"/>
      <c r="V22" s="145">
        <f t="shared" si="3"/>
        <v>0</v>
      </c>
      <c r="W22" s="147"/>
      <c r="X22" s="148"/>
      <c r="Y22" s="149"/>
      <c r="Z22" s="142"/>
      <c r="AA22" s="142"/>
      <c r="AB22" s="142"/>
      <c r="AC22" s="142"/>
      <c r="AD22" s="142"/>
    </row>
    <row r="23" spans="1:30" s="2" customFormat="1" ht="15" customHeight="1" x14ac:dyDescent="0.25">
      <c r="A23" s="134"/>
      <c r="B23" s="135"/>
      <c r="C23" s="786"/>
      <c r="D23" s="784"/>
      <c r="E23" s="786"/>
      <c r="F23" s="783"/>
      <c r="G23" s="783"/>
      <c r="H23" s="792"/>
      <c r="I23" s="792"/>
      <c r="J23" s="792"/>
      <c r="K23" s="792"/>
      <c r="L23" s="375"/>
      <c r="M23" s="136"/>
      <c r="N23" s="136"/>
      <c r="O23" s="136"/>
      <c r="P23" s="137">
        <f t="shared" si="0"/>
        <v>0</v>
      </c>
      <c r="Q23" s="224" t="str">
        <f t="shared" si="1"/>
        <v/>
      </c>
      <c r="R23" s="820"/>
      <c r="S23" s="138" t="str">
        <f t="shared" si="2"/>
        <v/>
      </c>
      <c r="T23" s="143"/>
      <c r="U23" s="144"/>
      <c r="V23" s="145">
        <f t="shared" si="3"/>
        <v>0</v>
      </c>
      <c r="W23" s="760"/>
      <c r="X23" s="761"/>
      <c r="Y23" s="762"/>
      <c r="Z23" s="142"/>
      <c r="AA23" s="142"/>
      <c r="AB23" s="142"/>
      <c r="AC23" s="142"/>
      <c r="AD23" s="142"/>
    </row>
    <row r="24" spans="1:30" s="2" customFormat="1" ht="15" customHeight="1" x14ac:dyDescent="0.25">
      <c r="A24" s="134"/>
      <c r="B24" s="135"/>
      <c r="C24" s="786"/>
      <c r="D24" s="784"/>
      <c r="E24" s="786"/>
      <c r="F24" s="783"/>
      <c r="G24" s="783"/>
      <c r="H24" s="792"/>
      <c r="I24" s="792"/>
      <c r="J24" s="792"/>
      <c r="K24" s="792"/>
      <c r="L24" s="375"/>
      <c r="M24" s="136"/>
      <c r="N24" s="136"/>
      <c r="O24" s="136"/>
      <c r="P24" s="137">
        <f t="shared" si="0"/>
        <v>0</v>
      </c>
      <c r="Q24" s="224" t="str">
        <f t="shared" si="1"/>
        <v/>
      </c>
      <c r="R24" s="820"/>
      <c r="S24" s="138" t="str">
        <f t="shared" si="2"/>
        <v/>
      </c>
      <c r="T24" s="143"/>
      <c r="U24" s="144"/>
      <c r="V24" s="145">
        <f t="shared" si="3"/>
        <v>0</v>
      </c>
      <c r="W24" s="760" t="s">
        <v>324</v>
      </c>
      <c r="X24" s="761"/>
      <c r="Y24" s="762"/>
      <c r="Z24" s="142"/>
      <c r="AA24" s="142"/>
      <c r="AB24" s="142"/>
      <c r="AC24" s="142"/>
      <c r="AD24" s="142"/>
    </row>
    <row r="25" spans="1:30" s="2" customFormat="1" ht="15" customHeight="1" x14ac:dyDescent="0.25">
      <c r="A25" s="134"/>
      <c r="B25" s="135"/>
      <c r="C25" s="786"/>
      <c r="D25" s="784"/>
      <c r="E25" s="786"/>
      <c r="F25" s="783"/>
      <c r="G25" s="783"/>
      <c r="H25" s="792"/>
      <c r="I25" s="792"/>
      <c r="J25" s="792"/>
      <c r="K25" s="792"/>
      <c r="L25" s="375"/>
      <c r="M25" s="136"/>
      <c r="N25" s="136"/>
      <c r="O25" s="136"/>
      <c r="P25" s="137">
        <f t="shared" si="0"/>
        <v>0</v>
      </c>
      <c r="Q25" s="224" t="str">
        <f t="shared" si="1"/>
        <v/>
      </c>
      <c r="R25" s="820"/>
      <c r="S25" s="138" t="str">
        <f t="shared" si="2"/>
        <v/>
      </c>
      <c r="T25" s="143"/>
      <c r="U25" s="144"/>
      <c r="V25" s="145">
        <f t="shared" si="3"/>
        <v>0</v>
      </c>
      <c r="W25" s="760"/>
      <c r="X25" s="761"/>
      <c r="Y25" s="762"/>
      <c r="Z25" s="142"/>
      <c r="AA25" s="142"/>
      <c r="AB25" s="142"/>
      <c r="AC25" s="142"/>
      <c r="AD25" s="142"/>
    </row>
    <row r="26" spans="1:30" s="2" customFormat="1" ht="15" customHeight="1" x14ac:dyDescent="0.25">
      <c r="A26" s="134"/>
      <c r="B26" s="135"/>
      <c r="C26" s="786"/>
      <c r="D26" s="784"/>
      <c r="E26" s="786"/>
      <c r="F26" s="783"/>
      <c r="G26" s="783"/>
      <c r="H26" s="792"/>
      <c r="I26" s="792"/>
      <c r="J26" s="792"/>
      <c r="K26" s="792"/>
      <c r="L26" s="375"/>
      <c r="M26" s="136"/>
      <c r="N26" s="136"/>
      <c r="O26" s="136"/>
      <c r="P26" s="137">
        <f t="shared" si="0"/>
        <v>0</v>
      </c>
      <c r="Q26" s="224" t="str">
        <f t="shared" si="1"/>
        <v/>
      </c>
      <c r="R26" s="820"/>
      <c r="S26" s="138" t="str">
        <f t="shared" si="2"/>
        <v/>
      </c>
      <c r="T26" s="143"/>
      <c r="U26" s="144"/>
      <c r="V26" s="145">
        <f t="shared" si="3"/>
        <v>0</v>
      </c>
      <c r="W26" s="760"/>
      <c r="X26" s="761"/>
      <c r="Y26" s="762"/>
      <c r="Z26" s="142"/>
      <c r="AA26" s="142"/>
      <c r="AB26" s="142"/>
      <c r="AC26" s="142"/>
      <c r="AD26" s="142"/>
    </row>
    <row r="27" spans="1:30" s="2" customFormat="1" ht="15" customHeight="1" x14ac:dyDescent="0.25">
      <c r="A27" s="134"/>
      <c r="B27" s="135"/>
      <c r="C27" s="786"/>
      <c r="D27" s="784"/>
      <c r="E27" s="786"/>
      <c r="F27" s="783"/>
      <c r="G27" s="783"/>
      <c r="H27" s="792"/>
      <c r="I27" s="792"/>
      <c r="J27" s="792"/>
      <c r="K27" s="792"/>
      <c r="L27" s="375"/>
      <c r="M27" s="136"/>
      <c r="N27" s="136"/>
      <c r="O27" s="136"/>
      <c r="P27" s="137">
        <f t="shared" si="0"/>
        <v>0</v>
      </c>
      <c r="Q27" s="224" t="str">
        <f t="shared" si="1"/>
        <v/>
      </c>
      <c r="R27" s="820"/>
      <c r="S27" s="138" t="str">
        <f t="shared" si="2"/>
        <v/>
      </c>
      <c r="T27" s="143"/>
      <c r="U27" s="144"/>
      <c r="V27" s="145">
        <f t="shared" si="3"/>
        <v>0</v>
      </c>
      <c r="W27" s="760"/>
      <c r="X27" s="761"/>
      <c r="Y27" s="762"/>
      <c r="Z27" s="142"/>
      <c r="AA27" s="142"/>
      <c r="AB27" s="142"/>
      <c r="AC27" s="142"/>
      <c r="AD27" s="142"/>
    </row>
    <row r="28" spans="1:30" s="2" customFormat="1" ht="15" customHeight="1" x14ac:dyDescent="0.25">
      <c r="A28" s="134"/>
      <c r="B28" s="135"/>
      <c r="C28" s="786"/>
      <c r="D28" s="784"/>
      <c r="E28" s="786"/>
      <c r="F28" s="783"/>
      <c r="G28" s="783"/>
      <c r="H28" s="792"/>
      <c r="I28" s="792"/>
      <c r="J28" s="792"/>
      <c r="K28" s="792"/>
      <c r="L28" s="375"/>
      <c r="M28" s="136"/>
      <c r="N28" s="136"/>
      <c r="O28" s="136"/>
      <c r="P28" s="137">
        <f t="shared" si="0"/>
        <v>0</v>
      </c>
      <c r="Q28" s="224" t="str">
        <f t="shared" si="1"/>
        <v/>
      </c>
      <c r="R28" s="820"/>
      <c r="S28" s="138" t="str">
        <f t="shared" si="2"/>
        <v/>
      </c>
      <c r="T28" s="143"/>
      <c r="U28" s="144"/>
      <c r="V28" s="145">
        <f t="shared" si="3"/>
        <v>0</v>
      </c>
      <c r="W28" s="760"/>
      <c r="X28" s="761"/>
      <c r="Y28" s="762"/>
      <c r="Z28" s="142"/>
      <c r="AA28" s="142"/>
      <c r="AB28" s="142"/>
      <c r="AC28" s="142"/>
      <c r="AD28" s="142"/>
    </row>
    <row r="29" spans="1:30" s="2" customFormat="1" ht="15" customHeight="1" x14ac:dyDescent="0.25">
      <c r="A29" s="134"/>
      <c r="B29" s="135"/>
      <c r="C29" s="786"/>
      <c r="D29" s="784"/>
      <c r="E29" s="786"/>
      <c r="F29" s="783"/>
      <c r="G29" s="783"/>
      <c r="H29" s="792"/>
      <c r="I29" s="792"/>
      <c r="J29" s="792"/>
      <c r="K29" s="792"/>
      <c r="L29" s="375"/>
      <c r="M29" s="136"/>
      <c r="N29" s="136"/>
      <c r="O29" s="136"/>
      <c r="P29" s="137">
        <f t="shared" si="0"/>
        <v>0</v>
      </c>
      <c r="Q29" s="224" t="str">
        <f t="shared" si="1"/>
        <v/>
      </c>
      <c r="R29" s="820"/>
      <c r="S29" s="138" t="str">
        <f t="shared" si="2"/>
        <v/>
      </c>
      <c r="T29" s="143"/>
      <c r="U29" s="144"/>
      <c r="V29" s="145">
        <f t="shared" si="3"/>
        <v>0</v>
      </c>
      <c r="W29" s="760"/>
      <c r="X29" s="761"/>
      <c r="Y29" s="762"/>
      <c r="Z29" s="142"/>
      <c r="AA29" s="142"/>
      <c r="AB29" s="142"/>
      <c r="AC29" s="142"/>
      <c r="AD29" s="142"/>
    </row>
    <row r="30" spans="1:30" s="2" customFormat="1" ht="15" customHeight="1" x14ac:dyDescent="0.25">
      <c r="A30" s="134"/>
      <c r="B30" s="135"/>
      <c r="C30" s="786"/>
      <c r="D30" s="784"/>
      <c r="E30" s="786"/>
      <c r="F30" s="783"/>
      <c r="G30" s="783"/>
      <c r="H30" s="792"/>
      <c r="I30" s="792"/>
      <c r="J30" s="792"/>
      <c r="K30" s="792"/>
      <c r="L30" s="375"/>
      <c r="M30" s="136"/>
      <c r="N30" s="136"/>
      <c r="O30" s="136"/>
      <c r="P30" s="137">
        <f t="shared" si="0"/>
        <v>0</v>
      </c>
      <c r="Q30" s="224" t="str">
        <f t="shared" si="1"/>
        <v/>
      </c>
      <c r="R30" s="820"/>
      <c r="S30" s="138" t="str">
        <f t="shared" si="2"/>
        <v/>
      </c>
      <c r="T30" s="143"/>
      <c r="U30" s="144"/>
      <c r="V30" s="145">
        <f t="shared" si="3"/>
        <v>0</v>
      </c>
      <c r="W30" s="760"/>
      <c r="X30" s="761"/>
      <c r="Y30" s="762"/>
      <c r="Z30" s="142"/>
      <c r="AA30" s="142"/>
      <c r="AB30" s="142"/>
      <c r="AC30" s="142"/>
      <c r="AD30" s="142"/>
    </row>
    <row r="31" spans="1:30" s="2" customFormat="1" ht="15" customHeight="1" x14ac:dyDescent="0.25">
      <c r="A31" s="134"/>
      <c r="B31" s="135"/>
      <c r="C31" s="786"/>
      <c r="D31" s="784"/>
      <c r="E31" s="786"/>
      <c r="F31" s="783"/>
      <c r="G31" s="783"/>
      <c r="H31" s="792"/>
      <c r="I31" s="792"/>
      <c r="J31" s="792"/>
      <c r="K31" s="792"/>
      <c r="L31" s="375"/>
      <c r="M31" s="136"/>
      <c r="N31" s="136"/>
      <c r="O31" s="136"/>
      <c r="P31" s="137">
        <f t="shared" si="0"/>
        <v>0</v>
      </c>
      <c r="Q31" s="224" t="str">
        <f t="shared" si="1"/>
        <v/>
      </c>
      <c r="R31" s="820"/>
      <c r="S31" s="138" t="str">
        <f t="shared" si="2"/>
        <v/>
      </c>
      <c r="T31" s="143"/>
      <c r="U31" s="144"/>
      <c r="V31" s="145">
        <f t="shared" si="3"/>
        <v>0</v>
      </c>
      <c r="W31" s="760"/>
      <c r="X31" s="761"/>
      <c r="Y31" s="762"/>
      <c r="Z31" s="142"/>
      <c r="AA31" s="142"/>
      <c r="AB31" s="142"/>
      <c r="AC31" s="142"/>
      <c r="AD31" s="142"/>
    </row>
    <row r="32" spans="1:30" s="2" customFormat="1" ht="15" customHeight="1" x14ac:dyDescent="0.25">
      <c r="A32" s="134"/>
      <c r="B32" s="135"/>
      <c r="C32" s="786"/>
      <c r="D32" s="784"/>
      <c r="E32" s="786"/>
      <c r="F32" s="783"/>
      <c r="G32" s="783"/>
      <c r="H32" s="792"/>
      <c r="I32" s="792"/>
      <c r="J32" s="792"/>
      <c r="K32" s="792"/>
      <c r="L32" s="375"/>
      <c r="M32" s="136"/>
      <c r="N32" s="136"/>
      <c r="O32" s="136"/>
      <c r="P32" s="137">
        <f t="shared" si="0"/>
        <v>0</v>
      </c>
      <c r="Q32" s="224" t="str">
        <f t="shared" si="1"/>
        <v/>
      </c>
      <c r="R32" s="820"/>
      <c r="S32" s="138" t="str">
        <f t="shared" si="2"/>
        <v/>
      </c>
      <c r="T32" s="143"/>
      <c r="U32" s="144"/>
      <c r="V32" s="145">
        <f t="shared" si="3"/>
        <v>0</v>
      </c>
      <c r="W32" s="760"/>
      <c r="X32" s="761"/>
      <c r="Y32" s="762"/>
      <c r="Z32" s="142"/>
      <c r="AA32" s="142"/>
      <c r="AB32" s="142"/>
      <c r="AC32" s="142"/>
      <c r="AD32" s="142"/>
    </row>
    <row r="33" spans="1:30" s="2" customFormat="1" ht="15" customHeight="1" thickBot="1" x14ac:dyDescent="0.3">
      <c r="A33" s="225"/>
      <c r="B33" s="226"/>
      <c r="C33" s="768"/>
      <c r="D33" s="766"/>
      <c r="E33" s="768"/>
      <c r="F33" s="765"/>
      <c r="G33" s="765"/>
      <c r="H33" s="851"/>
      <c r="I33" s="851"/>
      <c r="J33" s="851"/>
      <c r="K33" s="851"/>
      <c r="L33" s="375"/>
      <c r="M33" s="227"/>
      <c r="N33" s="227"/>
      <c r="O33" s="227"/>
      <c r="P33" s="137">
        <f t="shared" si="0"/>
        <v>0</v>
      </c>
      <c r="Q33" s="228" t="str">
        <f t="shared" si="1"/>
        <v/>
      </c>
      <c r="R33" s="820"/>
      <c r="S33" s="138" t="str">
        <f t="shared" si="2"/>
        <v/>
      </c>
      <c r="T33" s="143"/>
      <c r="U33" s="144"/>
      <c r="V33" s="145">
        <f t="shared" si="3"/>
        <v>0</v>
      </c>
      <c r="W33" s="760"/>
      <c r="X33" s="761"/>
      <c r="Y33" s="762"/>
      <c r="Z33" s="142"/>
      <c r="AA33" s="142"/>
      <c r="AB33" s="142"/>
      <c r="AC33" s="142"/>
      <c r="AD33" s="142"/>
    </row>
    <row r="34" spans="1:30" s="2" customFormat="1" ht="27.6" customHeight="1" thickBot="1" x14ac:dyDescent="0.3">
      <c r="A34" s="787" t="s">
        <v>478</v>
      </c>
      <c r="B34" s="788"/>
      <c r="C34" s="788"/>
      <c r="D34" s="788"/>
      <c r="E34" s="788"/>
      <c r="F34" s="788"/>
      <c r="G34" s="788"/>
      <c r="H34" s="788"/>
      <c r="I34" s="788"/>
      <c r="J34" s="788"/>
      <c r="K34" s="788"/>
      <c r="L34" s="788"/>
      <c r="M34" s="788"/>
      <c r="N34" s="788"/>
      <c r="O34" s="788"/>
      <c r="P34" s="788"/>
      <c r="Q34" s="789"/>
      <c r="R34" s="820"/>
      <c r="S34" s="772" t="s">
        <v>325</v>
      </c>
      <c r="T34" s="773"/>
      <c r="U34" s="773"/>
      <c r="V34" s="773"/>
      <c r="W34" s="773"/>
      <c r="X34" s="773"/>
      <c r="Y34" s="774"/>
      <c r="Z34" s="142"/>
      <c r="AA34" s="142"/>
      <c r="AB34" s="142"/>
      <c r="AC34" s="142"/>
      <c r="AD34" s="142"/>
    </row>
    <row r="35" spans="1:30" s="2" customFormat="1" ht="38.25" x14ac:dyDescent="0.25">
      <c r="A35" s="778" t="s">
        <v>326</v>
      </c>
      <c r="B35" s="779"/>
      <c r="C35" s="779"/>
      <c r="D35" s="780"/>
      <c r="E35" s="790" t="s">
        <v>327</v>
      </c>
      <c r="F35" s="791"/>
      <c r="G35" s="221" t="s">
        <v>328</v>
      </c>
      <c r="H35" s="222" t="s">
        <v>24</v>
      </c>
      <c r="I35" s="222" t="s">
        <v>329</v>
      </c>
      <c r="J35" s="781" t="s">
        <v>330</v>
      </c>
      <c r="K35" s="780"/>
      <c r="L35" s="222" t="str">
        <f>L11</f>
        <v>Montant avant taxes</v>
      </c>
      <c r="M35" s="221" t="s">
        <v>323</v>
      </c>
      <c r="N35" s="221" t="s">
        <v>19</v>
      </c>
      <c r="O35" s="223" t="s">
        <v>211</v>
      </c>
      <c r="P35" s="221" t="s">
        <v>317</v>
      </c>
      <c r="Q35" s="222" t="s">
        <v>331</v>
      </c>
      <c r="R35" s="820"/>
      <c r="S35" s="775"/>
      <c r="T35" s="776"/>
      <c r="U35" s="776"/>
      <c r="V35" s="776"/>
      <c r="W35" s="776"/>
      <c r="X35" s="776"/>
      <c r="Y35" s="777"/>
      <c r="Z35" s="142"/>
      <c r="AA35" s="142"/>
      <c r="AB35" s="142"/>
      <c r="AC35" s="142"/>
      <c r="AD35" s="142"/>
    </row>
    <row r="36" spans="1:30" s="2" customFormat="1" ht="15" customHeight="1" x14ac:dyDescent="0.25">
      <c r="A36" s="782"/>
      <c r="B36" s="783"/>
      <c r="C36" s="783"/>
      <c r="D36" s="784"/>
      <c r="E36" s="785"/>
      <c r="F36" s="785"/>
      <c r="G36" s="150"/>
      <c r="H36" s="151"/>
      <c r="I36" s="150"/>
      <c r="J36" s="786"/>
      <c r="K36" s="784"/>
      <c r="L36" s="152"/>
      <c r="M36" s="688" t="s">
        <v>216</v>
      </c>
      <c r="N36" s="136"/>
      <c r="O36" s="136"/>
      <c r="P36" s="137">
        <f>L36-N36-O36</f>
        <v>0</v>
      </c>
      <c r="Q36" s="220" t="str">
        <f>IF(L36="","",IF(L36&lt;7500,"NON","OUI"))</f>
        <v/>
      </c>
      <c r="R36" s="820"/>
      <c r="S36" s="138" t="str">
        <f t="shared" ref="S36:S47" si="4">IF(L36="","",IF(L36&lt;2500,"Validation unique",IF(L36&lt;=15000,"Validation partielle","Validation complète")))</f>
        <v/>
      </c>
      <c r="T36" s="143"/>
      <c r="U36" s="144"/>
      <c r="V36" s="145">
        <f t="shared" si="3"/>
        <v>0</v>
      </c>
      <c r="W36" s="760"/>
      <c r="X36" s="761"/>
      <c r="Y36" s="762"/>
      <c r="Z36" s="142"/>
      <c r="AA36" s="142"/>
      <c r="AB36" s="142"/>
      <c r="AC36" s="142"/>
      <c r="AD36" s="142"/>
    </row>
    <row r="37" spans="1:30" s="2" customFormat="1" ht="15" customHeight="1" x14ac:dyDescent="0.25">
      <c r="A37" s="782"/>
      <c r="B37" s="783"/>
      <c r="C37" s="783"/>
      <c r="D37" s="784"/>
      <c r="E37" s="785"/>
      <c r="F37" s="785"/>
      <c r="G37" s="150"/>
      <c r="H37" s="153"/>
      <c r="I37" s="150"/>
      <c r="J37" s="786"/>
      <c r="K37" s="784"/>
      <c r="L37" s="152"/>
      <c r="M37" s="689"/>
      <c r="N37" s="136"/>
      <c r="O37" s="136"/>
      <c r="P37" s="137">
        <f>L37-N37-O37</f>
        <v>0</v>
      </c>
      <c r="Q37" s="220" t="str">
        <f t="shared" ref="Q37:Q47" si="5">IF(L37="","",IF(L37&lt;7500,"NON","OUI"))</f>
        <v/>
      </c>
      <c r="R37" s="820"/>
      <c r="S37" s="138" t="str">
        <f t="shared" si="4"/>
        <v/>
      </c>
      <c r="T37" s="143"/>
      <c r="U37" s="144"/>
      <c r="V37" s="145">
        <f t="shared" si="3"/>
        <v>0</v>
      </c>
      <c r="W37" s="760"/>
      <c r="X37" s="761"/>
      <c r="Y37" s="762"/>
      <c r="Z37" s="142"/>
      <c r="AA37" s="142"/>
      <c r="AB37" s="142"/>
      <c r="AC37" s="142"/>
      <c r="AD37" s="142"/>
    </row>
    <row r="38" spans="1:30" s="2" customFormat="1" ht="15" customHeight="1" x14ac:dyDescent="0.25">
      <c r="A38" s="782"/>
      <c r="B38" s="783"/>
      <c r="C38" s="783"/>
      <c r="D38" s="784"/>
      <c r="E38" s="785"/>
      <c r="F38" s="785"/>
      <c r="G38" s="150"/>
      <c r="H38" s="153"/>
      <c r="I38" s="150"/>
      <c r="J38" s="786"/>
      <c r="K38" s="784"/>
      <c r="L38" s="152"/>
      <c r="M38" s="689"/>
      <c r="N38" s="136"/>
      <c r="O38" s="136"/>
      <c r="P38" s="137">
        <f t="shared" ref="P38:P47" si="6">L38-N38-O38</f>
        <v>0</v>
      </c>
      <c r="Q38" s="220" t="str">
        <f t="shared" si="5"/>
        <v/>
      </c>
      <c r="R38" s="820"/>
      <c r="S38" s="138" t="str">
        <f t="shared" si="4"/>
        <v/>
      </c>
      <c r="T38" s="143"/>
      <c r="U38" s="144"/>
      <c r="V38" s="145">
        <f t="shared" si="3"/>
        <v>0</v>
      </c>
      <c r="W38" s="760"/>
      <c r="X38" s="761"/>
      <c r="Y38" s="762"/>
      <c r="Z38" s="142"/>
      <c r="AA38" s="142"/>
      <c r="AB38" s="142"/>
      <c r="AC38" s="142"/>
      <c r="AD38" s="142"/>
    </row>
    <row r="39" spans="1:30" s="2" customFormat="1" ht="15" customHeight="1" x14ac:dyDescent="0.25">
      <c r="A39" s="782"/>
      <c r="B39" s="783"/>
      <c r="C39" s="783"/>
      <c r="D39" s="784"/>
      <c r="E39" s="785"/>
      <c r="F39" s="785"/>
      <c r="G39" s="150"/>
      <c r="H39" s="153"/>
      <c r="I39" s="150"/>
      <c r="J39" s="786"/>
      <c r="K39" s="784"/>
      <c r="L39" s="152"/>
      <c r="M39" s="689"/>
      <c r="N39" s="136"/>
      <c r="O39" s="136"/>
      <c r="P39" s="137">
        <f t="shared" si="6"/>
        <v>0</v>
      </c>
      <c r="Q39" s="220" t="str">
        <f t="shared" si="5"/>
        <v/>
      </c>
      <c r="R39" s="820"/>
      <c r="S39" s="138" t="str">
        <f t="shared" si="4"/>
        <v/>
      </c>
      <c r="T39" s="143"/>
      <c r="U39" s="144"/>
      <c r="V39" s="145">
        <f t="shared" si="3"/>
        <v>0</v>
      </c>
      <c r="W39" s="760"/>
      <c r="X39" s="761"/>
      <c r="Y39" s="762"/>
      <c r="Z39" s="142"/>
      <c r="AA39" s="142"/>
      <c r="AB39" s="142"/>
      <c r="AC39" s="142"/>
      <c r="AD39" s="142"/>
    </row>
    <row r="40" spans="1:30" s="2" customFormat="1" ht="15" customHeight="1" x14ac:dyDescent="0.25">
      <c r="A40" s="782"/>
      <c r="B40" s="783"/>
      <c r="C40" s="783"/>
      <c r="D40" s="784"/>
      <c r="E40" s="785"/>
      <c r="F40" s="785"/>
      <c r="G40" s="150"/>
      <c r="H40" s="153"/>
      <c r="I40" s="150"/>
      <c r="J40" s="786"/>
      <c r="K40" s="784"/>
      <c r="L40" s="152"/>
      <c r="M40" s="689"/>
      <c r="N40" s="136"/>
      <c r="O40" s="136"/>
      <c r="P40" s="137">
        <f t="shared" si="6"/>
        <v>0</v>
      </c>
      <c r="Q40" s="220" t="str">
        <f t="shared" si="5"/>
        <v/>
      </c>
      <c r="R40" s="820"/>
      <c r="S40" s="138" t="str">
        <f t="shared" si="4"/>
        <v/>
      </c>
      <c r="T40" s="143"/>
      <c r="U40" s="144"/>
      <c r="V40" s="145">
        <f t="shared" si="3"/>
        <v>0</v>
      </c>
      <c r="W40" s="760"/>
      <c r="X40" s="761"/>
      <c r="Y40" s="762"/>
      <c r="Z40" s="142"/>
      <c r="AA40" s="142"/>
      <c r="AB40" s="142"/>
      <c r="AC40" s="142"/>
      <c r="AD40" s="142"/>
    </row>
    <row r="41" spans="1:30" s="2" customFormat="1" ht="15" customHeight="1" x14ac:dyDescent="0.25">
      <c r="A41" s="782"/>
      <c r="B41" s="783"/>
      <c r="C41" s="783"/>
      <c r="D41" s="784"/>
      <c r="E41" s="785"/>
      <c r="F41" s="785"/>
      <c r="G41" s="150"/>
      <c r="H41" s="153"/>
      <c r="I41" s="150"/>
      <c r="J41" s="786"/>
      <c r="K41" s="784"/>
      <c r="L41" s="152"/>
      <c r="M41" s="689"/>
      <c r="N41" s="136"/>
      <c r="O41" s="136"/>
      <c r="P41" s="137">
        <f t="shared" si="6"/>
        <v>0</v>
      </c>
      <c r="Q41" s="220" t="str">
        <f t="shared" si="5"/>
        <v/>
      </c>
      <c r="R41" s="820"/>
      <c r="S41" s="138" t="str">
        <f t="shared" si="4"/>
        <v/>
      </c>
      <c r="T41" s="143"/>
      <c r="U41" s="144"/>
      <c r="V41" s="145">
        <f t="shared" si="3"/>
        <v>0</v>
      </c>
      <c r="W41" s="760"/>
      <c r="X41" s="761"/>
      <c r="Y41" s="762"/>
      <c r="Z41" s="142"/>
      <c r="AA41" s="142"/>
      <c r="AB41" s="142"/>
      <c r="AC41" s="142"/>
      <c r="AD41" s="142"/>
    </row>
    <row r="42" spans="1:30" s="2" customFormat="1" ht="15" customHeight="1" x14ac:dyDescent="0.25">
      <c r="A42" s="782"/>
      <c r="B42" s="783"/>
      <c r="C42" s="783"/>
      <c r="D42" s="784"/>
      <c r="E42" s="785"/>
      <c r="F42" s="785"/>
      <c r="G42" s="150"/>
      <c r="H42" s="153"/>
      <c r="I42" s="150"/>
      <c r="J42" s="786"/>
      <c r="K42" s="784"/>
      <c r="L42" s="152"/>
      <c r="M42" s="689"/>
      <c r="N42" s="136"/>
      <c r="O42" s="136"/>
      <c r="P42" s="137">
        <f t="shared" si="6"/>
        <v>0</v>
      </c>
      <c r="Q42" s="220" t="str">
        <f t="shared" si="5"/>
        <v/>
      </c>
      <c r="R42" s="820"/>
      <c r="S42" s="138" t="str">
        <f t="shared" si="4"/>
        <v/>
      </c>
      <c r="T42" s="143"/>
      <c r="U42" s="144"/>
      <c r="V42" s="145">
        <f t="shared" si="3"/>
        <v>0</v>
      </c>
      <c r="W42" s="760"/>
      <c r="X42" s="761"/>
      <c r="Y42" s="762"/>
      <c r="Z42" s="142"/>
      <c r="AA42" s="142"/>
      <c r="AB42" s="142"/>
      <c r="AC42" s="142"/>
      <c r="AD42" s="142"/>
    </row>
    <row r="43" spans="1:30" s="2" customFormat="1" ht="15" customHeight="1" x14ac:dyDescent="0.25">
      <c r="A43" s="782"/>
      <c r="B43" s="783"/>
      <c r="C43" s="783"/>
      <c r="D43" s="784"/>
      <c r="E43" s="785"/>
      <c r="F43" s="785"/>
      <c r="G43" s="150"/>
      <c r="H43" s="153"/>
      <c r="I43" s="150"/>
      <c r="J43" s="786"/>
      <c r="K43" s="784"/>
      <c r="L43" s="152"/>
      <c r="M43" s="689"/>
      <c r="N43" s="136"/>
      <c r="O43" s="136"/>
      <c r="P43" s="137">
        <f t="shared" si="6"/>
        <v>0</v>
      </c>
      <c r="Q43" s="220" t="str">
        <f t="shared" si="5"/>
        <v/>
      </c>
      <c r="R43" s="820"/>
      <c r="S43" s="138" t="str">
        <f t="shared" si="4"/>
        <v/>
      </c>
      <c r="T43" s="143"/>
      <c r="U43" s="144"/>
      <c r="V43" s="145">
        <f t="shared" si="3"/>
        <v>0</v>
      </c>
      <c r="W43" s="760"/>
      <c r="X43" s="761"/>
      <c r="Y43" s="762"/>
      <c r="Z43" s="142"/>
      <c r="AA43" s="142"/>
      <c r="AB43" s="142"/>
      <c r="AC43" s="142"/>
      <c r="AD43" s="142"/>
    </row>
    <row r="44" spans="1:30" s="2" customFormat="1" ht="15" customHeight="1" x14ac:dyDescent="0.25">
      <c r="A44" s="782"/>
      <c r="B44" s="783"/>
      <c r="C44" s="783"/>
      <c r="D44" s="784"/>
      <c r="E44" s="785"/>
      <c r="F44" s="785"/>
      <c r="G44" s="150"/>
      <c r="H44" s="153"/>
      <c r="I44" s="150"/>
      <c r="J44" s="786"/>
      <c r="K44" s="784"/>
      <c r="L44" s="152"/>
      <c r="M44" s="689"/>
      <c r="N44" s="136"/>
      <c r="O44" s="136"/>
      <c r="P44" s="137">
        <f t="shared" si="6"/>
        <v>0</v>
      </c>
      <c r="Q44" s="220" t="str">
        <f t="shared" si="5"/>
        <v/>
      </c>
      <c r="R44" s="820"/>
      <c r="S44" s="138" t="str">
        <f t="shared" si="4"/>
        <v/>
      </c>
      <c r="T44" s="143"/>
      <c r="U44" s="144"/>
      <c r="V44" s="145">
        <f t="shared" si="3"/>
        <v>0</v>
      </c>
      <c r="W44" s="760"/>
      <c r="X44" s="761"/>
      <c r="Y44" s="762"/>
      <c r="Z44" s="142"/>
      <c r="AA44" s="142"/>
      <c r="AB44" s="142"/>
      <c r="AC44" s="142"/>
      <c r="AD44" s="142"/>
    </row>
    <row r="45" spans="1:30" s="2" customFormat="1" ht="15" customHeight="1" x14ac:dyDescent="0.25">
      <c r="A45" s="782"/>
      <c r="B45" s="783"/>
      <c r="C45" s="783"/>
      <c r="D45" s="784"/>
      <c r="E45" s="785"/>
      <c r="F45" s="785"/>
      <c r="G45" s="150"/>
      <c r="H45" s="153"/>
      <c r="I45" s="150"/>
      <c r="J45" s="786"/>
      <c r="K45" s="784"/>
      <c r="L45" s="152"/>
      <c r="M45" s="689"/>
      <c r="N45" s="136"/>
      <c r="O45" s="136"/>
      <c r="P45" s="137">
        <f t="shared" si="6"/>
        <v>0</v>
      </c>
      <c r="Q45" s="220" t="str">
        <f t="shared" si="5"/>
        <v/>
      </c>
      <c r="R45" s="820"/>
      <c r="S45" s="138" t="str">
        <f t="shared" si="4"/>
        <v/>
      </c>
      <c r="T45" s="143"/>
      <c r="U45" s="144"/>
      <c r="V45" s="145">
        <f t="shared" si="3"/>
        <v>0</v>
      </c>
      <c r="W45" s="760"/>
      <c r="X45" s="761"/>
      <c r="Y45" s="762"/>
      <c r="Z45" s="142"/>
      <c r="AA45" s="142"/>
      <c r="AB45" s="142"/>
      <c r="AC45" s="142"/>
      <c r="AD45" s="142"/>
    </row>
    <row r="46" spans="1:30" s="2" customFormat="1" ht="15" customHeight="1" x14ac:dyDescent="0.25">
      <c r="A46" s="782"/>
      <c r="B46" s="783"/>
      <c r="C46" s="783"/>
      <c r="D46" s="784"/>
      <c r="E46" s="785"/>
      <c r="F46" s="785"/>
      <c r="G46" s="150"/>
      <c r="H46" s="153"/>
      <c r="I46" s="150"/>
      <c r="J46" s="786"/>
      <c r="K46" s="784"/>
      <c r="L46" s="152"/>
      <c r="M46" s="689"/>
      <c r="N46" s="136"/>
      <c r="O46" s="136"/>
      <c r="P46" s="137">
        <f t="shared" si="6"/>
        <v>0</v>
      </c>
      <c r="Q46" s="220" t="str">
        <f t="shared" si="5"/>
        <v/>
      </c>
      <c r="R46" s="820"/>
      <c r="S46" s="138" t="str">
        <f t="shared" si="4"/>
        <v/>
      </c>
      <c r="T46" s="143"/>
      <c r="U46" s="144"/>
      <c r="V46" s="145">
        <f t="shared" si="3"/>
        <v>0</v>
      </c>
      <c r="W46" s="760"/>
      <c r="X46" s="761"/>
      <c r="Y46" s="762"/>
      <c r="Z46" s="142"/>
      <c r="AA46" s="142"/>
      <c r="AB46" s="142"/>
      <c r="AC46" s="142"/>
      <c r="AD46" s="142"/>
    </row>
    <row r="47" spans="1:30" s="2" customFormat="1" ht="15" customHeight="1" thickBot="1" x14ac:dyDescent="0.3">
      <c r="A47" s="764"/>
      <c r="B47" s="765"/>
      <c r="C47" s="765"/>
      <c r="D47" s="766"/>
      <c r="E47" s="767"/>
      <c r="F47" s="767"/>
      <c r="G47" s="233"/>
      <c r="H47" s="234"/>
      <c r="I47" s="233"/>
      <c r="J47" s="768"/>
      <c r="K47" s="766"/>
      <c r="L47" s="152"/>
      <c r="M47" s="690"/>
      <c r="N47" s="136"/>
      <c r="O47" s="136"/>
      <c r="P47" s="137">
        <f t="shared" si="6"/>
        <v>0</v>
      </c>
      <c r="Q47" s="232" t="str">
        <f t="shared" si="5"/>
        <v/>
      </c>
      <c r="R47" s="820"/>
      <c r="S47" s="138" t="str">
        <f t="shared" si="4"/>
        <v/>
      </c>
      <c r="T47" s="143"/>
      <c r="U47" s="144"/>
      <c r="V47" s="145">
        <f t="shared" si="3"/>
        <v>0</v>
      </c>
      <c r="W47" s="760"/>
      <c r="X47" s="761"/>
      <c r="Y47" s="762"/>
      <c r="Z47" s="142"/>
      <c r="AA47" s="142"/>
      <c r="AB47" s="142"/>
      <c r="AC47" s="142"/>
      <c r="AD47" s="142"/>
    </row>
    <row r="48" spans="1:30" s="2" customFormat="1" ht="27.6" customHeight="1" thickBot="1" x14ac:dyDescent="0.3">
      <c r="A48" s="769" t="s">
        <v>479</v>
      </c>
      <c r="B48" s="770"/>
      <c r="C48" s="770"/>
      <c r="D48" s="770"/>
      <c r="E48" s="770"/>
      <c r="F48" s="770"/>
      <c r="G48" s="770"/>
      <c r="H48" s="770"/>
      <c r="I48" s="770"/>
      <c r="J48" s="770"/>
      <c r="K48" s="770"/>
      <c r="L48" s="770"/>
      <c r="M48" s="770"/>
      <c r="N48" s="770"/>
      <c r="O48" s="770"/>
      <c r="P48" s="770"/>
      <c r="Q48" s="771"/>
      <c r="R48" s="818"/>
      <c r="S48" s="772" t="s">
        <v>332</v>
      </c>
      <c r="T48" s="773"/>
      <c r="U48" s="773"/>
      <c r="V48" s="773"/>
      <c r="W48" s="773"/>
      <c r="X48" s="773"/>
      <c r="Y48" s="774"/>
      <c r="Z48" s="142"/>
      <c r="AA48" s="142"/>
      <c r="AB48" s="142"/>
      <c r="AC48" s="142"/>
      <c r="AD48" s="142"/>
    </row>
    <row r="49" spans="1:30" s="2" customFormat="1" ht="38.25" x14ac:dyDescent="0.25">
      <c r="A49" s="778" t="s">
        <v>333</v>
      </c>
      <c r="B49" s="779"/>
      <c r="C49" s="780"/>
      <c r="D49" s="781" t="s">
        <v>334</v>
      </c>
      <c r="E49" s="779"/>
      <c r="F49" s="779"/>
      <c r="G49" s="235" t="s">
        <v>335</v>
      </c>
      <c r="H49" s="222" t="s">
        <v>336</v>
      </c>
      <c r="I49" s="781" t="s">
        <v>337</v>
      </c>
      <c r="J49" s="779"/>
      <c r="K49" s="780"/>
      <c r="L49" s="236" t="str">
        <f>L35</f>
        <v>Montant avant taxes</v>
      </c>
      <c r="M49" s="221" t="s">
        <v>323</v>
      </c>
      <c r="N49" s="221" t="s">
        <v>19</v>
      </c>
      <c r="O49" s="223" t="s">
        <v>211</v>
      </c>
      <c r="P49" s="221" t="s">
        <v>317</v>
      </c>
      <c r="Q49" s="222" t="s">
        <v>318</v>
      </c>
      <c r="R49" s="820"/>
      <c r="S49" s="775"/>
      <c r="T49" s="776"/>
      <c r="U49" s="776"/>
      <c r="V49" s="776"/>
      <c r="W49" s="776"/>
      <c r="X49" s="776"/>
      <c r="Y49" s="777"/>
      <c r="Z49" s="142"/>
      <c r="AA49" s="142"/>
      <c r="AB49" s="142"/>
      <c r="AC49" s="142"/>
      <c r="AD49" s="142"/>
    </row>
    <row r="50" spans="1:30" s="2" customFormat="1" ht="15" x14ac:dyDescent="0.25">
      <c r="A50" s="755" t="s">
        <v>338</v>
      </c>
      <c r="B50" s="755"/>
      <c r="C50" s="755"/>
      <c r="D50" s="756"/>
      <c r="E50" s="756"/>
      <c r="F50" s="756"/>
      <c r="G50" s="154"/>
      <c r="H50" s="155"/>
      <c r="I50" s="757"/>
      <c r="J50" s="758"/>
      <c r="K50" s="759"/>
      <c r="L50" s="156">
        <f>G50*H50</f>
        <v>0</v>
      </c>
      <c r="M50" s="157"/>
      <c r="N50" s="688" t="str">
        <f>M36</f>
        <v>Sans objet</v>
      </c>
      <c r="O50" s="157"/>
      <c r="P50" s="137">
        <f>L50-M50-O50</f>
        <v>0</v>
      </c>
      <c r="Q50" s="220" t="str">
        <f>IF(L50="","",IF(L50&lt;2500,"NON","OUI"))</f>
        <v>NON</v>
      </c>
      <c r="R50" s="820"/>
      <c r="S50" s="138" t="str">
        <f t="shared" ref="S50:S55" si="7">IF(L50="","",IF(L50&lt;2500,"Validation unique",IF(L50&lt;=15000,"Validation partielle","Validation complète")))</f>
        <v>Validation unique</v>
      </c>
      <c r="T50" s="143"/>
      <c r="U50" s="158"/>
      <c r="V50" s="145">
        <f t="shared" si="3"/>
        <v>0</v>
      </c>
      <c r="W50" s="763"/>
      <c r="X50" s="763"/>
      <c r="Y50" s="763"/>
      <c r="Z50" s="142"/>
      <c r="AA50" s="142"/>
      <c r="AB50" s="142"/>
      <c r="AC50" s="142"/>
      <c r="AD50" s="142"/>
    </row>
    <row r="51" spans="1:30" s="2" customFormat="1" ht="15" x14ac:dyDescent="0.25">
      <c r="A51" s="755" t="s">
        <v>339</v>
      </c>
      <c r="B51" s="755"/>
      <c r="C51" s="755"/>
      <c r="D51" s="756"/>
      <c r="E51" s="756"/>
      <c r="F51" s="756"/>
      <c r="G51" s="154"/>
      <c r="H51" s="155"/>
      <c r="I51" s="757"/>
      <c r="J51" s="758"/>
      <c r="K51" s="759"/>
      <c r="L51" s="156">
        <f t="shared" ref="L51:L55" si="8">G51*H51</f>
        <v>0</v>
      </c>
      <c r="M51" s="157"/>
      <c r="N51" s="689"/>
      <c r="O51" s="157"/>
      <c r="P51" s="137">
        <f t="shared" ref="P51:P55" si="9">L51-M51-O51</f>
        <v>0</v>
      </c>
      <c r="Q51" s="220" t="str">
        <f t="shared" si="1"/>
        <v>NON</v>
      </c>
      <c r="R51" s="820"/>
      <c r="S51" s="138" t="str">
        <f t="shared" si="7"/>
        <v>Validation unique</v>
      </c>
      <c r="T51" s="143"/>
      <c r="U51" s="158"/>
      <c r="V51" s="145">
        <f t="shared" si="3"/>
        <v>0</v>
      </c>
      <c r="W51" s="760"/>
      <c r="X51" s="761"/>
      <c r="Y51" s="762"/>
      <c r="Z51" s="142"/>
      <c r="AA51" s="142"/>
      <c r="AB51" s="142"/>
      <c r="AC51" s="142"/>
      <c r="AD51" s="142"/>
    </row>
    <row r="52" spans="1:30" s="2" customFormat="1" ht="15" x14ac:dyDescent="0.25">
      <c r="A52" s="755" t="s">
        <v>340</v>
      </c>
      <c r="B52" s="755"/>
      <c r="C52" s="755"/>
      <c r="D52" s="756"/>
      <c r="E52" s="756"/>
      <c r="F52" s="756"/>
      <c r="G52" s="154"/>
      <c r="H52" s="155"/>
      <c r="I52" s="757"/>
      <c r="J52" s="758"/>
      <c r="K52" s="759"/>
      <c r="L52" s="156">
        <f t="shared" si="8"/>
        <v>0</v>
      </c>
      <c r="M52" s="157"/>
      <c r="N52" s="689"/>
      <c r="O52" s="157"/>
      <c r="P52" s="137">
        <f t="shared" si="9"/>
        <v>0</v>
      </c>
      <c r="Q52" s="220" t="str">
        <f t="shared" si="1"/>
        <v>NON</v>
      </c>
      <c r="R52" s="820"/>
      <c r="S52" s="138" t="str">
        <f t="shared" si="7"/>
        <v>Validation unique</v>
      </c>
      <c r="T52" s="143"/>
      <c r="U52" s="158"/>
      <c r="V52" s="145">
        <f t="shared" si="3"/>
        <v>0</v>
      </c>
      <c r="W52" s="760"/>
      <c r="X52" s="761"/>
      <c r="Y52" s="762"/>
      <c r="Z52" s="142"/>
      <c r="AA52" s="142"/>
      <c r="AB52" s="142"/>
      <c r="AC52" s="142"/>
      <c r="AD52" s="142"/>
    </row>
    <row r="53" spans="1:30" s="2" customFormat="1" ht="15" x14ac:dyDescent="0.25">
      <c r="A53" s="755" t="s">
        <v>341</v>
      </c>
      <c r="B53" s="755"/>
      <c r="C53" s="755"/>
      <c r="D53" s="756"/>
      <c r="E53" s="756"/>
      <c r="F53" s="756"/>
      <c r="G53" s="154"/>
      <c r="H53" s="155"/>
      <c r="I53" s="757"/>
      <c r="J53" s="758"/>
      <c r="K53" s="759"/>
      <c r="L53" s="156">
        <f t="shared" si="8"/>
        <v>0</v>
      </c>
      <c r="M53" s="157"/>
      <c r="N53" s="689"/>
      <c r="O53" s="157"/>
      <c r="P53" s="137">
        <f t="shared" si="9"/>
        <v>0</v>
      </c>
      <c r="Q53" s="220" t="str">
        <f t="shared" si="1"/>
        <v>NON</v>
      </c>
      <c r="R53" s="820"/>
      <c r="S53" s="138" t="str">
        <f t="shared" si="7"/>
        <v>Validation unique</v>
      </c>
      <c r="T53" s="143"/>
      <c r="U53" s="158"/>
      <c r="V53" s="145">
        <f t="shared" si="3"/>
        <v>0</v>
      </c>
      <c r="W53" s="760"/>
      <c r="X53" s="761"/>
      <c r="Y53" s="762"/>
      <c r="Z53" s="142"/>
      <c r="AA53" s="142"/>
      <c r="AB53" s="142"/>
      <c r="AC53" s="142"/>
      <c r="AD53" s="142"/>
    </row>
    <row r="54" spans="1:30" s="2" customFormat="1" ht="15" x14ac:dyDescent="0.25">
      <c r="A54" s="755" t="s">
        <v>342</v>
      </c>
      <c r="B54" s="755"/>
      <c r="C54" s="755"/>
      <c r="D54" s="756"/>
      <c r="E54" s="756"/>
      <c r="F54" s="756"/>
      <c r="G54" s="154"/>
      <c r="H54" s="155"/>
      <c r="I54" s="757"/>
      <c r="J54" s="758"/>
      <c r="K54" s="759"/>
      <c r="L54" s="156">
        <f t="shared" si="8"/>
        <v>0</v>
      </c>
      <c r="M54" s="157"/>
      <c r="N54" s="689"/>
      <c r="O54" s="157"/>
      <c r="P54" s="137">
        <f t="shared" si="9"/>
        <v>0</v>
      </c>
      <c r="Q54" s="220" t="str">
        <f t="shared" si="1"/>
        <v>NON</v>
      </c>
      <c r="R54" s="820"/>
      <c r="S54" s="138" t="str">
        <f t="shared" si="7"/>
        <v>Validation unique</v>
      </c>
      <c r="T54" s="143"/>
      <c r="U54" s="158"/>
      <c r="V54" s="145"/>
      <c r="W54" s="147"/>
      <c r="X54" s="148"/>
      <c r="Y54" s="149"/>
      <c r="Z54" s="142"/>
      <c r="AA54" s="142"/>
      <c r="AB54" s="142"/>
      <c r="AC54" s="142"/>
      <c r="AD54" s="142"/>
    </row>
    <row r="55" spans="1:30" s="2" customFormat="1" ht="15.75" thickBot="1" x14ac:dyDescent="0.3">
      <c r="A55" s="755" t="s">
        <v>343</v>
      </c>
      <c r="B55" s="755"/>
      <c r="C55" s="755"/>
      <c r="D55" s="756"/>
      <c r="E55" s="756"/>
      <c r="F55" s="756"/>
      <c r="G55" s="154"/>
      <c r="H55" s="155"/>
      <c r="I55" s="757"/>
      <c r="J55" s="758"/>
      <c r="K55" s="759"/>
      <c r="L55" s="156">
        <f t="shared" si="8"/>
        <v>0</v>
      </c>
      <c r="M55" s="157"/>
      <c r="N55" s="690"/>
      <c r="O55" s="157"/>
      <c r="P55" s="137">
        <f t="shared" si="9"/>
        <v>0</v>
      </c>
      <c r="Q55" s="220" t="str">
        <f t="shared" si="1"/>
        <v>NON</v>
      </c>
      <c r="R55" s="820"/>
      <c r="S55" s="138" t="str">
        <f t="shared" si="7"/>
        <v>Validation unique</v>
      </c>
      <c r="T55" s="143"/>
      <c r="U55" s="158"/>
      <c r="V55" s="145">
        <f t="shared" si="3"/>
        <v>0</v>
      </c>
      <c r="W55" s="760"/>
      <c r="X55" s="761"/>
      <c r="Y55" s="762"/>
      <c r="Z55" s="142"/>
      <c r="AA55" s="142"/>
      <c r="AB55" s="142"/>
      <c r="AC55" s="142"/>
      <c r="AD55" s="142"/>
    </row>
    <row r="56" spans="1:30" s="5" customFormat="1" ht="27.6" customHeight="1" thickBot="1" x14ac:dyDescent="0.25">
      <c r="A56" s="749" t="s">
        <v>344</v>
      </c>
      <c r="B56" s="750"/>
      <c r="C56" s="750"/>
      <c r="D56" s="750"/>
      <c r="E56" s="750"/>
      <c r="F56" s="750"/>
      <c r="G56" s="750"/>
      <c r="H56" s="750"/>
      <c r="I56" s="750"/>
      <c r="J56" s="750"/>
      <c r="K56" s="750"/>
      <c r="L56" s="750"/>
      <c r="M56" s="750"/>
      <c r="N56" s="750"/>
      <c r="O56" s="750"/>
      <c r="P56" s="750"/>
      <c r="Q56" s="751"/>
      <c r="R56" s="820"/>
      <c r="S56" s="741" t="s">
        <v>344</v>
      </c>
      <c r="T56" s="742"/>
      <c r="U56" s="742"/>
      <c r="V56" s="742"/>
      <c r="W56" s="742"/>
      <c r="X56" s="742"/>
      <c r="Y56" s="743"/>
      <c r="Z56" s="159"/>
      <c r="AA56" s="160"/>
      <c r="AB56" s="161"/>
      <c r="AC56" s="733"/>
      <c r="AD56" s="733"/>
    </row>
    <row r="57" spans="1:30" s="5" customFormat="1" ht="36" x14ac:dyDescent="0.2">
      <c r="A57" s="316"/>
      <c r="B57" s="317"/>
      <c r="C57" s="317"/>
      <c r="D57" s="317"/>
      <c r="E57" s="317"/>
      <c r="F57" s="317"/>
      <c r="G57" s="317"/>
      <c r="H57" s="317"/>
      <c r="I57" s="317"/>
      <c r="J57" s="317"/>
      <c r="K57" s="317"/>
      <c r="L57" s="329" t="str">
        <f>L49</f>
        <v>Montant avant taxes</v>
      </c>
      <c r="M57" s="325" t="s">
        <v>323</v>
      </c>
      <c r="N57" s="318" t="s">
        <v>19</v>
      </c>
      <c r="O57" s="318" t="s">
        <v>211</v>
      </c>
      <c r="P57" s="318" t="s">
        <v>317</v>
      </c>
      <c r="Q57" s="323"/>
      <c r="R57" s="818"/>
      <c r="S57" s="744"/>
      <c r="T57" s="745"/>
      <c r="U57" s="745"/>
      <c r="V57" s="745"/>
      <c r="W57" s="745"/>
      <c r="X57" s="745"/>
      <c r="Y57" s="746"/>
      <c r="Z57" s="159"/>
      <c r="AA57" s="160"/>
      <c r="AB57" s="161"/>
      <c r="AC57" s="162"/>
      <c r="AD57" s="162"/>
    </row>
    <row r="58" spans="1:30" s="5" customFormat="1" ht="33.6" customHeight="1" thickBot="1" x14ac:dyDescent="0.25">
      <c r="A58" s="734"/>
      <c r="B58" s="735"/>
      <c r="C58" s="319"/>
      <c r="D58" s="319"/>
      <c r="E58" s="319"/>
      <c r="F58" s="319"/>
      <c r="G58" s="319"/>
      <c r="H58" s="319"/>
      <c r="I58" s="319"/>
      <c r="J58" s="320"/>
      <c r="K58" s="320"/>
      <c r="L58" s="376"/>
      <c r="M58" s="327" t="str">
        <f>M36</f>
        <v>Sans objet</v>
      </c>
      <c r="N58" s="321"/>
      <c r="O58" s="328"/>
      <c r="P58" s="326">
        <f>L58-N58-O58</f>
        <v>0</v>
      </c>
      <c r="Q58" s="324"/>
      <c r="R58" s="819"/>
      <c r="S58" s="166"/>
      <c r="T58" s="167"/>
      <c r="U58" s="168"/>
      <c r="V58" s="145">
        <f>T58*U58</f>
        <v>0</v>
      </c>
      <c r="W58" s="736"/>
      <c r="X58" s="736"/>
      <c r="Y58" s="736"/>
      <c r="Z58" s="159"/>
      <c r="AA58" s="160"/>
      <c r="AB58" s="161"/>
      <c r="AC58" s="733"/>
      <c r="AD58" s="733"/>
    </row>
    <row r="59" spans="1:30" s="5" customFormat="1" ht="42.75" customHeight="1" x14ac:dyDescent="0.2">
      <c r="A59" s="163"/>
      <c r="B59" s="163"/>
      <c r="C59" s="164"/>
      <c r="D59" s="164"/>
      <c r="E59" s="164"/>
      <c r="F59" s="164"/>
      <c r="G59" s="164"/>
      <c r="H59" s="164"/>
      <c r="I59" s="164"/>
      <c r="J59" s="165"/>
      <c r="K59" s="165"/>
      <c r="L59" s="314" t="s">
        <v>459</v>
      </c>
      <c r="M59" s="315" t="s">
        <v>345</v>
      </c>
      <c r="N59" s="315" t="s">
        <v>346</v>
      </c>
      <c r="O59" s="315" t="s">
        <v>347</v>
      </c>
      <c r="P59" s="315" t="s">
        <v>348</v>
      </c>
      <c r="Q59" s="169"/>
      <c r="R59" s="819"/>
      <c r="S59" s="170" t="s">
        <v>349</v>
      </c>
      <c r="T59" s="171">
        <f>SUM(T13:T58)</f>
        <v>0</v>
      </c>
      <c r="U59" s="172"/>
      <c r="V59" s="173">
        <f>SUM(V13:V58)</f>
        <v>0</v>
      </c>
      <c r="W59" s="737"/>
      <c r="X59" s="737"/>
      <c r="Y59" s="737"/>
      <c r="Z59" s="159"/>
      <c r="AA59" s="160"/>
      <c r="AB59" s="161"/>
      <c r="AC59" s="162"/>
      <c r="AD59" s="162"/>
    </row>
    <row r="60" spans="1:30" s="5" customFormat="1" ht="29.25" customHeight="1" thickBot="1" x14ac:dyDescent="0.25">
      <c r="A60" s="174"/>
      <c r="B60" s="175"/>
      <c r="C60" s="175"/>
      <c r="D60" s="175"/>
      <c r="E60" s="176"/>
      <c r="F60" s="176"/>
      <c r="G60" s="176"/>
      <c r="H60" s="176"/>
      <c r="I60" s="176"/>
      <c r="J60" s="738" t="s">
        <v>481</v>
      </c>
      <c r="K60" s="738"/>
      <c r="L60" s="322">
        <f>SUM(L13:L33,L36:L47,L50:L55,L58)</f>
        <v>0</v>
      </c>
      <c r="M60" s="322">
        <f>SUM(M13:M33,M50:M55)</f>
        <v>0</v>
      </c>
      <c r="N60" s="322">
        <f>SUM(N36:N47,N58)</f>
        <v>0</v>
      </c>
      <c r="O60" s="322">
        <f>SUM(O13:O33,O36:O47,O50:O55,O58)</f>
        <v>0</v>
      </c>
      <c r="P60" s="322">
        <f>SUM(P13:P33,P36:P47,P50:P55,P58)</f>
        <v>0</v>
      </c>
      <c r="Q60" s="177"/>
      <c r="R60" s="821"/>
      <c r="S60" s="739" t="s">
        <v>351</v>
      </c>
      <c r="T60" s="740"/>
      <c r="U60" s="740"/>
      <c r="V60" s="740"/>
      <c r="W60" s="740"/>
      <c r="X60" s="740"/>
      <c r="Y60" s="740"/>
      <c r="Z60" s="159"/>
      <c r="AA60" s="178"/>
      <c r="AB60" s="1"/>
      <c r="AC60" s="733"/>
      <c r="AD60" s="733"/>
    </row>
    <row r="61" spans="1:30" ht="14.25" customHeight="1" x14ac:dyDescent="0.25">
      <c r="A61" s="179"/>
      <c r="B61" s="179"/>
      <c r="C61" s="179"/>
      <c r="D61" s="179"/>
      <c r="E61" s="747" t="s">
        <v>352</v>
      </c>
      <c r="F61" s="747"/>
      <c r="G61" s="747"/>
      <c r="H61" s="747"/>
      <c r="I61" s="747"/>
      <c r="J61" s="747"/>
      <c r="K61" s="747"/>
      <c r="L61" s="180">
        <f>IF($L$60&gt;0,L60/($L$60),0)</f>
        <v>0</v>
      </c>
      <c r="M61" s="181">
        <f>IF(L60&gt;0,M60/L60,0)</f>
        <v>0</v>
      </c>
      <c r="N61" s="181">
        <f>IF(L60&gt;0,N60/L60,0)</f>
        <v>0</v>
      </c>
      <c r="O61" s="181">
        <f>IF(L60&gt;0,O60/L60,0)</f>
        <v>0</v>
      </c>
      <c r="P61" s="181">
        <f>IFERROR(P60/L60,0)</f>
        <v>0</v>
      </c>
      <c r="Q61" s="182"/>
      <c r="R61" s="182"/>
      <c r="S61" s="728" t="s">
        <v>353</v>
      </c>
      <c r="T61" s="728"/>
      <c r="U61" s="728"/>
      <c r="V61" s="748">
        <f>K4</f>
        <v>0</v>
      </c>
      <c r="W61" s="183"/>
      <c r="X61" s="184"/>
      <c r="Y61" s="185"/>
      <c r="Z61" s="178"/>
      <c r="AA61" s="178"/>
    </row>
    <row r="62" spans="1:30" ht="14.25" customHeight="1" x14ac:dyDescent="0.2">
      <c r="A62" s="186"/>
      <c r="B62" s="186"/>
      <c r="C62" s="186"/>
      <c r="D62" s="186"/>
      <c r="E62" s="186"/>
      <c r="F62" s="186"/>
      <c r="G62" s="186"/>
      <c r="H62" s="186"/>
      <c r="I62" s="186"/>
      <c r="J62" s="186"/>
      <c r="K62" s="186"/>
      <c r="L62" s="187"/>
      <c r="M62" s="187"/>
      <c r="N62" s="187"/>
      <c r="O62" s="187"/>
      <c r="P62" s="187"/>
      <c r="Q62" s="188"/>
      <c r="R62" s="188"/>
      <c r="S62" s="728"/>
      <c r="T62" s="728"/>
      <c r="U62" s="728"/>
      <c r="V62" s="748"/>
      <c r="W62" s="189"/>
      <c r="X62" s="190"/>
      <c r="Y62" s="191"/>
      <c r="Z62" s="178"/>
      <c r="AA62" s="178"/>
    </row>
    <row r="63" spans="1:30" ht="14.25" customHeight="1" x14ac:dyDescent="0.2">
      <c r="A63" s="186"/>
      <c r="B63" s="186"/>
      <c r="C63" s="186"/>
      <c r="D63" s="186"/>
      <c r="E63" s="186"/>
      <c r="F63" s="186"/>
      <c r="G63" s="186"/>
      <c r="H63" s="186"/>
      <c r="I63" s="186"/>
      <c r="J63" s="186"/>
      <c r="K63" s="186"/>
      <c r="L63" s="187"/>
      <c r="M63" s="187"/>
      <c r="N63" s="187"/>
      <c r="O63" s="187"/>
      <c r="P63" s="187"/>
      <c r="Q63" s="188"/>
      <c r="R63" s="188"/>
      <c r="S63" s="728" t="s">
        <v>354</v>
      </c>
      <c r="T63" s="728"/>
      <c r="U63" s="728"/>
      <c r="V63" s="748">
        <f>N5</f>
        <v>0</v>
      </c>
      <c r="W63" s="189"/>
      <c r="X63" s="190"/>
      <c r="Y63" s="191"/>
      <c r="Z63" s="178"/>
      <c r="AA63" s="178"/>
    </row>
    <row r="64" spans="1:30" ht="14.25" customHeight="1" thickBot="1" x14ac:dyDescent="0.25">
      <c r="A64" s="192" t="s">
        <v>355</v>
      </c>
      <c r="B64" s="186"/>
      <c r="C64" s="186"/>
      <c r="D64" s="186"/>
      <c r="E64" s="186"/>
      <c r="F64" s="186"/>
      <c r="G64" s="186"/>
      <c r="H64" s="186"/>
      <c r="I64" s="186"/>
      <c r="J64" s="186"/>
      <c r="K64" s="186"/>
      <c r="L64" s="187"/>
      <c r="M64" s="187"/>
      <c r="N64" s="187"/>
      <c r="O64" s="187"/>
      <c r="P64" s="187"/>
      <c r="Q64" s="188"/>
      <c r="R64" s="188"/>
      <c r="S64" s="728"/>
      <c r="T64" s="728"/>
      <c r="U64" s="728"/>
      <c r="V64" s="748"/>
      <c r="W64" s="189"/>
      <c r="X64" s="190"/>
      <c r="Y64" s="191"/>
      <c r="Z64" s="178"/>
      <c r="AA64" s="178"/>
    </row>
    <row r="65" spans="1:31" ht="14.25" customHeight="1" thickBot="1" x14ac:dyDescent="0.25">
      <c r="A65" s="186" t="s">
        <v>356</v>
      </c>
      <c r="B65" s="752"/>
      <c r="C65" s="753"/>
      <c r="D65" s="753"/>
      <c r="E65" s="753"/>
      <c r="F65" s="753"/>
      <c r="G65" s="753"/>
      <c r="H65" s="753"/>
      <c r="I65" s="753"/>
      <c r="J65" s="753"/>
      <c r="K65" s="753"/>
      <c r="L65" s="754"/>
      <c r="M65" s="188"/>
      <c r="N65" s="187"/>
      <c r="O65" s="187"/>
      <c r="P65" s="187"/>
      <c r="Q65" s="188"/>
      <c r="R65" s="188"/>
      <c r="S65" s="728" t="s">
        <v>357</v>
      </c>
      <c r="T65" s="728"/>
      <c r="U65" s="728"/>
      <c r="V65" s="748">
        <f>V61-V63</f>
        <v>0</v>
      </c>
      <c r="W65" s="189"/>
      <c r="X65" s="190"/>
      <c r="Y65" s="191"/>
      <c r="Z65" s="178"/>
      <c r="AA65" s="178"/>
    </row>
    <row r="66" spans="1:31" ht="14.25" customHeight="1" x14ac:dyDescent="0.2">
      <c r="A66" s="718" t="s">
        <v>358</v>
      </c>
      <c r="B66" s="719"/>
      <c r="C66" s="720"/>
      <c r="D66" s="720"/>
      <c r="E66" s="720"/>
      <c r="F66" s="720"/>
      <c r="G66" s="720"/>
      <c r="H66" s="720"/>
      <c r="I66" s="720"/>
      <c r="J66" s="720"/>
      <c r="K66" s="720"/>
      <c r="L66" s="721"/>
      <c r="N66" s="187"/>
      <c r="O66" s="187"/>
      <c r="P66" s="187"/>
      <c r="Q66" s="182"/>
      <c r="R66" s="182"/>
      <c r="S66" s="728"/>
      <c r="T66" s="728"/>
      <c r="U66" s="728"/>
      <c r="V66" s="748"/>
      <c r="W66" s="189"/>
      <c r="X66" s="190"/>
      <c r="Y66" s="191"/>
      <c r="Z66" s="178"/>
      <c r="AA66" s="178"/>
    </row>
    <row r="67" spans="1:31" ht="14.25" customHeight="1" x14ac:dyDescent="0.2">
      <c r="A67" s="718"/>
      <c r="B67" s="722"/>
      <c r="C67" s="723"/>
      <c r="D67" s="723"/>
      <c r="E67" s="723"/>
      <c r="F67" s="723"/>
      <c r="G67" s="723"/>
      <c r="H67" s="723"/>
      <c r="I67" s="723"/>
      <c r="J67" s="723"/>
      <c r="K67" s="723"/>
      <c r="L67" s="724"/>
      <c r="N67" s="188"/>
      <c r="O67" s="188"/>
      <c r="P67" s="188"/>
      <c r="Q67" s="182"/>
      <c r="R67" s="182"/>
      <c r="S67" s="728" t="s">
        <v>359</v>
      </c>
      <c r="T67" s="728"/>
      <c r="U67" s="728"/>
      <c r="V67" s="729">
        <f>V59-V63</f>
        <v>0</v>
      </c>
      <c r="W67" s="189"/>
      <c r="X67" s="190"/>
      <c r="Y67" s="191"/>
      <c r="Z67" s="178"/>
      <c r="AA67" s="178"/>
    </row>
    <row r="68" spans="1:31" ht="14.25" customHeight="1" thickBot="1" x14ac:dyDescent="0.25">
      <c r="B68" s="725"/>
      <c r="C68" s="726"/>
      <c r="D68" s="726"/>
      <c r="E68" s="726"/>
      <c r="F68" s="726"/>
      <c r="G68" s="726"/>
      <c r="H68" s="726"/>
      <c r="I68" s="726"/>
      <c r="J68" s="726"/>
      <c r="K68" s="726"/>
      <c r="L68" s="727"/>
      <c r="M68" s="188"/>
      <c r="N68" s="188"/>
      <c r="O68" s="188"/>
      <c r="P68" s="188"/>
      <c r="Q68" s="182"/>
      <c r="R68" s="182"/>
      <c r="S68" s="728"/>
      <c r="T68" s="728"/>
      <c r="U68" s="728"/>
      <c r="V68" s="729"/>
      <c r="W68" s="193"/>
      <c r="X68" s="190"/>
      <c r="Y68" s="191"/>
      <c r="Z68" s="178"/>
      <c r="AA68" s="178"/>
    </row>
    <row r="69" spans="1:31" ht="14.25" customHeight="1" x14ac:dyDescent="0.2">
      <c r="A69" s="194" t="b">
        <v>0</v>
      </c>
      <c r="B69" s="195" t="s">
        <v>360</v>
      </c>
      <c r="C69" s="196"/>
      <c r="D69" s="196"/>
      <c r="E69" s="196"/>
      <c r="F69" s="196"/>
      <c r="G69" s="196"/>
      <c r="H69" s="196"/>
      <c r="I69" s="196"/>
      <c r="J69" s="196"/>
      <c r="K69" s="196"/>
      <c r="L69" s="196"/>
      <c r="M69" s="197"/>
      <c r="N69" s="197"/>
      <c r="O69" s="188"/>
      <c r="P69" s="188"/>
      <c r="Q69" s="182"/>
      <c r="R69" s="182"/>
      <c r="S69" s="730" t="s">
        <v>361</v>
      </c>
      <c r="T69" s="730"/>
      <c r="U69" s="730"/>
      <c r="V69" s="731">
        <f>V61-V63-V67</f>
        <v>0</v>
      </c>
      <c r="W69" s="189"/>
      <c r="X69" s="190"/>
      <c r="Y69" s="191"/>
      <c r="Z69" s="178"/>
      <c r="AA69" s="178"/>
    </row>
    <row r="70" spans="1:31" ht="14.25" customHeight="1" x14ac:dyDescent="0.2">
      <c r="A70" s="194" t="b">
        <v>0</v>
      </c>
      <c r="B70" s="710" t="s">
        <v>362</v>
      </c>
      <c r="C70" s="710"/>
      <c r="D70" s="710"/>
      <c r="E70" s="710"/>
      <c r="F70" s="710"/>
      <c r="G70" s="710"/>
      <c r="H70" s="710"/>
      <c r="I70" s="710"/>
      <c r="J70" s="710"/>
      <c r="K70" s="710"/>
      <c r="L70" s="710"/>
      <c r="M70" s="710"/>
      <c r="N70" s="710"/>
      <c r="O70" s="188"/>
      <c r="P70" s="188"/>
      <c r="Q70" s="182"/>
      <c r="R70" s="182"/>
      <c r="S70" s="730"/>
      <c r="T70" s="730"/>
      <c r="U70" s="730"/>
      <c r="V70" s="732"/>
      <c r="W70" s="189"/>
      <c r="X70" s="190"/>
      <c r="Y70" s="191"/>
      <c r="Z70" s="178"/>
      <c r="AA70" s="178"/>
    </row>
    <row r="71" spans="1:31" ht="14.25" customHeight="1" x14ac:dyDescent="0.25">
      <c r="A71" s="194" t="b">
        <v>0</v>
      </c>
      <c r="B71" s="710" t="s">
        <v>363</v>
      </c>
      <c r="C71" s="710"/>
      <c r="D71" s="710"/>
      <c r="E71" s="710"/>
      <c r="F71" s="710"/>
      <c r="G71" s="710"/>
      <c r="H71" s="710"/>
      <c r="I71" s="710"/>
      <c r="J71" s="710"/>
      <c r="K71" s="710"/>
      <c r="L71" s="710"/>
      <c r="M71" s="710"/>
      <c r="N71" s="710"/>
      <c r="S71" s="711" t="s">
        <v>364</v>
      </c>
      <c r="T71" s="712"/>
      <c r="U71" s="712"/>
      <c r="V71" s="713"/>
      <c r="W71" s="199"/>
      <c r="X71" s="200"/>
      <c r="Y71" s="201"/>
      <c r="Z71" s="178"/>
      <c r="AA71" s="1"/>
    </row>
    <row r="72" spans="1:31" ht="15.75" customHeight="1" x14ac:dyDescent="0.25">
      <c r="A72" s="194" t="b">
        <v>0</v>
      </c>
      <c r="B72" s="710" t="s">
        <v>365</v>
      </c>
      <c r="C72" s="710"/>
      <c r="D72" s="710"/>
      <c r="E72" s="710"/>
      <c r="F72" s="710"/>
      <c r="G72" s="710"/>
      <c r="H72" s="710"/>
      <c r="I72" s="710"/>
      <c r="J72" s="710"/>
      <c r="K72" s="710"/>
      <c r="L72" s="710"/>
      <c r="M72" s="710"/>
      <c r="N72" s="710"/>
      <c r="O72" s="195"/>
      <c r="P72" s="195"/>
      <c r="Q72" s="195"/>
      <c r="R72" s="195"/>
      <c r="S72" s="711"/>
      <c r="T72" s="712"/>
      <c r="U72" s="712"/>
      <c r="V72" s="713"/>
      <c r="W72" s="199"/>
      <c r="X72" s="200"/>
      <c r="Y72" s="201"/>
      <c r="Z72" s="1"/>
      <c r="AA72" s="1"/>
    </row>
    <row r="73" spans="1:31" ht="14.1" customHeight="1" x14ac:dyDescent="0.2">
      <c r="A73" s="194" t="b">
        <v>0</v>
      </c>
      <c r="B73" s="714" t="s">
        <v>366</v>
      </c>
      <c r="C73" s="714"/>
      <c r="D73" s="714"/>
      <c r="E73" s="714"/>
      <c r="F73" s="714"/>
      <c r="G73" s="714"/>
      <c r="H73" s="714"/>
      <c r="I73" s="714"/>
      <c r="J73" s="714"/>
      <c r="K73" s="714"/>
      <c r="L73" s="714"/>
      <c r="M73" s="714"/>
      <c r="N73" s="198"/>
      <c r="O73" s="202"/>
      <c r="P73" s="202"/>
      <c r="Q73" s="202"/>
      <c r="R73" s="202"/>
      <c r="S73" s="715" t="s">
        <v>367</v>
      </c>
      <c r="T73" s="716"/>
      <c r="U73" s="716"/>
      <c r="V73" s="717"/>
      <c r="W73" s="189"/>
      <c r="X73" s="190"/>
      <c r="Y73" s="191"/>
      <c r="Z73" s="1"/>
      <c r="AA73" s="1"/>
    </row>
    <row r="74" spans="1:31" ht="14.1" customHeight="1" thickBot="1" x14ac:dyDescent="0.25">
      <c r="C74" s="202"/>
      <c r="D74" s="202"/>
      <c r="E74" s="202"/>
      <c r="F74" s="202"/>
      <c r="G74" s="202"/>
      <c r="H74" s="202"/>
      <c r="I74" s="202"/>
      <c r="J74" s="202"/>
      <c r="K74" s="202"/>
      <c r="L74" s="202"/>
      <c r="M74" s="202"/>
      <c r="N74" s="202"/>
      <c r="O74" s="202"/>
      <c r="P74" s="202"/>
      <c r="Q74" s="202"/>
      <c r="R74" s="202"/>
      <c r="S74" s="715"/>
      <c r="T74" s="716"/>
      <c r="U74" s="716"/>
      <c r="V74" s="717"/>
      <c r="W74" s="203"/>
      <c r="X74" s="204"/>
      <c r="Y74" s="205"/>
      <c r="Z74" s="1"/>
      <c r="AA74" s="1"/>
    </row>
    <row r="75" spans="1:31" ht="14.1" customHeight="1" thickBot="1" x14ac:dyDescent="0.25">
      <c r="B75" s="696" t="s">
        <v>368</v>
      </c>
      <c r="C75" s="696"/>
      <c r="D75" s="697" t="s">
        <v>369</v>
      </c>
      <c r="E75" s="698"/>
      <c r="F75" s="698"/>
      <c r="G75" s="699"/>
      <c r="H75" s="206"/>
      <c r="I75" s="202"/>
      <c r="J75" s="207" t="s">
        <v>370</v>
      </c>
      <c r="K75" s="208" t="s">
        <v>371</v>
      </c>
      <c r="L75" s="202"/>
      <c r="M75" s="202"/>
      <c r="N75" s="202"/>
      <c r="O75" s="202"/>
      <c r="P75" s="202"/>
      <c r="Q75" s="202"/>
      <c r="R75" s="202"/>
      <c r="S75" s="700" t="s">
        <v>372</v>
      </c>
      <c r="T75" s="701"/>
      <c r="U75" s="701"/>
      <c r="V75" s="701"/>
      <c r="W75" s="701"/>
      <c r="X75" s="701"/>
      <c r="Y75" s="702"/>
      <c r="Z75" s="1"/>
      <c r="AA75" s="1"/>
    </row>
    <row r="76" spans="1:31" ht="15.75" thickBot="1" x14ac:dyDescent="0.3">
      <c r="C76" s="209"/>
      <c r="D76" s="209"/>
      <c r="E76" s="209"/>
      <c r="F76" s="209"/>
      <c r="G76" s="209"/>
      <c r="H76" s="209"/>
      <c r="I76" s="209"/>
      <c r="J76" s="209"/>
      <c r="K76" s="209"/>
      <c r="L76" s="209"/>
      <c r="M76" s="209"/>
      <c r="N76" s="209"/>
      <c r="O76" s="209"/>
      <c r="P76" s="209"/>
      <c r="Q76" s="209"/>
      <c r="R76" s="209"/>
      <c r="S76" s="703"/>
      <c r="T76" s="704"/>
      <c r="U76" s="704"/>
      <c r="V76" s="704"/>
      <c r="W76" s="704"/>
      <c r="X76" s="704"/>
      <c r="Y76" s="705"/>
      <c r="Z76"/>
      <c r="AA76"/>
      <c r="AB76"/>
      <c r="AC76"/>
      <c r="AD76"/>
      <c r="AE76"/>
    </row>
    <row r="77" spans="1:31" ht="19.350000000000001" customHeight="1" x14ac:dyDescent="0.25">
      <c r="A77" s="489"/>
      <c r="B77" s="489"/>
      <c r="C77" s="11"/>
      <c r="D77" s="11"/>
      <c r="E77" s="11"/>
      <c r="F77" s="210"/>
      <c r="G77" s="211"/>
      <c r="H77" s="211"/>
      <c r="I77"/>
      <c r="J77"/>
      <c r="K77"/>
      <c r="L77"/>
      <c r="M77"/>
      <c r="N77"/>
      <c r="O77"/>
      <c r="P77"/>
      <c r="Q77"/>
      <c r="R77"/>
      <c r="S77" s="706" t="s">
        <v>373</v>
      </c>
      <c r="T77" s="706"/>
      <c r="U77" s="212"/>
      <c r="V77" s="708" t="s">
        <v>374</v>
      </c>
      <c r="W77" s="708"/>
      <c r="X77" s="708"/>
      <c r="Y77" s="708"/>
    </row>
    <row r="78" spans="1:31" ht="19.350000000000001" customHeight="1" x14ac:dyDescent="0.25">
      <c r="A78" s="489"/>
      <c r="B78" s="489"/>
      <c r="C78" s="11"/>
      <c r="D78" s="11"/>
      <c r="E78" s="11"/>
      <c r="F78" s="210"/>
      <c r="G78" s="211"/>
      <c r="H78" s="211"/>
      <c r="I78"/>
      <c r="J78"/>
      <c r="K78"/>
      <c r="L78"/>
      <c r="M78"/>
      <c r="N78"/>
      <c r="O78"/>
      <c r="P78"/>
      <c r="Q78"/>
      <c r="R78"/>
      <c r="S78" s="707"/>
      <c r="T78" s="707"/>
      <c r="U78" s="213"/>
      <c r="V78" s="709" t="s">
        <v>375</v>
      </c>
      <c r="W78" s="709"/>
      <c r="X78" s="709"/>
      <c r="Y78" s="709"/>
    </row>
    <row r="79" spans="1:31" ht="19.350000000000001" customHeight="1" x14ac:dyDescent="0.25">
      <c r="A79" s="489"/>
      <c r="B79" s="489"/>
      <c r="C79" s="11"/>
      <c r="D79" s="11"/>
      <c r="E79" s="11"/>
      <c r="F79" s="210"/>
      <c r="G79" s="211"/>
      <c r="H79" s="211"/>
      <c r="I79"/>
      <c r="J79"/>
      <c r="K79"/>
      <c r="L79"/>
      <c r="M79"/>
      <c r="N79"/>
      <c r="O79"/>
      <c r="P79"/>
      <c r="Q79"/>
      <c r="R79"/>
      <c r="S79" s="707"/>
      <c r="T79" s="707"/>
      <c r="U79" s="213"/>
      <c r="V79" s="709" t="s">
        <v>376</v>
      </c>
      <c r="W79" s="709"/>
      <c r="X79" s="709"/>
      <c r="Y79" s="709"/>
    </row>
    <row r="80" spans="1:31" ht="28.35" customHeight="1" x14ac:dyDescent="0.25">
      <c r="A80" s="489"/>
      <c r="B80" s="489"/>
      <c r="C80" s="11"/>
      <c r="D80" s="11"/>
      <c r="E80" s="11"/>
      <c r="F80" s="210"/>
      <c r="G80" s="211"/>
      <c r="H80" s="211"/>
      <c r="I80"/>
      <c r="J80"/>
      <c r="K80"/>
      <c r="L80"/>
      <c r="M80"/>
      <c r="N80"/>
      <c r="O80"/>
      <c r="P80"/>
      <c r="Q80"/>
      <c r="R80"/>
      <c r="S80" s="214" t="s">
        <v>377</v>
      </c>
      <c r="T80" s="691"/>
      <c r="U80" s="692"/>
      <c r="V80" s="693"/>
      <c r="W80" s="215" t="s">
        <v>378</v>
      </c>
      <c r="X80" s="694"/>
      <c r="Y80" s="695"/>
    </row>
    <row r="81" spans="1:31" s="129" customFormat="1" ht="28.35" customHeight="1" x14ac:dyDescent="0.25">
      <c r="A81" s="489"/>
      <c r="B81" s="489"/>
      <c r="C81" s="11"/>
      <c r="D81" s="11"/>
      <c r="E81" s="11"/>
      <c r="F81" s="210"/>
      <c r="G81" s="211"/>
      <c r="H81" s="211"/>
      <c r="I81"/>
      <c r="J81"/>
      <c r="K81"/>
      <c r="L81"/>
      <c r="M81"/>
      <c r="N81"/>
      <c r="O81"/>
      <c r="P81"/>
      <c r="Q81"/>
      <c r="R81"/>
      <c r="S81" s="214" t="s">
        <v>379</v>
      </c>
      <c r="T81" s="691"/>
      <c r="U81" s="692"/>
      <c r="V81" s="693"/>
      <c r="W81" s="215" t="s">
        <v>378</v>
      </c>
      <c r="X81" s="694"/>
      <c r="Y81" s="695"/>
      <c r="AB81" s="1"/>
      <c r="AC81" s="1"/>
      <c r="AD81" s="1"/>
      <c r="AE81" s="1"/>
    </row>
    <row r="82" spans="1:31" s="129" customFormat="1" ht="28.35" customHeight="1" thickBot="1" x14ac:dyDescent="0.3">
      <c r="A82" s="489"/>
      <c r="B82" s="489"/>
      <c r="C82" s="11"/>
      <c r="D82" s="11"/>
      <c r="E82" s="11"/>
      <c r="F82" s="210"/>
      <c r="G82" s="211"/>
      <c r="H82" s="211"/>
      <c r="I82"/>
      <c r="J82"/>
      <c r="K82"/>
      <c r="L82"/>
      <c r="M82"/>
      <c r="N82"/>
      <c r="O82"/>
      <c r="P82"/>
      <c r="Q82"/>
      <c r="R82"/>
      <c r="S82" s="216" t="s">
        <v>380</v>
      </c>
      <c r="T82" s="680"/>
      <c r="U82" s="681"/>
      <c r="V82" s="682"/>
      <c r="W82" s="215" t="s">
        <v>378</v>
      </c>
      <c r="X82" s="683"/>
      <c r="Y82" s="684"/>
      <c r="AB82" s="1"/>
      <c r="AC82" s="1"/>
      <c r="AD82" s="1"/>
      <c r="AE82" s="1"/>
    </row>
    <row r="83" spans="1:31" s="129" customFormat="1" ht="42" customHeight="1" thickBot="1" x14ac:dyDescent="0.3">
      <c r="A83" s="489"/>
      <c r="B83" s="489"/>
      <c r="C83" s="11"/>
      <c r="D83" s="11"/>
      <c r="E83" s="11"/>
      <c r="F83" s="210"/>
      <c r="G83" s="211"/>
      <c r="H83" s="211"/>
      <c r="I83"/>
      <c r="J83"/>
      <c r="K83"/>
      <c r="L83"/>
      <c r="M83"/>
      <c r="N83"/>
      <c r="O83"/>
      <c r="P83"/>
      <c r="Q83"/>
      <c r="R83"/>
      <c r="S83" s="685" t="s">
        <v>381</v>
      </c>
      <c r="T83" s="686"/>
      <c r="U83" s="686"/>
      <c r="V83" s="686"/>
      <c r="W83" s="686"/>
      <c r="X83" s="686"/>
      <c r="Y83" s="687"/>
      <c r="AB83" s="1"/>
      <c r="AC83" s="1"/>
      <c r="AD83" s="1"/>
      <c r="AE83" s="1"/>
    </row>
    <row r="84" spans="1:31" s="129" customFormat="1" ht="35.450000000000003" customHeight="1" x14ac:dyDescent="0.25">
      <c r="A84" s="217"/>
      <c r="B84" s="217"/>
      <c r="C84" s="217"/>
      <c r="D84" s="217"/>
      <c r="E84" s="217"/>
      <c r="F84" s="217"/>
      <c r="G84" s="218"/>
      <c r="H84" s="218"/>
      <c r="I84"/>
      <c r="J84"/>
      <c r="K84"/>
      <c r="L84"/>
      <c r="M84"/>
      <c r="N84"/>
      <c r="O84"/>
      <c r="P84"/>
      <c r="Q84"/>
      <c r="R84"/>
      <c r="S84" s="1"/>
      <c r="T84" s="219"/>
      <c r="U84" s="1"/>
      <c r="AB84" s="1"/>
      <c r="AC84" s="1"/>
      <c r="AD84" s="1"/>
      <c r="AE84" s="1"/>
    </row>
  </sheetData>
  <protectedRanges>
    <protectedRange sqref="E4:E5 E2 B6:D6 B3:D3" name="Plage7_2_1"/>
  </protectedRanges>
  <mergeCells count="257">
    <mergeCell ref="A82:B82"/>
    <mergeCell ref="T82:V82"/>
    <mergeCell ref="X82:Y82"/>
    <mergeCell ref="A83:B83"/>
    <mergeCell ref="S83:Y83"/>
    <mergeCell ref="A80:B80"/>
    <mergeCell ref="T80:V80"/>
    <mergeCell ref="X80:Y80"/>
    <mergeCell ref="A81:B81"/>
    <mergeCell ref="T81:V81"/>
    <mergeCell ref="X81:Y81"/>
    <mergeCell ref="A77:B77"/>
    <mergeCell ref="S77:T79"/>
    <mergeCell ref="V77:Y77"/>
    <mergeCell ref="A78:B78"/>
    <mergeCell ref="V78:Y78"/>
    <mergeCell ref="A79:B79"/>
    <mergeCell ref="V79:Y79"/>
    <mergeCell ref="B73:M73"/>
    <mergeCell ref="S73:S74"/>
    <mergeCell ref="T73:V74"/>
    <mergeCell ref="B75:C75"/>
    <mergeCell ref="D75:G75"/>
    <mergeCell ref="S75:Y76"/>
    <mergeCell ref="S69:U70"/>
    <mergeCell ref="V69:V70"/>
    <mergeCell ref="B70:N70"/>
    <mergeCell ref="B71:N71"/>
    <mergeCell ref="S71:S72"/>
    <mergeCell ref="T71:V72"/>
    <mergeCell ref="B72:N72"/>
    <mergeCell ref="S63:U64"/>
    <mergeCell ref="V63:V64"/>
    <mergeCell ref="B65:L65"/>
    <mergeCell ref="S65:U66"/>
    <mergeCell ref="V65:V66"/>
    <mergeCell ref="A66:A67"/>
    <mergeCell ref="B66:L68"/>
    <mergeCell ref="S67:U68"/>
    <mergeCell ref="V67:V68"/>
    <mergeCell ref="W59:Y59"/>
    <mergeCell ref="J60:K60"/>
    <mergeCell ref="S60:Y60"/>
    <mergeCell ref="AC60:AD60"/>
    <mergeCell ref="E61:K61"/>
    <mergeCell ref="S61:U62"/>
    <mergeCell ref="V61:V62"/>
    <mergeCell ref="A56:Q56"/>
    <mergeCell ref="S56:Y57"/>
    <mergeCell ref="AC56:AD56"/>
    <mergeCell ref="A58:B58"/>
    <mergeCell ref="W58:Y58"/>
    <mergeCell ref="AC58:AD58"/>
    <mergeCell ref="W55:Y55"/>
    <mergeCell ref="A54:C54"/>
    <mergeCell ref="D54:F54"/>
    <mergeCell ref="I54:K54"/>
    <mergeCell ref="A55:C55"/>
    <mergeCell ref="D55:F55"/>
    <mergeCell ref="I55:K55"/>
    <mergeCell ref="D52:F52"/>
    <mergeCell ref="I52:K52"/>
    <mergeCell ref="W52:Y52"/>
    <mergeCell ref="A53:C53"/>
    <mergeCell ref="D53:F53"/>
    <mergeCell ref="I53:K53"/>
    <mergeCell ref="W53:Y53"/>
    <mergeCell ref="A50:C50"/>
    <mergeCell ref="D50:F50"/>
    <mergeCell ref="I50:K50"/>
    <mergeCell ref="N50:N55"/>
    <mergeCell ref="W50:Y50"/>
    <mergeCell ref="A51:C51"/>
    <mergeCell ref="D51:F51"/>
    <mergeCell ref="I51:K51"/>
    <mergeCell ref="W51:Y51"/>
    <mergeCell ref="A52:C52"/>
    <mergeCell ref="A47:D47"/>
    <mergeCell ref="E47:F47"/>
    <mergeCell ref="J47:K47"/>
    <mergeCell ref="W47:Y47"/>
    <mergeCell ref="A48:Q48"/>
    <mergeCell ref="S48:Y49"/>
    <mergeCell ref="A49:C49"/>
    <mergeCell ref="D49:F49"/>
    <mergeCell ref="I49:K49"/>
    <mergeCell ref="A45:D45"/>
    <mergeCell ref="E45:F45"/>
    <mergeCell ref="J45:K45"/>
    <mergeCell ref="W45:Y45"/>
    <mergeCell ref="A46:D46"/>
    <mergeCell ref="E46:F46"/>
    <mergeCell ref="J46:K46"/>
    <mergeCell ref="W46:Y46"/>
    <mergeCell ref="A43:D43"/>
    <mergeCell ref="E43:F43"/>
    <mergeCell ref="J43:K43"/>
    <mergeCell ref="W43:Y43"/>
    <mergeCell ref="A44:D44"/>
    <mergeCell ref="E44:F44"/>
    <mergeCell ref="J44:K44"/>
    <mergeCell ref="W44:Y44"/>
    <mergeCell ref="J42:K42"/>
    <mergeCell ref="W42:Y42"/>
    <mergeCell ref="A39:D39"/>
    <mergeCell ref="E39:F39"/>
    <mergeCell ref="J39:K39"/>
    <mergeCell ref="W39:Y39"/>
    <mergeCell ref="A40:D40"/>
    <mergeCell ref="E40:F40"/>
    <mergeCell ref="J40:K40"/>
    <mergeCell ref="W40:Y40"/>
    <mergeCell ref="A37:D37"/>
    <mergeCell ref="E37:F37"/>
    <mergeCell ref="J37:K37"/>
    <mergeCell ref="W37:Y37"/>
    <mergeCell ref="A38:D38"/>
    <mergeCell ref="E38:F38"/>
    <mergeCell ref="J38:K38"/>
    <mergeCell ref="W38:Y38"/>
    <mergeCell ref="A34:Q34"/>
    <mergeCell ref="S34:Y35"/>
    <mergeCell ref="A35:D35"/>
    <mergeCell ref="E35:F35"/>
    <mergeCell ref="J35:K35"/>
    <mergeCell ref="A36:D36"/>
    <mergeCell ref="E36:F36"/>
    <mergeCell ref="J36:K36"/>
    <mergeCell ref="M36:M47"/>
    <mergeCell ref="W36:Y36"/>
    <mergeCell ref="A41:D41"/>
    <mergeCell ref="E41:F41"/>
    <mergeCell ref="J41:K41"/>
    <mergeCell ref="W41:Y41"/>
    <mergeCell ref="A42:D42"/>
    <mergeCell ref="E42:F42"/>
    <mergeCell ref="C32:D32"/>
    <mergeCell ref="E32:G32"/>
    <mergeCell ref="H32:K32"/>
    <mergeCell ref="W32:Y32"/>
    <mergeCell ref="C33:D33"/>
    <mergeCell ref="E33:G33"/>
    <mergeCell ref="H33:K33"/>
    <mergeCell ref="W33:Y33"/>
    <mergeCell ref="C30:D30"/>
    <mergeCell ref="E30:G30"/>
    <mergeCell ref="H30:K30"/>
    <mergeCell ref="W30:Y30"/>
    <mergeCell ref="C31:D31"/>
    <mergeCell ref="E31:G31"/>
    <mergeCell ref="H31:K31"/>
    <mergeCell ref="W31:Y31"/>
    <mergeCell ref="C28:D28"/>
    <mergeCell ref="E28:G28"/>
    <mergeCell ref="H28:K28"/>
    <mergeCell ref="W28:Y28"/>
    <mergeCell ref="C29:D29"/>
    <mergeCell ref="E29:G29"/>
    <mergeCell ref="H29:K29"/>
    <mergeCell ref="W29:Y29"/>
    <mergeCell ref="C26:D26"/>
    <mergeCell ref="E26:G26"/>
    <mergeCell ref="H26:K26"/>
    <mergeCell ref="W26:Y26"/>
    <mergeCell ref="C27:D27"/>
    <mergeCell ref="E27:G27"/>
    <mergeCell ref="H27:K27"/>
    <mergeCell ref="W27:Y27"/>
    <mergeCell ref="W23:Y23"/>
    <mergeCell ref="C24:D24"/>
    <mergeCell ref="E24:G24"/>
    <mergeCell ref="H24:K24"/>
    <mergeCell ref="W24:Y24"/>
    <mergeCell ref="C25:D25"/>
    <mergeCell ref="E25:G25"/>
    <mergeCell ref="H25:K25"/>
    <mergeCell ref="W25:Y25"/>
    <mergeCell ref="C22:D22"/>
    <mergeCell ref="E22:G22"/>
    <mergeCell ref="H22:K22"/>
    <mergeCell ref="C23:D23"/>
    <mergeCell ref="E23:G23"/>
    <mergeCell ref="H23:K23"/>
    <mergeCell ref="C20:D20"/>
    <mergeCell ref="E20:G20"/>
    <mergeCell ref="H20:K20"/>
    <mergeCell ref="C21:D21"/>
    <mergeCell ref="E21:G21"/>
    <mergeCell ref="H21:K21"/>
    <mergeCell ref="C19:D19"/>
    <mergeCell ref="E19:G19"/>
    <mergeCell ref="H19:K19"/>
    <mergeCell ref="C16:D16"/>
    <mergeCell ref="E16:G16"/>
    <mergeCell ref="H16:K16"/>
    <mergeCell ref="W16:Y16"/>
    <mergeCell ref="C17:D17"/>
    <mergeCell ref="E17:G17"/>
    <mergeCell ref="H17:K17"/>
    <mergeCell ref="W17:Y17"/>
    <mergeCell ref="C18:D18"/>
    <mergeCell ref="E18:G18"/>
    <mergeCell ref="H18:K18"/>
    <mergeCell ref="W18:Y18"/>
    <mergeCell ref="C13:D13"/>
    <mergeCell ref="E13:G13"/>
    <mergeCell ref="H13:K13"/>
    <mergeCell ref="W13:Y13"/>
    <mergeCell ref="C14:D14"/>
    <mergeCell ref="E14:G14"/>
    <mergeCell ref="M11:N11"/>
    <mergeCell ref="O11:O12"/>
    <mergeCell ref="P11:P12"/>
    <mergeCell ref="Q11:Q12"/>
    <mergeCell ref="S11:S12"/>
    <mergeCell ref="T11:T12"/>
    <mergeCell ref="H11:K12"/>
    <mergeCell ref="L11:L12"/>
    <mergeCell ref="H14:K14"/>
    <mergeCell ref="W14:Y14"/>
    <mergeCell ref="A1:Q1"/>
    <mergeCell ref="R1:Y1"/>
    <mergeCell ref="R2:R60"/>
    <mergeCell ref="A3:A4"/>
    <mergeCell ref="B3:F4"/>
    <mergeCell ref="I3:N3"/>
    <mergeCell ref="S3:T3"/>
    <mergeCell ref="V3:Y4"/>
    <mergeCell ref="I4:J4"/>
    <mergeCell ref="L4:M4"/>
    <mergeCell ref="B5:F5"/>
    <mergeCell ref="I5:J5"/>
    <mergeCell ref="L5:M5"/>
    <mergeCell ref="V5:W5"/>
    <mergeCell ref="X5:Y5"/>
    <mergeCell ref="B6:F6"/>
    <mergeCell ref="C15:D15"/>
    <mergeCell ref="E15:G15"/>
    <mergeCell ref="H15:K15"/>
    <mergeCell ref="W15:Y15"/>
    <mergeCell ref="U11:U12"/>
    <mergeCell ref="V11:V12"/>
    <mergeCell ref="I6:J6"/>
    <mergeCell ref="L6:M6"/>
    <mergeCell ref="V6:W6"/>
    <mergeCell ref="X6:Y6"/>
    <mergeCell ref="A11:A12"/>
    <mergeCell ref="B11:B12"/>
    <mergeCell ref="C11:D12"/>
    <mergeCell ref="E11:G12"/>
    <mergeCell ref="B7:F7"/>
    <mergeCell ref="I7:J7"/>
    <mergeCell ref="S7:Y8"/>
    <mergeCell ref="A9:Q9"/>
    <mergeCell ref="A10:Q10"/>
    <mergeCell ref="S10:Y10"/>
    <mergeCell ref="W11:Y12"/>
  </mergeCells>
  <conditionalFormatting sqref="K4">
    <cfRule type="expression" dxfId="14" priority="9" stopIfTrue="1">
      <formula>#REF!&gt;#REF!</formula>
    </cfRule>
  </conditionalFormatting>
  <conditionalFormatting sqref="N4">
    <cfRule type="expression" dxfId="13" priority="3" stopIfTrue="1">
      <formula>#REF!&gt;#REF!</formula>
    </cfRule>
  </conditionalFormatting>
  <conditionalFormatting sqref="N5 K5:K7">
    <cfRule type="expression" dxfId="12" priority="8">
      <formula>#REF!&gt;#REF!</formula>
    </cfRule>
  </conditionalFormatting>
  <conditionalFormatting sqref="N36:N47">
    <cfRule type="expression" dxfId="11" priority="1">
      <formula>$B$5="Sous-volet 2.3 — Projets de développement du secteur des pêches et de l'aquaculture commerciales – projets structurants d'intérêt collectif"</formula>
    </cfRule>
  </conditionalFormatting>
  <conditionalFormatting sqref="N58">
    <cfRule type="expression" dxfId="10" priority="2">
      <formula>$B$5="Sous-volet 2.3 — Projets de développement du secteur des pêches et de l'aquaculture commerciales – projets structurants d'intérêt collectif"</formula>
    </cfRule>
  </conditionalFormatting>
  <conditionalFormatting sqref="AA56 AA58:AA59">
    <cfRule type="expression" dxfId="9" priority="10">
      <formula>$AA56&lt;&gt;$Z58</formula>
    </cfRule>
  </conditionalFormatting>
  <conditionalFormatting sqref="AA57">
    <cfRule type="expression" dxfId="8" priority="11">
      <formula>$AA57&lt;&gt;$Z60</formula>
    </cfRule>
  </conditionalFormatting>
  <conditionalFormatting sqref="AB56:AB59">
    <cfRule type="expression" dxfId="7" priority="4" stopIfTrue="1">
      <formula>AB56=0</formula>
    </cfRule>
    <cfRule type="expression" dxfId="6" priority="5" stopIfTrue="1">
      <formula>AB56&lt;2500</formula>
    </cfRule>
    <cfRule type="expression" dxfId="5" priority="6" stopIfTrue="1">
      <formula>AB56&gt;15000</formula>
    </cfRule>
    <cfRule type="expression" dxfId="4" priority="7" stopIfTrue="1">
      <formula>AB56&gt;2499</formula>
    </cfRule>
  </conditionalFormatting>
  <dataValidations count="4">
    <dataValidation type="decimal" errorStyle="information" operator="lessThanOrEqual" allowBlank="1" showInputMessage="1" showErrorMessage="1" error="Un montant supérieur à 26% devra être justifié par une démonstration comptable!" sqref="H36:H47" xr:uid="{074902D3-52CC-4116-8160-0BAD54743E41}">
      <formula1>0.26</formula1>
    </dataValidation>
    <dataValidation allowBlank="1" showInputMessage="1" showErrorMessage="1" promptTitle="!!! ATTENTION !!!" prompt="La contribution en nature n'est pas admissible pour cette dépense." sqref="M58 N50" xr:uid="{82446110-8CF0-4F74-869F-117663BE48B5}"/>
    <dataValidation type="custom" allowBlank="1" showInputMessage="1" showErrorMessage="1" error="La contribution en nature n'est pas admissible pour ce volet." sqref="N58 N36:N47" xr:uid="{CB0883D1-7760-48CB-BEBA-9249D78290E8}">
      <formula1>$B$5&lt;&gt;"Sous-volet 2.3 — Projets de développement du secteur des pêches et de l'aquaculture commerciales – projets structurants d'intérêt collectif"</formula1>
    </dataValidation>
    <dataValidation errorStyle="warning" allowBlank="1" showInputMessage="1" showErrorMessage="1" promptTitle="!!! ATTENTION !!!" prompt="La contribution en argent n'est pas admissible pour cette dépense." sqref="M36:M47" xr:uid="{82064BE4-2E21-45EB-A80F-E0056DA230E3}"/>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238B6954-F030-41AF-87D3-D800D1D0A3D3}">
          <x14:formula1>
            <xm:f>IF('Coût Structure de financement'!$B$7="Sous-volet 2.3 — Projets de développement du secteur des pêches et de l'aquaculture commerciales – projets structurants d'intérêt collectif",ListeB,ListeA)</xm:f>
          </x14:formula1>
          <xm:sqref>H13:K33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B1644-BCBC-4BB3-A2EF-821B41D8ABB0}">
  <sheetPr>
    <tabColor rgb="FFFFFF00"/>
  </sheetPr>
  <dimension ref="A1:P22"/>
  <sheetViews>
    <sheetView showGridLines="0" topLeftCell="A3" zoomScale="110" zoomScaleNormal="110" workbookViewId="0">
      <selection activeCell="L14" sqref="L14:P14"/>
    </sheetView>
  </sheetViews>
  <sheetFormatPr baseColWidth="10" defaultColWidth="11.42578125" defaultRowHeight="15" x14ac:dyDescent="0.25"/>
  <cols>
    <col min="1" max="1" width="23.85546875" customWidth="1"/>
    <col min="2" max="2" width="21.5703125" customWidth="1"/>
    <col min="3" max="3" width="17" customWidth="1"/>
    <col min="4" max="5" width="20" customWidth="1"/>
    <col min="6" max="6" width="19" customWidth="1"/>
    <col min="7" max="7" width="17" customWidth="1"/>
    <col min="8" max="8" width="23.28515625" customWidth="1"/>
    <col min="9" max="9" width="14.5703125" customWidth="1"/>
    <col min="10" max="10" width="17.42578125" customWidth="1"/>
  </cols>
  <sheetData>
    <row r="1" spans="1:16" ht="21" x14ac:dyDescent="0.35">
      <c r="A1" s="855" t="s">
        <v>477</v>
      </c>
      <c r="B1" s="855"/>
      <c r="C1" s="855"/>
      <c r="D1" s="855"/>
      <c r="E1" s="855"/>
      <c r="F1" s="855"/>
      <c r="G1" s="855"/>
      <c r="H1" s="855"/>
    </row>
    <row r="2" spans="1:16" ht="15.75" x14ac:dyDescent="0.25">
      <c r="A2" s="856" t="s">
        <v>476</v>
      </c>
      <c r="B2" s="856"/>
      <c r="C2" s="856"/>
      <c r="D2" s="856"/>
      <c r="E2" s="856"/>
      <c r="F2" s="856"/>
      <c r="G2" s="856"/>
      <c r="H2" s="856"/>
    </row>
    <row r="5" spans="1:16" ht="22.5" customHeight="1" x14ac:dyDescent="0.25">
      <c r="A5" s="857" t="s">
        <v>475</v>
      </c>
      <c r="B5" s="854">
        <f>'Coût Structure de financement'!B3</f>
        <v>0</v>
      </c>
      <c r="C5" s="854"/>
      <c r="D5" s="854"/>
      <c r="F5" s="345" t="s">
        <v>474</v>
      </c>
      <c r="G5" s="860">
        <f>'Coût Structure de financement'!L4</f>
        <v>0</v>
      </c>
      <c r="H5" s="861"/>
    </row>
    <row r="6" spans="1:16" x14ac:dyDescent="0.25">
      <c r="A6" s="858"/>
      <c r="B6" s="854"/>
      <c r="C6" s="854"/>
      <c r="D6" s="854"/>
    </row>
    <row r="7" spans="1:16" x14ac:dyDescent="0.25">
      <c r="A7" s="859"/>
      <c r="B7" s="854"/>
      <c r="C7" s="854"/>
      <c r="D7" s="854"/>
    </row>
    <row r="8" spans="1:16" ht="45" customHeight="1" x14ac:dyDescent="0.25">
      <c r="A8" s="344" t="s">
        <v>473</v>
      </c>
      <c r="B8" s="854" t="str">
        <f>'Coût Structure de financement'!B7</f>
        <v>(À sélectionner)</v>
      </c>
      <c r="C8" s="854"/>
      <c r="D8" s="854"/>
    </row>
    <row r="10" spans="1:16" x14ac:dyDescent="0.25">
      <c r="E10" s="374"/>
      <c r="F10" t="s">
        <v>507</v>
      </c>
    </row>
    <row r="11" spans="1:16" x14ac:dyDescent="0.25">
      <c r="H11" s="343"/>
    </row>
    <row r="12" spans="1:16" ht="42" customHeight="1" x14ac:dyDescent="0.25">
      <c r="A12" s="860" t="s">
        <v>472</v>
      </c>
      <c r="B12" s="869"/>
      <c r="C12" s="861"/>
      <c r="D12" s="794" t="s">
        <v>510</v>
      </c>
      <c r="E12" s="868" t="s">
        <v>316</v>
      </c>
      <c r="F12" s="868"/>
      <c r="G12" s="868" t="s">
        <v>211</v>
      </c>
      <c r="H12" s="881" t="s">
        <v>506</v>
      </c>
      <c r="I12" s="877" t="s">
        <v>511</v>
      </c>
      <c r="J12" s="879" t="s">
        <v>465</v>
      </c>
      <c r="K12" s="879" t="s">
        <v>471</v>
      </c>
      <c r="L12" s="882" t="s">
        <v>470</v>
      </c>
      <c r="M12" s="882"/>
      <c r="N12" s="882"/>
      <c r="O12" s="882"/>
      <c r="P12" s="882"/>
    </row>
    <row r="13" spans="1:16" x14ac:dyDescent="0.25">
      <c r="A13" s="865" t="s">
        <v>464</v>
      </c>
      <c r="B13" s="866"/>
      <c r="C13" s="867"/>
      <c r="D13" s="794"/>
      <c r="E13" s="237" t="s">
        <v>323</v>
      </c>
      <c r="F13" s="237" t="s">
        <v>19</v>
      </c>
      <c r="G13" s="868"/>
      <c r="H13" s="881"/>
      <c r="I13" s="878"/>
      <c r="J13" s="880"/>
      <c r="K13" s="879"/>
      <c r="L13" s="882"/>
      <c r="M13" s="882"/>
      <c r="N13" s="882"/>
      <c r="O13" s="882"/>
      <c r="P13" s="882"/>
    </row>
    <row r="14" spans="1:16" x14ac:dyDescent="0.25">
      <c r="A14" s="862" t="s">
        <v>16</v>
      </c>
      <c r="B14" s="863"/>
      <c r="C14" s="864"/>
      <c r="D14" s="372">
        <f>SUMIF('Réclamation 1'!$H$13:$H$33,'Sommaire des réclamations'!A14,'Réclamation 1'!$L$13:$L$33)+SUMIF('Réclamation 2'!$H$13:$H$33,'Sommaire des réclamations'!A14,'Réclamation 2'!$L$13:$L$33)+SUMIF('Réclamation 3'!$H$13:$H$33,'Sommaire des réclamations'!A14,'Réclamation 3'!$L$13:$L$33)</f>
        <v>0</v>
      </c>
      <c r="E14" s="334">
        <f>SUMIF('Réclamation 1'!$H$13:$H$33,'Sommaire des réclamations'!A14,'Réclamation 1'!$M$13:$M$33)+SUMIF('Réclamation 2'!$H$13:$H$33,'Sommaire des réclamations'!A14,'Réclamation 2'!$M$13:$M$33)+SUMIF('Réclamation 3'!$H$13:$H$33,'Sommaire des réclamations'!A14,'Réclamation 3'!$M$13:$M$33)</f>
        <v>0</v>
      </c>
      <c r="F14" s="373">
        <f>SUMIF('Réclamation 1'!$H$13:$H$33,'Sommaire des réclamations'!A14,'Réclamation 1'!$N$13:$N$33)+SUMIF('Réclamation 2'!$H$13:$H$33,'Sommaire des réclamations'!A14,'Réclamation 2'!$N$13:$N$33)+SUMIF('Réclamation 3'!$H$13:$H$33,'Sommaire des réclamations'!A14,'Réclamation 3'!$N$13:$N33)</f>
        <v>0</v>
      </c>
      <c r="G14" s="334">
        <f>SUMIF('Réclamation 1'!$H$13:$H$33,'Sommaire des réclamations'!A14,'Réclamation 1'!$O$13:$O$33)+SUMIF('Réclamation 2'!$H$13:$H$33,'Sommaire des réclamations'!A14,'Réclamation 2'!$O$13:$O$33)+SUMIF('Réclamation 3'!$H$13:$H$33,'Sommaire des réclamations'!A14,'Réclamation 3'!$O$13:$O$33)</f>
        <v>0</v>
      </c>
      <c r="H14" s="334">
        <f>SUMIF('Réclamation 1'!$H$13:$H$33,'Sommaire des réclamations'!A14,'Réclamation 1'!$T$13:$T$33)+SUMIF('Réclamation 2'!$H$13:$H$33,'Sommaire des réclamations'!A14,'Réclamation 2'!$T$13:$T$33)+SUMIF('Réclamation 3'!$H$13:$H$33,'Sommaire des réclamations'!A14,'Réclamation 3'!$T13:$T$33)</f>
        <v>0</v>
      </c>
      <c r="I14" s="334">
        <f>SUM('Coût Structure de financement'!H18:H21)</f>
        <v>0</v>
      </c>
      <c r="J14" s="341">
        <f>I14-H14</f>
        <v>0</v>
      </c>
      <c r="K14" s="342" t="e">
        <f>IF(OR(J14="",#REF!="",#REF!=0),"",J14/#REF!)</f>
        <v>#REF!</v>
      </c>
      <c r="L14" s="873" t="e">
        <f>IF(J14&lt;0,"Dépassement de coût ","") &amp; IF(OR(E14&lt;#REF!,F14&lt;#REF!),"Mise de fonds minimale non atteinte","")</f>
        <v>#REF!</v>
      </c>
      <c r="M14" s="873"/>
      <c r="N14" s="873"/>
      <c r="O14" s="873"/>
      <c r="P14" s="873"/>
    </row>
    <row r="15" spans="1:16" x14ac:dyDescent="0.25">
      <c r="A15" s="862" t="s">
        <v>21</v>
      </c>
      <c r="B15" s="863"/>
      <c r="C15" s="864"/>
      <c r="D15" s="372" cm="1">
        <f t="array" ref="D15">SUM('Réclamation 1'!L36:L47+'Réclamation 2'!L36:L47+'Réclamation 3'!L36:L47)</f>
        <v>0</v>
      </c>
      <c r="E15" s="373">
        <f>SUMIF('Réclamation 1'!$H$13:$H$33,'Sommaire des réclamations'!A15,'Réclamation 1'!$M$13:$M$33)+SUMIF('Réclamation 2'!$H$13:$H$33,'Sommaire des réclamations'!A15,'Réclamation 2'!$M$13:$M$33)+SUMIF('Réclamation 3'!$H$13:$H$33,'Sommaire des réclamations'!A15,'Réclamation 3'!$M$13:$M$33)</f>
        <v>0</v>
      </c>
      <c r="F15" s="334" cm="1">
        <f t="array" ref="F15">SUM('Réclamation 1'!N36:N47+'Réclamation 2'!N36:N47+'Réclamation 3'!N36:N47)</f>
        <v>0</v>
      </c>
      <c r="G15" s="334" cm="1">
        <f t="array" ref="G15">SUM('Réclamation 1'!O36:O47+'Réclamation 2'!O36:O47+'Réclamation 3'!O36:O47)</f>
        <v>0</v>
      </c>
      <c r="H15" s="334" cm="1">
        <f t="array" ref="H15">SUM('Réclamation 1'!T36:T47+'Réclamation 2'!T36:T47+'Réclamation 3'!T36:T47)</f>
        <v>0</v>
      </c>
      <c r="I15" s="334">
        <f>SUM('Coût Structure de financement'!H27:H40)</f>
        <v>0</v>
      </c>
      <c r="J15" s="341">
        <f t="shared" ref="J15:J19" si="0">I15-H15</f>
        <v>0</v>
      </c>
      <c r="K15" s="340" t="e">
        <f>IF(OR(J15="",#REF!="",#REF!=0),"",J15/#REF!)</f>
        <v>#REF!</v>
      </c>
      <c r="L15" s="873" t="e">
        <f>IF(J15&lt;0,"Dépassement de coût ","") &amp; IF(OR(E15&lt;#REF!,F15&lt;#REF!),"Mise de fonds minimale non atteinte","")</f>
        <v>#REF!</v>
      </c>
      <c r="M15" s="873"/>
      <c r="N15" s="873"/>
      <c r="O15" s="873"/>
      <c r="P15" s="873"/>
    </row>
    <row r="16" spans="1:16" x14ac:dyDescent="0.25">
      <c r="A16" s="870" t="s">
        <v>469</v>
      </c>
      <c r="B16" s="871"/>
      <c r="C16" s="872"/>
      <c r="D16" s="372" cm="1">
        <f t="array" ref="D16">SUM('Réclamation 1'!L50:L55+'Réclamation 2'!L50:L55+'Réclamation 3'!L50:L55)</f>
        <v>0</v>
      </c>
      <c r="E16" s="334">
        <f>SUMIF('Réclamation 1'!$H$13:$H$33,'Sommaire des réclamations'!A16,'Réclamation 1'!$M$13:$M$33)+SUMIF('Réclamation 2'!$H$13:$H$33,'Sommaire des réclamations'!A16,'Réclamation 2'!$M$13:$M$33)+SUMIF('Réclamation 3'!$H$13:$H$33,'Sommaire des réclamations'!A16,'Réclamation 3'!$M$13:$M$33)</f>
        <v>0</v>
      </c>
      <c r="F16" s="373">
        <f>SUMIF('Réclamation 1'!$H$13:$H$33,'Sommaire des réclamations'!A16,'Réclamation 1'!$M$13:$M$33)+SUMIF('Réclamation 2'!$H$13:$H$33,'Sommaire des réclamations'!A16,'Réclamation 2'!$M$13:$M$33)+SUMIF('Réclamation 3'!$H$13:$H$33,'Sommaire des réclamations'!A16,'Réclamation 3'!$M$13:$M$33)</f>
        <v>0</v>
      </c>
      <c r="G16" s="373">
        <f>SUMIF('Réclamation 1'!$H$13:$H$33,'Sommaire des réclamations'!A16,'Réclamation 1'!$M$13:$M$33)+SUMIF('Réclamation 2'!$H$13:$H$33,'Sommaire des réclamations'!A16,'Réclamation 2'!$M$13:$M$33)+SUMIF('Réclamation 3'!$H$13:$H$33,'Sommaire des réclamations'!A16,'Réclamation 3'!$M$13:$M$33)</f>
        <v>0</v>
      </c>
      <c r="H16" s="334" cm="1">
        <f t="array" ref="H16">SUM('Réclamation 1'!T50:T55+'Réclamation 2'!T50:T55+'Réclamation 3'!T50:T55)</f>
        <v>0</v>
      </c>
      <c r="I16" s="334">
        <f>SUM('Coût Structure de financement'!H45:H49)</f>
        <v>0</v>
      </c>
      <c r="J16" s="341">
        <f t="shared" si="0"/>
        <v>0</v>
      </c>
      <c r="K16" s="340" t="e">
        <f>IF(OR(J16="",#REF!="",#REF!=0),"",J16/#REF!)</f>
        <v>#REF!</v>
      </c>
      <c r="L16" s="873" t="e">
        <f>IF(J16&lt;0,"Dépassement de coût ","") &amp; IF(OR(E16&lt;#REF!,F16&lt;#REF!),"Mise de fonds minimale non atteinte","")</f>
        <v>#REF!</v>
      </c>
      <c r="M16" s="873"/>
      <c r="N16" s="873"/>
      <c r="O16" s="873"/>
      <c r="P16" s="873"/>
    </row>
    <row r="17" spans="1:16" x14ac:dyDescent="0.25">
      <c r="A17" s="862" t="s">
        <v>383</v>
      </c>
      <c r="B17" s="863"/>
      <c r="C17" s="864"/>
      <c r="D17" s="372">
        <f>SUMIF('Réclamation 1'!$H$13:$H$33,'Sommaire des réclamations'!A17,'Réclamation 1'!$L$13:$L$33)+SUMIF('Réclamation 2'!$H$13:$H$33,'Sommaire des réclamations'!A17,'Réclamation 2'!$L$13:$L$33)+SUMIF('Réclamation 3'!$H$13:$H$33,'Sommaire des réclamations'!A17,'Réclamation 3'!$L$13:$L$33)</f>
        <v>0</v>
      </c>
      <c r="E17" s="334">
        <f>SUMIF('Réclamation 1'!$H$13:$H$33,'Sommaire des réclamations'!A17,'Réclamation 1'!$M$13:$M$33)+SUMIF('Réclamation 2'!$H$13:$H$33,'Sommaire des réclamations'!A17,'Réclamation 2'!$M$13:$M$33)+SUMIF('Réclamation 3'!$H$13:$H$33,'Sommaire des réclamations'!A17,'Réclamation 3'!$M$13:$M$33)</f>
        <v>0</v>
      </c>
      <c r="F17" s="334">
        <f>SUMIF('Réclamation 1'!$H$13:$H$33,'Sommaire des réclamations'!A17,'Réclamation 1'!$N$13:$N$33)+SUMIF('Réclamation 2'!$H$13:$H$33,'Sommaire des réclamations'!A17,'Réclamation 2'!$N$13:$N$33)+SUMIF('Réclamation 3'!$H$13:$H$33,'Sommaire des réclamations'!A17,'Réclamation 3'!$N$13:$N33)</f>
        <v>0</v>
      </c>
      <c r="G17" s="334">
        <f>SUMIF('Réclamation 1'!$H$13:$H$33,'Sommaire des réclamations'!A17,'Réclamation 1'!$O$13:$O$33)+SUMIF('Réclamation 2'!$H$13:$H$33,'Sommaire des réclamations'!A17,'Réclamation 2'!$O$13:$O$33)+SUMIF('Réclamation 3'!$H$13:$H$33,'Sommaire des réclamations'!A17,'Réclamation 3'!$O$13:$O$33)</f>
        <v>0</v>
      </c>
      <c r="H17" s="334">
        <f>SUMIF('Réclamation 1'!$H$13:$H$33,'Sommaire des réclamations'!A17,'Réclamation 1'!$T$13:$T$33)+SUMIF('Réclamation 2'!$H$13:$H$33,'Sommaire des réclamations'!A17,'Réclamation 2'!$T$13:$T$33)+SUMIF('Réclamation 3'!$H$13:$H$33,'Sommaire des réclamations'!A17,'Réclamation 3'!$T13:$T$33)</f>
        <v>0</v>
      </c>
      <c r="I17" s="334">
        <f>SUM('Coût Structure de financement'!H68:H72)</f>
        <v>0</v>
      </c>
      <c r="J17" s="341">
        <f t="shared" si="0"/>
        <v>0</v>
      </c>
      <c r="K17" s="340" t="e">
        <f>IF(OR(J17="",#REF!="",#REF!=0),"",J17/#REF!)</f>
        <v>#REF!</v>
      </c>
      <c r="L17" s="873" t="e">
        <f>IF(J17&lt;0,"Dépassement de coût ","") &amp; IF(OR(E17&lt;#REF!,F17&lt;#REF!),"Mise de fonds minimale non atteinte","")</f>
        <v>#REF!</v>
      </c>
      <c r="M17" s="873"/>
      <c r="N17" s="873"/>
      <c r="O17" s="873"/>
      <c r="P17" s="873"/>
    </row>
    <row r="18" spans="1:16" x14ac:dyDescent="0.25">
      <c r="A18" s="862" t="s">
        <v>134</v>
      </c>
      <c r="B18" s="863"/>
      <c r="C18" s="864"/>
      <c r="D18" s="372">
        <f>SUMIF('Réclamation 1'!$H$13:$H$33,'Sommaire des réclamations'!A18,'Réclamation 1'!$L$13:$L$33)+SUMIF('Réclamation 2'!$H$13:$H$33,'Sommaire des réclamations'!A18,'Réclamation 2'!$L$13:$L$33)+SUMIF('Réclamation 3'!$H$13:$H$33,'Sommaire des réclamations'!A18,'Réclamation 3'!$L$13:$L$33)</f>
        <v>0</v>
      </c>
      <c r="E18" s="334">
        <f>SUMIF('Réclamation 1'!$H$13:$H$33,'Sommaire des réclamations'!A18,'Réclamation 1'!$M$13:$M$33)+SUMIF('Réclamation 2'!$H$13:$H$33,'Sommaire des réclamations'!A18,'Réclamation 2'!$M$13:$M$33)+SUMIF('Réclamation 3'!$H$13:$H$33,'Sommaire des réclamations'!A18,'Réclamation 3'!$M$13:$M$33)</f>
        <v>0</v>
      </c>
      <c r="F18" s="334">
        <f>SUMIF('Réclamation 1'!$H$13:$H$33,'Sommaire des réclamations'!A18,'Réclamation 1'!$N$13:$N$33)+SUMIF('Réclamation 2'!$H$13:$H$33,'Sommaire des réclamations'!A18,'Réclamation 2'!$N$13:$N$33)+SUMIF('Réclamation 3'!$H$13:$H$33,'Sommaire des réclamations'!A18,'Réclamation 3'!$N$13:$N33)</f>
        <v>0</v>
      </c>
      <c r="G18" s="334">
        <f>SUMIF('Réclamation 1'!$H$13:$H$33,'Sommaire des réclamations'!A18,'Réclamation 1'!$O$13:$O$33)+SUMIF('Réclamation 2'!$H$13:$H$33,'Sommaire des réclamations'!A18,'Réclamation 2'!$O$13:$O$33)+SUMIF('Réclamation 3'!$H$13:$H$33,'Sommaire des réclamations'!A18,'Réclamation 3'!$O$13:$O$33)</f>
        <v>0</v>
      </c>
      <c r="H18" s="334">
        <f>SUMIF('Réclamation 1'!$H$13:$H$33,'Sommaire des réclamations'!A18,'Réclamation 1'!$T$13:$T$33)+SUMIF('Réclamation 2'!$H$13:$H$33,'Sommaire des réclamations'!A18,'Réclamation 2'!$T$13:$T$33)+SUMIF('Réclamation 3'!$H$13:$H$33,'Sommaire des réclamations'!A18,'Réclamation 3'!$T13:$T$33)</f>
        <v>0</v>
      </c>
      <c r="I18" s="334">
        <f>SUM('Coût Structure de financement'!H61:H64)</f>
        <v>0</v>
      </c>
      <c r="J18" s="341">
        <f t="shared" si="0"/>
        <v>0</v>
      </c>
      <c r="K18" s="340" t="e">
        <f>IF(OR(J18="",#REF!="",#REF!=0),"",J18/#REF!)</f>
        <v>#REF!</v>
      </c>
      <c r="L18" s="873" t="e">
        <f>IF(J18&lt;0,"Dépassement de coût ","") &amp; IF(OR(E18&lt;#REF!,F18&lt;#REF!),"Mise de fonds minimale non atteinte","")</f>
        <v>#REF!</v>
      </c>
      <c r="M18" s="873"/>
      <c r="N18" s="873"/>
      <c r="O18" s="873"/>
      <c r="P18" s="873"/>
    </row>
    <row r="19" spans="1:16" x14ac:dyDescent="0.25">
      <c r="A19" s="862" t="s">
        <v>463</v>
      </c>
      <c r="B19" s="863"/>
      <c r="C19" s="864"/>
      <c r="D19" s="372">
        <f>'Réclamation 1'!L58+'Réclamation 2'!L58+'Réclamation 3'!L58</f>
        <v>0</v>
      </c>
      <c r="E19" s="373"/>
      <c r="F19" s="373"/>
      <c r="G19" s="373" t="s">
        <v>462</v>
      </c>
      <c r="H19" s="334">
        <f>'Réclamation 1'!T58+'Réclamation 2'!T58+'Réclamation 3'!T58</f>
        <v>0</v>
      </c>
      <c r="I19" s="334">
        <f>'Coût Structure de financement'!K77</f>
        <v>0</v>
      </c>
      <c r="J19" s="341">
        <f t="shared" si="0"/>
        <v>0</v>
      </c>
      <c r="K19" s="340" t="e">
        <f>IF(OR(J19="",#REF!="",#REF!=0),"",J19/#REF!)</f>
        <v>#REF!</v>
      </c>
      <c r="L19" s="873" t="e">
        <f>IF(J19&lt;0,"Dépassement de coût ","") &amp; IF(OR(E19&lt;#REF!,F19&lt;#REF!),"Mise de fonds minimale non atteinte","")</f>
        <v>#REF!</v>
      </c>
      <c r="M19" s="873"/>
      <c r="N19" s="873"/>
      <c r="O19" s="873"/>
      <c r="P19" s="873"/>
    </row>
    <row r="20" spans="1:16" x14ac:dyDescent="0.25">
      <c r="A20" s="874" t="s">
        <v>468</v>
      </c>
      <c r="B20" s="875"/>
      <c r="C20" s="876"/>
      <c r="D20" s="333">
        <f t="shared" ref="D20:J20" si="1">SUM(D14:D19)</f>
        <v>0</v>
      </c>
      <c r="E20" s="333">
        <f t="shared" si="1"/>
        <v>0</v>
      </c>
      <c r="F20" s="333">
        <f t="shared" si="1"/>
        <v>0</v>
      </c>
      <c r="G20" s="333">
        <f t="shared" si="1"/>
        <v>0</v>
      </c>
      <c r="H20" s="333">
        <f t="shared" si="1"/>
        <v>0</v>
      </c>
      <c r="I20" s="333">
        <f t="shared" si="1"/>
        <v>0</v>
      </c>
      <c r="J20" s="339">
        <f t="shared" si="1"/>
        <v>0</v>
      </c>
      <c r="K20" s="338" t="e">
        <f>(#REF!-H20)/#REF!</f>
        <v>#REF!</v>
      </c>
      <c r="L20" s="873" t="str">
        <f>IF(J20&lt;0,"!! ATTENTION - TAUX D'AIDE DÉPASSÉ !!","")</f>
        <v/>
      </c>
      <c r="M20" s="873"/>
      <c r="N20" s="873"/>
      <c r="O20" s="873"/>
      <c r="P20" s="873"/>
    </row>
    <row r="21" spans="1:16" x14ac:dyDescent="0.25">
      <c r="A21" s="853" t="s">
        <v>467</v>
      </c>
      <c r="B21" s="853"/>
      <c r="C21" s="853"/>
      <c r="D21" s="332"/>
      <c r="E21" s="330">
        <f>IFERROR(E20/#REF!,0)</f>
        <v>0</v>
      </c>
      <c r="F21" s="330">
        <f>IFERROR(F20/#REF!,0)</f>
        <v>0</v>
      </c>
      <c r="G21" s="330">
        <f>IFERROR(G20/#REF!,0)</f>
        <v>0</v>
      </c>
      <c r="H21" s="330">
        <f>IFERROR(H20/#REF!,0)</f>
        <v>0</v>
      </c>
      <c r="I21" s="330">
        <f>IFERROR(I20/#REF!,0)</f>
        <v>0</v>
      </c>
      <c r="J21" s="337"/>
      <c r="K21" s="335"/>
    </row>
    <row r="22" spans="1:16" x14ac:dyDescent="0.25">
      <c r="A22" s="853" t="s">
        <v>466</v>
      </c>
      <c r="B22" s="853"/>
      <c r="C22" s="853"/>
      <c r="D22" s="332"/>
      <c r="E22" s="331">
        <f>IFERROR(E20/I20,0)</f>
        <v>0</v>
      </c>
      <c r="F22" s="331">
        <f>IFERROR(F20/I20,0)</f>
        <v>0</v>
      </c>
      <c r="G22" s="331">
        <f>IFERROR(G20/I20,0)</f>
        <v>0</v>
      </c>
      <c r="H22" s="331">
        <f>IFERROR(H20/I20,0)</f>
        <v>0</v>
      </c>
      <c r="I22" s="331">
        <f>SUM(E22:H22)</f>
        <v>0</v>
      </c>
      <c r="J22" s="336"/>
      <c r="K22" s="335"/>
    </row>
  </sheetData>
  <mergeCells count="32">
    <mergeCell ref="A19:C19"/>
    <mergeCell ref="L20:P20"/>
    <mergeCell ref="A20:C20"/>
    <mergeCell ref="L19:P19"/>
    <mergeCell ref="D12:D13"/>
    <mergeCell ref="L14:P14"/>
    <mergeCell ref="L15:P15"/>
    <mergeCell ref="L16:P16"/>
    <mergeCell ref="L17:P17"/>
    <mergeCell ref="L18:P18"/>
    <mergeCell ref="G12:G13"/>
    <mergeCell ref="I12:I13"/>
    <mergeCell ref="J12:J13"/>
    <mergeCell ref="K12:K13"/>
    <mergeCell ref="H12:H13"/>
    <mergeCell ref="L12:P13"/>
    <mergeCell ref="A21:C21"/>
    <mergeCell ref="A22:C22"/>
    <mergeCell ref="B8:D8"/>
    <mergeCell ref="B5:D7"/>
    <mergeCell ref="A1:H1"/>
    <mergeCell ref="A2:H2"/>
    <mergeCell ref="A5:A7"/>
    <mergeCell ref="G5:H5"/>
    <mergeCell ref="A14:C14"/>
    <mergeCell ref="A13:C13"/>
    <mergeCell ref="E12:F12"/>
    <mergeCell ref="A12:C12"/>
    <mergeCell ref="A18:C18"/>
    <mergeCell ref="A17:C17"/>
    <mergeCell ref="A15:C15"/>
    <mergeCell ref="A16:C16"/>
  </mergeCells>
  <conditionalFormatting sqref="A18">
    <cfRule type="expression" dxfId="3" priority="5">
      <formula>$B$8="Sous-volet 2.3 — Projets de développement du secteur des pêches et de l'aquaculture commerciales – projets structurants d'intérêt collectif"</formula>
    </cfRule>
  </conditionalFormatting>
  <conditionalFormatting sqref="E18">
    <cfRule type="expression" dxfId="2" priority="3">
      <formula>$B$8="Sous-volet 2.3 — Projets de développement du secteur des pêches et de l'aquaculture commerciales – projets structurants d'intérêt collectif"</formula>
    </cfRule>
  </conditionalFormatting>
  <conditionalFormatting sqref="F14:F15 F18:F19">
    <cfRule type="expression" dxfId="1" priority="2">
      <formula>$B$8="Sous-volet 2.3 — Projets de développement du secteur des pêches et de l'aquaculture commerciales – projets structurants d'intérêt collectif"</formula>
    </cfRule>
  </conditionalFormatting>
  <conditionalFormatting sqref="F15">
    <cfRule type="expression" dxfId="0" priority="4">
      <formula>$B$8="Sous-volet 2.3 — Projets de développement du secteur des pêches et de l'aquaculture commerciales – projets d'intérêt collectif de mise en valeur du secteur"</formula>
    </cfRule>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6D16-BB9B-4A34-93E7-F20FD2768F80}">
  <sheetPr>
    <tabColor rgb="FFFF0000"/>
    <pageSetUpPr fitToPage="1"/>
  </sheetPr>
  <dimension ref="A1:Q58"/>
  <sheetViews>
    <sheetView zoomScale="80" zoomScaleNormal="80" workbookViewId="0">
      <selection activeCell="H36" sqref="H36:J36"/>
    </sheetView>
  </sheetViews>
  <sheetFormatPr baseColWidth="10" defaultRowHeight="15" x14ac:dyDescent="0.25"/>
  <cols>
    <col min="1" max="1" width="22" customWidth="1"/>
    <col min="2" max="2" width="6.5703125" customWidth="1"/>
    <col min="3" max="3" width="7.42578125" customWidth="1"/>
    <col min="4" max="4" width="11.42578125" customWidth="1"/>
    <col min="5" max="5" width="11.85546875" customWidth="1"/>
    <col min="9" max="9" width="6.42578125" customWidth="1"/>
    <col min="10" max="10" width="4" customWidth="1"/>
  </cols>
  <sheetData>
    <row r="1" spans="1:17" ht="15.75" customHeight="1" x14ac:dyDescent="0.25">
      <c r="A1" s="890" t="s">
        <v>386</v>
      </c>
      <c r="B1" s="891"/>
      <c r="C1" s="891"/>
      <c r="D1" s="891"/>
      <c r="E1" s="891"/>
      <c r="F1" s="891"/>
      <c r="G1" s="891"/>
      <c r="H1" s="891"/>
      <c r="I1" s="891"/>
      <c r="J1" s="891"/>
      <c r="K1" s="891"/>
      <c r="L1" s="891"/>
      <c r="M1" s="891"/>
      <c r="N1" s="891"/>
      <c r="O1" s="891"/>
      <c r="P1" s="891"/>
      <c r="Q1" s="892"/>
    </row>
    <row r="2" spans="1:17" ht="15.75" customHeight="1" thickBot="1" x14ac:dyDescent="0.3">
      <c r="A2" s="893" t="s">
        <v>387</v>
      </c>
      <c r="B2" s="894"/>
      <c r="C2" s="894"/>
      <c r="D2" s="894"/>
      <c r="E2" s="894"/>
      <c r="F2" s="894"/>
      <c r="G2" s="894"/>
      <c r="H2" s="894"/>
      <c r="I2" s="894"/>
      <c r="J2" s="894"/>
      <c r="K2" s="894"/>
      <c r="L2" s="894"/>
      <c r="M2" s="894"/>
      <c r="N2" s="894"/>
      <c r="O2" s="894"/>
      <c r="P2" s="894"/>
      <c r="Q2" s="895"/>
    </row>
    <row r="3" spans="1:17" x14ac:dyDescent="0.25">
      <c r="A3" s="238" t="s">
        <v>388</v>
      </c>
      <c r="B3" s="239"/>
      <c r="C3" s="239"/>
      <c r="D3" s="240"/>
      <c r="E3" s="240"/>
      <c r="F3" s="240"/>
      <c r="G3" s="240"/>
      <c r="H3" s="240"/>
      <c r="I3" s="240"/>
      <c r="J3" s="240"/>
      <c r="K3" s="240"/>
      <c r="L3" s="240"/>
      <c r="M3" s="240"/>
      <c r="N3" s="240"/>
      <c r="O3" s="240"/>
      <c r="P3" s="240"/>
      <c r="Q3" s="241"/>
    </row>
    <row r="4" spans="1:17" x14ac:dyDescent="0.25">
      <c r="A4" s="242"/>
      <c r="B4" s="243"/>
      <c r="C4" s="243"/>
      <c r="D4" s="243"/>
      <c r="E4" s="243"/>
      <c r="F4" s="243"/>
      <c r="G4" s="243"/>
      <c r="H4" s="243"/>
      <c r="I4" s="243"/>
      <c r="J4" s="243"/>
      <c r="K4" s="243"/>
      <c r="L4" s="243"/>
      <c r="M4" s="243"/>
      <c r="N4" s="243"/>
      <c r="O4" s="243"/>
      <c r="P4" s="243"/>
      <c r="Q4" s="244"/>
    </row>
    <row r="5" spans="1:17" x14ac:dyDescent="0.25">
      <c r="A5" s="245" t="s">
        <v>389</v>
      </c>
      <c r="B5" s="896">
        <f>'Coût Structure de financement'!B3</f>
        <v>0</v>
      </c>
      <c r="C5" s="896"/>
      <c r="D5" s="896"/>
      <c r="E5" s="896"/>
      <c r="F5" s="896"/>
      <c r="G5" s="246"/>
      <c r="H5" s="886" t="s">
        <v>4</v>
      </c>
      <c r="I5" s="886"/>
      <c r="J5" s="886"/>
      <c r="K5" s="886"/>
      <c r="L5" s="897">
        <f>'Coût Structure de financement'!L4</f>
        <v>0</v>
      </c>
      <c r="M5" s="898"/>
      <c r="N5" s="243"/>
      <c r="O5" s="243"/>
      <c r="P5" s="243"/>
      <c r="Q5" s="244"/>
    </row>
    <row r="6" spans="1:17" x14ac:dyDescent="0.25">
      <c r="A6" s="245" t="s">
        <v>9</v>
      </c>
      <c r="B6" s="883" t="str">
        <f>'Coût Structure de financement'!B7</f>
        <v>(À sélectionner)</v>
      </c>
      <c r="C6" s="884"/>
      <c r="D6" s="884"/>
      <c r="E6" s="884"/>
      <c r="F6" s="885"/>
      <c r="G6" s="246"/>
      <c r="H6" s="886" t="s">
        <v>390</v>
      </c>
      <c r="I6" s="886"/>
      <c r="J6" s="886"/>
      <c r="K6" s="887"/>
      <c r="L6" s="888"/>
      <c r="M6" s="889"/>
      <c r="N6" s="243"/>
      <c r="O6" s="243"/>
      <c r="P6" s="243"/>
      <c r="Q6" s="244"/>
    </row>
    <row r="7" spans="1:17" x14ac:dyDescent="0.25">
      <c r="A7" s="245" t="s">
        <v>391</v>
      </c>
      <c r="B7" s="898">
        <f>'Coût Structure de financement'!B5</f>
        <v>0</v>
      </c>
      <c r="C7" s="898"/>
      <c r="D7" s="898"/>
      <c r="E7" s="898"/>
      <c r="F7" s="898"/>
      <c r="G7" s="243"/>
      <c r="H7" s="886" t="s">
        <v>392</v>
      </c>
      <c r="I7" s="886"/>
      <c r="J7" s="886"/>
      <c r="K7" s="887"/>
      <c r="L7" s="888"/>
      <c r="M7" s="889"/>
      <c r="N7" s="243"/>
      <c r="O7" s="243"/>
      <c r="P7" s="243"/>
      <c r="Q7" s="247"/>
    </row>
    <row r="8" spans="1:17" x14ac:dyDescent="0.25">
      <c r="A8" s="245" t="s">
        <v>393</v>
      </c>
      <c r="B8" s="900"/>
      <c r="C8" s="900"/>
      <c r="D8" s="900"/>
      <c r="E8" s="900"/>
      <c r="F8" s="900"/>
      <c r="G8" s="248"/>
      <c r="H8" s="886" t="s">
        <v>394</v>
      </c>
      <c r="I8" s="886"/>
      <c r="J8" s="886"/>
      <c r="K8" s="887"/>
      <c r="L8" s="888"/>
      <c r="M8" s="889"/>
      <c r="N8" s="243"/>
      <c r="O8" s="243"/>
      <c r="P8" s="243"/>
      <c r="Q8" s="247"/>
    </row>
    <row r="9" spans="1:17" x14ac:dyDescent="0.25">
      <c r="A9" s="245"/>
      <c r="B9" s="900"/>
      <c r="C9" s="900"/>
      <c r="D9" s="900"/>
      <c r="E9" s="900"/>
      <c r="F9" s="900"/>
      <c r="G9" s="248"/>
      <c r="H9" s="243"/>
      <c r="I9" s="243"/>
      <c r="J9" s="243"/>
      <c r="K9" s="243"/>
      <c r="L9" s="243"/>
      <c r="M9" s="243"/>
      <c r="N9" s="243"/>
      <c r="O9" s="243"/>
      <c r="P9" s="243"/>
      <c r="Q9" s="247"/>
    </row>
    <row r="10" spans="1:17" ht="17.100000000000001" customHeight="1" thickBot="1" x14ac:dyDescent="0.3">
      <c r="A10" s="249"/>
      <c r="B10" s="250"/>
      <c r="C10" s="250"/>
      <c r="D10" s="250"/>
      <c r="E10" s="250"/>
      <c r="F10" s="250"/>
      <c r="G10" s="250"/>
      <c r="H10" s="250"/>
      <c r="I10" s="250"/>
      <c r="J10" s="250"/>
      <c r="K10" s="250"/>
      <c r="L10" s="250"/>
      <c r="M10" s="250"/>
      <c r="N10" s="250"/>
      <c r="O10" s="250"/>
      <c r="P10" s="250"/>
      <c r="Q10" s="251"/>
    </row>
    <row r="11" spans="1:17" x14ac:dyDescent="0.25">
      <c r="A11" s="252" t="s">
        <v>395</v>
      </c>
      <c r="B11" s="253"/>
      <c r="C11" s="253"/>
      <c r="D11" s="254"/>
      <c r="E11" s="254"/>
      <c r="F11" s="254"/>
      <c r="G11" s="254"/>
      <c r="H11" s="254"/>
      <c r="I11" s="254"/>
      <c r="J11" s="254"/>
      <c r="K11" s="254"/>
      <c r="L11" s="254"/>
      <c r="M11" s="254"/>
      <c r="N11" s="254"/>
      <c r="O11" s="254"/>
      <c r="P11" s="254"/>
      <c r="Q11" s="255"/>
    </row>
    <row r="12" spans="1:17" x14ac:dyDescent="0.25">
      <c r="A12" s="242"/>
      <c r="B12" s="243"/>
      <c r="C12" s="243"/>
      <c r="D12" s="243"/>
      <c r="E12" s="243"/>
      <c r="F12" s="243"/>
      <c r="G12" s="243"/>
      <c r="H12" s="243"/>
      <c r="I12" s="243"/>
      <c r="J12" s="243"/>
      <c r="K12" s="243"/>
      <c r="L12" s="243"/>
      <c r="M12" s="243"/>
      <c r="N12" s="243"/>
      <c r="O12" s="243"/>
      <c r="P12" s="243"/>
      <c r="Q12" s="247"/>
    </row>
    <row r="13" spans="1:17" x14ac:dyDescent="0.25">
      <c r="A13" s="256" t="s">
        <v>396</v>
      </c>
      <c r="B13" s="257"/>
      <c r="C13" s="257"/>
      <c r="D13" s="901" t="s">
        <v>431</v>
      </c>
      <c r="E13" s="902"/>
      <c r="F13" s="902"/>
      <c r="G13" s="902"/>
      <c r="H13" s="902"/>
      <c r="I13" s="902"/>
      <c r="J13" s="903"/>
      <c r="K13" s="243"/>
      <c r="L13" s="243"/>
      <c r="M13" s="243"/>
      <c r="N13" s="243"/>
      <c r="O13" s="243"/>
      <c r="P13" s="243"/>
      <c r="Q13" s="247"/>
    </row>
    <row r="14" spans="1:17" x14ac:dyDescent="0.25">
      <c r="A14" s="242"/>
      <c r="B14" s="243"/>
      <c r="C14" s="243"/>
      <c r="D14" s="243"/>
      <c r="E14" s="243"/>
      <c r="F14" s="243"/>
      <c r="G14" s="243"/>
      <c r="H14" s="243"/>
      <c r="I14" s="243"/>
      <c r="J14" s="243"/>
      <c r="K14" s="243"/>
      <c r="L14" s="243"/>
      <c r="M14" s="243"/>
      <c r="N14" s="243"/>
      <c r="O14" s="243"/>
      <c r="P14" s="243"/>
      <c r="Q14" s="247"/>
    </row>
    <row r="15" spans="1:17" x14ac:dyDescent="0.25">
      <c r="A15" s="256" t="s">
        <v>397</v>
      </c>
      <c r="B15" s="257"/>
      <c r="C15" s="257"/>
      <c r="D15" s="904" t="e">
        <f>'Coût Structure de financement'!#REF!</f>
        <v>#REF!</v>
      </c>
      <c r="E15" s="905"/>
      <c r="F15" s="243"/>
      <c r="G15" s="243"/>
      <c r="H15" s="243"/>
      <c r="I15" s="243"/>
      <c r="J15" s="243"/>
      <c r="K15" s="243"/>
      <c r="L15" s="243"/>
      <c r="M15" s="243"/>
      <c r="N15" s="243"/>
      <c r="O15" s="243"/>
      <c r="P15" s="243"/>
      <c r="Q15" s="247"/>
    </row>
    <row r="16" spans="1:17" x14ac:dyDescent="0.25">
      <c r="A16" s="256" t="s">
        <v>398</v>
      </c>
      <c r="B16" s="257"/>
      <c r="C16" s="257"/>
      <c r="D16" s="904" t="e">
        <f>'Coût Structure de financement'!#REF!</f>
        <v>#REF!</v>
      </c>
      <c r="E16" s="905"/>
      <c r="F16" s="243"/>
      <c r="G16" s="243"/>
      <c r="H16" s="243"/>
      <c r="I16" s="243"/>
      <c r="J16" s="243"/>
      <c r="K16" s="243"/>
      <c r="L16" s="243"/>
      <c r="M16" s="243"/>
      <c r="N16" s="243"/>
      <c r="O16" s="243"/>
      <c r="P16" s="243"/>
      <c r="Q16" s="247"/>
    </row>
    <row r="17" spans="1:17" ht="15.75" thickBot="1" x14ac:dyDescent="0.3">
      <c r="A17" s="249"/>
      <c r="B17" s="250"/>
      <c r="C17" s="250"/>
      <c r="D17" s="250"/>
      <c r="E17" s="250"/>
      <c r="F17" s="250"/>
      <c r="G17" s="250"/>
      <c r="H17" s="250"/>
      <c r="I17" s="250"/>
      <c r="J17" s="250"/>
      <c r="K17" s="250"/>
      <c r="L17" s="250"/>
      <c r="M17" s="250"/>
      <c r="N17" s="250"/>
      <c r="O17" s="250"/>
      <c r="P17" s="250"/>
      <c r="Q17" s="251"/>
    </row>
    <row r="18" spans="1:17" x14ac:dyDescent="0.25">
      <c r="A18" s="252" t="s">
        <v>372</v>
      </c>
      <c r="B18" s="253"/>
      <c r="C18" s="253"/>
      <c r="D18" s="254"/>
      <c r="E18" s="254"/>
      <c r="F18" s="254"/>
      <c r="G18" s="254"/>
      <c r="H18" s="254"/>
      <c r="I18" s="254"/>
      <c r="J18" s="254"/>
      <c r="K18" s="254"/>
      <c r="L18" s="254"/>
      <c r="M18" s="254"/>
      <c r="N18" s="254"/>
      <c r="O18" s="254"/>
      <c r="P18" s="254"/>
      <c r="Q18" s="255"/>
    </row>
    <row r="19" spans="1:17" x14ac:dyDescent="0.25">
      <c r="A19" s="242"/>
      <c r="B19" s="243"/>
      <c r="C19" s="243"/>
      <c r="D19" s="243"/>
      <c r="E19" s="243"/>
      <c r="F19" s="243"/>
      <c r="G19" s="243"/>
      <c r="H19" s="243"/>
      <c r="I19" s="243"/>
      <c r="J19" s="243"/>
      <c r="K19" s="243"/>
      <c r="L19" s="243"/>
      <c r="M19" s="243"/>
      <c r="N19" s="243"/>
      <c r="O19" s="243"/>
      <c r="P19" s="243"/>
      <c r="Q19" s="247"/>
    </row>
    <row r="20" spans="1:17" x14ac:dyDescent="0.25">
      <c r="A20" s="258"/>
      <c r="B20" s="259" t="s">
        <v>399</v>
      </c>
      <c r="C20" s="260" t="s">
        <v>400</v>
      </c>
      <c r="E20" s="243"/>
      <c r="F20" s="243"/>
      <c r="G20" s="243"/>
      <c r="H20" s="906"/>
      <c r="I20" s="906"/>
      <c r="J20" s="906"/>
      <c r="K20" s="906"/>
      <c r="N20" s="243"/>
      <c r="O20" s="243"/>
      <c r="P20" s="243"/>
      <c r="Q20" s="247"/>
    </row>
    <row r="21" spans="1:17" ht="15" customHeight="1" x14ac:dyDescent="0.25">
      <c r="A21" s="899" t="s">
        <v>373</v>
      </c>
      <c r="B21" s="261"/>
      <c r="C21" s="261"/>
      <c r="D21" s="243" t="s">
        <v>374</v>
      </c>
      <c r="E21" s="243"/>
      <c r="F21" s="243"/>
      <c r="G21" s="243"/>
      <c r="H21" s="243"/>
      <c r="I21" s="243"/>
      <c r="J21" s="257"/>
      <c r="K21" s="243"/>
      <c r="L21" s="243"/>
      <c r="M21" s="243"/>
      <c r="N21" s="243"/>
      <c r="O21" s="243"/>
      <c r="P21" s="243"/>
      <c r="Q21" s="247"/>
    </row>
    <row r="22" spans="1:17" x14ac:dyDescent="0.25">
      <c r="A22" s="899"/>
      <c r="B22" s="261"/>
      <c r="C22" s="261"/>
      <c r="D22" s="243" t="s">
        <v>401</v>
      </c>
      <c r="E22" s="243"/>
      <c r="F22" s="243"/>
      <c r="G22" s="243"/>
      <c r="H22" s="243"/>
      <c r="I22" s="257"/>
      <c r="J22" s="257"/>
      <c r="K22" s="243"/>
      <c r="L22" s="243"/>
      <c r="M22" s="243"/>
      <c r="N22" s="243"/>
      <c r="O22" s="243"/>
      <c r="P22" s="243"/>
      <c r="Q22" s="247"/>
    </row>
    <row r="23" spans="1:17" x14ac:dyDescent="0.25">
      <c r="A23" s="899"/>
      <c r="B23" s="261"/>
      <c r="C23" s="261"/>
      <c r="D23" s="243" t="s">
        <v>376</v>
      </c>
      <c r="E23" s="243"/>
      <c r="F23" s="243"/>
      <c r="G23" s="243"/>
      <c r="H23" s="243"/>
      <c r="I23" s="243"/>
      <c r="J23" s="243"/>
      <c r="K23" s="243"/>
      <c r="L23" s="243"/>
      <c r="M23" s="243"/>
      <c r="N23" s="243"/>
      <c r="O23" s="243"/>
      <c r="P23" s="243"/>
      <c r="Q23" s="247"/>
    </row>
    <row r="24" spans="1:17" x14ac:dyDescent="0.25">
      <c r="A24" s="258"/>
      <c r="B24" s="261"/>
      <c r="C24" s="261"/>
      <c r="D24" s="243"/>
      <c r="E24" s="243"/>
      <c r="F24" s="243"/>
      <c r="G24" s="243"/>
      <c r="H24" s="243"/>
      <c r="I24" s="243"/>
      <c r="J24" s="243"/>
      <c r="K24" s="243"/>
      <c r="L24" s="243"/>
      <c r="M24" s="243"/>
      <c r="N24" s="243"/>
      <c r="O24" s="243"/>
      <c r="P24" s="243"/>
      <c r="Q24" s="247"/>
    </row>
    <row r="25" spans="1:17" x14ac:dyDescent="0.25">
      <c r="A25" s="907" t="s">
        <v>402</v>
      </c>
      <c r="B25" s="261"/>
      <c r="C25" s="261"/>
      <c r="D25" s="243" t="s">
        <v>403</v>
      </c>
      <c r="E25" s="243"/>
      <c r="F25" s="243"/>
      <c r="G25" s="243"/>
      <c r="H25" s="243"/>
      <c r="I25" s="243"/>
      <c r="J25" s="243"/>
      <c r="K25" s="243"/>
      <c r="L25" s="243"/>
      <c r="M25" s="243"/>
      <c r="N25" s="243"/>
      <c r="O25" s="243"/>
      <c r="P25" s="243"/>
      <c r="Q25" s="247"/>
    </row>
    <row r="26" spans="1:17" x14ac:dyDescent="0.25">
      <c r="A26" s="907"/>
      <c r="B26" s="261"/>
      <c r="C26" s="261"/>
      <c r="D26" s="243" t="s">
        <v>376</v>
      </c>
      <c r="E26" s="243"/>
      <c r="F26" s="243"/>
      <c r="G26" s="243"/>
      <c r="H26" s="243"/>
      <c r="I26" s="243"/>
      <c r="J26" s="243"/>
      <c r="K26" s="243"/>
      <c r="L26" s="243"/>
      <c r="M26" s="243"/>
      <c r="N26" s="243"/>
      <c r="O26" s="243"/>
      <c r="P26" s="243"/>
      <c r="Q26" s="247"/>
    </row>
    <row r="27" spans="1:17" x14ac:dyDescent="0.25">
      <c r="A27" s="242"/>
      <c r="B27" s="261"/>
      <c r="C27" s="261"/>
      <c r="D27" s="908"/>
      <c r="E27" s="908"/>
      <c r="F27" s="243"/>
      <c r="G27" s="243"/>
      <c r="H27" s="243"/>
      <c r="I27" s="243"/>
      <c r="J27" s="243"/>
      <c r="K27" s="263" t="s">
        <v>404</v>
      </c>
      <c r="L27" s="243"/>
      <c r="M27" s="243"/>
      <c r="N27" s="243"/>
      <c r="O27" s="243"/>
      <c r="P27" s="243"/>
      <c r="Q27" s="247"/>
    </row>
    <row r="28" spans="1:17" x14ac:dyDescent="0.25">
      <c r="A28" s="899" t="s">
        <v>405</v>
      </c>
      <c r="B28" s="261"/>
      <c r="C28" s="261"/>
      <c r="D28" s="243" t="s">
        <v>403</v>
      </c>
      <c r="E28" s="243"/>
      <c r="F28" s="243"/>
      <c r="G28" s="243"/>
      <c r="H28" s="243"/>
      <c r="I28" s="243"/>
      <c r="J28" s="261"/>
      <c r="K28" s="264"/>
      <c r="L28" s="243" t="s">
        <v>406</v>
      </c>
      <c r="M28" s="243"/>
      <c r="N28" s="243"/>
      <c r="O28" s="243"/>
      <c r="P28" s="243"/>
      <c r="Q28" s="247"/>
    </row>
    <row r="29" spans="1:17" x14ac:dyDescent="0.25">
      <c r="A29" s="899"/>
      <c r="B29" s="261"/>
      <c r="C29" s="261"/>
      <c r="D29" s="243" t="s">
        <v>407</v>
      </c>
      <c r="E29" s="243"/>
      <c r="F29" s="243"/>
      <c r="G29" s="243"/>
      <c r="H29" s="243"/>
      <c r="I29" s="243"/>
      <c r="J29" s="261"/>
      <c r="K29" s="264"/>
      <c r="L29" s="243" t="s">
        <v>408</v>
      </c>
      <c r="M29" s="243"/>
      <c r="N29" s="243"/>
      <c r="O29" s="243"/>
      <c r="P29" s="243"/>
      <c r="Q29" s="247"/>
    </row>
    <row r="30" spans="1:17" x14ac:dyDescent="0.25">
      <c r="A30" s="899"/>
      <c r="B30" s="261"/>
      <c r="C30" s="261"/>
      <c r="D30" s="243" t="s">
        <v>409</v>
      </c>
      <c r="E30" s="243"/>
      <c r="F30" s="243"/>
      <c r="G30" s="243"/>
      <c r="H30" s="243"/>
      <c r="I30" s="243"/>
      <c r="J30" s="243"/>
      <c r="K30" s="264"/>
      <c r="L30" s="243" t="s">
        <v>410</v>
      </c>
      <c r="M30" s="243"/>
      <c r="N30" s="243"/>
      <c r="O30" s="243"/>
      <c r="P30" s="243"/>
      <c r="Q30" s="247"/>
    </row>
    <row r="31" spans="1:17" x14ac:dyDescent="0.25">
      <c r="A31" s="899"/>
      <c r="B31" s="261"/>
      <c r="C31" s="261"/>
      <c r="D31" s="243" t="s">
        <v>376</v>
      </c>
      <c r="E31" s="243"/>
      <c r="F31" s="243"/>
      <c r="G31" s="243"/>
      <c r="H31" s="243"/>
      <c r="I31" s="243"/>
      <c r="J31" s="243"/>
      <c r="K31" s="264"/>
      <c r="L31" s="243" t="s">
        <v>411</v>
      </c>
      <c r="N31" s="243"/>
      <c r="O31" s="243"/>
      <c r="P31" s="243"/>
      <c r="Q31" s="247"/>
    </row>
    <row r="32" spans="1:17" ht="15.75" thickBot="1" x14ac:dyDescent="0.3">
      <c r="A32" s="249"/>
      <c r="B32" s="250"/>
      <c r="C32" s="250"/>
      <c r="D32" s="250"/>
      <c r="E32" s="250"/>
      <c r="F32" s="250"/>
      <c r="G32" s="250"/>
      <c r="H32" s="250"/>
      <c r="I32" s="250"/>
      <c r="J32" s="250"/>
      <c r="K32" s="243"/>
      <c r="L32" s="243"/>
      <c r="M32" s="243"/>
      <c r="N32" s="250"/>
      <c r="O32" s="250"/>
      <c r="P32" s="250"/>
      <c r="Q32" s="251"/>
    </row>
    <row r="33" spans="1:17" x14ac:dyDescent="0.25">
      <c r="A33" s="252" t="s">
        <v>412</v>
      </c>
      <c r="B33" s="253"/>
      <c r="C33" s="253"/>
      <c r="D33" s="254"/>
      <c r="E33" s="254"/>
      <c r="F33" s="254"/>
      <c r="G33" s="254"/>
      <c r="H33" s="254"/>
      <c r="I33" s="254"/>
      <c r="J33" s="254"/>
      <c r="K33" s="254"/>
      <c r="L33" s="254"/>
      <c r="M33" s="254"/>
      <c r="N33" s="254"/>
      <c r="O33" s="254"/>
      <c r="P33" s="254"/>
      <c r="Q33" s="255"/>
    </row>
    <row r="34" spans="1:17" x14ac:dyDescent="0.25">
      <c r="A34" s="242"/>
      <c r="B34" s="243"/>
      <c r="C34" s="243"/>
      <c r="D34" s="243"/>
      <c r="E34" s="243"/>
      <c r="F34" s="243"/>
      <c r="G34" s="243"/>
      <c r="H34" s="243"/>
      <c r="I34" s="243"/>
      <c r="J34" s="243"/>
      <c r="K34" s="243"/>
      <c r="L34" s="243"/>
      <c r="M34" s="243"/>
      <c r="N34" s="243"/>
      <c r="O34" s="243"/>
      <c r="P34" s="243"/>
      <c r="Q34" s="247"/>
    </row>
    <row r="35" spans="1:17" x14ac:dyDescent="0.25">
      <c r="A35" s="256" t="s">
        <v>413</v>
      </c>
      <c r="B35" s="257"/>
      <c r="C35" s="257"/>
      <c r="D35" s="243"/>
      <c r="E35" s="243" t="s">
        <v>414</v>
      </c>
      <c r="F35" s="243"/>
      <c r="G35" s="243"/>
      <c r="H35" s="243" t="s">
        <v>415</v>
      </c>
      <c r="I35" s="243"/>
      <c r="J35" s="243"/>
      <c r="K35" s="243"/>
      <c r="L35" s="243" t="s">
        <v>416</v>
      </c>
      <c r="M35" s="243"/>
      <c r="N35" s="243"/>
      <c r="O35" s="243" t="s">
        <v>417</v>
      </c>
      <c r="P35" s="243"/>
      <c r="Q35" s="247"/>
    </row>
    <row r="36" spans="1:17" x14ac:dyDescent="0.25">
      <c r="A36" s="265" t="s">
        <v>418</v>
      </c>
      <c r="B36" s="909">
        <v>20000</v>
      </c>
      <c r="C36" s="910"/>
      <c r="D36" s="262" t="s">
        <v>419</v>
      </c>
      <c r="E36" s="909"/>
      <c r="F36" s="910"/>
      <c r="G36" s="262"/>
      <c r="H36" s="909"/>
      <c r="I36" s="912"/>
      <c r="J36" s="910"/>
      <c r="K36" s="243"/>
      <c r="L36" s="909"/>
      <c r="M36" s="910"/>
      <c r="N36" s="243"/>
      <c r="O36" s="909"/>
      <c r="P36" s="910"/>
      <c r="Q36" s="247"/>
    </row>
    <row r="37" spans="1:17" x14ac:dyDescent="0.25">
      <c r="A37" s="265" t="s">
        <v>420</v>
      </c>
      <c r="B37" s="911">
        <f>'[1]Réclamation 1'!V67</f>
        <v>0</v>
      </c>
      <c r="C37" s="910"/>
      <c r="D37" s="243"/>
      <c r="E37" s="909"/>
      <c r="F37" s="910"/>
      <c r="G37" s="262"/>
      <c r="H37" s="909"/>
      <c r="I37" s="912"/>
      <c r="J37" s="910"/>
      <c r="K37" s="243"/>
      <c r="L37" s="909"/>
      <c r="M37" s="910"/>
      <c r="N37" s="243"/>
      <c r="O37" s="909"/>
      <c r="P37" s="910"/>
      <c r="Q37" s="247"/>
    </row>
    <row r="38" spans="1:17" x14ac:dyDescent="0.25">
      <c r="A38" s="265" t="s">
        <v>421</v>
      </c>
      <c r="B38" s="911">
        <f>'[1]Réclamation 2'!Y67</f>
        <v>0</v>
      </c>
      <c r="C38" s="910"/>
      <c r="D38" s="243"/>
      <c r="E38" s="913"/>
      <c r="F38" s="913"/>
      <c r="G38" s="262"/>
      <c r="H38" s="913"/>
      <c r="I38" s="913"/>
      <c r="J38" s="913"/>
      <c r="K38" s="243"/>
      <c r="L38" s="909"/>
      <c r="M38" s="910"/>
      <c r="N38" s="243"/>
      <c r="O38" s="909"/>
      <c r="P38" s="910"/>
      <c r="Q38" s="247"/>
    </row>
    <row r="39" spans="1:17" x14ac:dyDescent="0.25">
      <c r="A39" s="265" t="s">
        <v>422</v>
      </c>
      <c r="B39" s="911">
        <f>'[1]Réclamation 3'!Y67</f>
        <v>0</v>
      </c>
      <c r="C39" s="910"/>
      <c r="D39" s="262"/>
      <c r="E39" s="909"/>
      <c r="F39" s="910"/>
      <c r="G39" s="262"/>
      <c r="H39" s="909"/>
      <c r="I39" s="912"/>
      <c r="J39" s="910"/>
      <c r="K39" s="262"/>
      <c r="L39" s="909"/>
      <c r="M39" s="910"/>
      <c r="N39" s="243"/>
      <c r="O39" s="909"/>
      <c r="P39" s="910"/>
      <c r="Q39" s="247"/>
    </row>
    <row r="40" spans="1:17" x14ac:dyDescent="0.25">
      <c r="A40" s="265" t="s">
        <v>423</v>
      </c>
      <c r="B40" s="911">
        <f>'[1]Réclamation 4'!Y67</f>
        <v>0</v>
      </c>
      <c r="C40" s="910"/>
      <c r="D40" s="262"/>
      <c r="E40" s="909"/>
      <c r="F40" s="910"/>
      <c r="G40" s="262"/>
      <c r="H40" s="909"/>
      <c r="I40" s="912"/>
      <c r="J40" s="910"/>
      <c r="K40" s="262"/>
      <c r="L40" s="909"/>
      <c r="M40" s="910"/>
      <c r="N40" s="243"/>
      <c r="O40" s="909"/>
      <c r="P40" s="910"/>
      <c r="Q40" s="247"/>
    </row>
    <row r="41" spans="1:17" x14ac:dyDescent="0.25">
      <c r="A41" s="265"/>
      <c r="B41" s="262"/>
      <c r="C41" s="262"/>
      <c r="D41" s="262"/>
      <c r="E41" s="262"/>
      <c r="F41" s="262"/>
      <c r="G41" s="262"/>
      <c r="H41" s="262"/>
      <c r="I41" s="262"/>
      <c r="J41" s="262"/>
      <c r="K41" s="262"/>
      <c r="L41" s="262"/>
      <c r="M41" s="262"/>
      <c r="N41" s="243"/>
      <c r="O41" s="262"/>
      <c r="P41" s="262"/>
      <c r="Q41" s="247"/>
    </row>
    <row r="42" spans="1:17" ht="15.75" thickBot="1" x14ac:dyDescent="0.3">
      <c r="A42" s="265"/>
      <c r="B42" s="262"/>
      <c r="C42" s="262"/>
      <c r="D42" s="262"/>
      <c r="E42" s="262"/>
      <c r="F42" s="262"/>
      <c r="G42" s="262"/>
      <c r="H42" s="262"/>
      <c r="I42" s="262"/>
      <c r="J42" s="262"/>
      <c r="K42" s="262"/>
      <c r="L42" s="262"/>
      <c r="M42" s="262"/>
      <c r="N42" s="243"/>
      <c r="O42" s="243"/>
      <c r="P42" s="243"/>
      <c r="Q42" s="247"/>
    </row>
    <row r="43" spans="1:17" ht="15.75" thickBot="1" x14ac:dyDescent="0.3">
      <c r="A43" s="914" t="s">
        <v>424</v>
      </c>
      <c r="B43" s="908"/>
      <c r="C43" s="908"/>
      <c r="D43" s="908"/>
      <c r="E43" s="915"/>
      <c r="F43" s="916"/>
      <c r="G43" s="248"/>
      <c r="H43" s="908"/>
      <c r="I43" s="908"/>
      <c r="J43" s="908"/>
      <c r="K43" s="262"/>
      <c r="L43" s="908"/>
      <c r="M43" s="908"/>
      <c r="N43" s="243"/>
      <c r="O43" s="243"/>
      <c r="P43" s="243"/>
      <c r="Q43" s="247"/>
    </row>
    <row r="44" spans="1:17" x14ac:dyDescent="0.25">
      <c r="A44" s="266"/>
      <c r="B44" s="262"/>
      <c r="C44" s="262"/>
      <c r="D44" s="262"/>
      <c r="E44" s="267"/>
      <c r="F44" s="262"/>
      <c r="G44" s="248"/>
      <c r="H44" s="262"/>
      <c r="I44" s="262"/>
      <c r="J44" s="262"/>
      <c r="K44" s="262"/>
      <c r="L44" s="262"/>
      <c r="M44" s="262"/>
      <c r="N44" s="243"/>
      <c r="O44" s="243"/>
      <c r="P44" s="243"/>
      <c r="Q44" s="247"/>
    </row>
    <row r="45" spans="1:17" x14ac:dyDescent="0.25">
      <c r="A45" s="248"/>
      <c r="B45" s="243" t="s">
        <v>425</v>
      </c>
      <c r="C45" s="243"/>
      <c r="D45" s="243"/>
      <c r="E45" s="243"/>
      <c r="F45" s="243"/>
      <c r="G45" s="248"/>
      <c r="H45" s="243"/>
      <c r="I45" s="243"/>
      <c r="J45" s="243"/>
      <c r="K45" s="262"/>
      <c r="L45" s="243"/>
      <c r="M45" s="243"/>
      <c r="N45" s="243"/>
      <c r="O45" s="243"/>
      <c r="P45" s="243"/>
      <c r="Q45" s="247"/>
    </row>
    <row r="46" spans="1:17" x14ac:dyDescent="0.25">
      <c r="A46" s="243"/>
      <c r="B46" s="243" t="s">
        <v>426</v>
      </c>
      <c r="C46" s="243"/>
      <c r="D46" s="243"/>
      <c r="E46" s="243"/>
      <c r="F46" s="243"/>
      <c r="G46" s="248"/>
      <c r="H46" s="243"/>
      <c r="I46" s="243"/>
      <c r="J46" s="243"/>
      <c r="K46" s="262"/>
      <c r="L46" s="243"/>
      <c r="M46" s="243"/>
      <c r="N46" s="243"/>
      <c r="O46" s="243"/>
      <c r="P46" s="243"/>
      <c r="Q46" s="247"/>
    </row>
    <row r="47" spans="1:17" x14ac:dyDescent="0.25">
      <c r="A47" s="242"/>
      <c r="B47" s="243"/>
      <c r="C47" s="243"/>
      <c r="D47" s="243"/>
      <c r="E47" s="243"/>
      <c r="F47" s="243"/>
      <c r="G47" s="243"/>
      <c r="H47" s="243"/>
      <c r="I47" s="243"/>
      <c r="J47" s="243"/>
      <c r="K47" s="243"/>
      <c r="L47" s="243"/>
      <c r="M47" s="243"/>
      <c r="N47" s="243"/>
      <c r="O47" s="243"/>
      <c r="P47" s="243"/>
      <c r="Q47" s="247"/>
    </row>
    <row r="48" spans="1:17" x14ac:dyDescent="0.25">
      <c r="A48" s="914" t="s">
        <v>427</v>
      </c>
      <c r="B48" s="908"/>
      <c r="C48" s="909"/>
      <c r="D48" s="912"/>
      <c r="E48" s="910"/>
      <c r="G48" s="243"/>
      <c r="H48" s="248" t="s">
        <v>419</v>
      </c>
      <c r="I48" s="917"/>
      <c r="J48" s="913"/>
      <c r="K48" s="913"/>
      <c r="L48" s="262"/>
      <c r="M48" s="262"/>
      <c r="N48" s="243"/>
      <c r="O48" s="243"/>
      <c r="P48" s="243"/>
      <c r="Q48" s="247"/>
    </row>
    <row r="49" spans="1:17" x14ac:dyDescent="0.25">
      <c r="A49" s="242"/>
      <c r="B49" s="243"/>
      <c r="C49" s="243"/>
      <c r="D49" s="243"/>
      <c r="E49" s="243"/>
      <c r="F49" s="243"/>
      <c r="H49" s="243"/>
      <c r="I49" s="243"/>
      <c r="J49" s="243"/>
      <c r="K49" s="243"/>
      <c r="L49" s="243"/>
      <c r="M49" s="243"/>
      <c r="N49" s="243"/>
      <c r="O49" s="243"/>
      <c r="P49" s="243"/>
      <c r="Q49" s="247"/>
    </row>
    <row r="50" spans="1:17" x14ac:dyDescent="0.25">
      <c r="A50" s="242"/>
      <c r="B50" s="243"/>
      <c r="C50" s="243"/>
      <c r="D50" s="243"/>
      <c r="E50" s="257" t="s">
        <v>428</v>
      </c>
      <c r="F50" s="243"/>
      <c r="G50" s="243"/>
      <c r="H50" s="243"/>
      <c r="I50" s="257" t="s">
        <v>429</v>
      </c>
      <c r="J50" s="257"/>
      <c r="K50" s="243"/>
      <c r="L50" s="243"/>
      <c r="M50" s="243"/>
      <c r="N50" s="243"/>
      <c r="O50" s="243"/>
      <c r="P50" s="243"/>
      <c r="Q50" s="247"/>
    </row>
    <row r="51" spans="1:17" ht="15.75" thickBot="1" x14ac:dyDescent="0.3">
      <c r="A51" s="249"/>
      <c r="B51" s="250"/>
      <c r="C51" s="250"/>
      <c r="D51" s="250"/>
      <c r="E51" s="250"/>
      <c r="F51" s="250"/>
      <c r="G51" s="250"/>
      <c r="H51" s="250"/>
      <c r="I51" s="250"/>
      <c r="J51" s="250"/>
      <c r="K51" s="250"/>
      <c r="L51" s="250"/>
      <c r="M51" s="250"/>
      <c r="N51" s="250"/>
      <c r="O51" s="250"/>
      <c r="P51" s="250"/>
      <c r="Q51" s="251"/>
    </row>
    <row r="52" spans="1:17" x14ac:dyDescent="0.25">
      <c r="A52" s="268"/>
      <c r="B52" s="269"/>
      <c r="C52" s="269"/>
      <c r="D52" s="269"/>
      <c r="E52" s="269"/>
      <c r="F52" s="269"/>
      <c r="G52" s="269"/>
      <c r="H52" s="269"/>
      <c r="I52" s="269"/>
      <c r="J52" s="269"/>
      <c r="K52" s="269"/>
      <c r="L52" s="269"/>
      <c r="M52" s="269"/>
      <c r="N52" s="269"/>
      <c r="O52" s="269"/>
      <c r="P52" s="269"/>
      <c r="Q52" s="270"/>
    </row>
    <row r="53" spans="1:17" x14ac:dyDescent="0.25">
      <c r="A53" s="265" t="s">
        <v>430</v>
      </c>
      <c r="B53" s="248"/>
      <c r="C53" s="248"/>
      <c r="D53" s="909"/>
      <c r="E53" s="912"/>
      <c r="F53" s="910"/>
      <c r="G53" s="248" t="s">
        <v>419</v>
      </c>
      <c r="H53" s="909"/>
      <c r="I53" s="912"/>
      <c r="J53" s="910"/>
      <c r="K53" s="243"/>
      <c r="L53" s="243"/>
      <c r="M53" s="243"/>
      <c r="N53" s="243"/>
      <c r="O53" s="243"/>
      <c r="P53" s="243"/>
      <c r="Q53" s="247"/>
    </row>
    <row r="54" spans="1:17" x14ac:dyDescent="0.25">
      <c r="A54" s="265" t="s">
        <v>380</v>
      </c>
      <c r="B54" s="248"/>
      <c r="C54" s="248"/>
      <c r="D54" s="909"/>
      <c r="E54" s="912"/>
      <c r="F54" s="910"/>
      <c r="G54" s="248" t="s">
        <v>419</v>
      </c>
      <c r="H54" s="909"/>
      <c r="I54" s="912"/>
      <c r="J54" s="910"/>
      <c r="K54" s="243"/>
      <c r="L54" s="248"/>
      <c r="M54" s="243"/>
      <c r="N54" s="243"/>
      <c r="O54" s="243"/>
      <c r="P54" s="243"/>
      <c r="Q54" s="247"/>
    </row>
    <row r="55" spans="1:17" ht="15.75" thickBot="1" x14ac:dyDescent="0.3">
      <c r="A55" s="249"/>
      <c r="B55" s="250"/>
      <c r="C55" s="250"/>
      <c r="D55" s="250"/>
      <c r="E55" s="250"/>
      <c r="F55" s="250"/>
      <c r="G55" s="250"/>
      <c r="H55" s="250"/>
      <c r="I55" s="250"/>
      <c r="J55" s="250"/>
      <c r="K55" s="250"/>
      <c r="L55" s="250"/>
      <c r="M55" s="250"/>
      <c r="N55" s="250"/>
      <c r="O55" s="250"/>
      <c r="P55" s="250"/>
      <c r="Q55" s="251"/>
    </row>
    <row r="58" spans="1:17" ht="21" x14ac:dyDescent="0.35">
      <c r="A58" s="271"/>
    </row>
  </sheetData>
  <mergeCells count="59">
    <mergeCell ref="D54:F54"/>
    <mergeCell ref="H54:J54"/>
    <mergeCell ref="B40:C40"/>
    <mergeCell ref="E40:F40"/>
    <mergeCell ref="H40:J40"/>
    <mergeCell ref="A48:B48"/>
    <mergeCell ref="C48:E48"/>
    <mergeCell ref="I48:K48"/>
    <mergeCell ref="D53:F53"/>
    <mergeCell ref="H53:J53"/>
    <mergeCell ref="L40:M40"/>
    <mergeCell ref="O40:P40"/>
    <mergeCell ref="A43:D43"/>
    <mergeCell ref="E43:F43"/>
    <mergeCell ref="H43:J43"/>
    <mergeCell ref="L43:M43"/>
    <mergeCell ref="B38:C38"/>
    <mergeCell ref="E38:F38"/>
    <mergeCell ref="H38:J38"/>
    <mergeCell ref="L38:M38"/>
    <mergeCell ref="O38:P38"/>
    <mergeCell ref="B39:C39"/>
    <mergeCell ref="E39:F39"/>
    <mergeCell ref="H39:J39"/>
    <mergeCell ref="L39:M39"/>
    <mergeCell ref="O39:P39"/>
    <mergeCell ref="L36:M36"/>
    <mergeCell ref="O36:P36"/>
    <mergeCell ref="B37:C37"/>
    <mergeCell ref="E37:F37"/>
    <mergeCell ref="H37:J37"/>
    <mergeCell ref="L37:M37"/>
    <mergeCell ref="O37:P37"/>
    <mergeCell ref="H36:J36"/>
    <mergeCell ref="A25:A26"/>
    <mergeCell ref="D27:E27"/>
    <mergeCell ref="A28:A31"/>
    <mergeCell ref="B36:C36"/>
    <mergeCell ref="E36:F36"/>
    <mergeCell ref="A21:A23"/>
    <mergeCell ref="B7:F7"/>
    <mergeCell ref="H7:K7"/>
    <mergeCell ref="L7:M7"/>
    <mergeCell ref="B8:F8"/>
    <mergeCell ref="H8:K8"/>
    <mergeCell ref="L8:M8"/>
    <mergeCell ref="B9:F9"/>
    <mergeCell ref="D13:J13"/>
    <mergeCell ref="D15:E15"/>
    <mergeCell ref="D16:E16"/>
    <mergeCell ref="H20:K20"/>
    <mergeCell ref="B6:F6"/>
    <mergeCell ref="H6:K6"/>
    <mergeCell ref="L6:M6"/>
    <mergeCell ref="A1:Q1"/>
    <mergeCell ref="A2:Q2"/>
    <mergeCell ref="B5:F5"/>
    <mergeCell ref="H5:K5"/>
    <mergeCell ref="L5:M5"/>
  </mergeCells>
  <pageMargins left="0.31496062992125984" right="0.31496062992125984" top="0.35433070866141736" bottom="0.35433070866141736" header="0" footer="0"/>
  <pageSetup scale="54" fitToHeight="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219075</xdr:colOff>
                    <xdr:row>20</xdr:row>
                    <xdr:rowOff>0</xdr:rowOff>
                  </from>
                  <to>
                    <xdr:col>1</xdr:col>
                    <xdr:colOff>419100</xdr:colOff>
                    <xdr:row>20</xdr:row>
                    <xdr:rowOff>180975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485775</xdr:colOff>
                    <xdr:row>48</xdr:row>
                    <xdr:rowOff>190500</xdr:rowOff>
                  </from>
                  <to>
                    <xdr:col>4</xdr:col>
                    <xdr:colOff>38100</xdr:colOff>
                    <xdr:row>50</xdr:row>
                    <xdr:rowOff>38100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7</xdr:col>
                    <xdr:colOff>485775</xdr:colOff>
                    <xdr:row>48</xdr:row>
                    <xdr:rowOff>190500</xdr:rowOff>
                  </from>
                  <to>
                    <xdr:col>8</xdr:col>
                    <xdr:colOff>28575</xdr:colOff>
                    <xdr:row>50</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219075</xdr:colOff>
                    <xdr:row>21</xdr:row>
                    <xdr:rowOff>28575</xdr:rowOff>
                  </from>
                  <to>
                    <xdr:col>1</xdr:col>
                    <xdr:colOff>419100</xdr:colOff>
                    <xdr:row>22</xdr:row>
                    <xdr:rowOff>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1</xdr:col>
                    <xdr:colOff>219075</xdr:colOff>
                    <xdr:row>24</xdr:row>
                    <xdr:rowOff>28575</xdr:rowOff>
                  </from>
                  <to>
                    <xdr:col>1</xdr:col>
                    <xdr:colOff>419100</xdr:colOff>
                    <xdr:row>25</xdr:row>
                    <xdr:rowOff>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xdr:col>
                    <xdr:colOff>219075</xdr:colOff>
                    <xdr:row>25</xdr:row>
                    <xdr:rowOff>28575</xdr:rowOff>
                  </from>
                  <to>
                    <xdr:col>1</xdr:col>
                    <xdr:colOff>419100</xdr:colOff>
                    <xdr:row>26</xdr:row>
                    <xdr:rowOff>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219075</xdr:colOff>
                    <xdr:row>27</xdr:row>
                    <xdr:rowOff>0</xdr:rowOff>
                  </from>
                  <to>
                    <xdr:col>1</xdr:col>
                    <xdr:colOff>419100</xdr:colOff>
                    <xdr:row>28</xdr:row>
                    <xdr:rowOff>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219075</xdr:colOff>
                    <xdr:row>28</xdr:row>
                    <xdr:rowOff>28575</xdr:rowOff>
                  </from>
                  <to>
                    <xdr:col>1</xdr:col>
                    <xdr:colOff>419100</xdr:colOff>
                    <xdr:row>29</xdr:row>
                    <xdr:rowOff>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219075</xdr:colOff>
                    <xdr:row>30</xdr:row>
                    <xdr:rowOff>28575</xdr:rowOff>
                  </from>
                  <to>
                    <xdr:col>1</xdr:col>
                    <xdr:colOff>419100</xdr:colOff>
                    <xdr:row>31</xdr:row>
                    <xdr:rowOff>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xdr:col>
                    <xdr:colOff>219075</xdr:colOff>
                    <xdr:row>20</xdr:row>
                    <xdr:rowOff>0</xdr:rowOff>
                  </from>
                  <to>
                    <xdr:col>2</xdr:col>
                    <xdr:colOff>419100</xdr:colOff>
                    <xdr:row>20</xdr:row>
                    <xdr:rowOff>180975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2</xdr:col>
                    <xdr:colOff>219075</xdr:colOff>
                    <xdr:row>21</xdr:row>
                    <xdr:rowOff>28575</xdr:rowOff>
                  </from>
                  <to>
                    <xdr:col>2</xdr:col>
                    <xdr:colOff>419100</xdr:colOff>
                    <xdr:row>22</xdr:row>
                    <xdr:rowOff>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2</xdr:col>
                    <xdr:colOff>219075</xdr:colOff>
                    <xdr:row>24</xdr:row>
                    <xdr:rowOff>28575</xdr:rowOff>
                  </from>
                  <to>
                    <xdr:col>2</xdr:col>
                    <xdr:colOff>419100</xdr:colOff>
                    <xdr:row>25</xdr:row>
                    <xdr:rowOff>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2</xdr:col>
                    <xdr:colOff>219075</xdr:colOff>
                    <xdr:row>25</xdr:row>
                    <xdr:rowOff>28575</xdr:rowOff>
                  </from>
                  <to>
                    <xdr:col>2</xdr:col>
                    <xdr:colOff>419100</xdr:colOff>
                    <xdr:row>26</xdr:row>
                    <xdr:rowOff>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2</xdr:col>
                    <xdr:colOff>219075</xdr:colOff>
                    <xdr:row>27</xdr:row>
                    <xdr:rowOff>0</xdr:rowOff>
                  </from>
                  <to>
                    <xdr:col>2</xdr:col>
                    <xdr:colOff>419100</xdr:colOff>
                    <xdr:row>28</xdr:row>
                    <xdr:rowOff>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2</xdr:col>
                    <xdr:colOff>219075</xdr:colOff>
                    <xdr:row>28</xdr:row>
                    <xdr:rowOff>28575</xdr:rowOff>
                  </from>
                  <to>
                    <xdr:col>2</xdr:col>
                    <xdr:colOff>419100</xdr:colOff>
                    <xdr:row>29</xdr:row>
                    <xdr:rowOff>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2</xdr:col>
                    <xdr:colOff>219075</xdr:colOff>
                    <xdr:row>30</xdr:row>
                    <xdr:rowOff>28575</xdr:rowOff>
                  </from>
                  <to>
                    <xdr:col>2</xdr:col>
                    <xdr:colOff>419100</xdr:colOff>
                    <xdr:row>31</xdr:row>
                    <xdr:rowOff>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0</xdr:col>
                    <xdr:colOff>1095375</xdr:colOff>
                    <xdr:row>44</xdr:row>
                    <xdr:rowOff>9525</xdr:rowOff>
                  </from>
                  <to>
                    <xdr:col>0</xdr:col>
                    <xdr:colOff>1438275</xdr:colOff>
                    <xdr:row>45</xdr:row>
                    <xdr:rowOff>47625</xdr:rowOff>
                  </to>
                </anchor>
              </controlPr>
            </control>
          </mc:Choice>
        </mc:AlternateContent>
        <mc:AlternateContent xmlns:mc="http://schemas.openxmlformats.org/markup-compatibility/2006">
          <mc:Choice Requires="x14">
            <control shapeId="4114" r:id="rId21" name="Check Box 18">
              <controlPr defaultSize="0" autoFill="0" autoLine="0" autoPict="0">
                <anchor moveWithCells="1">
                  <from>
                    <xdr:col>0</xdr:col>
                    <xdr:colOff>1095375</xdr:colOff>
                    <xdr:row>45</xdr:row>
                    <xdr:rowOff>0</xdr:rowOff>
                  </from>
                  <to>
                    <xdr:col>0</xdr:col>
                    <xdr:colOff>1438275</xdr:colOff>
                    <xdr:row>46</xdr:row>
                    <xdr:rowOff>38100</xdr:rowOff>
                  </to>
                </anchor>
              </controlPr>
            </control>
          </mc:Choice>
        </mc:AlternateContent>
        <mc:AlternateContent xmlns:mc="http://schemas.openxmlformats.org/markup-compatibility/2006">
          <mc:Choice Requires="x14">
            <control shapeId="4115" r:id="rId22" name="Check Box 19">
              <controlPr defaultSize="0" autoFill="0" autoLine="0" autoPict="0">
                <anchor moveWithCells="1">
                  <from>
                    <xdr:col>3</xdr:col>
                    <xdr:colOff>485775</xdr:colOff>
                    <xdr:row>48</xdr:row>
                    <xdr:rowOff>190500</xdr:rowOff>
                  </from>
                  <to>
                    <xdr:col>4</xdr:col>
                    <xdr:colOff>38100</xdr:colOff>
                    <xdr:row>50</xdr:row>
                    <xdr:rowOff>38100</xdr:rowOff>
                  </to>
                </anchor>
              </controlPr>
            </control>
          </mc:Choice>
        </mc:AlternateContent>
        <mc:AlternateContent xmlns:mc="http://schemas.openxmlformats.org/markup-compatibility/2006">
          <mc:Choice Requires="x14">
            <control shapeId="4116" r:id="rId23" name="Check Box 20">
              <controlPr defaultSize="0" autoFill="0" autoLine="0" autoPict="0">
                <anchor moveWithCells="1">
                  <from>
                    <xdr:col>7</xdr:col>
                    <xdr:colOff>485775</xdr:colOff>
                    <xdr:row>48</xdr:row>
                    <xdr:rowOff>190500</xdr:rowOff>
                  </from>
                  <to>
                    <xdr:col>8</xdr:col>
                    <xdr:colOff>28575</xdr:colOff>
                    <xdr:row>50</xdr:row>
                    <xdr:rowOff>38100</xdr:rowOff>
                  </to>
                </anchor>
              </controlPr>
            </control>
          </mc:Choice>
        </mc:AlternateContent>
        <mc:AlternateContent xmlns:mc="http://schemas.openxmlformats.org/markup-compatibility/2006">
          <mc:Choice Requires="x14">
            <control shapeId="4117" r:id="rId24" name="Check Box 21">
              <controlPr defaultSize="0" autoFill="0" autoLine="0" autoPict="0">
                <anchor moveWithCells="1">
                  <from>
                    <xdr:col>1</xdr:col>
                    <xdr:colOff>219075</xdr:colOff>
                    <xdr:row>21</xdr:row>
                    <xdr:rowOff>28575</xdr:rowOff>
                  </from>
                  <to>
                    <xdr:col>1</xdr:col>
                    <xdr:colOff>419100</xdr:colOff>
                    <xdr:row>22</xdr:row>
                    <xdr:rowOff>0</xdr:rowOff>
                  </to>
                </anchor>
              </controlPr>
            </control>
          </mc:Choice>
        </mc:AlternateContent>
        <mc:AlternateContent xmlns:mc="http://schemas.openxmlformats.org/markup-compatibility/2006">
          <mc:Choice Requires="x14">
            <control shapeId="4118" r:id="rId25" name="Check Box 22">
              <controlPr defaultSize="0" autoFill="0" autoLine="0" autoPict="0">
                <anchor moveWithCells="1">
                  <from>
                    <xdr:col>1</xdr:col>
                    <xdr:colOff>219075</xdr:colOff>
                    <xdr:row>24</xdr:row>
                    <xdr:rowOff>28575</xdr:rowOff>
                  </from>
                  <to>
                    <xdr:col>1</xdr:col>
                    <xdr:colOff>419100</xdr:colOff>
                    <xdr:row>25</xdr:row>
                    <xdr:rowOff>0</xdr:rowOff>
                  </to>
                </anchor>
              </controlPr>
            </control>
          </mc:Choice>
        </mc:AlternateContent>
        <mc:AlternateContent xmlns:mc="http://schemas.openxmlformats.org/markup-compatibility/2006">
          <mc:Choice Requires="x14">
            <control shapeId="4119" r:id="rId26" name="Check Box 23">
              <controlPr defaultSize="0" autoFill="0" autoLine="0" autoPict="0">
                <anchor moveWithCells="1">
                  <from>
                    <xdr:col>1</xdr:col>
                    <xdr:colOff>219075</xdr:colOff>
                    <xdr:row>25</xdr:row>
                    <xdr:rowOff>28575</xdr:rowOff>
                  </from>
                  <to>
                    <xdr:col>1</xdr:col>
                    <xdr:colOff>419100</xdr:colOff>
                    <xdr:row>26</xdr:row>
                    <xdr:rowOff>0</xdr:rowOff>
                  </to>
                </anchor>
              </controlPr>
            </control>
          </mc:Choice>
        </mc:AlternateContent>
        <mc:AlternateContent xmlns:mc="http://schemas.openxmlformats.org/markup-compatibility/2006">
          <mc:Choice Requires="x14">
            <control shapeId="4120" r:id="rId27" name="Check Box 24">
              <controlPr defaultSize="0" autoFill="0" autoLine="0" autoPict="0">
                <anchor moveWithCells="1">
                  <from>
                    <xdr:col>1</xdr:col>
                    <xdr:colOff>219075</xdr:colOff>
                    <xdr:row>28</xdr:row>
                    <xdr:rowOff>28575</xdr:rowOff>
                  </from>
                  <to>
                    <xdr:col>1</xdr:col>
                    <xdr:colOff>419100</xdr:colOff>
                    <xdr:row>29</xdr:row>
                    <xdr:rowOff>0</xdr:rowOff>
                  </to>
                </anchor>
              </controlPr>
            </control>
          </mc:Choice>
        </mc:AlternateContent>
        <mc:AlternateContent xmlns:mc="http://schemas.openxmlformats.org/markup-compatibility/2006">
          <mc:Choice Requires="x14">
            <control shapeId="4121" r:id="rId28" name="Check Box 25">
              <controlPr defaultSize="0" autoFill="0" autoLine="0" autoPict="0">
                <anchor moveWithCells="1">
                  <from>
                    <xdr:col>1</xdr:col>
                    <xdr:colOff>219075</xdr:colOff>
                    <xdr:row>30</xdr:row>
                    <xdr:rowOff>28575</xdr:rowOff>
                  </from>
                  <to>
                    <xdr:col>1</xdr:col>
                    <xdr:colOff>419100</xdr:colOff>
                    <xdr:row>31</xdr:row>
                    <xdr:rowOff>0</xdr:rowOff>
                  </to>
                </anchor>
              </controlPr>
            </control>
          </mc:Choice>
        </mc:AlternateContent>
        <mc:AlternateContent xmlns:mc="http://schemas.openxmlformats.org/markup-compatibility/2006">
          <mc:Choice Requires="x14">
            <control shapeId="4122" r:id="rId29" name="Check Box 26">
              <controlPr defaultSize="0" autoFill="0" autoLine="0" autoPict="0">
                <anchor moveWithCells="1">
                  <from>
                    <xdr:col>2</xdr:col>
                    <xdr:colOff>219075</xdr:colOff>
                    <xdr:row>21</xdr:row>
                    <xdr:rowOff>28575</xdr:rowOff>
                  </from>
                  <to>
                    <xdr:col>2</xdr:col>
                    <xdr:colOff>419100</xdr:colOff>
                    <xdr:row>22</xdr:row>
                    <xdr:rowOff>0</xdr:rowOff>
                  </to>
                </anchor>
              </controlPr>
            </control>
          </mc:Choice>
        </mc:AlternateContent>
        <mc:AlternateContent xmlns:mc="http://schemas.openxmlformats.org/markup-compatibility/2006">
          <mc:Choice Requires="x14">
            <control shapeId="4123" r:id="rId30" name="Check Box 27">
              <controlPr defaultSize="0" autoFill="0" autoLine="0" autoPict="0">
                <anchor moveWithCells="1">
                  <from>
                    <xdr:col>2</xdr:col>
                    <xdr:colOff>219075</xdr:colOff>
                    <xdr:row>24</xdr:row>
                    <xdr:rowOff>28575</xdr:rowOff>
                  </from>
                  <to>
                    <xdr:col>2</xdr:col>
                    <xdr:colOff>419100</xdr:colOff>
                    <xdr:row>25</xdr:row>
                    <xdr:rowOff>0</xdr:rowOff>
                  </to>
                </anchor>
              </controlPr>
            </control>
          </mc:Choice>
        </mc:AlternateContent>
        <mc:AlternateContent xmlns:mc="http://schemas.openxmlformats.org/markup-compatibility/2006">
          <mc:Choice Requires="x14">
            <control shapeId="4124" r:id="rId31" name="Check Box 28">
              <controlPr defaultSize="0" autoFill="0" autoLine="0" autoPict="0">
                <anchor moveWithCells="1">
                  <from>
                    <xdr:col>2</xdr:col>
                    <xdr:colOff>219075</xdr:colOff>
                    <xdr:row>25</xdr:row>
                    <xdr:rowOff>28575</xdr:rowOff>
                  </from>
                  <to>
                    <xdr:col>2</xdr:col>
                    <xdr:colOff>419100</xdr:colOff>
                    <xdr:row>26</xdr:row>
                    <xdr:rowOff>0</xdr:rowOff>
                  </to>
                </anchor>
              </controlPr>
            </control>
          </mc:Choice>
        </mc:AlternateContent>
        <mc:AlternateContent xmlns:mc="http://schemas.openxmlformats.org/markup-compatibility/2006">
          <mc:Choice Requires="x14">
            <control shapeId="4125" r:id="rId32" name="Check Box 29">
              <controlPr defaultSize="0" autoFill="0" autoLine="0" autoPict="0">
                <anchor moveWithCells="1">
                  <from>
                    <xdr:col>2</xdr:col>
                    <xdr:colOff>219075</xdr:colOff>
                    <xdr:row>28</xdr:row>
                    <xdr:rowOff>28575</xdr:rowOff>
                  </from>
                  <to>
                    <xdr:col>2</xdr:col>
                    <xdr:colOff>419100</xdr:colOff>
                    <xdr:row>29</xdr:row>
                    <xdr:rowOff>0</xdr:rowOff>
                  </to>
                </anchor>
              </controlPr>
            </control>
          </mc:Choice>
        </mc:AlternateContent>
        <mc:AlternateContent xmlns:mc="http://schemas.openxmlformats.org/markup-compatibility/2006">
          <mc:Choice Requires="x14">
            <control shapeId="4126" r:id="rId33" name="Check Box 30">
              <controlPr defaultSize="0" autoFill="0" autoLine="0" autoPict="0">
                <anchor moveWithCells="1">
                  <from>
                    <xdr:col>2</xdr:col>
                    <xdr:colOff>219075</xdr:colOff>
                    <xdr:row>30</xdr:row>
                    <xdr:rowOff>28575</xdr:rowOff>
                  </from>
                  <to>
                    <xdr:col>2</xdr:col>
                    <xdr:colOff>419100</xdr:colOff>
                    <xdr:row>31</xdr:row>
                    <xdr:rowOff>0</xdr:rowOff>
                  </to>
                </anchor>
              </controlPr>
            </control>
          </mc:Choice>
        </mc:AlternateContent>
        <mc:AlternateContent xmlns:mc="http://schemas.openxmlformats.org/markup-compatibility/2006">
          <mc:Choice Requires="x14">
            <control shapeId="4127" r:id="rId34" name="Check Box 31">
              <controlPr defaultSize="0" autoFill="0" autoLine="0" autoPict="0">
                <anchor moveWithCells="1">
                  <from>
                    <xdr:col>0</xdr:col>
                    <xdr:colOff>752475</xdr:colOff>
                    <xdr:row>7</xdr:row>
                    <xdr:rowOff>28575</xdr:rowOff>
                  </from>
                  <to>
                    <xdr:col>0</xdr:col>
                    <xdr:colOff>952500</xdr:colOff>
                    <xdr:row>8</xdr:row>
                    <xdr:rowOff>0</xdr:rowOff>
                  </to>
                </anchor>
              </controlPr>
            </control>
          </mc:Choice>
        </mc:AlternateContent>
        <mc:AlternateContent xmlns:mc="http://schemas.openxmlformats.org/markup-compatibility/2006">
          <mc:Choice Requires="x14">
            <control shapeId="4128" r:id="rId35" name="Check Box 32">
              <controlPr defaultSize="0" autoFill="0" autoLine="0" autoPict="0">
                <anchor moveWithCells="1">
                  <from>
                    <xdr:col>1</xdr:col>
                    <xdr:colOff>219075</xdr:colOff>
                    <xdr:row>22</xdr:row>
                    <xdr:rowOff>28575</xdr:rowOff>
                  </from>
                  <to>
                    <xdr:col>1</xdr:col>
                    <xdr:colOff>419100</xdr:colOff>
                    <xdr:row>23</xdr:row>
                    <xdr:rowOff>0</xdr:rowOff>
                  </to>
                </anchor>
              </controlPr>
            </control>
          </mc:Choice>
        </mc:AlternateContent>
        <mc:AlternateContent xmlns:mc="http://schemas.openxmlformats.org/markup-compatibility/2006">
          <mc:Choice Requires="x14">
            <control shapeId="4129" r:id="rId36" name="Check Box 33">
              <controlPr defaultSize="0" autoFill="0" autoLine="0" autoPict="0">
                <anchor moveWithCells="1">
                  <from>
                    <xdr:col>2</xdr:col>
                    <xdr:colOff>219075</xdr:colOff>
                    <xdr:row>22</xdr:row>
                    <xdr:rowOff>28575</xdr:rowOff>
                  </from>
                  <to>
                    <xdr:col>2</xdr:col>
                    <xdr:colOff>419100</xdr:colOff>
                    <xdr:row>23</xdr:row>
                    <xdr:rowOff>0</xdr:rowOff>
                  </to>
                </anchor>
              </controlPr>
            </control>
          </mc:Choice>
        </mc:AlternateContent>
        <mc:AlternateContent xmlns:mc="http://schemas.openxmlformats.org/markup-compatibility/2006">
          <mc:Choice Requires="x14">
            <control shapeId="4130" r:id="rId37" name="Check Box 34">
              <controlPr defaultSize="0" autoFill="0" autoLine="0" autoPict="0">
                <anchor moveWithCells="1">
                  <from>
                    <xdr:col>1</xdr:col>
                    <xdr:colOff>219075</xdr:colOff>
                    <xdr:row>22</xdr:row>
                    <xdr:rowOff>28575</xdr:rowOff>
                  </from>
                  <to>
                    <xdr:col>1</xdr:col>
                    <xdr:colOff>419100</xdr:colOff>
                    <xdr:row>23</xdr:row>
                    <xdr:rowOff>0</xdr:rowOff>
                  </to>
                </anchor>
              </controlPr>
            </control>
          </mc:Choice>
        </mc:AlternateContent>
        <mc:AlternateContent xmlns:mc="http://schemas.openxmlformats.org/markup-compatibility/2006">
          <mc:Choice Requires="x14">
            <control shapeId="4131" r:id="rId38" name="Check Box 35">
              <controlPr defaultSize="0" autoFill="0" autoLine="0" autoPict="0">
                <anchor moveWithCells="1">
                  <from>
                    <xdr:col>2</xdr:col>
                    <xdr:colOff>219075</xdr:colOff>
                    <xdr:row>22</xdr:row>
                    <xdr:rowOff>28575</xdr:rowOff>
                  </from>
                  <to>
                    <xdr:col>2</xdr:col>
                    <xdr:colOff>419100</xdr:colOff>
                    <xdr:row>23</xdr:row>
                    <xdr:rowOff>0</xdr:rowOff>
                  </to>
                </anchor>
              </controlPr>
            </control>
          </mc:Choice>
        </mc:AlternateContent>
        <mc:AlternateContent xmlns:mc="http://schemas.openxmlformats.org/markup-compatibility/2006">
          <mc:Choice Requires="x14">
            <control shapeId="4132" r:id="rId39" name="Check Box 36">
              <controlPr defaultSize="0" autoFill="0" autoLine="0" autoPict="0">
                <anchor moveWithCells="1">
                  <from>
                    <xdr:col>1</xdr:col>
                    <xdr:colOff>219075</xdr:colOff>
                    <xdr:row>25</xdr:row>
                    <xdr:rowOff>28575</xdr:rowOff>
                  </from>
                  <to>
                    <xdr:col>1</xdr:col>
                    <xdr:colOff>419100</xdr:colOff>
                    <xdr:row>26</xdr:row>
                    <xdr:rowOff>0</xdr:rowOff>
                  </to>
                </anchor>
              </controlPr>
            </control>
          </mc:Choice>
        </mc:AlternateContent>
        <mc:AlternateContent xmlns:mc="http://schemas.openxmlformats.org/markup-compatibility/2006">
          <mc:Choice Requires="x14">
            <control shapeId="4133" r:id="rId40" name="Check Box 37">
              <controlPr defaultSize="0" autoFill="0" autoLine="0" autoPict="0">
                <anchor moveWithCells="1">
                  <from>
                    <xdr:col>2</xdr:col>
                    <xdr:colOff>219075</xdr:colOff>
                    <xdr:row>25</xdr:row>
                    <xdr:rowOff>28575</xdr:rowOff>
                  </from>
                  <to>
                    <xdr:col>2</xdr:col>
                    <xdr:colOff>419100</xdr:colOff>
                    <xdr:row>26</xdr:row>
                    <xdr:rowOff>0</xdr:rowOff>
                  </to>
                </anchor>
              </controlPr>
            </control>
          </mc:Choice>
        </mc:AlternateContent>
        <mc:AlternateContent xmlns:mc="http://schemas.openxmlformats.org/markup-compatibility/2006">
          <mc:Choice Requires="x14">
            <control shapeId="4134" r:id="rId41" name="Check Box 38">
              <controlPr defaultSize="0" autoFill="0" autoLine="0" autoPict="0">
                <anchor moveWithCells="1">
                  <from>
                    <xdr:col>1</xdr:col>
                    <xdr:colOff>219075</xdr:colOff>
                    <xdr:row>25</xdr:row>
                    <xdr:rowOff>28575</xdr:rowOff>
                  </from>
                  <to>
                    <xdr:col>1</xdr:col>
                    <xdr:colOff>419100</xdr:colOff>
                    <xdr:row>26</xdr:row>
                    <xdr:rowOff>0</xdr:rowOff>
                  </to>
                </anchor>
              </controlPr>
            </control>
          </mc:Choice>
        </mc:AlternateContent>
        <mc:AlternateContent xmlns:mc="http://schemas.openxmlformats.org/markup-compatibility/2006">
          <mc:Choice Requires="x14">
            <control shapeId="4135" r:id="rId42" name="Check Box 39">
              <controlPr defaultSize="0" autoFill="0" autoLine="0" autoPict="0">
                <anchor moveWithCells="1">
                  <from>
                    <xdr:col>2</xdr:col>
                    <xdr:colOff>219075</xdr:colOff>
                    <xdr:row>25</xdr:row>
                    <xdr:rowOff>28575</xdr:rowOff>
                  </from>
                  <to>
                    <xdr:col>2</xdr:col>
                    <xdr:colOff>419100</xdr:colOff>
                    <xdr:row>26</xdr:row>
                    <xdr:rowOff>0</xdr:rowOff>
                  </to>
                </anchor>
              </controlPr>
            </control>
          </mc:Choice>
        </mc:AlternateContent>
        <mc:AlternateContent xmlns:mc="http://schemas.openxmlformats.org/markup-compatibility/2006">
          <mc:Choice Requires="x14">
            <control shapeId="4136" r:id="rId43" name="Check Box 40">
              <controlPr defaultSize="0" autoFill="0" autoLine="0" autoPict="0">
                <anchor moveWithCells="1">
                  <from>
                    <xdr:col>1</xdr:col>
                    <xdr:colOff>219075</xdr:colOff>
                    <xdr:row>29</xdr:row>
                    <xdr:rowOff>28575</xdr:rowOff>
                  </from>
                  <to>
                    <xdr:col>1</xdr:col>
                    <xdr:colOff>419100</xdr:colOff>
                    <xdr:row>30</xdr:row>
                    <xdr:rowOff>0</xdr:rowOff>
                  </to>
                </anchor>
              </controlPr>
            </control>
          </mc:Choice>
        </mc:AlternateContent>
        <mc:AlternateContent xmlns:mc="http://schemas.openxmlformats.org/markup-compatibility/2006">
          <mc:Choice Requires="x14">
            <control shapeId="4137" r:id="rId44" name="Check Box 41">
              <controlPr defaultSize="0" autoFill="0" autoLine="0" autoPict="0">
                <anchor moveWithCells="1">
                  <from>
                    <xdr:col>2</xdr:col>
                    <xdr:colOff>219075</xdr:colOff>
                    <xdr:row>29</xdr:row>
                    <xdr:rowOff>28575</xdr:rowOff>
                  </from>
                  <to>
                    <xdr:col>2</xdr:col>
                    <xdr:colOff>419100</xdr:colOff>
                    <xdr:row>30</xdr:row>
                    <xdr:rowOff>0</xdr:rowOff>
                  </to>
                </anchor>
              </controlPr>
            </control>
          </mc:Choice>
        </mc:AlternateContent>
        <mc:AlternateContent xmlns:mc="http://schemas.openxmlformats.org/markup-compatibility/2006">
          <mc:Choice Requires="x14">
            <control shapeId="4138" r:id="rId45" name="Check Box 42">
              <controlPr defaultSize="0" autoFill="0" autoLine="0" autoPict="0">
                <anchor moveWithCells="1">
                  <from>
                    <xdr:col>1</xdr:col>
                    <xdr:colOff>219075</xdr:colOff>
                    <xdr:row>29</xdr:row>
                    <xdr:rowOff>28575</xdr:rowOff>
                  </from>
                  <to>
                    <xdr:col>1</xdr:col>
                    <xdr:colOff>419100</xdr:colOff>
                    <xdr:row>30</xdr:row>
                    <xdr:rowOff>0</xdr:rowOff>
                  </to>
                </anchor>
              </controlPr>
            </control>
          </mc:Choice>
        </mc:AlternateContent>
        <mc:AlternateContent xmlns:mc="http://schemas.openxmlformats.org/markup-compatibility/2006">
          <mc:Choice Requires="x14">
            <control shapeId="4139" r:id="rId46" name="Check Box 43">
              <controlPr defaultSize="0" autoFill="0" autoLine="0" autoPict="0">
                <anchor moveWithCells="1">
                  <from>
                    <xdr:col>2</xdr:col>
                    <xdr:colOff>219075</xdr:colOff>
                    <xdr:row>29</xdr:row>
                    <xdr:rowOff>28575</xdr:rowOff>
                  </from>
                  <to>
                    <xdr:col>2</xdr:col>
                    <xdr:colOff>419100</xdr:colOff>
                    <xdr:row>30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0C261D32E3624D81156C227BE4A5B1" ma:contentTypeVersion="5" ma:contentTypeDescription="Crée un document." ma:contentTypeScope="" ma:versionID="da269c4aed42acc6060b3ff97b775091">
  <xsd:schema xmlns:xsd="http://www.w3.org/2001/XMLSchema" xmlns:xs="http://www.w3.org/2001/XMLSchema" xmlns:p="http://schemas.microsoft.com/office/2006/metadata/properties" xmlns:ns2="4af4371d-bb1f-45db-87fd-84154f966167" xmlns:ns3="168a77a2-27a7-4d90-8740-5119586f1896" targetNamespace="http://schemas.microsoft.com/office/2006/metadata/properties" ma:root="true" ma:fieldsID="b1f18170ef0c85ae0a3abf3bac5b3ba4" ns2:_="" ns3:_="">
    <xsd:import namespace="4af4371d-bb1f-45db-87fd-84154f966167"/>
    <xsd:import namespace="168a77a2-27a7-4d90-8740-5119586f18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4371d-bb1f-45db-87fd-84154f9661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8a77a2-27a7-4d90-8740-5119586f1896"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68a77a2-27a7-4d90-8740-5119586f1896">
      <UserInfo>
        <DisplayName>Desbiens Bénédicte (DASIP) (Québec)</DisplayName>
        <AccountId>45</AccountId>
        <AccountType/>
      </UserInfo>
    </SharedWithUsers>
  </documentManagement>
</p:properties>
</file>

<file path=customXml/itemProps1.xml><?xml version="1.0" encoding="utf-8"?>
<ds:datastoreItem xmlns:ds="http://schemas.openxmlformats.org/officeDocument/2006/customXml" ds:itemID="{145A863D-B8BB-4866-BFE0-00D84D804A66}">
  <ds:schemaRefs>
    <ds:schemaRef ds:uri="http://schemas.microsoft.com/sharepoint/v3/contenttype/forms"/>
  </ds:schemaRefs>
</ds:datastoreItem>
</file>

<file path=customXml/itemProps2.xml><?xml version="1.0" encoding="utf-8"?>
<ds:datastoreItem xmlns:ds="http://schemas.openxmlformats.org/officeDocument/2006/customXml" ds:itemID="{EFA6DAB4-96DE-4220-A6A6-4DE187C5A8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4371d-bb1f-45db-87fd-84154f966167"/>
    <ds:schemaRef ds:uri="168a77a2-27a7-4d90-8740-5119586f18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BFD81D-0B3B-4716-844A-0D889C7B8FC1}">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4af4371d-bb1f-45db-87fd-84154f966167"/>
    <ds:schemaRef ds:uri="http://purl.org/dc/elements/1.1/"/>
    <ds:schemaRef ds:uri="http://purl.org/dc/terms/"/>
    <ds:schemaRef ds:uri="168a77a2-27a7-4d90-8740-5119586f1896"/>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4</vt:i4>
      </vt:variant>
    </vt:vector>
  </HeadingPairs>
  <TitlesOfParts>
    <vt:vector size="14" baseType="lpstr">
      <vt:lpstr>Instructions</vt:lpstr>
      <vt:lpstr>Coût Structure de financement</vt:lpstr>
      <vt:lpstr>Source</vt:lpstr>
      <vt:lpstr>Déplacements</vt:lpstr>
      <vt:lpstr>Décl, contribution partenaire</vt:lpstr>
      <vt:lpstr>Réclamation 1</vt:lpstr>
      <vt:lpstr>Réclamation 2</vt:lpstr>
      <vt:lpstr>Réclamation 3</vt:lpstr>
      <vt:lpstr>Sommaire des réclamations</vt:lpstr>
      <vt:lpstr>Formulaire-décaissement</vt:lpstr>
      <vt:lpstr>ListeA</vt:lpstr>
      <vt:lpstr>ListeB</vt:lpstr>
      <vt:lpstr>'Coût Structure de financement'!Zone_d_impression</vt:lpstr>
      <vt:lpstr>'Décl, contribution partenaire'!Zone_d_impression</vt:lpstr>
    </vt:vector>
  </TitlesOfParts>
  <Manager/>
  <Company>MAPAQ</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Dufour Sara (DPP) (Québec)</dc:creator>
  <cp:keywords/>
  <dc:description/>
  <cp:lastModifiedBy>Lafond Kim (DEIPPA) (Trois-Rivières)</cp:lastModifiedBy>
  <cp:revision/>
  <dcterms:created xsi:type="dcterms:W3CDTF">2023-03-08T14:47:28Z</dcterms:created>
  <dcterms:modified xsi:type="dcterms:W3CDTF">2026-09-14T15:28:52Z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0x010100180C261D32E3624D81156C227BE4A5B1</vt:lpwstr>
  </property>
</Properties>
</file>