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T:\_Groupes\Programmes Transfo\PTA_2026-2028\2 - Documents administratifs\2 - Plan de financement et test Simulateur\"/>
    </mc:Choice>
  </mc:AlternateContent>
  <xr:revisionPtr revIDLastSave="0" documentId="13_ncr:1_{369F4082-8D96-463D-8E38-B7A428A2B970}" xr6:coauthVersionLast="47" xr6:coauthVersionMax="47" xr10:uidLastSave="{00000000-0000-0000-0000-000000000000}"/>
  <workbookProtection workbookAlgorithmName="SHA-512" workbookHashValue="FctHw+3BJ21qX6yQ+t7XigEG7is6xbwtgNoUCuBjRf28q89SYRADvavaX16KsBw8Aa9ph3lvXjxsZEal0bNtYw==" workbookSaltValue="Nq+cXioTm9ug0CnsjHPX6A==" workbookSpinCount="100000" lockStructure="1"/>
  <bookViews>
    <workbookView xWindow="12570" yWindow="-16575" windowWidth="29040" windowHeight="15720" tabRatio="643" activeTab="1" xr2:uid="{DA31CB8F-EB1C-4B37-93E2-6B92B15921A8}"/>
  </bookViews>
  <sheets>
    <sheet name="Instructions" sheetId="10" r:id="rId1"/>
    <sheet name="Plan de financement" sheetId="1" r:id="rId2"/>
    <sheet name="Source" sheetId="2" state="hidden" r:id="rId3"/>
  </sheets>
  <externalReferences>
    <externalReference r:id="rId4"/>
  </externalReferences>
  <definedNames>
    <definedName name="_ftn1" localSheetId="0">Instructions!$A$41</definedName>
    <definedName name="_ftnref1" localSheetId="0">Instructions!#REF!</definedName>
    <definedName name="_Hlk115428891" localSheetId="0">Instructions!#REF!</definedName>
    <definedName name="_xlnm.Print_Area" localSheetId="1">'Plan de financement'!$A$19:$N$69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  <c r="A78" i="2"/>
  <c r="I28" i="1"/>
  <c r="A67" i="2" l="1"/>
  <c r="D41" i="2"/>
  <c r="C41" i="2"/>
  <c r="D43" i="2"/>
  <c r="C43" i="2"/>
  <c r="E41" i="2" l="1"/>
  <c r="A77" i="2" s="1"/>
  <c r="F43" i="2"/>
  <c r="E43" i="2" l="1"/>
  <c r="A76" i="2"/>
  <c r="A64" i="2" a="1"/>
  <c r="A65" i="2" s="1"/>
  <c r="A29" i="1" l="1"/>
  <c r="I33" i="1"/>
  <c r="I37" i="1"/>
  <c r="I34" i="1"/>
  <c r="G32" i="1"/>
  <c r="H32" i="1"/>
  <c r="F32" i="1"/>
  <c r="A32" i="1"/>
  <c r="I36" i="1"/>
  <c r="E32" i="1"/>
  <c r="I35" i="1"/>
  <c r="E84" i="1"/>
  <c r="E85" i="1"/>
  <c r="E86" i="1"/>
  <c r="E87" i="1"/>
  <c r="E88" i="1"/>
  <c r="E89" i="1"/>
  <c r="E90" i="1"/>
  <c r="E82" i="1"/>
  <c r="E83" i="1"/>
  <c r="I38" i="1" l="1"/>
  <c r="G83" i="1"/>
  <c r="G84" i="1"/>
  <c r="G85" i="1"/>
  <c r="G86" i="1"/>
  <c r="G87" i="1"/>
  <c r="G88" i="1"/>
  <c r="G89" i="1"/>
  <c r="G90" i="1"/>
  <c r="G82" i="1"/>
  <c r="B65" i="2" l="1"/>
  <c r="A68" i="2"/>
  <c r="I74" i="1"/>
  <c r="I67" i="1"/>
  <c r="A84" i="2" a="1"/>
  <c r="A82" i="2" l="1"/>
  <c r="D16" i="1" s="1"/>
  <c r="C34" i="2" a="1"/>
  <c r="A70" i="2"/>
  <c r="A71" i="2" s="1"/>
  <c r="I61" i="1"/>
  <c r="A80" i="2"/>
  <c r="A89" i="2"/>
  <c r="H80" i="1" s="1"/>
  <c r="A41" i="1"/>
  <c r="I76" i="1" l="1"/>
  <c r="I39" i="1" s="1"/>
  <c r="D81" i="1" s="1"/>
  <c r="D13" i="1"/>
  <c r="D15" i="1"/>
  <c r="F5" i="1"/>
  <c r="A72" i="2"/>
  <c r="D14" i="1" s="1"/>
  <c r="I40" i="1" l="1"/>
  <c r="A97" i="1"/>
  <c r="A91" i="2"/>
  <c r="A90" i="2"/>
  <c r="G91" i="1"/>
  <c r="A92" i="2" l="1"/>
  <c r="I44" i="1"/>
  <c r="H81" i="1" l="1"/>
  <c r="F85" i="1"/>
  <c r="H88" i="1"/>
  <c r="H84" i="1"/>
  <c r="F89" i="1"/>
  <c r="H82" i="1"/>
  <c r="F84" i="1"/>
  <c r="H86" i="1"/>
  <c r="F88" i="1"/>
  <c r="H83" i="1"/>
  <c r="H89" i="1"/>
  <c r="F87" i="1"/>
  <c r="F86" i="1"/>
  <c r="F90" i="1"/>
  <c r="F82" i="1"/>
  <c r="F83" i="1"/>
  <c r="H85" i="1"/>
  <c r="H87" i="1"/>
  <c r="H90" i="1"/>
  <c r="A98" i="1" l="1"/>
  <c r="E81" i="1" a="1"/>
  <c r="E91" i="1" s="1"/>
  <c r="D91" i="1"/>
  <c r="A94" i="1" s="1"/>
  <c r="H91" i="1"/>
  <c r="A96" i="1" s="1"/>
  <c r="F81" i="1" l="1"/>
  <c r="F91" i="1" s="1"/>
  <c r="A95" i="1" s="1"/>
  <c r="A84" i="2"/>
  <c r="A64" i="2"/>
  <c r="C34" i="2"/>
  <c r="E8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Paquet Olivier (DASIP) (Québec)</author>
  </authors>
  <commentList>
    <comment ref="G31" authorId="0" shapeId="0" xr:uid="{5A46B0A4-1BBB-4FB6-846E-85AB47FC7C19}">
      <text>
        <r>
          <rPr>
            <b/>
            <sz val="9"/>
            <color indexed="81"/>
            <rFont val="Tahoma"/>
            <family val="2"/>
          </rPr>
          <t>Voir l'onglet instructions.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<sst xmlns="http://schemas.openxmlformats.org/spreadsheetml/2006/main" count="309" uniqueCount="224">
  <si>
    <t>Salaires</t>
  </si>
  <si>
    <t xml:space="preserve">Titre du projet   </t>
  </si>
  <si>
    <t>Durée du projet</t>
  </si>
  <si>
    <t>(À sélectionner)</t>
  </si>
  <si>
    <t>Demandeur</t>
  </si>
  <si>
    <t>Type de demandeur</t>
  </si>
  <si>
    <t>Volet</t>
  </si>
  <si>
    <t>Nom et organisme</t>
  </si>
  <si>
    <t>Taux horaire réel ($)</t>
  </si>
  <si>
    <t>Charges sociales (%)</t>
  </si>
  <si>
    <t>Sous-total des autres frais et dépenses</t>
  </si>
  <si>
    <t>Subvention</t>
  </si>
  <si>
    <t>Autres frais et dépenses</t>
  </si>
  <si>
    <t>Oui</t>
  </si>
  <si>
    <t>Profils</t>
  </si>
  <si>
    <t>PDTS</t>
  </si>
  <si>
    <t>Ingénieur(e)</t>
  </si>
  <si>
    <t>Technicien(ne)</t>
  </si>
  <si>
    <t>Autre</t>
  </si>
  <si>
    <t>Colonne1</t>
  </si>
  <si>
    <t>Volets</t>
  </si>
  <si>
    <t>No selon le volet</t>
  </si>
  <si>
    <t>Clientèle</t>
  </si>
  <si>
    <t>No selon la clientèle</t>
  </si>
  <si>
    <t>CL0</t>
  </si>
  <si>
    <t>CL1</t>
  </si>
  <si>
    <t>CL2</t>
  </si>
  <si>
    <t>CL3</t>
  </si>
  <si>
    <t>CL4</t>
  </si>
  <si>
    <t>CL5</t>
  </si>
  <si>
    <t>CL6</t>
  </si>
  <si>
    <t>CL7</t>
  </si>
  <si>
    <t>CL8</t>
  </si>
  <si>
    <t>CL9</t>
  </si>
  <si>
    <t>Taux d'aide</t>
  </si>
  <si>
    <t>Type de financement (autre)</t>
  </si>
  <si>
    <t>Autres programmes du MAPAQ</t>
  </si>
  <si>
    <t>Autre financement public</t>
  </si>
  <si>
    <t>Autres</t>
  </si>
  <si>
    <t>Financement autre programme confirmé</t>
  </si>
  <si>
    <t>Confirmé</t>
  </si>
  <si>
    <t>Non confirmé</t>
  </si>
  <si>
    <t>Priorités</t>
  </si>
  <si>
    <t>Durée</t>
  </si>
  <si>
    <t>Durée en absolue</t>
  </si>
  <si>
    <t>1 an</t>
  </si>
  <si>
    <t>2 ans</t>
  </si>
  <si>
    <t>3 ans</t>
  </si>
  <si>
    <t>Montant d'aide</t>
  </si>
  <si>
    <t>Montant minimum</t>
  </si>
  <si>
    <t>Montant brut</t>
  </si>
  <si>
    <t>Montant max</t>
  </si>
  <si>
    <t>Montant min</t>
  </si>
  <si>
    <t>5 000 $ / projet</t>
  </si>
  <si>
    <t>NO associé a un volet</t>
  </si>
  <si>
    <t>Durée sélectionnée en absolue</t>
  </si>
  <si>
    <t>NO associé une clientèle</t>
  </si>
  <si>
    <t>Calcul montant aide</t>
  </si>
  <si>
    <t>Description</t>
  </si>
  <si>
    <t>Clientèle admissible selon volet</t>
  </si>
  <si>
    <t>Calcul de l'aide max</t>
  </si>
  <si>
    <t>Calcul de l'aide min</t>
  </si>
  <si>
    <t>Calcul % aide</t>
  </si>
  <si>
    <t>Calcul bonification</t>
  </si>
  <si>
    <t>Decription</t>
  </si>
  <si>
    <t>Critère de bonification sélectionné</t>
  </si>
  <si>
    <t>Taux de cumul selon le volet</t>
  </si>
  <si>
    <t>Dépenses admissibles selon le volet</t>
  </si>
  <si>
    <t>Calcul % contribution en argent des dépenses admissibles requis</t>
  </si>
  <si>
    <t>Identification du contributeur</t>
  </si>
  <si>
    <t>MAPAQ-Autre programme</t>
  </si>
  <si>
    <t>Ministère autre que le MAPAQ</t>
  </si>
  <si>
    <t>Société d'État</t>
  </si>
  <si>
    <t>Organisme</t>
  </si>
  <si>
    <t>Entreprise</t>
  </si>
  <si>
    <t>Autre contributeur</t>
  </si>
  <si>
    <t>Précision sur la source de financement</t>
  </si>
  <si>
    <t>Fonds propres</t>
  </si>
  <si>
    <t>Prêt gouvernemental</t>
  </si>
  <si>
    <t>Garantie de prêt gouvernemental</t>
  </si>
  <si>
    <t>– Le volet;</t>
  </si>
  <si>
    <t>– Les salaires déclarés doivent être les salaires réels plus les charges sociales (si les charges sociales dépassent le montant forfaitaire fixe de 26 %, une preuve comptable sera exigée lors des réclamations).</t>
  </si>
  <si>
    <t>Heure-personne</t>
  </si>
  <si>
    <t>Sous-total des frais de déplacement et de séjour</t>
  </si>
  <si>
    <t>Catégorie d’emploi</t>
  </si>
  <si>
    <r>
      <t>SECTION</t>
    </r>
    <r>
      <rPr>
        <b/>
        <sz val="11"/>
        <rFont val="Arial"/>
        <family val="2"/>
      </rPr>
      <t xml:space="preserve"> 1</t>
    </r>
    <r>
      <rPr>
        <b/>
        <sz val="11"/>
        <color theme="1"/>
        <rFont val="Arial"/>
        <family val="2"/>
      </rPr>
      <t xml:space="preserve"> – DESCRIPTION DES COÛTS </t>
    </r>
    <r>
      <rPr>
        <b/>
        <sz val="11"/>
        <color theme="4"/>
        <rFont val="Arial"/>
        <family val="2"/>
      </rPr>
      <t>(OBLIGATOIRE – à remplir par le bénéficiaire</t>
    </r>
    <r>
      <rPr>
        <b/>
        <sz val="11"/>
        <color theme="1"/>
        <rFont val="Arial"/>
        <family val="2"/>
      </rPr>
      <t>)</t>
    </r>
  </si>
  <si>
    <t>1. Indiquez :</t>
  </si>
  <si>
    <t>2. Remplissez la SECTION 1 – DESCRIPTION DES COÛTS</t>
  </si>
  <si>
    <t>Exemple : Firme ABC 40 000 $</t>
  </si>
  <si>
    <t>Description du matériel ou de l’équipement acheté</t>
  </si>
  <si>
    <t>Nom du fournisseur</t>
  </si>
  <si>
    <t>Description de la dépense</t>
  </si>
  <si>
    <t>NEQ</t>
  </si>
  <si>
    <t>Volet 1 - Planification d’un projet et développement des compétences</t>
  </si>
  <si>
    <t>Volet 2 - Productivité de la main-d’œuvre</t>
  </si>
  <si>
    <t>Sous volet 4.1 - Compétitivité des abattoirs et des fromageries</t>
  </si>
  <si>
    <t>Sous volet 4.2 - Enjeux régionaux, sectoriels et environnementaux des abattoirs et des fromageries</t>
  </si>
  <si>
    <t>Volet 1</t>
  </si>
  <si>
    <t>Volet 2</t>
  </si>
  <si>
    <t>Sous-volet 4.1</t>
  </si>
  <si>
    <t>Sous-volet 4.2</t>
  </si>
  <si>
    <t>Décret concernant le statut particulier de l’agglomération des Îles-de-la-Madeleine</t>
  </si>
  <si>
    <t>Achat d'équipement d’un fournisseur immatriculé au REQ</t>
  </si>
  <si>
    <t>Honoraires des experts externes</t>
  </si>
  <si>
    <t>75 000 $ / établissement</t>
  </si>
  <si>
    <t>150 000 $ / établissement</t>
  </si>
  <si>
    <t>25 000 $ / projet</t>
  </si>
  <si>
    <t>7 500 $ / projet</t>
  </si>
  <si>
    <t>Volet  4.1</t>
  </si>
  <si>
    <t xml:space="preserve">Volet  4.2 </t>
  </si>
  <si>
    <t>Plan de financement (les sélections et les entrées libres s’effectuent dans les cases bleues)</t>
  </si>
  <si>
    <t>Modèle de l'équipement</t>
  </si>
  <si>
    <t>Mach1-Sonic LPX</t>
  </si>
  <si>
    <t>Montant ($)</t>
  </si>
  <si>
    <t>Montant considéré
 comme du financement 
privé ($)</t>
  </si>
  <si>
    <t>Exemple : 100 km pour me rendre à la formation à 0,595 $/km et 1 dîner 16,90 $/dîner</t>
  </si>
  <si>
    <t>Source</t>
  </si>
  <si>
    <t>Type</t>
  </si>
  <si>
    <t>Montant considéré dans le cumul des aides publiques ($)</t>
  </si>
  <si>
    <t>MAPAQ</t>
  </si>
  <si>
    <t>• J’atteste que les montants inscrits correspondent à la somme (avant taxes) des soumissions reçues aux fins du projet subventionné.</t>
  </si>
  <si>
    <t>Date :</t>
  </si>
  <si>
    <t>Colonne2</t>
  </si>
  <si>
    <t>porcs</t>
  </si>
  <si>
    <t>voir TEAMS</t>
  </si>
  <si>
    <t>Privés</t>
  </si>
  <si>
    <t xml:space="preserve">Installation d’une ligne d’abattage humanitaire pour le porc </t>
  </si>
  <si>
    <t>Coût de la dépense</t>
  </si>
  <si>
    <t xml:space="preserve">Coût de la dépense </t>
  </si>
  <si>
    <t>Total des dépenses :</t>
  </si>
  <si>
    <t xml:space="preserve">% du cumul de l'aide publique
</t>
  </si>
  <si>
    <t>Financement du projet:</t>
  </si>
  <si>
    <t>(Faites un choix)</t>
  </si>
  <si>
    <t>3. Remplissez la SECTION 2 – FINANCEMENT DU PROJET</t>
  </si>
  <si>
    <t>ATTENTION:</t>
  </si>
  <si>
    <t>Taux de bonification selon la priorité sélectionnée</t>
  </si>
  <si>
    <t>Contribution du demandeur</t>
  </si>
  <si>
    <t>Avec priorité d'Installation d'abattage humanitaire</t>
  </si>
  <si>
    <t>Calcul pourcentage d'aide maximale</t>
  </si>
  <si>
    <t>Cumul d'aide gouvernementale</t>
  </si>
  <si>
    <t>Calcul</t>
  </si>
  <si>
    <t>Sous-total en pourcentage :</t>
  </si>
  <si>
    <t>Financement agricole Canada (FAC)</t>
  </si>
  <si>
    <t>Banque de développement du Canada (BDC)</t>
  </si>
  <si>
    <t>(Faites un choix si applicable)</t>
  </si>
  <si>
    <t>Sous-total des honoraires (professionnels et contractuels)</t>
  </si>
  <si>
    <t>Salaire réel, y compris les bonis, les avantages sociaux et les charges sociales</t>
  </si>
  <si>
    <t>L’aide financière liée aux services d’experts internes ne peut pas excéder 30 % de l’aide financière totale.</t>
  </si>
  <si>
    <t>Emballeuse à pellicule</t>
  </si>
  <si>
    <t>Frais de déplacement (lieu de départ, lieu d’arrivée, distance, indemnité par kilomètre, etc.), d’hébergement et de restauration</t>
  </si>
  <si>
    <t>Un message ou un nombre qui s’affiche en rouge lors du remplissage du plan de financement indique une erreur à corriger.</t>
  </si>
  <si>
    <t>– La taxe sur les produits et services (TPS) et la taxe de vente du Québec (TVQ) sont non admissibles.</t>
  </si>
  <si>
    <t>– Le calcul du cumul des aides financières publiques directes ou indirectes reçues des organismes et sociétés d’État des gouvernements du Québec et du Canada, y compris les crédits d’impôt, ainsi que des entités municipales qui ne sont pas directement bénéficiaires du programme ne doit pas dépasser les taux suivants :</t>
  </si>
  <si>
    <t>– Les subventions, les prêts gouvernementaux et les garanties de prêt gouvernemental sont considérés à 100 % dans le calcul du cumul.</t>
  </si>
  <si>
    <r>
      <t xml:space="preserve">– Lors des réclamations, les pièces justificatives requises pour ce poste de dépenses sont les suivantes :
        </t>
    </r>
    <r>
      <rPr>
        <i/>
        <sz val="11"/>
        <color theme="1"/>
        <rFont val="Calibri"/>
        <family val="2"/>
        <scheme val="minor"/>
      </rPr>
      <t xml:space="preserve">Formulaire de déclaration des dépenses liées aux salaires </t>
    </r>
    <r>
      <rPr>
        <sz val="11"/>
        <color theme="1"/>
        <rFont val="Calibri"/>
        <family val="2"/>
        <scheme val="minor"/>
      </rPr>
      <t>(à remplir pour l’ensemble des salaires déclarés du demandeur);
        Extractions du registre de paie de l’employeur ou des relevés de paie de chaque employé, au besoin.</t>
    </r>
  </si>
  <si>
    <t xml:space="preserve">Établissement qui réalise des activités de transformation alimentaire </t>
  </si>
  <si>
    <t>Établissement qui est enregistré au REQ mais sans activitées pour le moment</t>
  </si>
  <si>
    <t>Réduction des émissions des gaz à effet de serre (développement durable)</t>
  </si>
  <si>
    <t>Réduction des matières résiduelles (développement durable)</t>
  </si>
  <si>
    <t xml:space="preserve">Réduction de l'utilisation de l’eau (développement durable)
</t>
  </si>
  <si>
    <t>Taux maximal d’aide financière admissible</t>
  </si>
  <si>
    <t>Taux maximal de cumul des
 aides gouvernementales</t>
  </si>
  <si>
    <t>Établissement qui détient un permis de proximité ou d’abattoir sous inspection permanente</t>
  </si>
  <si>
    <t>Établissement qui fabrique du fromage et détient un permis d’exploitation d’une usine laitière</t>
  </si>
  <si>
    <t xml:space="preserve">Établissement qui se spécialise dans le transport d’animaux </t>
  </si>
  <si>
    <t xml:space="preserve">Établissement qui réalise au moins deux activités reconnues </t>
  </si>
  <si>
    <t>Établissement qui exploite une cuisine centrale</t>
  </si>
  <si>
    <t>Problématique de santé publique</t>
  </si>
  <si>
    <t>Exemple: Tech ali inc.</t>
  </si>
  <si>
    <t>Frais de déplacement et de séjour du demandeur</t>
  </si>
  <si>
    <t>Transformation d'aliments biologiques</t>
  </si>
  <si>
    <t>Autres frais et dépenses (ex. : frais d'inscription à une formation et les frais de location d’équipements et de locaux spécialisés, construction, etc.)</t>
  </si>
  <si>
    <t>Nommer la source</t>
  </si>
  <si>
    <t>Ministère</t>
  </si>
  <si>
    <t>Municipalité/MRC</t>
  </si>
  <si>
    <t>Priorité/Bonification 1</t>
  </si>
  <si>
    <t>Priorité/Bonification 2</t>
  </si>
  <si>
    <t>Institution bancaire</t>
  </si>
  <si>
    <t>Chargé(e) de projets</t>
  </si>
  <si>
    <t>Max C7</t>
  </si>
  <si>
    <t>Max C8</t>
  </si>
  <si>
    <t>MAX</t>
  </si>
  <si>
    <t>MIN</t>
  </si>
  <si>
    <t>Message Équipements</t>
  </si>
  <si>
    <t>Bonification</t>
  </si>
  <si>
    <t xml:space="preserve">Montant minimal d’aide admissible </t>
  </si>
  <si>
    <t>Montant maximal d’aide admissible</t>
  </si>
  <si>
    <t>• 70 % des dépenses admissibles pour les projets répondant à une ou des priorités ministérielles ou gouvernementales;</t>
  </si>
  <si>
    <t>• 90 % des dépenses admissibles pour les projets liés à l’installation d’une ligne d’abattage humanitaire pour le porc dans les abattoirs sous inspection fédérale.</t>
  </si>
  <si>
    <t>Type de prêts (bancaire, crédit-bail, prêt fournisseur, si autres, préciser etc. )</t>
  </si>
  <si>
    <t>Établissement qui détient une licence d’abattage d’animaux pour alimentation humaine (sous inspection fédérale)</t>
  </si>
  <si>
    <t>Sous-total des achats de matériel et d’équipements</t>
  </si>
  <si>
    <t>Priorités volet 1</t>
  </si>
  <si>
    <t>Priorités volet 2</t>
  </si>
  <si>
    <t>Financière agricole du Québec (FADQ)</t>
  </si>
  <si>
    <t xml:space="preserve">Attention: si vous avez sélectionné la priorité « Achat d'équipement d’un fournisseur immatriculé au REQ », l'aide financière inscrite au plan de financement sera automatiquement calculée, mais le % de bonification applicable sera ajusté aux équipements seulement lors de l'analyse de votre demande .     </t>
  </si>
  <si>
    <t>Établissement qui est un OBNL lié au secteur des fromageries ou des abattoirs qui est immatriculé au REQ</t>
  </si>
  <si>
    <t>Calcul de 50% des salaires internes</t>
  </si>
  <si>
    <t>Calcul de 30% maximum de l'aide totale</t>
  </si>
  <si>
    <t>Aide accordée</t>
  </si>
  <si>
    <t xml:space="preserve">Nom du représentant du demandeur : </t>
  </si>
  <si>
    <t>Incidence positive sur les émissions des gaz à effet de serre (développement durable)</t>
  </si>
  <si>
    <t>Incidence positive sur les matières résiduelles (développement durable)</t>
  </si>
  <si>
    <t xml:space="preserve">Incidence positive sur l'utilisation de l’eau (développement durable)
</t>
  </si>
  <si>
    <t>Sous-total du salaire du personnel interne :</t>
  </si>
  <si>
    <t>Sous-total du salaire du personnel interne admissible :</t>
  </si>
  <si>
    <r>
      <t>L’aide financière maximale ne peut excéder 525 000 $ par demandeur. 
Une seule aide financière peut être octroyée par volet et par demandeur ou par groupe de demandeurs apparentés à partir du 1</t>
    </r>
    <r>
      <rPr>
        <b/>
        <vertAlign val="superscript"/>
        <sz val="12"/>
        <color rgb="FFFF0000"/>
        <rFont val="Arial"/>
        <family val="2"/>
      </rPr>
      <t>er</t>
    </r>
    <r>
      <rPr>
        <b/>
        <sz val="12"/>
        <color rgb="FFFF0000"/>
        <rFont val="Arial"/>
        <family val="2"/>
      </rPr>
      <t xml:space="preserve"> avril 2026, même si le montant maximal d’aide financière n’est pas atteint. De plus, l’aide financière doit viser un seul établissement du demandeur. </t>
    </r>
  </si>
  <si>
    <t>Avez-vous déjà fait d'autres demandes dans le cadre du programme PTA 2026-2028 ?</t>
  </si>
  <si>
    <t>– Précisez les autres sources de financement liées à ce projet (lignes 82 à 90).</t>
  </si>
  <si>
    <t>– Inscrivez la description des coûts et les montants correspondants dans les cases bleues prévues à cet effet (lignes 23 à 73).</t>
  </si>
  <si>
    <t>– Si vous répondez aux critères d’admissibilité en lien avec une priorité pour une bonification;</t>
  </si>
  <si>
    <t>• 60 % des dépenses admissibles du projet;</t>
  </si>
  <si>
    <t>– Les aides financières provenant de la Banque de développement du Canada (BDC), de Financement agricole Canada (FAC) et de la Financière agricole du Québec (FADQ) sont à considérer comme des contributions privées si elles n’offrent aucun avantage conféré, soit qu’elles sont convenues aux conditions du marché.</t>
  </si>
  <si>
    <r>
      <t xml:space="preserve">4. Faites-nous parvenir le fichier </t>
    </r>
    <r>
      <rPr>
        <b/>
        <i/>
        <sz val="12"/>
        <color rgb="FFFF0000"/>
        <rFont val="Calibri"/>
        <family val="2"/>
        <scheme val="minor"/>
      </rPr>
      <t>Plan de financement</t>
    </r>
    <r>
      <rPr>
        <b/>
        <sz val="12"/>
        <color rgb="FFFF0000"/>
        <rFont val="Calibri"/>
        <family val="2"/>
        <scheme val="minor"/>
      </rPr>
      <t xml:space="preserve"> en format Excel.  </t>
    </r>
  </si>
  <si>
    <r>
      <t xml:space="preserve">PROGRAMME TRANSFORMATION ALIMENTAIRE
</t>
    </r>
    <r>
      <rPr>
        <b/>
        <sz val="12"/>
        <color theme="4" tint="-0.499984740745262"/>
        <rFont val="Arial"/>
        <family val="2"/>
      </rPr>
      <t>Plan de financement :
Volet 1 - Planification d’un projet et développement des compétences
Volet 2 - Productivité de la main-d’œuvre
Volet 4 - Compétitivité et défis environnementaux des secteurs des abattoirs et des fromageries</t>
    </r>
  </si>
  <si>
    <t>• J’ai informé le Ministère de toute somme d’argent reçue ou à recevoir d’un autre ministère ou organisme gouvernemental en lien avec le présent projet.</t>
  </si>
  <si>
    <t>– Le type de demandeur;</t>
  </si>
  <si>
    <t>– Le titre du projet;</t>
  </si>
  <si>
    <t>– Les imprévus et les frais divers ou de contingence sont non admissibles.</t>
  </si>
  <si>
    <t xml:space="preserve">– Le financement privé est formé de sources de financement, telles que les fonds propres ou les prêts bancaires des institutions financières non gouvernementales (ex. : Desjardins, BNC, CIBC, RBC). </t>
  </si>
  <si>
    <t>Description des honoraires professionnels  (y compris les frais de déplacement et de séjour)</t>
  </si>
  <si>
    <r>
      <t>SECTION</t>
    </r>
    <r>
      <rPr>
        <b/>
        <sz val="11"/>
        <rFont val="Arial"/>
        <family val="2"/>
      </rPr>
      <t xml:space="preserve"> 2</t>
    </r>
    <r>
      <rPr>
        <b/>
        <sz val="11"/>
        <color theme="1"/>
        <rFont val="Arial"/>
        <family val="2"/>
      </rPr>
      <t xml:space="preserve"> – Financement du projet </t>
    </r>
    <r>
      <rPr>
        <b/>
        <sz val="11"/>
        <color theme="4"/>
        <rFont val="Arial"/>
        <family val="2"/>
      </rPr>
      <t>(OBLIGATOIRE – à remplir par le bénéficiaire)</t>
    </r>
  </si>
  <si>
    <t>SVP, transmettre ce document en format Excel avec votre demande.</t>
  </si>
  <si>
    <r>
      <t xml:space="preserve">– La durée :  
           </t>
    </r>
    <r>
      <rPr>
        <b/>
        <sz val="11"/>
        <color theme="1"/>
        <rFont val="Calibri"/>
        <family val="2"/>
        <scheme val="minor"/>
      </rPr>
      <t>1 an</t>
    </r>
    <r>
      <rPr>
        <sz val="11"/>
        <color theme="1"/>
        <rFont val="Calibri"/>
        <family val="2"/>
        <scheme val="minor"/>
      </rPr>
      <t xml:space="preserve"> pour les projets de 12 mois et moins
           </t>
    </r>
    <r>
      <rPr>
        <b/>
        <sz val="11"/>
        <color theme="1"/>
        <rFont val="Calibri"/>
        <family val="2"/>
        <scheme val="minor"/>
      </rPr>
      <t>2 ans</t>
    </r>
    <r>
      <rPr>
        <sz val="11"/>
        <color theme="1"/>
        <rFont val="Calibri"/>
        <family val="2"/>
        <scheme val="minor"/>
      </rPr>
      <t xml:space="preserve"> pour les projets de 13 à 24 mois
           </t>
    </r>
    <r>
      <rPr>
        <b/>
        <sz val="11"/>
        <color theme="1"/>
        <rFont val="Calibri"/>
        <family val="2"/>
        <scheme val="minor"/>
      </rPr>
      <t>3 ans</t>
    </r>
    <r>
      <rPr>
        <sz val="11"/>
        <color theme="1"/>
        <rFont val="Calibri"/>
        <family val="2"/>
        <scheme val="minor"/>
      </rPr>
      <t xml:space="preserve"> pour les projets de 25 à 36 mois (ne s'applique pas au volet 2).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</si>
</sst>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* #,##0_)\ &quot;$&quot;_ ;_ * \(#,##0\)\ &quot;$&quot;_ ;_ * &quot;-&quot;_)\ &quot;$&quot;_ ;_ @_ "/>
    <numFmt numFmtId="44" formatCode="_ * #,##0.00_)\ &quot;$&quot;_ ;_ * \(#,##0.00\)\ &quot;$&quot;_ ;_ * &quot;-&quot;??_)\ &quot;$&quot;_ ;_ @_ "/>
    <numFmt numFmtId="164" formatCode="#,##0.00\ &quot;$&quot;"/>
    <numFmt numFmtId="165" formatCode="#,##0\ &quot;$&quot;"/>
    <numFmt numFmtId="166" formatCode="_ * #,##0_)\ &quot;$&quot;_ ;_ * \(#,##0\)\ &quot;$&quot;_ ;_ * &quot;-&quot;??_)\ &quot;$&quot;_ ;_ @_ 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1"/>
      <name val="Calibri"/>
      <family val="2"/>
      <scheme val="minor"/>
    </font>
    <font>
      <i/>
      <sz val="9"/>
      <name val="Arial"/>
      <family val="2"/>
    </font>
    <font>
      <b/>
      <sz val="10"/>
      <color rgb="FF265792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4"/>
      <name val="Arial"/>
      <family val="2"/>
    </font>
    <font>
      <b/>
      <sz val="12"/>
      <name val="Arial"/>
      <family val="2"/>
    </font>
    <font>
      <sz val="8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4"/>
      <name val="Arial"/>
      <family val="2"/>
    </font>
    <font>
      <sz val="13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  <font>
      <b/>
      <sz val="13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rgb="FF365F91"/>
      <name val="Calibri"/>
      <family val="2"/>
      <scheme val="minor"/>
    </font>
    <font>
      <sz val="11"/>
      <name val="Arial"/>
      <family val="2"/>
    </font>
    <font>
      <b/>
      <i/>
      <sz val="9"/>
      <color theme="1"/>
      <name val="Arial"/>
      <family val="2"/>
    </font>
    <font>
      <b/>
      <sz val="11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b/>
      <vertAlign val="superscript"/>
      <sz val="12"/>
      <color rgb="FFFF0000"/>
      <name val="Arial"/>
      <family val="2"/>
    </font>
    <font>
      <b/>
      <sz val="16"/>
      <color rgb="FFFF0000"/>
      <name val="Arial"/>
      <family val="2"/>
    </font>
    <font>
      <b/>
      <sz val="12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sz val="11"/>
      <color theme="4" tint="-0.499984740745262"/>
      <name val="Arial"/>
      <family val="2"/>
    </font>
    <font>
      <b/>
      <sz val="14"/>
      <color theme="4" tint="-0.499984740745262"/>
      <name val="Arial"/>
      <family val="2"/>
    </font>
    <font>
      <b/>
      <sz val="12"/>
      <color theme="4" tint="-0.49998474074526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theme="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E56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AE6F0"/>
        <bgColor indexed="64"/>
      </patternFill>
    </fill>
    <fill>
      <patternFill patternType="solid">
        <fgColor rgb="FFF7F7F7"/>
        <bgColor rgb="FF000000"/>
      </patternFill>
    </fill>
    <fill>
      <patternFill patternType="solid">
        <fgColor rgb="FFF7F7F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6" tint="0.59999389629810485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E3E3E3"/>
      </left>
      <right style="thin">
        <color rgb="FFE3E3E3"/>
      </right>
      <top/>
      <bottom style="thin">
        <color rgb="FFE3E3E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</cellStyleXfs>
  <cellXfs count="231">
    <xf numFmtId="0" fontId="0" fillId="0" borderId="0" xfId="0"/>
    <xf numFmtId="0" fontId="7" fillId="0" borderId="0" xfId="0" applyFont="1"/>
    <xf numFmtId="0" fontId="7" fillId="0" borderId="0" xfId="0" applyFont="1" applyAlignment="1">
      <alignment vertical="center"/>
    </xf>
    <xf numFmtId="0" fontId="9" fillId="0" borderId="0" xfId="0" applyFont="1"/>
    <xf numFmtId="0" fontId="7" fillId="0" borderId="0" xfId="1" applyFont="1"/>
    <xf numFmtId="0" fontId="5" fillId="3" borderId="1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 wrapText="1"/>
    </xf>
    <xf numFmtId="0" fontId="10" fillId="0" borderId="0" xfId="1" applyFont="1"/>
    <xf numFmtId="44" fontId="2" fillId="4" borderId="1" xfId="2" applyFont="1" applyFill="1" applyBorder="1" applyAlignment="1" applyProtection="1">
      <alignment horizontal="center" vertical="center"/>
      <protection locked="0"/>
    </xf>
    <xf numFmtId="164" fontId="3" fillId="6" borderId="1" xfId="1" applyNumberFormat="1" applyFont="1" applyFill="1" applyBorder="1" applyAlignment="1">
      <alignment vertical="center"/>
    </xf>
    <xf numFmtId="0" fontId="10" fillId="0" borderId="0" xfId="0" applyFont="1"/>
    <xf numFmtId="2" fontId="2" fillId="4" borderId="1" xfId="3" applyNumberFormat="1" applyFont="1" applyFill="1" applyBorder="1" applyAlignment="1" applyProtection="1">
      <alignment horizontal="center" vertical="center"/>
      <protection locked="0"/>
    </xf>
    <xf numFmtId="10" fontId="2" fillId="4" borderId="1" xfId="3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21" fillId="0" borderId="0" xfId="0" applyFont="1" applyAlignment="1">
      <alignment vertical="center"/>
    </xf>
    <xf numFmtId="0" fontId="21" fillId="0" borderId="0" xfId="0" applyFont="1"/>
    <xf numFmtId="0" fontId="22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/>
    <xf numFmtId="0" fontId="24" fillId="8" borderId="0" xfId="0" applyFont="1" applyFill="1"/>
    <xf numFmtId="0" fontId="24" fillId="0" borderId="0" xfId="0" applyFont="1" applyAlignment="1">
      <alignment horizontal="left"/>
    </xf>
    <xf numFmtId="0" fontId="24" fillId="7" borderId="8" xfId="0" applyFont="1" applyFill="1" applyBorder="1"/>
    <xf numFmtId="0" fontId="24" fillId="0" borderId="8" xfId="0" applyFont="1" applyBorder="1"/>
    <xf numFmtId="0" fontId="24" fillId="5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9" fontId="24" fillId="7" borderId="6" xfId="0" applyNumberFormat="1" applyFont="1" applyFill="1" applyBorder="1" applyAlignment="1">
      <alignment horizontal="left"/>
    </xf>
    <xf numFmtId="0" fontId="24" fillId="0" borderId="6" xfId="0" applyFont="1" applyBorder="1"/>
    <xf numFmtId="0" fontId="24" fillId="7" borderId="6" xfId="0" applyFont="1" applyFill="1" applyBorder="1"/>
    <xf numFmtId="0" fontId="24" fillId="7" borderId="6" xfId="0" applyFont="1" applyFill="1" applyBorder="1" applyAlignment="1">
      <alignment horizontal="center"/>
    </xf>
    <xf numFmtId="0" fontId="24" fillId="0" borderId="6" xfId="0" applyFont="1" applyBorder="1" applyAlignment="1">
      <alignment horizontal="center"/>
    </xf>
    <xf numFmtId="165" fontId="24" fillId="7" borderId="6" xfId="0" applyNumberFormat="1" applyFont="1" applyFill="1" applyBorder="1"/>
    <xf numFmtId="164" fontId="24" fillId="0" borderId="8" xfId="0" applyNumberFormat="1" applyFont="1" applyBorder="1" applyAlignment="1">
      <alignment horizontal="center"/>
    </xf>
    <xf numFmtId="165" fontId="24" fillId="0" borderId="6" xfId="0" applyNumberFormat="1" applyFont="1" applyBorder="1"/>
    <xf numFmtId="164" fontId="24" fillId="7" borderId="8" xfId="0" applyNumberFormat="1" applyFont="1" applyFill="1" applyBorder="1" applyAlignment="1">
      <alignment horizontal="center"/>
    </xf>
    <xf numFmtId="165" fontId="24" fillId="10" borderId="6" xfId="0" applyNumberFormat="1" applyFont="1" applyFill="1" applyBorder="1"/>
    <xf numFmtId="0" fontId="6" fillId="9" borderId="0" xfId="0" applyFont="1" applyFill="1" applyAlignment="1">
      <alignment vertical="center"/>
    </xf>
    <xf numFmtId="165" fontId="24" fillId="0" borderId="0" xfId="0" applyNumberFormat="1" applyFont="1" applyAlignment="1">
      <alignment horizontal="left"/>
    </xf>
    <xf numFmtId="9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165" fontId="24" fillId="0" borderId="0" xfId="0" applyNumberFormat="1" applyFont="1" applyAlignment="1">
      <alignment horizontal="center" vertical="center"/>
    </xf>
    <xf numFmtId="0" fontId="6" fillId="12" borderId="0" xfId="0" applyFont="1" applyFill="1"/>
    <xf numFmtId="0" fontId="2" fillId="14" borderId="11" xfId="0" applyFont="1" applyFill="1" applyBorder="1" applyAlignment="1" applyProtection="1">
      <alignment vertical="center" wrapText="1"/>
      <protection hidden="1"/>
    </xf>
    <xf numFmtId="0" fontId="2" fillId="4" borderId="1" xfId="1" applyFont="1" applyFill="1" applyBorder="1" applyAlignment="1" applyProtection="1">
      <alignment vertical="top"/>
      <protection locked="0"/>
    </xf>
    <xf numFmtId="0" fontId="24" fillId="17" borderId="0" xfId="0" applyFont="1" applyFill="1" applyAlignment="1">
      <alignment vertical="center"/>
    </xf>
    <xf numFmtId="49" fontId="25" fillId="0" borderId="0" xfId="0" applyNumberFormat="1" applyFont="1" applyAlignment="1">
      <alignment horizontal="left" wrapText="1"/>
    </xf>
    <xf numFmtId="49" fontId="16" fillId="0" borderId="0" xfId="0" applyNumberFormat="1" applyFont="1" applyAlignment="1">
      <alignment horizontal="left" wrapText="1"/>
    </xf>
    <xf numFmtId="0" fontId="2" fillId="4" borderId="1" xfId="1" applyFont="1" applyFill="1" applyBorder="1" applyAlignment="1" applyProtection="1">
      <alignment horizontal="left" vertical="top"/>
      <protection locked="0"/>
    </xf>
    <xf numFmtId="0" fontId="27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 applyAlignment="1">
      <alignment vertical="center" wrapText="1"/>
    </xf>
    <xf numFmtId="0" fontId="28" fillId="0" borderId="0" xfId="0" applyFont="1" applyProtection="1">
      <protection locked="0"/>
    </xf>
    <xf numFmtId="9" fontId="24" fillId="0" borderId="0" xfId="0" applyNumberFormat="1" applyFont="1"/>
    <xf numFmtId="0" fontId="24" fillId="7" borderId="0" xfId="0" applyFont="1" applyFill="1"/>
    <xf numFmtId="164" fontId="12" fillId="6" borderId="1" xfId="1" applyNumberFormat="1" applyFont="1" applyFill="1" applyBorder="1" applyAlignment="1">
      <alignment horizontal="right" vertical="center"/>
    </xf>
    <xf numFmtId="164" fontId="2" fillId="4" borderId="1" xfId="1" applyNumberFormat="1" applyFont="1" applyFill="1" applyBorder="1" applyAlignment="1" applyProtection="1">
      <alignment horizontal="right" vertical="center"/>
      <protection locked="0"/>
    </xf>
    <xf numFmtId="164" fontId="12" fillId="6" borderId="1" xfId="1" applyNumberFormat="1" applyFont="1" applyFill="1" applyBorder="1" applyAlignment="1">
      <alignment vertical="center"/>
    </xf>
    <xf numFmtId="164" fontId="2" fillId="6" borderId="1" xfId="1" applyNumberFormat="1" applyFont="1" applyFill="1" applyBorder="1" applyAlignment="1">
      <alignment horizontal="right" vertical="center"/>
    </xf>
    <xf numFmtId="164" fontId="3" fillId="11" borderId="1" xfId="1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4" fontId="3" fillId="6" borderId="1" xfId="2" applyFont="1" applyFill="1" applyBorder="1" applyAlignment="1">
      <alignment vertical="center"/>
    </xf>
    <xf numFmtId="49" fontId="20" fillId="0" borderId="0" xfId="0" applyNumberFormat="1" applyFont="1" applyAlignment="1">
      <alignment horizontal="left" wrapText="1"/>
    </xf>
    <xf numFmtId="49" fontId="16" fillId="2" borderId="0" xfId="0" applyNumberFormat="1" applyFont="1" applyFill="1" applyAlignment="1">
      <alignment horizontal="left" wrapText="1"/>
    </xf>
    <xf numFmtId="0" fontId="0" fillId="2" borderId="0" xfId="0" applyFill="1" applyAlignment="1">
      <alignment wrapText="1"/>
    </xf>
    <xf numFmtId="0" fontId="34" fillId="0" borderId="0" xfId="0" applyFont="1" applyAlignment="1">
      <alignment vertical="center"/>
    </xf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24" fillId="0" borderId="0" xfId="0" applyFont="1" applyAlignment="1">
      <alignment horizontal="left" vertical="center"/>
    </xf>
    <xf numFmtId="9" fontId="24" fillId="0" borderId="0" xfId="0" applyNumberFormat="1" applyFont="1" applyAlignment="1">
      <alignment horizontal="center"/>
    </xf>
    <xf numFmtId="10" fontId="24" fillId="0" borderId="0" xfId="0" applyNumberFormat="1" applyFont="1" applyAlignment="1">
      <alignment horizontal="left"/>
    </xf>
    <xf numFmtId="10" fontId="24" fillId="8" borderId="6" xfId="0" applyNumberFormat="1" applyFont="1" applyFill="1" applyBorder="1"/>
    <xf numFmtId="0" fontId="6" fillId="0" borderId="0" xfId="0" applyFont="1" applyAlignment="1">
      <alignment vertical="center" wrapText="1"/>
    </xf>
    <xf numFmtId="9" fontId="16" fillId="0" borderId="0" xfId="0" applyNumberFormat="1" applyFont="1" applyAlignment="1">
      <alignment horizontal="center" vertical="center" wrapText="1"/>
    </xf>
    <xf numFmtId="0" fontId="6" fillId="0" borderId="0" xfId="0" applyFont="1"/>
    <xf numFmtId="0" fontId="2" fillId="0" borderId="11" xfId="0" applyFont="1" applyBorder="1" applyAlignment="1" applyProtection="1">
      <alignment vertical="center" wrapText="1"/>
      <protection hidden="1"/>
    </xf>
    <xf numFmtId="9" fontId="24" fillId="8" borderId="0" xfId="0" applyNumberFormat="1" applyFont="1" applyFill="1" applyAlignment="1">
      <alignment horizontal="left"/>
    </xf>
    <xf numFmtId="0" fontId="37" fillId="0" borderId="0" xfId="0" applyFont="1" applyAlignment="1">
      <alignment horizontal="center" vertical="center"/>
    </xf>
    <xf numFmtId="10" fontId="35" fillId="6" borderId="5" xfId="3" applyNumberFormat="1" applyFont="1" applyFill="1" applyBorder="1" applyAlignment="1" applyProtection="1">
      <alignment horizontal="center" vertical="center" wrapText="1"/>
    </xf>
    <xf numFmtId="166" fontId="35" fillId="6" borderId="5" xfId="0" applyNumberFormat="1" applyFont="1" applyFill="1" applyBorder="1" applyAlignment="1">
      <alignment horizontal="center" vertical="center" wrapText="1"/>
    </xf>
    <xf numFmtId="0" fontId="24" fillId="18" borderId="6" xfId="0" applyFont="1" applyFill="1" applyBorder="1"/>
    <xf numFmtId="0" fontId="24" fillId="18" borderId="0" xfId="0" applyFont="1" applyFill="1"/>
    <xf numFmtId="0" fontId="3" fillId="0" borderId="0" xfId="1" applyFont="1" applyAlignment="1">
      <alignment horizontal="center" vertical="center"/>
    </xf>
    <xf numFmtId="0" fontId="3" fillId="2" borderId="0" xfId="1" applyFont="1" applyFill="1" applyAlignment="1">
      <alignment horizontal="center" vertical="center" wrapText="1"/>
    </xf>
    <xf numFmtId="2" fontId="3" fillId="2" borderId="0" xfId="1" applyNumberFormat="1" applyFont="1" applyFill="1" applyAlignment="1">
      <alignment horizontal="center" vertical="center"/>
    </xf>
    <xf numFmtId="164" fontId="3" fillId="2" borderId="0" xfId="1" applyNumberFormat="1" applyFont="1" applyFill="1" applyAlignment="1">
      <alignment horizontal="center" vertical="center"/>
    </xf>
    <xf numFmtId="164" fontId="3" fillId="2" borderId="0" xfId="3" applyNumberFormat="1" applyFont="1" applyFill="1" applyBorder="1" applyAlignment="1" applyProtection="1">
      <alignment horizontal="center" vertical="center"/>
    </xf>
    <xf numFmtId="10" fontId="3" fillId="2" borderId="0" xfId="3" applyNumberFormat="1" applyFont="1" applyFill="1" applyBorder="1" applyAlignment="1" applyProtection="1">
      <alignment horizontal="center" vertical="center"/>
    </xf>
    <xf numFmtId="0" fontId="3" fillId="13" borderId="1" xfId="1" applyFont="1" applyFill="1" applyBorder="1" applyAlignment="1" applyProtection="1">
      <alignment horizontal="center" vertical="center" wrapText="1"/>
      <protection locked="0"/>
    </xf>
    <xf numFmtId="0" fontId="24" fillId="2" borderId="0" xfId="0" applyFont="1" applyFill="1"/>
    <xf numFmtId="9" fontId="3" fillId="13" borderId="1" xfId="1" applyNumberFormat="1" applyFont="1" applyFill="1" applyBorder="1" applyAlignment="1" applyProtection="1">
      <alignment horizontal="center" vertical="center"/>
      <protection locked="0"/>
    </xf>
    <xf numFmtId="164" fontId="6" fillId="15" borderId="1" xfId="2" applyNumberFormat="1" applyFont="1" applyFill="1" applyBorder="1" applyAlignment="1">
      <alignment horizontal="center" vertical="center"/>
    </xf>
    <xf numFmtId="10" fontId="6" fillId="0" borderId="0" xfId="0" applyNumberFormat="1" applyFont="1" applyAlignment="1">
      <alignment horizontal="center"/>
    </xf>
    <xf numFmtId="10" fontId="24" fillId="0" borderId="0" xfId="0" applyNumberFormat="1" applyFont="1"/>
    <xf numFmtId="0" fontId="26" fillId="0" borderId="23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0" fontId="28" fillId="0" borderId="26" xfId="0" applyFont="1" applyBorder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8" fillId="0" borderId="27" xfId="0" applyFont="1" applyBorder="1" applyAlignment="1">
      <alignment horizontal="left" vertical="center"/>
    </xf>
    <xf numFmtId="0" fontId="28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right"/>
      <protection locked="0"/>
    </xf>
    <xf numFmtId="0" fontId="28" fillId="0" borderId="21" xfId="0" applyFont="1" applyBorder="1" applyAlignment="1" applyProtection="1">
      <alignment horizontal="center" vertical="center"/>
      <protection locked="0"/>
    </xf>
    <xf numFmtId="0" fontId="28" fillId="0" borderId="26" xfId="0" applyFont="1" applyBorder="1"/>
    <xf numFmtId="0" fontId="28" fillId="0" borderId="27" xfId="0" applyFont="1" applyBorder="1"/>
    <xf numFmtId="2" fontId="31" fillId="0" borderId="28" xfId="0" applyNumberFormat="1" applyFont="1" applyBorder="1" applyAlignment="1">
      <alignment horizontal="right"/>
    </xf>
    <xf numFmtId="2" fontId="31" fillId="0" borderId="7" xfId="0" applyNumberFormat="1" applyFont="1" applyBorder="1" applyAlignment="1">
      <alignment horizontal="right"/>
    </xf>
    <xf numFmtId="0" fontId="27" fillId="0" borderId="7" xfId="0" applyFont="1" applyBorder="1"/>
    <xf numFmtId="0" fontId="31" fillId="0" borderId="7" xfId="0" applyFont="1" applyBorder="1" applyAlignment="1">
      <alignment horizontal="right"/>
    </xf>
    <xf numFmtId="0" fontId="31" fillId="0" borderId="21" xfId="0" applyFont="1" applyBorder="1" applyAlignment="1">
      <alignment horizontal="right"/>
    </xf>
    <xf numFmtId="0" fontId="14" fillId="2" borderId="29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 wrapText="1"/>
    </xf>
    <xf numFmtId="9" fontId="14" fillId="2" borderId="32" xfId="0" applyNumberFormat="1" applyFont="1" applyFill="1" applyBorder="1" applyAlignment="1">
      <alignment horizontal="center" vertical="center" wrapText="1"/>
    </xf>
    <xf numFmtId="10" fontId="24" fillId="0" borderId="33" xfId="0" applyNumberFormat="1" applyFont="1" applyBorder="1"/>
    <xf numFmtId="0" fontId="3" fillId="3" borderId="1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left" vertical="center" wrapText="1"/>
    </xf>
    <xf numFmtId="0" fontId="3" fillId="3" borderId="1" xfId="1" applyFont="1" applyFill="1" applyBorder="1" applyAlignment="1">
      <alignment horizontal="center" vertical="center"/>
    </xf>
    <xf numFmtId="0" fontId="9" fillId="0" borderId="0" xfId="1" applyFont="1"/>
    <xf numFmtId="0" fontId="36" fillId="6" borderId="3" xfId="0" applyFont="1" applyFill="1" applyBorder="1" applyAlignment="1">
      <alignment vertical="center"/>
    </xf>
    <xf numFmtId="0" fontId="5" fillId="6" borderId="1" xfId="0" applyFont="1" applyFill="1" applyBorder="1" applyAlignment="1">
      <alignment horizontal="right" vertical="center"/>
    </xf>
    <xf numFmtId="0" fontId="3" fillId="3" borderId="34" xfId="1" applyFont="1" applyFill="1" applyBorder="1" applyAlignment="1">
      <alignment horizontal="center" vertical="center" wrapText="1"/>
    </xf>
    <xf numFmtId="164" fontId="24" fillId="0" borderId="0" xfId="0" applyNumberFormat="1" applyFont="1"/>
    <xf numFmtId="10" fontId="3" fillId="6" borderId="1" xfId="3" applyNumberFormat="1" applyFont="1" applyFill="1" applyBorder="1" applyAlignment="1">
      <alignment vertical="center"/>
    </xf>
    <xf numFmtId="0" fontId="40" fillId="6" borderId="3" xfId="0" applyFont="1" applyFill="1" applyBorder="1" applyAlignment="1">
      <alignment horizontal="center" vertical="center"/>
    </xf>
    <xf numFmtId="0" fontId="24" fillId="18" borderId="6" xfId="0" applyFont="1" applyFill="1" applyBorder="1" applyAlignment="1">
      <alignment horizontal="left" vertical="top" wrapText="1"/>
    </xf>
    <xf numFmtId="0" fontId="40" fillId="19" borderId="4" xfId="0" applyFont="1" applyFill="1" applyBorder="1" applyAlignment="1">
      <alignment horizontal="center" vertical="center"/>
    </xf>
    <xf numFmtId="0" fontId="41" fillId="19" borderId="1" xfId="0" applyFont="1" applyFill="1" applyBorder="1" applyAlignment="1">
      <alignment horizontal="right" vertical="center"/>
    </xf>
    <xf numFmtId="164" fontId="2" fillId="6" borderId="1" xfId="1" applyNumberFormat="1" applyFont="1" applyFill="1" applyBorder="1" applyAlignment="1">
      <alignment horizontal="right" vertical="center" wrapText="1"/>
    </xf>
    <xf numFmtId="3" fontId="2" fillId="6" borderId="1" xfId="1" applyNumberFormat="1" applyFont="1" applyFill="1" applyBorder="1" applyAlignment="1">
      <alignment horizontal="center" vertical="center"/>
    </xf>
    <xf numFmtId="164" fontId="2" fillId="6" borderId="1" xfId="1" applyNumberFormat="1" applyFont="1" applyFill="1" applyBorder="1" applyAlignment="1">
      <alignment horizontal="center" vertical="center"/>
    </xf>
    <xf numFmtId="9" fontId="2" fillId="6" borderId="1" xfId="1" applyNumberFormat="1" applyFont="1" applyFill="1" applyBorder="1" applyAlignment="1">
      <alignment horizontal="center" vertical="center"/>
    </xf>
    <xf numFmtId="0" fontId="35" fillId="4" borderId="15" xfId="0" applyFont="1" applyFill="1" applyBorder="1" applyAlignment="1" applyProtection="1">
      <alignment horizontal="center" vertical="center"/>
      <protection locked="0"/>
    </xf>
    <xf numFmtId="0" fontId="35" fillId="4" borderId="21" xfId="0" applyFont="1" applyFill="1" applyBorder="1" applyAlignment="1" applyProtection="1">
      <alignment horizontal="center" vertical="center"/>
      <protection locked="0"/>
    </xf>
    <xf numFmtId="0" fontId="35" fillId="4" borderId="5" xfId="0" applyFont="1" applyFill="1" applyBorder="1" applyAlignment="1" applyProtection="1">
      <alignment horizontal="center" vertical="center" wrapText="1"/>
      <protection locked="0"/>
    </xf>
    <xf numFmtId="42" fontId="35" fillId="4" borderId="1" xfId="0" applyNumberFormat="1" applyFont="1" applyFill="1" applyBorder="1" applyAlignment="1" applyProtection="1">
      <alignment horizontal="center" vertical="center" wrapText="1"/>
      <protection locked="0"/>
    </xf>
    <xf numFmtId="42" fontId="35" fillId="4" borderId="16" xfId="0" applyNumberFormat="1" applyFont="1" applyFill="1" applyBorder="1" applyAlignment="1" applyProtection="1">
      <alignment horizontal="center" vertical="center" wrapText="1"/>
      <protection locked="0"/>
    </xf>
    <xf numFmtId="42" fontId="14" fillId="4" borderId="18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Alignment="1">
      <alignment horizontal="left" wrapText="1"/>
    </xf>
    <xf numFmtId="166" fontId="35" fillId="3" borderId="5" xfId="0" applyNumberFormat="1" applyFont="1" applyFill="1" applyBorder="1" applyAlignment="1">
      <alignment horizontal="center" vertical="center" wrapText="1"/>
    </xf>
    <xf numFmtId="10" fontId="35" fillId="3" borderId="5" xfId="3" applyNumberFormat="1" applyFont="1" applyFill="1" applyBorder="1" applyAlignment="1" applyProtection="1">
      <alignment horizontal="center" vertical="center" wrapText="1"/>
    </xf>
    <xf numFmtId="0" fontId="35" fillId="6" borderId="13" xfId="0" applyFont="1" applyFill="1" applyBorder="1" applyAlignment="1">
      <alignment horizontal="center" vertical="center"/>
    </xf>
    <xf numFmtId="0" fontId="35" fillId="6" borderId="21" xfId="0" applyFont="1" applyFill="1" applyBorder="1" applyAlignment="1">
      <alignment horizontal="center" vertical="center"/>
    </xf>
    <xf numFmtId="42" fontId="35" fillId="6" borderId="5" xfId="0" applyNumberFormat="1" applyFont="1" applyFill="1" applyBorder="1" applyAlignment="1">
      <alignment horizontal="center" vertical="center" wrapText="1"/>
    </xf>
    <xf numFmtId="9" fontId="35" fillId="6" borderId="14" xfId="0" applyNumberFormat="1" applyFont="1" applyFill="1" applyBorder="1" applyAlignment="1">
      <alignment horizontal="center" vertical="center" wrapText="1"/>
    </xf>
    <xf numFmtId="42" fontId="35" fillId="3" borderId="1" xfId="0" applyNumberFormat="1" applyFont="1" applyFill="1" applyBorder="1" applyAlignment="1" applyProtection="1">
      <alignment horizontal="center" vertical="center" wrapText="1"/>
      <protection locked="0"/>
    </xf>
    <xf numFmtId="10" fontId="35" fillId="3" borderId="14" xfId="0" applyNumberFormat="1" applyFont="1" applyFill="1" applyBorder="1" applyAlignment="1">
      <alignment horizontal="center" vertical="center" wrapText="1"/>
    </xf>
    <xf numFmtId="165" fontId="35" fillId="3" borderId="5" xfId="3" applyNumberFormat="1" applyFont="1" applyFill="1" applyBorder="1" applyAlignment="1" applyProtection="1">
      <alignment horizontal="right" vertical="center" wrapText="1"/>
    </xf>
    <xf numFmtId="166" fontId="14" fillId="3" borderId="18" xfId="0" applyNumberFormat="1" applyFont="1" applyFill="1" applyBorder="1" applyAlignment="1">
      <alignment horizontal="center" vertical="center" wrapText="1"/>
    </xf>
    <xf numFmtId="10" fontId="14" fillId="3" borderId="18" xfId="3" applyNumberFormat="1" applyFont="1" applyFill="1" applyBorder="1" applyAlignment="1">
      <alignment horizontal="center" vertical="center" wrapText="1"/>
    </xf>
    <xf numFmtId="10" fontId="14" fillId="3" borderId="19" xfId="0" applyNumberFormat="1" applyFont="1" applyFill="1" applyBorder="1" applyAlignment="1">
      <alignment horizontal="center" vertical="center" wrapText="1"/>
    </xf>
    <xf numFmtId="9" fontId="3" fillId="3" borderId="1" xfId="1" applyNumberFormat="1" applyFont="1" applyFill="1" applyBorder="1" applyAlignment="1">
      <alignment horizontal="center" vertical="center"/>
    </xf>
    <xf numFmtId="165" fontId="3" fillId="3" borderId="1" xfId="1" applyNumberFormat="1" applyFont="1" applyFill="1" applyBorder="1" applyAlignment="1">
      <alignment horizontal="center" vertical="center"/>
    </xf>
    <xf numFmtId="3" fontId="3" fillId="13" borderId="1" xfId="1" applyNumberFormat="1" applyFont="1" applyFill="1" applyBorder="1" applyAlignment="1" applyProtection="1">
      <alignment horizontal="center" vertical="center" wrapText="1"/>
      <protection locked="0"/>
    </xf>
    <xf numFmtId="49" fontId="20" fillId="0" borderId="0" xfId="0" applyNumberFormat="1" applyFont="1" applyAlignment="1">
      <alignment horizontal="center" vertical="top" wrapText="1"/>
    </xf>
    <xf numFmtId="0" fontId="43" fillId="13" borderId="12" xfId="0" applyFont="1" applyFill="1" applyBorder="1" applyAlignment="1">
      <alignment horizontal="center" vertical="center"/>
    </xf>
    <xf numFmtId="0" fontId="43" fillId="13" borderId="22" xfId="0" applyFont="1" applyFill="1" applyBorder="1" applyAlignment="1">
      <alignment horizontal="center" vertical="center"/>
    </xf>
    <xf numFmtId="0" fontId="43" fillId="13" borderId="35" xfId="0" applyFont="1" applyFill="1" applyBorder="1" applyAlignment="1">
      <alignment horizontal="center" vertical="center"/>
    </xf>
    <xf numFmtId="0" fontId="43" fillId="13" borderId="36" xfId="0" applyFont="1" applyFill="1" applyBorder="1" applyAlignment="1">
      <alignment horizontal="center" vertical="center"/>
    </xf>
    <xf numFmtId="0" fontId="43" fillId="13" borderId="37" xfId="0" applyFont="1" applyFill="1" applyBorder="1" applyAlignment="1">
      <alignment horizontal="center" vertical="center"/>
    </xf>
    <xf numFmtId="0" fontId="43" fillId="13" borderId="38" xfId="0" applyFont="1" applyFill="1" applyBorder="1" applyAlignment="1">
      <alignment horizontal="center" vertical="center"/>
    </xf>
    <xf numFmtId="0" fontId="2" fillId="4" borderId="2" xfId="2" applyNumberFormat="1" applyFont="1" applyFill="1" applyBorder="1" applyAlignment="1" applyProtection="1">
      <alignment horizontal="left" vertical="center"/>
      <protection locked="0"/>
    </xf>
    <xf numFmtId="0" fontId="2" fillId="4" borderId="3" xfId="2" applyNumberFormat="1" applyFont="1" applyFill="1" applyBorder="1" applyAlignment="1" applyProtection="1">
      <alignment horizontal="left" vertical="center"/>
      <protection locked="0"/>
    </xf>
    <xf numFmtId="0" fontId="2" fillId="4" borderId="4" xfId="2" applyNumberFormat="1" applyFont="1" applyFill="1" applyBorder="1" applyAlignment="1" applyProtection="1">
      <alignment horizontal="left" vertical="center"/>
      <protection locked="0"/>
    </xf>
    <xf numFmtId="0" fontId="2" fillId="4" borderId="1" xfId="1" applyFont="1" applyFill="1" applyBorder="1" applyAlignment="1" applyProtection="1">
      <alignment horizontal="center" vertical="top"/>
      <protection locked="0"/>
    </xf>
    <xf numFmtId="0" fontId="2" fillId="6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32" fillId="6" borderId="1" xfId="0" applyFont="1" applyFill="1" applyBorder="1" applyAlignment="1">
      <alignment horizontal="center" vertical="center" wrapText="1"/>
    </xf>
    <xf numFmtId="0" fontId="26" fillId="0" borderId="26" xfId="0" applyFont="1" applyBorder="1" applyAlignment="1" applyProtection="1">
      <alignment horizontal="right" wrapText="1"/>
      <protection locked="0"/>
    </xf>
    <xf numFmtId="0" fontId="26" fillId="0" borderId="0" xfId="0" applyFont="1" applyAlignment="1" applyProtection="1">
      <alignment horizontal="right" wrapText="1"/>
      <protection locked="0"/>
    </xf>
    <xf numFmtId="0" fontId="28" fillId="0" borderId="7" xfId="0" applyFont="1" applyBorder="1" applyAlignment="1" applyProtection="1">
      <alignment horizontal="center" vertical="center"/>
      <protection locked="0"/>
    </xf>
    <xf numFmtId="0" fontId="14" fillId="4" borderId="12" xfId="0" applyFont="1" applyFill="1" applyBorder="1" applyAlignment="1">
      <alignment horizontal="right" vertical="center"/>
    </xf>
    <xf numFmtId="0" fontId="14" fillId="4" borderId="22" xfId="0" applyFont="1" applyFill="1" applyBorder="1" applyAlignment="1">
      <alignment horizontal="right" vertical="center"/>
    </xf>
    <xf numFmtId="0" fontId="14" fillId="4" borderId="17" xfId="0" applyFont="1" applyFill="1" applyBorder="1" applyAlignment="1">
      <alignment horizontal="right" vertical="center"/>
    </xf>
    <xf numFmtId="0" fontId="32" fillId="0" borderId="5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3" fillId="2" borderId="9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2" borderId="20" xfId="0" applyFont="1" applyFill="1" applyBorder="1" applyAlignment="1">
      <alignment horizontal="left" vertical="center" wrapText="1"/>
    </xf>
    <xf numFmtId="0" fontId="28" fillId="0" borderId="26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28" fillId="0" borderId="27" xfId="0" applyFont="1" applyBorder="1" applyAlignment="1">
      <alignment horizontal="left"/>
    </xf>
    <xf numFmtId="164" fontId="6" fillId="3" borderId="1" xfId="1" applyNumberFormat="1" applyFont="1" applyFill="1" applyBorder="1" applyAlignment="1">
      <alignment horizontal="right" vertical="center"/>
    </xf>
    <xf numFmtId="164" fontId="3" fillId="11" borderId="2" xfId="1" applyNumberFormat="1" applyFont="1" applyFill="1" applyBorder="1" applyAlignment="1">
      <alignment horizontal="center" vertical="center"/>
    </xf>
    <xf numFmtId="164" fontId="3" fillId="11" borderId="3" xfId="1" applyNumberFormat="1" applyFont="1" applyFill="1" applyBorder="1" applyAlignment="1">
      <alignment horizontal="center" vertical="center"/>
    </xf>
    <xf numFmtId="164" fontId="3" fillId="11" borderId="4" xfId="1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2" fillId="4" borderId="1" xfId="1" applyFont="1" applyFill="1" applyBorder="1" applyAlignment="1" applyProtection="1">
      <alignment horizontal="left" vertical="top"/>
      <protection locked="0"/>
    </xf>
    <xf numFmtId="164" fontId="3" fillId="3" borderId="1" xfId="1" applyNumberFormat="1" applyFont="1" applyFill="1" applyBorder="1" applyAlignment="1">
      <alignment horizontal="right" vertical="center"/>
    </xf>
    <xf numFmtId="0" fontId="46" fillId="2" borderId="1" xfId="1" applyFont="1" applyFill="1" applyBorder="1" applyAlignment="1">
      <alignment horizontal="center" vertical="center" wrapText="1"/>
    </xf>
    <xf numFmtId="0" fontId="2" fillId="6" borderId="1" xfId="1" applyFont="1" applyFill="1" applyBorder="1" applyAlignment="1">
      <alignment horizontal="left" vertical="center" wrapText="1"/>
    </xf>
    <xf numFmtId="0" fontId="47" fillId="2" borderId="0" xfId="0" applyFont="1" applyFill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9" fillId="13" borderId="1" xfId="0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7" fillId="0" borderId="0" xfId="1" applyFont="1" applyAlignment="1">
      <alignment horizontal="left" vertical="top" wrapText="1"/>
    </xf>
    <xf numFmtId="0" fontId="2" fillId="0" borderId="0" xfId="1" applyFont="1" applyAlignment="1">
      <alignment horizontal="left" vertical="center" wrapText="1"/>
    </xf>
    <xf numFmtId="0" fontId="13" fillId="3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/>
    </xf>
    <xf numFmtId="0" fontId="2" fillId="6" borderId="1" xfId="1" applyFont="1" applyFill="1" applyBorder="1" applyAlignment="1">
      <alignment horizontal="left" vertical="center"/>
    </xf>
    <xf numFmtId="0" fontId="3" fillId="4" borderId="1" xfId="1" applyFont="1" applyFill="1" applyBorder="1" applyAlignment="1" applyProtection="1">
      <alignment horizontal="center" vertical="center" wrapText="1"/>
      <protection locked="0"/>
    </xf>
    <xf numFmtId="0" fontId="18" fillId="2" borderId="0" xfId="1" applyFont="1" applyFill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3" fillId="13" borderId="1" xfId="1" applyFont="1" applyFill="1" applyBorder="1" applyAlignment="1" applyProtection="1">
      <alignment horizontal="center" vertical="center" wrapText="1"/>
      <protection locked="0"/>
    </xf>
    <xf numFmtId="0" fontId="3" fillId="13" borderId="1" xfId="0" applyFont="1" applyFill="1" applyBorder="1" applyAlignment="1" applyProtection="1">
      <alignment horizontal="center" vertical="center" wrapText="1"/>
      <protection locked="0"/>
    </xf>
    <xf numFmtId="164" fontId="2" fillId="2" borderId="0" xfId="1" applyNumberFormat="1" applyFont="1" applyFill="1" applyAlignment="1">
      <alignment horizontal="left" vertical="center" wrapText="1"/>
    </xf>
    <xf numFmtId="0" fontId="5" fillId="6" borderId="3" xfId="0" applyFont="1" applyFill="1" applyBorder="1" applyAlignment="1">
      <alignment horizontal="right" vertical="center"/>
    </xf>
    <xf numFmtId="0" fontId="5" fillId="6" borderId="4" xfId="0" applyFont="1" applyFill="1" applyBorder="1" applyAlignment="1">
      <alignment horizontal="right" vertical="center"/>
    </xf>
    <xf numFmtId="0" fontId="5" fillId="19" borderId="3" xfId="0" applyFont="1" applyFill="1" applyBorder="1" applyAlignment="1">
      <alignment horizontal="right" vertical="center"/>
    </xf>
    <xf numFmtId="0" fontId="5" fillId="19" borderId="4" xfId="0" applyFont="1" applyFill="1" applyBorder="1" applyAlignment="1">
      <alignment horizontal="right" vertical="center"/>
    </xf>
    <xf numFmtId="49" fontId="16" fillId="0" borderId="0" xfId="0" applyNumberFormat="1" applyFont="1" applyAlignment="1">
      <alignment horizontal="left" wrapText="1"/>
    </xf>
    <xf numFmtId="49" fontId="2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wrapText="1"/>
    </xf>
    <xf numFmtId="49" fontId="44" fillId="0" borderId="0" xfId="0" applyNumberFormat="1" applyFont="1" applyAlignment="1">
      <alignment horizontal="left" wrapText="1"/>
    </xf>
    <xf numFmtId="49" fontId="16" fillId="2" borderId="0" xfId="0" applyNumberFormat="1" applyFont="1" applyFill="1" applyAlignment="1">
      <alignment horizontal="left" wrapText="1"/>
    </xf>
    <xf numFmtId="49" fontId="0" fillId="0" borderId="0" xfId="0" applyNumberFormat="1" applyAlignment="1">
      <alignment horizontal="left" vertical="top" wrapText="1"/>
    </xf>
    <xf numFmtId="49" fontId="20" fillId="0" borderId="0" xfId="0" applyNumberFormat="1" applyFont="1" applyAlignment="1">
      <alignment horizontal="center" vertical="center" wrapText="1"/>
    </xf>
    <xf numFmtId="49" fontId="15" fillId="16" borderId="0" xfId="0" applyNumberFormat="1" applyFont="1" applyFill="1" applyAlignment="1">
      <alignment horizontal="center" wrapText="1"/>
    </xf>
    <xf numFmtId="49" fontId="15" fillId="0" borderId="0" xfId="0" applyNumberFormat="1" applyFont="1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49" fontId="0" fillId="2" borderId="0" xfId="0" applyNumberForma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</cellXfs>
  <cellStyles count="5">
    <cellStyle name="Monétaire" xfId="2" builtinId="4"/>
    <cellStyle name="Normal" xfId="0" builtinId="0"/>
    <cellStyle name="Normal 2" xfId="4" xr:uid="{1C4C0121-3CC5-432C-836A-5BADE929ADD7}"/>
    <cellStyle name="Normal 5" xfId="1" xr:uid="{0A079CF1-245C-4799-A671-DF1567882EE9}"/>
    <cellStyle name="Pourcentage" xfId="3" builtinId="5"/>
  </cellStyles>
  <dxfs count="33">
    <dxf>
      <font>
        <color rgb="FFFF0000"/>
      </font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DAE6F0"/>
      <color rgb="FFF7F7F7"/>
      <color rgb="FFBBCDEB"/>
      <color rgb="FFF8E69A"/>
      <color rgb="FFE3E3E3"/>
      <color rgb="FF4E5662"/>
      <color rgb="FF265792"/>
      <color rgb="FFA1BAE3"/>
      <color rgb="FF325EA8"/>
      <color rgb="FFFFA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169228</xdr:colOff>
      <xdr:row>11</xdr:row>
      <xdr:rowOff>259257</xdr:rowOff>
    </xdr:from>
    <xdr:to>
      <xdr:col>6</xdr:col>
      <xdr:colOff>1411287</xdr:colOff>
      <xdr:row>14</xdr:row>
      <xdr:rowOff>87050</xdr:rowOff>
    </xdr:to>
    <xdr:sp macro="" textlink="">
      <xdr:nvSpPr>
        <xdr:cNvPr id="1061" name="Text Box 37" hidden="1">
          <a:extLst>
            <a:ext uri="{FF2B5EF4-FFF2-40B4-BE49-F238E27FC236}">
              <a16:creationId xmlns:a16="http://schemas.microsoft.com/office/drawing/2014/main" id="{1D3D5793-C66E-C815-55CD-82D9A0726C72}"/>
            </a:ext>
          </a:extLst>
        </xdr:cNvPr>
        <xdr:cNvSpPr txBox="1">
          <a:spLocks noChangeArrowheads="1"/>
        </xdr:cNvSpPr>
      </xdr:nvSpPr>
      <xdr:spPr bwMode="auto">
        <a:xfrm>
          <a:off x="10529888" y="4448175"/>
          <a:ext cx="1190625" cy="790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51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51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oneCellAnchor>
    <xdr:from>
      <xdr:col>0</xdr:col>
      <xdr:colOff>46658</xdr:colOff>
      <xdr:row>0</xdr:row>
      <xdr:rowOff>38146</xdr:rowOff>
    </xdr:from>
    <xdr:ext cx="1475608" cy="563783"/>
    <xdr:pic>
      <xdr:nvPicPr>
        <xdr:cNvPr id="3" name="Picture 13">
          <a:extLst>
            <a:ext uri="{FF2B5EF4-FFF2-40B4-BE49-F238E27FC236}">
              <a16:creationId xmlns:a16="http://schemas.microsoft.com/office/drawing/2014/main" id="{990A7197-D20B-44EC-AC7D-D7FB03767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58" y="38146"/>
          <a:ext cx="1475608" cy="5637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Qubc1-burop02\1400-qubc1-communs\Users\agrf234\AppData\Local\Microsoft\Windows\INetCache\Content.Outlook\FTTZUUUL\Copie%20de%20Plan%20de%20financement%20PTA%2023-26%20V12%204.1%20et%204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Coût Structure de financement"/>
      <sheetName val="Source"/>
    </sheetNames>
    <sheetDataSet>
      <sheetData sheetId="0" refreshError="1"/>
      <sheetData sheetId="1" refreshError="1">
        <row r="3">
          <cell r="H3" t="str">
            <v>(À sélectionner)</v>
          </cell>
        </row>
        <row r="7">
          <cell r="B7" t="str">
            <v>(À sélectionner)</v>
          </cell>
        </row>
      </sheetData>
      <sheetData sheetId="2" refreshError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8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620808-8B7F-4EDD-B443-5E52FAE6C301}" name="Tableau578" displayName="Tableau578" ref="A1:C6" totalsRowShown="0" headerRowDxfId="32" dataDxfId="31">
  <autoFilter ref="A1:C6" xr:uid="{82620808-8B7F-4EDD-B443-5E52FAE6C301}"/>
  <sortState xmlns:xlrd2="http://schemas.microsoft.com/office/spreadsheetml/2017/richdata2" ref="A2:C6">
    <sortCondition ref="A1:A6"/>
  </sortState>
  <tableColumns count="3">
    <tableColumn id="1" xr3:uid="{11F4E0D3-C3D3-4345-8F45-7F402366E26E}" name="Profils" dataDxfId="30"/>
    <tableColumn id="2" xr3:uid="{46D158A1-3259-4937-9B86-FC199057F29C}" name="PDTS" dataDxfId="29"/>
    <tableColumn id="3" xr3:uid="{EFB6AB55-77DB-406D-B912-A219D133F0DF}" name="Colonne1" dataDxfId="2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4856BF-CEED-4432-8D20-82C1D3C532E2}" name="Tableau579" displayName="Tableau579" ref="A7:B10" totalsRowShown="0" headerRowDxfId="27" dataDxfId="26">
  <autoFilter ref="A7:B10" xr:uid="{D14856BF-CEED-4432-8D20-82C1D3C532E2}"/>
  <tableColumns count="2">
    <tableColumn id="1" xr3:uid="{FD8C3C5E-9DA8-43C2-920E-294169EACD45}" name="Colonne2" dataDxfId="25"/>
    <tableColumn id="2" xr3:uid="{D324BE81-4093-4AFA-B029-18D16839F3AB}" name="Colonne1" dataDxfId="2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C246580-4240-42F5-93FC-F47783597847}" name="Tableau5799" displayName="Tableau5799" ref="A11:B16" totalsRowShown="0" headerRowDxfId="23" dataDxfId="22">
  <autoFilter ref="A11:B16" xr:uid="{AC246580-4240-42F5-93FC-F47783597847}"/>
  <tableColumns count="2">
    <tableColumn id="1" xr3:uid="{ED288F1A-7AD3-4F53-8E86-70ED70ADE010}" name="Volets" dataDxfId="21"/>
    <tableColumn id="2" xr3:uid="{9B70C17B-2A86-4F06-BCF6-D015BAE264F2}" name="No selon le volet" dataDxfId="2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2034CCD-C917-4F85-AD61-3EE0B9F6CFFE}" name="Tableau579910" displayName="Tableau579910" ref="A17:F27" totalsRowShown="0" headerRowDxfId="19" dataDxfId="18">
  <autoFilter ref="A17:F27" xr:uid="{62034CCD-C917-4F85-AD61-3EE0B9F6CFFE}"/>
  <tableColumns count="6">
    <tableColumn id="1" xr3:uid="{1FEC9AFD-B008-4810-A24A-D18623565C11}" name="Clientèle" dataDxfId="17"/>
    <tableColumn id="2" xr3:uid="{E07B6127-727D-4261-AC85-F9E6D89A090D}" name="No selon la clientèle" dataDxfId="16"/>
    <tableColumn id="3" xr3:uid="{E4C66C1C-FE00-47E2-AF13-1DA08FD3CEA4}" name="Volet 1" dataDxfId="15"/>
    <tableColumn id="4" xr3:uid="{7BE2F2F4-95FB-40FD-A8EA-4127AD971659}" name="Volet 2" dataDxfId="14"/>
    <tableColumn id="5" xr3:uid="{8A9E369C-23B9-4EE6-B8EB-EE0A13309574}" name="Sous-volet 4.1" dataDxfId="13"/>
    <tableColumn id="6" xr3:uid="{12183F3E-7A2F-4446-8BB5-A1F485C9DA1A}" name="Sous-volet 4.2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5F201-9F80-4926-AAFE-03AB09337756}">
  <sheetPr codeName="Feuil1"/>
  <dimension ref="A1:O41"/>
  <sheetViews>
    <sheetView showGridLines="0" topLeftCell="A18" zoomScale="115" zoomScaleNormal="115" workbookViewId="0">
      <selection activeCell="A9" sqref="A9:O9"/>
    </sheetView>
  </sheetViews>
  <sheetFormatPr baseColWidth="10" defaultColWidth="11.109375" defaultRowHeight="15" customHeight="1" x14ac:dyDescent="0.3"/>
  <cols>
    <col min="1" max="1" width="12.5546875" style="14" customWidth="1"/>
    <col min="2" max="15" width="11.109375" style="14"/>
    <col min="16" max="16384" width="11.109375" style="13"/>
  </cols>
  <sheetData>
    <row r="1" spans="1:15" ht="30" customHeight="1" x14ac:dyDescent="0.3">
      <c r="A1" s="223" t="s">
        <v>150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</row>
    <row r="2" spans="1:15" ht="15" customHeight="1" x14ac:dyDescent="0.3">
      <c r="A2" s="224" t="s">
        <v>110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</row>
    <row r="3" spans="1:15" ht="15" customHeight="1" x14ac:dyDescent="0.3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</row>
    <row r="4" spans="1:15" ht="15" customHeight="1" x14ac:dyDescent="0.3">
      <c r="A4" s="218" t="s">
        <v>86</v>
      </c>
      <c r="B4" s="218"/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</row>
    <row r="5" spans="1:15" ht="15" customHeight="1" x14ac:dyDescent="0.3">
      <c r="A5" s="219" t="s">
        <v>217</v>
      </c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</row>
    <row r="6" spans="1:15" ht="15" customHeight="1" x14ac:dyDescent="0.3">
      <c r="A6" s="219" t="s">
        <v>216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</row>
    <row r="7" spans="1:15" ht="15" customHeight="1" x14ac:dyDescent="0.3">
      <c r="A7" s="219" t="s">
        <v>80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</row>
    <row r="8" spans="1:15" ht="15" customHeight="1" x14ac:dyDescent="0.3">
      <c r="A8" s="217" t="s">
        <v>210</v>
      </c>
      <c r="B8" s="217"/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217"/>
    </row>
    <row r="9" spans="1:15" ht="60" customHeight="1" x14ac:dyDescent="0.3">
      <c r="A9" s="222" t="s">
        <v>223</v>
      </c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222"/>
      <c r="M9" s="222"/>
      <c r="N9" s="222"/>
      <c r="O9" s="222"/>
    </row>
    <row r="10" spans="1:15" ht="10.95" customHeight="1" x14ac:dyDescent="0.3">
      <c r="A10" s="141"/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</row>
    <row r="11" spans="1:15" ht="15" customHeight="1" x14ac:dyDescent="0.3">
      <c r="A11" s="218" t="s">
        <v>87</v>
      </c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</row>
    <row r="12" spans="1:15" ht="15" customHeight="1" x14ac:dyDescent="0.3">
      <c r="A12" s="217" t="s">
        <v>209</v>
      </c>
      <c r="B12" s="218"/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</row>
    <row r="13" spans="1:15" ht="15" customHeight="1" x14ac:dyDescent="0.3">
      <c r="A13" s="157" t="s">
        <v>134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</row>
    <row r="14" spans="1:15" ht="15" customHeight="1" x14ac:dyDescent="0.3">
      <c r="A14" s="217" t="s">
        <v>218</v>
      </c>
      <c r="B14" s="217"/>
      <c r="C14" s="217"/>
      <c r="D14" s="217"/>
      <c r="E14" s="217"/>
      <c r="F14" s="217"/>
      <c r="G14" s="217"/>
      <c r="H14" s="217"/>
      <c r="I14" s="217"/>
      <c r="J14" s="217"/>
      <c r="K14" s="217"/>
      <c r="L14" s="217"/>
      <c r="M14" s="217"/>
      <c r="N14" s="217"/>
      <c r="O14" s="217"/>
    </row>
    <row r="15" spans="1:15" s="67" customFormat="1" ht="15" customHeight="1" x14ac:dyDescent="0.3">
      <c r="A15" s="221" t="s">
        <v>151</v>
      </c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</row>
    <row r="16" spans="1:15" ht="15" customHeight="1" x14ac:dyDescent="0.3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</row>
    <row r="17" spans="1:15" ht="15" customHeight="1" x14ac:dyDescent="0.3">
      <c r="A17" s="218" t="s">
        <v>133</v>
      </c>
      <c r="B17" s="218"/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</row>
    <row r="18" spans="1:15" ht="15" customHeight="1" x14ac:dyDescent="0.3">
      <c r="A18" s="217" t="s">
        <v>208</v>
      </c>
      <c r="B18" s="218"/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</row>
    <row r="19" spans="1:15" ht="15" customHeight="1" x14ac:dyDescent="0.3">
      <c r="A19" s="65" t="s">
        <v>134</v>
      </c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</row>
    <row r="20" spans="1:15" ht="15" customHeight="1" x14ac:dyDescent="0.3">
      <c r="A20" s="217" t="s">
        <v>219</v>
      </c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</row>
    <row r="21" spans="1:15" ht="27" customHeight="1" x14ac:dyDescent="0.3">
      <c r="A21" s="217" t="s">
        <v>152</v>
      </c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</row>
    <row r="22" spans="1:15" s="67" customFormat="1" ht="7.5" customHeight="1" x14ac:dyDescent="0.3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</row>
    <row r="23" spans="1:15" s="67" customFormat="1" ht="15" customHeight="1" x14ac:dyDescent="0.3">
      <c r="A23" s="227" t="s">
        <v>211</v>
      </c>
      <c r="B23" s="227"/>
      <c r="C23" s="227"/>
      <c r="D23" s="227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</row>
    <row r="24" spans="1:15" s="67" customFormat="1" ht="15" customHeight="1" x14ac:dyDescent="0.3">
      <c r="A24" s="227" t="s">
        <v>187</v>
      </c>
      <c r="B24" s="227"/>
      <c r="C24" s="227"/>
      <c r="D24" s="227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</row>
    <row r="25" spans="1:15" s="67" customFormat="1" ht="15" customHeight="1" x14ac:dyDescent="0.3">
      <c r="A25" s="227" t="s">
        <v>188</v>
      </c>
      <c r="B25" s="227"/>
      <c r="C25" s="227"/>
      <c r="D25" s="227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</row>
    <row r="26" spans="1:15" s="67" customFormat="1" ht="15" customHeight="1" x14ac:dyDescent="0.3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</row>
    <row r="27" spans="1:15" s="67" customFormat="1" ht="15" customHeight="1" x14ac:dyDescent="0.3">
      <c r="A27" s="221" t="s">
        <v>153</v>
      </c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</row>
    <row r="28" spans="1:15" s="67" customFormat="1" ht="35.25" customHeight="1" x14ac:dyDescent="0.3">
      <c r="A28" s="221" t="s">
        <v>212</v>
      </c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</row>
    <row r="29" spans="1:15" s="67" customFormat="1" ht="15" customHeight="1" x14ac:dyDescent="0.3">
      <c r="A29" s="6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</row>
    <row r="30" spans="1:15" ht="15" customHeight="1" x14ac:dyDescent="0.3">
      <c r="A30" s="220" t="s">
        <v>213</v>
      </c>
      <c r="B30" s="220"/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</row>
    <row r="31" spans="1:15" ht="15" customHeight="1" x14ac:dyDescent="0.3">
      <c r="A31" s="219"/>
      <c r="B31" s="219"/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</row>
    <row r="32" spans="1:15" ht="15" customHeight="1" x14ac:dyDescent="0.3">
      <c r="A32" s="224" t="s">
        <v>0</v>
      </c>
      <c r="B32" s="224"/>
      <c r="C32" s="224"/>
      <c r="D32" s="224"/>
      <c r="E32" s="224"/>
      <c r="F32" s="224"/>
      <c r="G32" s="224"/>
      <c r="H32" s="224"/>
      <c r="I32" s="224"/>
      <c r="J32" s="224"/>
      <c r="K32" s="224"/>
      <c r="L32" s="224"/>
      <c r="M32" s="224"/>
      <c r="N32" s="224"/>
      <c r="O32" s="224"/>
    </row>
    <row r="34" spans="1:15" ht="30.75" customHeight="1" x14ac:dyDescent="0.3">
      <c r="A34" s="230" t="s">
        <v>81</v>
      </c>
      <c r="B34" s="230"/>
      <c r="C34" s="230"/>
      <c r="D34" s="230"/>
      <c r="E34" s="230"/>
      <c r="F34" s="230"/>
      <c r="G34" s="230"/>
      <c r="H34" s="230"/>
      <c r="I34" s="230"/>
      <c r="J34" s="230"/>
      <c r="K34" s="230"/>
      <c r="L34" s="230"/>
      <c r="M34" s="230"/>
      <c r="N34" s="230"/>
      <c r="O34" s="230"/>
    </row>
    <row r="35" spans="1:15" ht="54.75" customHeight="1" x14ac:dyDescent="0.3">
      <c r="A35" s="228" t="s">
        <v>154</v>
      </c>
      <c r="B35" s="229"/>
      <c r="C35" s="229"/>
      <c r="D35" s="229"/>
      <c r="E35" s="229"/>
      <c r="F35" s="229"/>
      <c r="G35" s="229"/>
      <c r="H35" s="229"/>
      <c r="I35" s="229"/>
      <c r="J35" s="229"/>
      <c r="K35" s="229"/>
      <c r="L35" s="229"/>
      <c r="M35" s="229"/>
      <c r="N35" s="229"/>
      <c r="O35" s="229"/>
    </row>
    <row r="36" spans="1:15" s="14" customFormat="1" ht="15" customHeight="1" x14ac:dyDescent="0.3">
      <c r="A36" s="225"/>
      <c r="B36" s="225"/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</row>
    <row r="37" spans="1:15" ht="15" customHeight="1" x14ac:dyDescent="0.3">
      <c r="A37" s="226"/>
      <c r="B37" s="226"/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</row>
    <row r="38" spans="1:15" ht="15" customHeight="1" x14ac:dyDescent="0.3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</row>
    <row r="39" spans="1:15" ht="15" customHeight="1" x14ac:dyDescent="0.3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</row>
    <row r="40" spans="1:15" ht="15" customHeight="1" x14ac:dyDescent="0.3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</row>
    <row r="41" spans="1:15" ht="15" customHeight="1" x14ac:dyDescent="0.3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</row>
  </sheetData>
  <sheetProtection algorithmName="SHA-512" hashValue="UC8ALricEmX7u4rpcEK6KMJn+JEveHyDrNbVDnLd+ALAZzclSFN2Aa4FINBWqYUC+4vf0wDT1xfl1GaxyOpm/A==" saltValue="9YRGC58Lv7k9bI1S/o7AIA==" spinCount="100000" sheet="1" formatColumns="0"/>
  <mergeCells count="29">
    <mergeCell ref="A37:O37"/>
    <mergeCell ref="A20:O20"/>
    <mergeCell ref="A21:O21"/>
    <mergeCell ref="A23:O23"/>
    <mergeCell ref="A24:O24"/>
    <mergeCell ref="A35:O35"/>
    <mergeCell ref="A36:O36"/>
    <mergeCell ref="A34:O34"/>
    <mergeCell ref="A32:O32"/>
    <mergeCell ref="A25:O25"/>
    <mergeCell ref="A27:O27"/>
    <mergeCell ref="A28:O28"/>
    <mergeCell ref="A8:O8"/>
    <mergeCell ref="A9:O9"/>
    <mergeCell ref="A7:O7"/>
    <mergeCell ref="A11:O11"/>
    <mergeCell ref="A1:O1"/>
    <mergeCell ref="A2:O2"/>
    <mergeCell ref="A3:O3"/>
    <mergeCell ref="A4:O4"/>
    <mergeCell ref="A6:O6"/>
    <mergeCell ref="A5:O5"/>
    <mergeCell ref="A12:O12"/>
    <mergeCell ref="A17:O17"/>
    <mergeCell ref="A18:O18"/>
    <mergeCell ref="A31:O31"/>
    <mergeCell ref="A30:O30"/>
    <mergeCell ref="A14:O14"/>
    <mergeCell ref="A15:O15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25A7E-58F5-44F2-AD04-5D825FEE7617}">
  <sheetPr codeName="Feuil2">
    <pageSetUpPr fitToPage="1"/>
  </sheetPr>
  <dimension ref="A1:M108"/>
  <sheetViews>
    <sheetView showGridLines="0" showZeros="0" tabSelected="1" topLeftCell="A68" zoomScale="85" zoomScaleNormal="85" zoomScalePageLayoutView="40" workbookViewId="0">
      <selection activeCell="K86" sqref="K86"/>
    </sheetView>
  </sheetViews>
  <sheetFormatPr baseColWidth="10" defaultColWidth="11.109375" defaultRowHeight="13.8" x14ac:dyDescent="0.25"/>
  <cols>
    <col min="1" max="2" width="20.109375" style="1" customWidth="1"/>
    <col min="3" max="3" width="24.88671875" style="1" customWidth="1"/>
    <col min="4" max="4" width="23.109375" style="1" customWidth="1"/>
    <col min="5" max="5" width="30" style="1" customWidth="1"/>
    <col min="6" max="6" width="25" style="1" customWidth="1"/>
    <col min="7" max="7" width="26.5546875" style="1" customWidth="1"/>
    <col min="8" max="8" width="34.5546875" style="1" customWidth="1"/>
    <col min="9" max="9" width="25" style="1" customWidth="1"/>
    <col min="10" max="10" width="8.109375" style="1" customWidth="1"/>
    <col min="11" max="11" width="29.109375" style="1" customWidth="1"/>
    <col min="12" max="16384" width="11.109375" style="1"/>
  </cols>
  <sheetData>
    <row r="1" spans="1:10" s="2" customFormat="1" ht="93" customHeight="1" x14ac:dyDescent="0.25">
      <c r="A1" s="194" t="s">
        <v>214</v>
      </c>
      <c r="B1" s="194"/>
      <c r="C1" s="194"/>
      <c r="D1" s="194"/>
      <c r="E1" s="194"/>
      <c r="F1" s="194"/>
      <c r="G1" s="194"/>
      <c r="H1" s="194"/>
      <c r="I1" s="194"/>
      <c r="J1" s="3"/>
    </row>
    <row r="3" spans="1:10" ht="24" customHeight="1" x14ac:dyDescent="0.25">
      <c r="A3" s="199" t="s">
        <v>1</v>
      </c>
      <c r="B3" s="199"/>
      <c r="C3" s="207"/>
      <c r="D3" s="207"/>
      <c r="E3" s="207"/>
      <c r="H3" s="208"/>
      <c r="I3" s="208"/>
    </row>
    <row r="4" spans="1:10" ht="24" customHeight="1" x14ac:dyDescent="0.25">
      <c r="A4" s="199" t="s">
        <v>4</v>
      </c>
      <c r="B4" s="199"/>
      <c r="C4" s="207"/>
      <c r="D4" s="207"/>
      <c r="E4" s="207"/>
      <c r="H4" s="86"/>
      <c r="I4" s="87"/>
    </row>
    <row r="5" spans="1:10" ht="24" customHeight="1" x14ac:dyDescent="0.25">
      <c r="A5" s="199" t="s">
        <v>5</v>
      </c>
      <c r="B5" s="199"/>
      <c r="C5" s="210" t="s">
        <v>132</v>
      </c>
      <c r="D5" s="210"/>
      <c r="E5" s="210"/>
      <c r="F5" s="80" t="str">
        <f>IF(Source!A70=FALSE,"Clientèle non admissible","")</f>
        <v>Clientèle non admissible</v>
      </c>
      <c r="H5" s="86"/>
      <c r="I5" s="88"/>
    </row>
    <row r="6" spans="1:10" ht="24" customHeight="1" x14ac:dyDescent="0.25">
      <c r="A6" s="199" t="s">
        <v>6</v>
      </c>
      <c r="B6" s="199"/>
      <c r="C6" s="211" t="s">
        <v>132</v>
      </c>
      <c r="D6" s="211"/>
      <c r="E6" s="211"/>
      <c r="H6" s="86"/>
      <c r="I6" s="89"/>
    </row>
    <row r="7" spans="1:10" ht="24" customHeight="1" x14ac:dyDescent="0.25">
      <c r="A7" s="199" t="s">
        <v>175</v>
      </c>
      <c r="B7" s="199"/>
      <c r="C7" s="211" t="s">
        <v>144</v>
      </c>
      <c r="D7" s="211"/>
      <c r="E7" s="211"/>
      <c r="F7" s="10"/>
      <c r="H7" s="86"/>
      <c r="I7" s="90"/>
    </row>
    <row r="8" spans="1:10" ht="24" customHeight="1" x14ac:dyDescent="0.25">
      <c r="A8" s="199" t="s">
        <v>176</v>
      </c>
      <c r="B8" s="199"/>
      <c r="C8" s="211" t="s">
        <v>144</v>
      </c>
      <c r="D8" s="211"/>
      <c r="E8" s="211"/>
      <c r="F8" s="10"/>
      <c r="H8" s="86"/>
      <c r="I8" s="90"/>
    </row>
    <row r="9" spans="1:10" ht="24" customHeight="1" x14ac:dyDescent="0.25">
      <c r="A9" s="199" t="s">
        <v>207</v>
      </c>
      <c r="B9" s="199"/>
      <c r="C9" s="199"/>
      <c r="D9" s="199"/>
      <c r="E9" s="91" t="s">
        <v>132</v>
      </c>
      <c r="H9" s="87"/>
      <c r="I9" s="88"/>
    </row>
    <row r="10" spans="1:10" ht="28.95" customHeight="1" x14ac:dyDescent="0.25">
      <c r="A10" s="199" t="str">
        <f>IF(E9="Non","","Si oui, veuillez indiquer le nombre de demandes déjà déposé dans
le cadre du programme PTA 2026-2028  ")</f>
        <v xml:space="preserve">Si oui, veuillez indiquer le nombre de demandes déjà déposé dans
le cadre du programme PTA 2026-2028  </v>
      </c>
      <c r="B10" s="199"/>
      <c r="C10" s="199"/>
      <c r="D10" s="199"/>
      <c r="E10" s="156"/>
      <c r="H10" s="212"/>
      <c r="I10" s="212"/>
    </row>
    <row r="11" spans="1:10" ht="24" customHeight="1" x14ac:dyDescent="0.25">
      <c r="A11" s="199" t="s">
        <v>2</v>
      </c>
      <c r="B11" s="199"/>
      <c r="C11" s="199"/>
      <c r="D11" s="199"/>
      <c r="E11" s="93" t="s">
        <v>132</v>
      </c>
      <c r="H11" s="212"/>
      <c r="I11" s="212"/>
    </row>
    <row r="12" spans="1:10" ht="23.25" customHeight="1" x14ac:dyDescent="0.25">
      <c r="H12" s="85"/>
      <c r="I12" s="85"/>
    </row>
    <row r="13" spans="1:10" ht="25.5" customHeight="1" x14ac:dyDescent="0.25">
      <c r="A13" s="195" t="s">
        <v>160</v>
      </c>
      <c r="B13" s="196"/>
      <c r="C13" s="197"/>
      <c r="D13" s="154">
        <f>Source!A80</f>
        <v>0.5</v>
      </c>
      <c r="H13" s="209"/>
      <c r="I13" s="209"/>
    </row>
    <row r="14" spans="1:10" ht="27" customHeight="1" x14ac:dyDescent="0.25">
      <c r="A14" s="195" t="s">
        <v>185</v>
      </c>
      <c r="B14" s="196"/>
      <c r="C14" s="197"/>
      <c r="D14" s="155">
        <f>Source!A72</f>
        <v>0</v>
      </c>
    </row>
    <row r="15" spans="1:10" ht="25.5" customHeight="1" x14ac:dyDescent="0.25">
      <c r="A15" s="195" t="s">
        <v>186</v>
      </c>
      <c r="B15" s="196"/>
      <c r="C15" s="197"/>
      <c r="D15" s="155">
        <f>Source!A71</f>
        <v>0</v>
      </c>
    </row>
    <row r="16" spans="1:10" ht="27" customHeight="1" x14ac:dyDescent="0.25">
      <c r="A16" s="198" t="s">
        <v>161</v>
      </c>
      <c r="B16" s="198"/>
      <c r="C16" s="198"/>
      <c r="D16" s="154">
        <f>Source!A82</f>
        <v>0.6</v>
      </c>
    </row>
    <row r="18" spans="1:13" ht="9" customHeight="1" x14ac:dyDescent="0.25"/>
    <row r="19" spans="1:13" s="2" customFormat="1" ht="26.4" customHeight="1" x14ac:dyDescent="0.3">
      <c r="A19" s="200" t="s">
        <v>85</v>
      </c>
      <c r="B19" s="200"/>
      <c r="C19" s="200"/>
      <c r="D19" s="200"/>
      <c r="E19" s="200"/>
      <c r="F19" s="200"/>
      <c r="G19" s="200"/>
      <c r="H19" s="200"/>
      <c r="I19" s="200"/>
    </row>
    <row r="20" spans="1:13" s="2" customFormat="1" ht="25.95" customHeight="1" x14ac:dyDescent="0.3">
      <c r="A20" s="192" t="s">
        <v>103</v>
      </c>
      <c r="B20" s="192"/>
      <c r="C20" s="192"/>
      <c r="D20" s="192"/>
      <c r="E20" s="192"/>
      <c r="F20" s="192"/>
      <c r="G20" s="192"/>
      <c r="H20" s="192"/>
      <c r="I20" s="199" t="s">
        <v>127</v>
      </c>
      <c r="J20" s="203"/>
    </row>
    <row r="21" spans="1:13" s="4" customFormat="1" ht="15.75" customHeight="1" x14ac:dyDescent="0.25">
      <c r="A21" s="204" t="s">
        <v>220</v>
      </c>
      <c r="B21" s="204"/>
      <c r="C21" s="204"/>
      <c r="D21" s="204"/>
      <c r="E21" s="204"/>
      <c r="F21" s="204"/>
      <c r="G21" s="204"/>
      <c r="H21" s="204"/>
      <c r="I21" s="199"/>
      <c r="J21" s="203"/>
    </row>
    <row r="22" spans="1:13" s="4" customFormat="1" ht="15" customHeight="1" x14ac:dyDescent="0.25">
      <c r="A22" s="206" t="s">
        <v>88</v>
      </c>
      <c r="B22" s="206"/>
      <c r="C22" s="206"/>
      <c r="D22" s="206"/>
      <c r="E22" s="206"/>
      <c r="F22" s="206"/>
      <c r="G22" s="206"/>
      <c r="H22" s="206"/>
      <c r="I22" s="58">
        <v>40000</v>
      </c>
      <c r="J22" s="203"/>
      <c r="M22" s="202"/>
    </row>
    <row r="23" spans="1:13" s="4" customFormat="1" ht="15" customHeight="1" x14ac:dyDescent="0.25">
      <c r="A23" s="190"/>
      <c r="B23" s="190"/>
      <c r="C23" s="190"/>
      <c r="D23" s="190"/>
      <c r="E23" s="190"/>
      <c r="F23" s="190"/>
      <c r="G23" s="190"/>
      <c r="H23" s="190"/>
      <c r="I23" s="59"/>
      <c r="J23" s="203"/>
      <c r="M23" s="202"/>
    </row>
    <row r="24" spans="1:13" s="4" customFormat="1" ht="15" customHeight="1" x14ac:dyDescent="0.25">
      <c r="A24" s="190"/>
      <c r="B24" s="190"/>
      <c r="C24" s="190"/>
      <c r="D24" s="190"/>
      <c r="E24" s="190"/>
      <c r="F24" s="190"/>
      <c r="G24" s="190"/>
      <c r="H24" s="190"/>
      <c r="I24" s="59"/>
      <c r="J24" s="119"/>
      <c r="M24" s="202"/>
    </row>
    <row r="25" spans="1:13" s="4" customFormat="1" ht="15" customHeight="1" x14ac:dyDescent="0.25">
      <c r="A25" s="190"/>
      <c r="B25" s="190"/>
      <c r="C25" s="190"/>
      <c r="D25" s="190"/>
      <c r="E25" s="190"/>
      <c r="F25" s="190"/>
      <c r="G25" s="190"/>
      <c r="H25" s="190"/>
      <c r="I25" s="59"/>
      <c r="J25" s="119"/>
      <c r="M25" s="202"/>
    </row>
    <row r="26" spans="1:13" s="4" customFormat="1" ht="15" customHeight="1" x14ac:dyDescent="0.25">
      <c r="A26" s="190"/>
      <c r="B26" s="190"/>
      <c r="C26" s="190"/>
      <c r="D26" s="190"/>
      <c r="E26" s="190"/>
      <c r="F26" s="190"/>
      <c r="G26" s="190"/>
      <c r="H26" s="190"/>
      <c r="I26" s="59"/>
      <c r="J26" s="7"/>
      <c r="M26" s="202"/>
    </row>
    <row r="27" spans="1:13" s="4" customFormat="1" ht="15" customHeight="1" x14ac:dyDescent="0.25">
      <c r="A27" s="190"/>
      <c r="B27" s="190"/>
      <c r="C27" s="190"/>
      <c r="D27" s="190"/>
      <c r="E27" s="190"/>
      <c r="F27" s="190"/>
      <c r="G27" s="190"/>
      <c r="H27" s="190"/>
      <c r="I27" s="59"/>
      <c r="J27" s="7"/>
      <c r="M27" s="202"/>
    </row>
    <row r="28" spans="1:13" s="4" customFormat="1" ht="15" customHeight="1" x14ac:dyDescent="0.25">
      <c r="A28" s="191" t="s">
        <v>145</v>
      </c>
      <c r="B28" s="191"/>
      <c r="C28" s="191"/>
      <c r="D28" s="191"/>
      <c r="E28" s="191"/>
      <c r="F28" s="191"/>
      <c r="G28" s="191"/>
      <c r="H28" s="191"/>
      <c r="I28" s="9">
        <f>SUM(I23:I27)</f>
        <v>0</v>
      </c>
      <c r="M28" s="202"/>
    </row>
    <row r="29" spans="1:13" s="4" customFormat="1" ht="26.4" customHeight="1" x14ac:dyDescent="0.25">
      <c r="A29" s="192" t="str">
        <f>IF(OR(Source!A65=1,Source!A65=2),"Salaire des experts internes non admissible aux volets 1 et 2","Salaire des experts internes")</f>
        <v>Salaire des experts internes</v>
      </c>
      <c r="B29" s="192"/>
      <c r="C29" s="192"/>
      <c r="D29" s="192"/>
      <c r="E29" s="192"/>
      <c r="F29" s="192"/>
      <c r="G29" s="192"/>
      <c r="H29" s="192"/>
      <c r="I29" s="199" t="s">
        <v>128</v>
      </c>
      <c r="M29" s="202"/>
    </row>
    <row r="30" spans="1:13" s="4" customFormat="1" x14ac:dyDescent="0.25">
      <c r="A30" s="204" t="s">
        <v>146</v>
      </c>
      <c r="B30" s="204"/>
      <c r="C30" s="204"/>
      <c r="D30" s="204"/>
      <c r="E30" s="204"/>
      <c r="F30" s="204"/>
      <c r="G30" s="204"/>
      <c r="H30" s="204"/>
      <c r="I30" s="199"/>
      <c r="M30" s="202"/>
    </row>
    <row r="31" spans="1:13" s="4" customFormat="1" ht="30.75" customHeight="1" x14ac:dyDescent="0.25">
      <c r="A31" s="205" t="s">
        <v>7</v>
      </c>
      <c r="B31" s="205"/>
      <c r="C31" s="205"/>
      <c r="D31" s="205"/>
      <c r="E31" s="5" t="s">
        <v>84</v>
      </c>
      <c r="F31" s="6" t="s">
        <v>8</v>
      </c>
      <c r="G31" s="6" t="s">
        <v>9</v>
      </c>
      <c r="H31" s="6" t="s">
        <v>82</v>
      </c>
      <c r="I31" s="199"/>
    </row>
    <row r="32" spans="1:13" s="4" customFormat="1" ht="15" customHeight="1" x14ac:dyDescent="0.25">
      <c r="A32" s="206" t="str">
        <f>IF(OR(Source!A65=1,Source!A65=2), ,"Exemple : John Fassett, entreprise X")</f>
        <v>Exemple : John Fassett, entreprise X</v>
      </c>
      <c r="B32" s="206"/>
      <c r="C32" s="206"/>
      <c r="D32" s="206"/>
      <c r="E32" s="133" t="str">
        <f>IF(OR(Source!A65=1,Source!A65=2),,"Expert interne")</f>
        <v>Expert interne</v>
      </c>
      <c r="F32" s="133">
        <f>IF(OR(Source!A65=1,Source!A65=2),,26.85)</f>
        <v>26.85</v>
      </c>
      <c r="G32" s="134">
        <f>IF(OR(Source!A65=1,Source!A65=2),,0.26)</f>
        <v>0.26</v>
      </c>
      <c r="H32" s="132">
        <f>IF(OR(Source!A65=1,Source!A65=2),,20)</f>
        <v>20</v>
      </c>
      <c r="I32" s="60"/>
    </row>
    <row r="33" spans="1:9" s="4" customFormat="1" ht="15" customHeight="1" x14ac:dyDescent="0.25">
      <c r="A33" s="164"/>
      <c r="B33" s="165"/>
      <c r="C33" s="165"/>
      <c r="D33" s="166"/>
      <c r="E33" s="8" t="s">
        <v>3</v>
      </c>
      <c r="F33" s="8"/>
      <c r="G33" s="12"/>
      <c r="H33" s="11"/>
      <c r="I33" s="61">
        <f>IF(OR(Source!$A$65=1,Source!$A$65=2),0,(F33+(F33*G33))*H33)</f>
        <v>0</v>
      </c>
    </row>
    <row r="34" spans="1:9" s="4" customFormat="1" ht="15" customHeight="1" x14ac:dyDescent="0.25">
      <c r="A34" s="164"/>
      <c r="B34" s="165"/>
      <c r="C34" s="165"/>
      <c r="D34" s="166"/>
      <c r="E34" s="8" t="s">
        <v>3</v>
      </c>
      <c r="F34" s="8"/>
      <c r="G34" s="12"/>
      <c r="H34" s="11"/>
      <c r="I34" s="61">
        <f>IF(OR(Source!$A$65=1,Source!$A$65=2),0,(F34+(F34*G34))*H34)</f>
        <v>0</v>
      </c>
    </row>
    <row r="35" spans="1:9" s="4" customFormat="1" ht="15" customHeight="1" x14ac:dyDescent="0.25">
      <c r="A35" s="164"/>
      <c r="B35" s="165"/>
      <c r="C35" s="165"/>
      <c r="D35" s="166"/>
      <c r="E35" s="8" t="s">
        <v>3</v>
      </c>
      <c r="F35" s="8"/>
      <c r="G35" s="12"/>
      <c r="H35" s="11"/>
      <c r="I35" s="61">
        <f>IF(OR(Source!$A$65=1,Source!$A$65=2),0,(F35+(F35*G35))*H35)</f>
        <v>0</v>
      </c>
    </row>
    <row r="36" spans="1:9" s="4" customFormat="1" ht="15" customHeight="1" x14ac:dyDescent="0.25">
      <c r="A36" s="164"/>
      <c r="B36" s="165"/>
      <c r="C36" s="165"/>
      <c r="D36" s="166"/>
      <c r="E36" s="8" t="s">
        <v>3</v>
      </c>
      <c r="F36" s="8"/>
      <c r="G36" s="12"/>
      <c r="H36" s="11"/>
      <c r="I36" s="61">
        <f>IF(OR(Source!$A$65=1,Source!$A$65=2),0,(F36+(F36*G36))*H36)</f>
        <v>0</v>
      </c>
    </row>
    <row r="37" spans="1:9" s="4" customFormat="1" ht="15" customHeight="1" x14ac:dyDescent="0.25">
      <c r="A37" s="164"/>
      <c r="B37" s="165"/>
      <c r="C37" s="165"/>
      <c r="D37" s="166"/>
      <c r="E37" s="8" t="s">
        <v>3</v>
      </c>
      <c r="F37" s="8"/>
      <c r="G37" s="12"/>
      <c r="H37" s="11"/>
      <c r="I37" s="61">
        <f>IF(OR(Source!$A$65=1,Source!$A$65=2),0,(F37+(F37*G37))*H37)</f>
        <v>0</v>
      </c>
    </row>
    <row r="38" spans="1:9" s="4" customFormat="1" ht="15" customHeight="1" x14ac:dyDescent="0.25">
      <c r="A38" s="122"/>
      <c r="B38" s="122"/>
      <c r="C38" s="122"/>
      <c r="D38" s="122"/>
      <c r="E38" s="122"/>
      <c r="F38" s="122"/>
      <c r="G38" s="215" t="s">
        <v>204</v>
      </c>
      <c r="H38" s="216"/>
      <c r="I38" s="9">
        <f>IF(OR(Source!A65=1,Source!A65=2),0,SUM(I33:I37))</f>
        <v>0</v>
      </c>
    </row>
    <row r="39" spans="1:9" s="4" customFormat="1" ht="15" customHeight="1" x14ac:dyDescent="0.25">
      <c r="A39" s="127"/>
      <c r="B39" s="127"/>
      <c r="C39" s="127"/>
      <c r="D39" s="127"/>
      <c r="E39" s="127"/>
      <c r="F39" s="127"/>
      <c r="G39" s="129"/>
      <c r="H39" s="130" t="s">
        <v>205</v>
      </c>
      <c r="I39" s="9">
        <f>IF(OR(Source!A65=1,Source!A65=2),0,MIN(I38,(3/7)*(I28+I61+I67+I74),0.3*MIN(Source!A80*I76,Source!A71)/Source!A80))</f>
        <v>0</v>
      </c>
    </row>
    <row r="40" spans="1:9" s="4" customFormat="1" ht="15" customHeight="1" x14ac:dyDescent="0.25">
      <c r="A40" s="213" t="s">
        <v>147</v>
      </c>
      <c r="B40" s="213"/>
      <c r="C40" s="213"/>
      <c r="D40" s="213"/>
      <c r="E40" s="213"/>
      <c r="F40" s="213"/>
      <c r="G40" s="214"/>
      <c r="H40" s="123" t="s">
        <v>141</v>
      </c>
      <c r="I40" s="126">
        <f>IFERROR((I39*Source!A80)/D81,0)</f>
        <v>0</v>
      </c>
    </row>
    <row r="41" spans="1:9" s="4" customFormat="1" ht="26.4" customHeight="1" x14ac:dyDescent="0.25">
      <c r="A41" s="192" t="str">
        <f>IF(Source!A65=1,"Achat de matériel et d’équipements non admissible au Volet 1","Achat de matériel et d’équipements")</f>
        <v>Achat de matériel et d’équipements</v>
      </c>
      <c r="B41" s="192"/>
      <c r="C41" s="192"/>
      <c r="D41" s="192"/>
      <c r="E41" s="192"/>
      <c r="F41" s="192"/>
      <c r="G41" s="192"/>
      <c r="H41" s="192"/>
      <c r="I41" s="199" t="s">
        <v>128</v>
      </c>
    </row>
    <row r="42" spans="1:9" s="121" customFormat="1" ht="15" customHeight="1" x14ac:dyDescent="0.25">
      <c r="A42" s="169" t="s">
        <v>89</v>
      </c>
      <c r="B42" s="169"/>
      <c r="C42" s="169"/>
      <c r="D42" s="169"/>
      <c r="E42" s="169"/>
      <c r="F42" s="169"/>
      <c r="G42" s="169"/>
      <c r="H42" s="169"/>
      <c r="I42" s="199"/>
    </row>
    <row r="43" spans="1:9" s="121" customFormat="1" ht="15" customHeight="1" x14ac:dyDescent="0.25">
      <c r="A43" s="169" t="s">
        <v>90</v>
      </c>
      <c r="B43" s="169"/>
      <c r="C43" s="169"/>
      <c r="D43" s="120" t="s">
        <v>92</v>
      </c>
      <c r="E43" s="169" t="s">
        <v>91</v>
      </c>
      <c r="F43" s="169"/>
      <c r="G43" s="169" t="s">
        <v>111</v>
      </c>
      <c r="H43" s="169"/>
      <c r="I43" s="118"/>
    </row>
    <row r="44" spans="1:9" s="4" customFormat="1" ht="15" customHeight="1" x14ac:dyDescent="0.25">
      <c r="A44" s="206" t="s">
        <v>168</v>
      </c>
      <c r="B44" s="206"/>
      <c r="C44" s="206"/>
      <c r="D44" s="132">
        <v>123456789</v>
      </c>
      <c r="E44" s="168" t="s">
        <v>148</v>
      </c>
      <c r="F44" s="168"/>
      <c r="G44" s="168" t="s">
        <v>112</v>
      </c>
      <c r="H44" s="168"/>
      <c r="I44" s="61">
        <f>3*60000</f>
        <v>180000</v>
      </c>
    </row>
    <row r="45" spans="1:9" s="4" customFormat="1" ht="15" customHeight="1" x14ac:dyDescent="0.25">
      <c r="A45" s="167"/>
      <c r="B45" s="167"/>
      <c r="C45" s="167"/>
      <c r="D45" s="46"/>
      <c r="E45" s="167"/>
      <c r="F45" s="167"/>
      <c r="G45" s="167"/>
      <c r="H45" s="167"/>
      <c r="I45" s="59"/>
    </row>
    <row r="46" spans="1:9" s="4" customFormat="1" ht="15" customHeight="1" x14ac:dyDescent="0.25">
      <c r="A46" s="167"/>
      <c r="B46" s="167"/>
      <c r="C46" s="167"/>
      <c r="D46" s="46"/>
      <c r="E46" s="167"/>
      <c r="F46" s="167"/>
      <c r="G46" s="167"/>
      <c r="H46" s="167"/>
      <c r="I46" s="59"/>
    </row>
    <row r="47" spans="1:9" s="4" customFormat="1" ht="15" customHeight="1" x14ac:dyDescent="0.25">
      <c r="A47" s="167"/>
      <c r="B47" s="167"/>
      <c r="C47" s="167"/>
      <c r="D47" s="46"/>
      <c r="E47" s="167"/>
      <c r="F47" s="167"/>
      <c r="G47" s="167"/>
      <c r="H47" s="167"/>
      <c r="I47" s="59"/>
    </row>
    <row r="48" spans="1:9" s="4" customFormat="1" ht="15" customHeight="1" x14ac:dyDescent="0.25">
      <c r="A48" s="167"/>
      <c r="B48" s="167"/>
      <c r="C48" s="167"/>
      <c r="D48" s="50"/>
      <c r="E48" s="167"/>
      <c r="F48" s="167"/>
      <c r="G48" s="167"/>
      <c r="H48" s="167"/>
      <c r="I48" s="59"/>
    </row>
    <row r="49" spans="1:10" s="4" customFormat="1" ht="15" customHeight="1" x14ac:dyDescent="0.25">
      <c r="A49" s="167"/>
      <c r="B49" s="167"/>
      <c r="C49" s="167"/>
      <c r="D49" s="50"/>
      <c r="E49" s="167"/>
      <c r="F49" s="167"/>
      <c r="G49" s="167"/>
      <c r="H49" s="167"/>
      <c r="I49" s="59"/>
    </row>
    <row r="50" spans="1:10" s="4" customFormat="1" ht="15" customHeight="1" x14ac:dyDescent="0.25">
      <c r="A50" s="167"/>
      <c r="B50" s="167"/>
      <c r="C50" s="167"/>
      <c r="D50" s="50"/>
      <c r="E50" s="167"/>
      <c r="F50" s="167"/>
      <c r="G50" s="167"/>
      <c r="H50" s="167"/>
      <c r="I50" s="59"/>
    </row>
    <row r="51" spans="1:10" s="4" customFormat="1" ht="15" customHeight="1" x14ac:dyDescent="0.25">
      <c r="A51" s="167"/>
      <c r="B51" s="167"/>
      <c r="C51" s="167"/>
      <c r="D51" s="50"/>
      <c r="E51" s="167"/>
      <c r="F51" s="167"/>
      <c r="G51" s="167"/>
      <c r="H51" s="167"/>
      <c r="I51" s="59"/>
    </row>
    <row r="52" spans="1:10" s="4" customFormat="1" ht="15" customHeight="1" x14ac:dyDescent="0.25">
      <c r="A52" s="167"/>
      <c r="B52" s="167"/>
      <c r="C52" s="167"/>
      <c r="D52" s="50"/>
      <c r="E52" s="167"/>
      <c r="F52" s="167"/>
      <c r="G52" s="167"/>
      <c r="H52" s="167"/>
      <c r="I52" s="59"/>
    </row>
    <row r="53" spans="1:10" s="4" customFormat="1" ht="15" customHeight="1" x14ac:dyDescent="0.25">
      <c r="A53" s="167"/>
      <c r="B53" s="167"/>
      <c r="C53" s="167"/>
      <c r="D53" s="50"/>
      <c r="E53" s="167"/>
      <c r="F53" s="167"/>
      <c r="G53" s="167"/>
      <c r="H53" s="167"/>
      <c r="I53" s="59"/>
    </row>
    <row r="54" spans="1:10" s="4" customFormat="1" ht="15" customHeight="1" x14ac:dyDescent="0.25">
      <c r="A54" s="167"/>
      <c r="B54" s="167"/>
      <c r="C54" s="167"/>
      <c r="D54" s="50"/>
      <c r="E54" s="167"/>
      <c r="F54" s="167"/>
      <c r="G54" s="167"/>
      <c r="H54" s="167"/>
      <c r="I54" s="59"/>
    </row>
    <row r="55" spans="1:10" s="4" customFormat="1" ht="15" customHeight="1" x14ac:dyDescent="0.25">
      <c r="A55" s="167"/>
      <c r="B55" s="167"/>
      <c r="C55" s="167"/>
      <c r="D55" s="50"/>
      <c r="E55" s="167"/>
      <c r="F55" s="167"/>
      <c r="G55" s="167"/>
      <c r="H55" s="167"/>
      <c r="I55" s="59"/>
    </row>
    <row r="56" spans="1:10" s="4" customFormat="1" ht="15" customHeight="1" x14ac:dyDescent="0.25">
      <c r="A56" s="167"/>
      <c r="B56" s="167"/>
      <c r="C56" s="167"/>
      <c r="D56" s="50"/>
      <c r="E56" s="167"/>
      <c r="F56" s="167"/>
      <c r="G56" s="167"/>
      <c r="H56" s="167"/>
      <c r="I56" s="59"/>
    </row>
    <row r="57" spans="1:10" s="4" customFormat="1" ht="15" customHeight="1" x14ac:dyDescent="0.25">
      <c r="A57" s="167"/>
      <c r="B57" s="167"/>
      <c r="C57" s="167"/>
      <c r="D57" s="50"/>
      <c r="E57" s="167"/>
      <c r="F57" s="167"/>
      <c r="G57" s="167"/>
      <c r="H57" s="167"/>
      <c r="I57" s="59"/>
    </row>
    <row r="58" spans="1:10" s="4" customFormat="1" ht="15" customHeight="1" x14ac:dyDescent="0.25">
      <c r="A58" s="167"/>
      <c r="B58" s="167"/>
      <c r="C58" s="167"/>
      <c r="D58" s="46"/>
      <c r="E58" s="167"/>
      <c r="F58" s="167"/>
      <c r="G58" s="167"/>
      <c r="H58" s="167"/>
      <c r="I58" s="59"/>
    </row>
    <row r="59" spans="1:10" s="4" customFormat="1" ht="15" customHeight="1" x14ac:dyDescent="0.25">
      <c r="A59" s="167"/>
      <c r="B59" s="167"/>
      <c r="C59" s="167"/>
      <c r="D59" s="46"/>
      <c r="E59" s="167"/>
      <c r="F59" s="167"/>
      <c r="G59" s="167"/>
      <c r="H59" s="167"/>
      <c r="I59" s="59"/>
    </row>
    <row r="60" spans="1:10" s="4" customFormat="1" ht="15" customHeight="1" x14ac:dyDescent="0.25">
      <c r="A60" s="167"/>
      <c r="B60" s="167"/>
      <c r="C60" s="167"/>
      <c r="D60" s="46"/>
      <c r="E60" s="167"/>
      <c r="F60" s="167"/>
      <c r="G60" s="167"/>
      <c r="H60" s="167"/>
      <c r="I60" s="59"/>
    </row>
    <row r="61" spans="1:10" s="4" customFormat="1" ht="20.25" customHeight="1" x14ac:dyDescent="0.25">
      <c r="A61" s="191" t="s">
        <v>191</v>
      </c>
      <c r="B61" s="191"/>
      <c r="C61" s="191"/>
      <c r="D61" s="191"/>
      <c r="E61" s="191"/>
      <c r="F61" s="191"/>
      <c r="G61" s="191"/>
      <c r="H61" s="191"/>
      <c r="I61" s="64">
        <f>IF(Source!$A$65=1,0,SUM(I45:I60))</f>
        <v>0</v>
      </c>
    </row>
    <row r="62" spans="1:10" s="4" customFormat="1" ht="25.95" customHeight="1" x14ac:dyDescent="0.25">
      <c r="A62" s="192" t="s">
        <v>169</v>
      </c>
      <c r="B62" s="192"/>
      <c r="C62" s="192"/>
      <c r="D62" s="192"/>
      <c r="E62" s="192"/>
      <c r="F62" s="192"/>
      <c r="G62" s="192"/>
      <c r="H62" s="192"/>
      <c r="I62" s="199" t="s">
        <v>128</v>
      </c>
      <c r="J62" s="2"/>
    </row>
    <row r="63" spans="1:10" s="4" customFormat="1" ht="15" customHeight="1" x14ac:dyDescent="0.25">
      <c r="A63" s="201" t="s">
        <v>149</v>
      </c>
      <c r="B63" s="201"/>
      <c r="C63" s="201"/>
      <c r="D63" s="201"/>
      <c r="E63" s="201"/>
      <c r="F63" s="201"/>
      <c r="G63" s="201"/>
      <c r="H63" s="201"/>
      <c r="I63" s="199"/>
    </row>
    <row r="64" spans="1:10" s="4" customFormat="1" ht="24.75" customHeight="1" x14ac:dyDescent="0.25">
      <c r="A64" s="193" t="s">
        <v>115</v>
      </c>
      <c r="B64" s="193"/>
      <c r="C64" s="193"/>
      <c r="D64" s="193"/>
      <c r="E64" s="193"/>
      <c r="F64" s="193"/>
      <c r="G64" s="193"/>
      <c r="H64" s="193"/>
      <c r="I64" s="131">
        <v>76.400000000000006</v>
      </c>
    </row>
    <row r="65" spans="1:11" s="4" customFormat="1" ht="15" customHeight="1" x14ac:dyDescent="0.25">
      <c r="A65" s="190"/>
      <c r="B65" s="190"/>
      <c r="C65" s="190"/>
      <c r="D65" s="190"/>
      <c r="E65" s="190"/>
      <c r="F65" s="190"/>
      <c r="G65" s="190"/>
      <c r="H65" s="190"/>
      <c r="I65" s="59"/>
    </row>
    <row r="66" spans="1:11" s="4" customFormat="1" ht="15" customHeight="1" x14ac:dyDescent="0.25">
      <c r="A66" s="190"/>
      <c r="B66" s="190"/>
      <c r="C66" s="190"/>
      <c r="D66" s="190"/>
      <c r="E66" s="190"/>
      <c r="F66" s="190"/>
      <c r="G66" s="190"/>
      <c r="H66" s="190"/>
      <c r="I66" s="59"/>
    </row>
    <row r="67" spans="1:11" s="4" customFormat="1" ht="15" customHeight="1" x14ac:dyDescent="0.25">
      <c r="A67" s="191" t="s">
        <v>83</v>
      </c>
      <c r="B67" s="191"/>
      <c r="C67" s="191"/>
      <c r="D67" s="191"/>
      <c r="E67" s="191"/>
      <c r="F67" s="191"/>
      <c r="G67" s="191"/>
      <c r="H67" s="191"/>
      <c r="I67" s="64">
        <f>SUM(I65:I66)</f>
        <v>0</v>
      </c>
    </row>
    <row r="68" spans="1:11" s="4" customFormat="1" ht="25.95" customHeight="1" x14ac:dyDescent="0.25">
      <c r="A68" s="192" t="s">
        <v>171</v>
      </c>
      <c r="B68" s="192"/>
      <c r="C68" s="192"/>
      <c r="D68" s="192"/>
      <c r="E68" s="192"/>
      <c r="F68" s="192"/>
      <c r="G68" s="192"/>
      <c r="H68" s="192"/>
      <c r="I68" s="124"/>
    </row>
    <row r="69" spans="1:11" ht="15" customHeight="1" x14ac:dyDescent="0.25">
      <c r="A69" s="190"/>
      <c r="B69" s="190"/>
      <c r="C69" s="190"/>
      <c r="D69" s="190"/>
      <c r="E69" s="190"/>
      <c r="F69" s="190"/>
      <c r="G69" s="190"/>
      <c r="H69" s="190"/>
      <c r="I69" s="59"/>
      <c r="K69" s="10"/>
    </row>
    <row r="70" spans="1:11" ht="15" customHeight="1" x14ac:dyDescent="0.25">
      <c r="A70" s="190"/>
      <c r="B70" s="190"/>
      <c r="C70" s="190"/>
      <c r="D70" s="190"/>
      <c r="E70" s="190"/>
      <c r="F70" s="190"/>
      <c r="G70" s="190"/>
      <c r="H70" s="190"/>
      <c r="I70" s="59"/>
    </row>
    <row r="71" spans="1:11" ht="15" customHeight="1" x14ac:dyDescent="0.25">
      <c r="A71" s="190"/>
      <c r="B71" s="190"/>
      <c r="C71" s="190"/>
      <c r="D71" s="190"/>
      <c r="E71" s="190"/>
      <c r="F71" s="190"/>
      <c r="G71" s="190"/>
      <c r="H71" s="190"/>
      <c r="I71" s="59"/>
    </row>
    <row r="72" spans="1:11" ht="15" customHeight="1" x14ac:dyDescent="0.25">
      <c r="A72" s="190"/>
      <c r="B72" s="190"/>
      <c r="C72" s="190"/>
      <c r="D72" s="190"/>
      <c r="E72" s="190"/>
      <c r="F72" s="190"/>
      <c r="G72" s="190"/>
      <c r="H72" s="190"/>
      <c r="I72" s="59"/>
    </row>
    <row r="73" spans="1:11" ht="15" customHeight="1" x14ac:dyDescent="0.25">
      <c r="A73" s="190"/>
      <c r="B73" s="190"/>
      <c r="C73" s="190"/>
      <c r="D73" s="190"/>
      <c r="E73" s="190"/>
      <c r="F73" s="190"/>
      <c r="G73" s="190"/>
      <c r="H73" s="190"/>
      <c r="I73" s="59"/>
    </row>
    <row r="74" spans="1:11" ht="15" customHeight="1" x14ac:dyDescent="0.25">
      <c r="A74" s="191" t="s">
        <v>10</v>
      </c>
      <c r="B74" s="191"/>
      <c r="C74" s="191"/>
      <c r="D74" s="191"/>
      <c r="E74" s="191"/>
      <c r="F74" s="191"/>
      <c r="G74" s="191"/>
      <c r="H74" s="191"/>
      <c r="I74" s="64">
        <f>SUM(I69:I73)</f>
        <v>0</v>
      </c>
    </row>
    <row r="75" spans="1:11" ht="7.5" customHeight="1" x14ac:dyDescent="0.25">
      <c r="A75" s="186"/>
      <c r="B75" s="187"/>
      <c r="C75" s="187"/>
      <c r="D75" s="187"/>
      <c r="E75" s="187"/>
      <c r="F75" s="187"/>
      <c r="G75" s="187"/>
      <c r="H75" s="188"/>
      <c r="I75" s="62"/>
    </row>
    <row r="76" spans="1:11" ht="30" customHeight="1" x14ac:dyDescent="0.25">
      <c r="A76" s="185" t="s">
        <v>129</v>
      </c>
      <c r="B76" s="185"/>
      <c r="C76" s="185"/>
      <c r="D76" s="185"/>
      <c r="E76" s="185"/>
      <c r="F76" s="185"/>
      <c r="G76" s="185"/>
      <c r="H76" s="185"/>
      <c r="I76" s="94">
        <f>I28+I38+I61+I67+I74</f>
        <v>0</v>
      </c>
    </row>
    <row r="79" spans="1:11" ht="25.95" customHeight="1" x14ac:dyDescent="0.25">
      <c r="A79" s="189" t="s">
        <v>221</v>
      </c>
      <c r="B79" s="189"/>
      <c r="C79" s="189"/>
      <c r="D79" s="189"/>
      <c r="E79" s="189"/>
      <c r="F79" s="189"/>
      <c r="G79" s="189"/>
      <c r="H79" s="189"/>
      <c r="I79" s="63"/>
    </row>
    <row r="80" spans="1:11" ht="47.4" customHeight="1" thickBot="1" x14ac:dyDescent="0.35">
      <c r="A80" s="113" t="s">
        <v>116</v>
      </c>
      <c r="B80" s="114" t="s">
        <v>172</v>
      </c>
      <c r="C80" s="115" t="s">
        <v>117</v>
      </c>
      <c r="D80" s="115" t="s">
        <v>113</v>
      </c>
      <c r="E80" s="115" t="s">
        <v>118</v>
      </c>
      <c r="F80" s="115" t="s">
        <v>130</v>
      </c>
      <c r="G80" s="115" t="s">
        <v>114</v>
      </c>
      <c r="H80" s="116" t="str">
        <f>"% du financement privé 
(pour un minimum de "&amp;(Source!A89*100)&amp;"% des dépenses admissibles)"</f>
        <v>% du financement privé 
(pour un minimum de 20% des dépenses admissibles)</v>
      </c>
      <c r="I80" s="51"/>
    </row>
    <row r="81" spans="1:9" ht="17.399999999999999" x14ac:dyDescent="0.3">
      <c r="A81" s="144" t="s">
        <v>173</v>
      </c>
      <c r="B81" s="145" t="s">
        <v>119</v>
      </c>
      <c r="C81" s="82" t="s">
        <v>11</v>
      </c>
      <c r="D81" s="146">
        <f>ROUND(MIN(Source!A80*(I28+I39+I61+I67+I74),Source!A71),0)</f>
        <v>0</v>
      </c>
      <c r="E81" s="82" cm="1">
        <f t="array" ref="E81">_xlfn.IFS(C81="Subvention", D81,C81="Garantie de prêt gouvernemental",D81,C81="Prêt gouvernemental",D81,C81="(À sélectionner)",0)</f>
        <v>0</v>
      </c>
      <c r="F81" s="81">
        <f>IFERROR(E81/$I$76,0)</f>
        <v>0</v>
      </c>
      <c r="G81" s="82">
        <v>0</v>
      </c>
      <c r="H81" s="147">
        <f>IFERROR(G81/$I$76,0)</f>
        <v>0</v>
      </c>
      <c r="I81" s="52"/>
    </row>
    <row r="82" spans="1:9" ht="17.399999999999999" x14ac:dyDescent="0.3">
      <c r="A82" s="135" t="s">
        <v>3</v>
      </c>
      <c r="B82" s="136"/>
      <c r="C82" s="137" t="s">
        <v>3</v>
      </c>
      <c r="D82" s="138">
        <v>0</v>
      </c>
      <c r="E82" s="148">
        <f>IF(C82="Subvention",D82,IF(C82="Garantie de prêt gouvernemental",D82,IF(C82="Prêt gouvernemental",D82,IF(C82="(À sélectionner)",0)*0)))</f>
        <v>0</v>
      </c>
      <c r="F82" s="143">
        <f t="shared" ref="F82:F90" si="0">IFERROR(E82/$I$76,0)</f>
        <v>0</v>
      </c>
      <c r="G82" s="142">
        <f>IF(C82=Source!$A$109,D82,IF(C82=Source!$A$110,D82,IF(C82=Source!$A$111,D82,IF(C82=Source!$A$112,D82,IF(C82=Source!$A$113,D82,0)))))</f>
        <v>0</v>
      </c>
      <c r="H82" s="149">
        <f>IFERROR(G82/$I$76,0)</f>
        <v>0</v>
      </c>
      <c r="I82" s="52"/>
    </row>
    <row r="83" spans="1:9" ht="17.399999999999999" x14ac:dyDescent="0.3">
      <c r="A83" s="135" t="s">
        <v>3</v>
      </c>
      <c r="B83" s="136"/>
      <c r="C83" s="137" t="s">
        <v>3</v>
      </c>
      <c r="D83" s="138">
        <v>0</v>
      </c>
      <c r="E83" s="150">
        <f>IF(C83="Subvention",D83,IF(C83="Garantie de prêt gouvernemental",D83,IF(C83="Prêt gouvernemental",D83,IF(C83="(À sélectionner)",0)*0)))</f>
        <v>0</v>
      </c>
      <c r="F83" s="143">
        <f t="shared" si="0"/>
        <v>0</v>
      </c>
      <c r="G83" s="142">
        <f>IF(C83=Source!$A$109,D83,IF(C83=Source!$A$110,D83,IF(C83=Source!$A$111,D83,IF(C83=Source!$A$112,D83,IF(C83=Source!$A$113,D83,0)))))</f>
        <v>0</v>
      </c>
      <c r="H83" s="149">
        <f t="shared" ref="H83:H90" si="1">IFERROR(G83/$I$76,0)</f>
        <v>0</v>
      </c>
      <c r="I83" s="52"/>
    </row>
    <row r="84" spans="1:9" ht="17.399999999999999" x14ac:dyDescent="0.3">
      <c r="A84" s="135" t="s">
        <v>3</v>
      </c>
      <c r="B84" s="136"/>
      <c r="C84" s="137" t="s">
        <v>3</v>
      </c>
      <c r="D84" s="138">
        <v>0</v>
      </c>
      <c r="E84" s="150">
        <f t="shared" ref="E84:E90" si="2">IF(C84="Subvention",D84,IF(C84="Garantie de prêt gouvernemental",D84,IF(C84="Prêt gouvernemental",D84,IF(C84="(À sélectionner)",0)*0)))</f>
        <v>0</v>
      </c>
      <c r="F84" s="143">
        <f t="shared" si="0"/>
        <v>0</v>
      </c>
      <c r="G84" s="142">
        <f>IF(C84=Source!$A$109,D84,IF(C84=Source!$A$110,D84,IF(C84=Source!$A$111,D84,IF(C84=Source!$A$112,D84,IF(C84=Source!$A$113,D84,0)))))</f>
        <v>0</v>
      </c>
      <c r="H84" s="149">
        <f t="shared" si="1"/>
        <v>0</v>
      </c>
      <c r="I84" s="52"/>
    </row>
    <row r="85" spans="1:9" ht="17.399999999999999" x14ac:dyDescent="0.3">
      <c r="A85" s="135" t="s">
        <v>3</v>
      </c>
      <c r="B85" s="136"/>
      <c r="C85" s="137" t="s">
        <v>3</v>
      </c>
      <c r="D85" s="138">
        <v>0</v>
      </c>
      <c r="E85" s="150">
        <f t="shared" si="2"/>
        <v>0</v>
      </c>
      <c r="F85" s="143">
        <f t="shared" si="0"/>
        <v>0</v>
      </c>
      <c r="G85" s="142">
        <f>IF(C85=Source!$A$109,D85,IF(C85=Source!$A$110,D85,IF(C85=Source!$A$111,D85,IF(C85=Source!$A$112,D85,IF(C85=Source!$A$113,D85,0)))))</f>
        <v>0</v>
      </c>
      <c r="H85" s="149">
        <f t="shared" si="1"/>
        <v>0</v>
      </c>
      <c r="I85" s="52"/>
    </row>
    <row r="86" spans="1:9" ht="17.399999999999999" x14ac:dyDescent="0.3">
      <c r="A86" s="135" t="s">
        <v>3</v>
      </c>
      <c r="B86" s="136"/>
      <c r="C86" s="137" t="s">
        <v>3</v>
      </c>
      <c r="D86" s="138">
        <v>0</v>
      </c>
      <c r="E86" s="150">
        <f t="shared" si="2"/>
        <v>0</v>
      </c>
      <c r="F86" s="143">
        <f t="shared" si="0"/>
        <v>0</v>
      </c>
      <c r="G86" s="142">
        <f>IF(C86=Source!$A$109,D86,IF(C86=Source!$A$110,D86,IF(C86=Source!$A$111,D86,IF(C86=Source!$A$112,D86,IF(C86=Source!$A$113,D86,0)))))</f>
        <v>0</v>
      </c>
      <c r="H86" s="149">
        <f t="shared" si="1"/>
        <v>0</v>
      </c>
      <c r="I86" s="52"/>
    </row>
    <row r="87" spans="1:9" ht="17.399999999999999" x14ac:dyDescent="0.3">
      <c r="A87" s="135" t="s">
        <v>3</v>
      </c>
      <c r="B87" s="136"/>
      <c r="C87" s="137" t="s">
        <v>3</v>
      </c>
      <c r="D87" s="138">
        <v>0</v>
      </c>
      <c r="E87" s="150">
        <f t="shared" si="2"/>
        <v>0</v>
      </c>
      <c r="F87" s="143">
        <f t="shared" si="0"/>
        <v>0</v>
      </c>
      <c r="G87" s="142">
        <f>IF(C87=Source!$A$109,D87,IF(C87=Source!$A$110,D87,IF(C87=Source!$A$111,D87,IF(C87=Source!$A$112,D87,IF(C87=Source!$A$113,D87,0)))))</f>
        <v>0</v>
      </c>
      <c r="H87" s="149">
        <f t="shared" si="1"/>
        <v>0</v>
      </c>
      <c r="I87" s="52"/>
    </row>
    <row r="88" spans="1:9" ht="17.399999999999999" x14ac:dyDescent="0.3">
      <c r="A88" s="135" t="s">
        <v>3</v>
      </c>
      <c r="B88" s="136"/>
      <c r="C88" s="137" t="s">
        <v>3</v>
      </c>
      <c r="D88" s="138">
        <v>0</v>
      </c>
      <c r="E88" s="150">
        <f t="shared" si="2"/>
        <v>0</v>
      </c>
      <c r="F88" s="143">
        <f t="shared" si="0"/>
        <v>0</v>
      </c>
      <c r="G88" s="142">
        <f>IF(C88=Source!$A$109,D88,IF(C88=Source!$A$110,D88,IF(C88=Source!$A$111,D88,IF(C88=Source!$A$112,D88,IF(C88=Source!$A$113,D88,0)))))</f>
        <v>0</v>
      </c>
      <c r="H88" s="149">
        <f t="shared" si="1"/>
        <v>0</v>
      </c>
      <c r="I88" s="52"/>
    </row>
    <row r="89" spans="1:9" ht="17.399999999999999" x14ac:dyDescent="0.3">
      <c r="A89" s="135" t="s">
        <v>3</v>
      </c>
      <c r="B89" s="136"/>
      <c r="C89" s="137" t="s">
        <v>3</v>
      </c>
      <c r="D89" s="138">
        <v>0</v>
      </c>
      <c r="E89" s="150">
        <f t="shared" si="2"/>
        <v>0</v>
      </c>
      <c r="F89" s="143">
        <f t="shared" si="0"/>
        <v>0</v>
      </c>
      <c r="G89" s="142">
        <f>IF(C89=Source!$A$109,D89,IF(C89=Source!$A$110,D89,IF(C89=Source!$A$111,D89,IF(C89=Source!$A$112,D89,IF(C89=Source!$A$113,D89,0)))))</f>
        <v>0</v>
      </c>
      <c r="H89" s="149">
        <f t="shared" si="1"/>
        <v>0</v>
      </c>
      <c r="I89" s="52"/>
    </row>
    <row r="90" spans="1:9" ht="18" thickBot="1" x14ac:dyDescent="0.35">
      <c r="A90" s="135" t="s">
        <v>3</v>
      </c>
      <c r="B90" s="136"/>
      <c r="C90" s="137" t="s">
        <v>3</v>
      </c>
      <c r="D90" s="139">
        <v>0</v>
      </c>
      <c r="E90" s="150">
        <f t="shared" si="2"/>
        <v>0</v>
      </c>
      <c r="F90" s="143">
        <f t="shared" si="0"/>
        <v>0</v>
      </c>
      <c r="G90" s="142">
        <f>IF(C90=Source!$A$109,D90,IF(C90=Source!$A$110,D90,IF(C90=Source!$A$111,D90,IF(C90=Source!$A$112,D90,IF(C90=Source!$A$113,D90,0)))))</f>
        <v>0</v>
      </c>
      <c r="H90" s="149">
        <f t="shared" si="1"/>
        <v>0</v>
      </c>
      <c r="I90" s="52"/>
    </row>
    <row r="91" spans="1:9" ht="21" customHeight="1" thickBot="1" x14ac:dyDescent="0.35">
      <c r="A91" s="174" t="s">
        <v>131</v>
      </c>
      <c r="B91" s="175"/>
      <c r="C91" s="176"/>
      <c r="D91" s="140">
        <f>SUM(D81:D90)</f>
        <v>0</v>
      </c>
      <c r="E91" s="151">
        <f>SUM(E81:E90)</f>
        <v>0</v>
      </c>
      <c r="F91" s="152">
        <f>SUM(F81:F90)</f>
        <v>0</v>
      </c>
      <c r="G91" s="151">
        <f>SUM(G81:G90)</f>
        <v>0</v>
      </c>
      <c r="H91" s="153">
        <f>SUM(H81:H90)</f>
        <v>0</v>
      </c>
      <c r="I91" s="53"/>
    </row>
    <row r="92" spans="1:9" ht="42.75" customHeight="1" thickBot="1" x14ac:dyDescent="0.35">
      <c r="A92" s="179" t="s">
        <v>195</v>
      </c>
      <c r="B92" s="180"/>
      <c r="C92" s="180"/>
      <c r="D92" s="180"/>
      <c r="E92" s="180"/>
      <c r="F92" s="180"/>
      <c r="G92" s="180"/>
      <c r="H92" s="181"/>
      <c r="I92" s="53"/>
    </row>
    <row r="93" spans="1:9" ht="71.400000000000006" customHeight="1" x14ac:dyDescent="0.3">
      <c r="A93" s="178" t="s">
        <v>206</v>
      </c>
      <c r="B93" s="178"/>
      <c r="C93" s="178"/>
      <c r="D93" s="178"/>
      <c r="E93" s="178"/>
      <c r="F93" s="178"/>
      <c r="G93" s="178"/>
      <c r="H93" s="178"/>
      <c r="I93" s="53"/>
    </row>
    <row r="94" spans="1:9" ht="17.399999999999999" x14ac:dyDescent="0.25">
      <c r="A94" s="177" t="str">
        <f>IF(D91=I76,"","ERREUR-Le total du financement n'est pas égal au total des coûts admissibles")</f>
        <v/>
      </c>
      <c r="B94" s="177"/>
      <c r="C94" s="177"/>
      <c r="D94" s="177"/>
      <c r="E94" s="177"/>
      <c r="F94" s="177"/>
      <c r="G94" s="177"/>
      <c r="H94" s="177"/>
      <c r="I94" s="54"/>
    </row>
    <row r="95" spans="1:9" ht="17.399999999999999" x14ac:dyDescent="0.25">
      <c r="A95" s="170" t="str">
        <f>IF(F91&gt;Source!A82,"ERREUR-Le cumul d'aide publique maximal est dépassée","")</f>
        <v/>
      </c>
      <c r="B95" s="170"/>
      <c r="C95" s="170"/>
      <c r="D95" s="170"/>
      <c r="E95" s="170"/>
      <c r="F95" s="170"/>
      <c r="G95" s="170"/>
      <c r="H95" s="170"/>
      <c r="I95" s="54"/>
    </row>
    <row r="96" spans="1:9" ht="21" customHeight="1" x14ac:dyDescent="0.25">
      <c r="A96" s="178" t="str">
        <f>IF(H91&gt;=Source!A89,"","ERREUR-Le financement privé est insuffisant")</f>
        <v>ERREUR-Le financement privé est insuffisant</v>
      </c>
      <c r="B96" s="178"/>
      <c r="C96" s="178"/>
      <c r="D96" s="178"/>
      <c r="E96" s="178"/>
      <c r="F96" s="178"/>
      <c r="G96" s="178"/>
      <c r="H96" s="178"/>
      <c r="I96" s="54"/>
    </row>
    <row r="97" spans="1:9" ht="21" customHeight="1" x14ac:dyDescent="0.25">
      <c r="A97" s="178" t="str">
        <f>IF(AND(D81&gt;0,D81&lt;D14),"ERREUR-L'aide calculée ("&amp;TEXT(D81,"# ##0 $")&amp;") est inférieure au minimum admissible du volet ("&amp;TEXT(D14,"# ##0 $")&amp;"). Le projet n'est pas admissible.","")</f>
        <v/>
      </c>
      <c r="B97" s="178"/>
      <c r="C97" s="178"/>
      <c r="D97" s="178"/>
      <c r="E97" s="178"/>
      <c r="F97" s="178"/>
      <c r="G97" s="178"/>
      <c r="H97" s="178"/>
      <c r="I97" s="54"/>
    </row>
    <row r="98" spans="1:9" ht="17.399999999999999" x14ac:dyDescent="0.25">
      <c r="A98" s="170" t="str">
        <f>IFERROR(IF(I40&gt;0.3,"ERREUR-Le montant maximal de 30% d'aide financière liée aux services d'experts internes est dépassé (cellule I32)",""),0)</f>
        <v/>
      </c>
      <c r="B98" s="170"/>
      <c r="C98" s="170"/>
      <c r="D98" s="170"/>
      <c r="E98" s="170"/>
      <c r="F98" s="170"/>
      <c r="G98" s="170"/>
      <c r="H98" s="170"/>
      <c r="I98" s="54"/>
    </row>
    <row r="99" spans="1:9" ht="17.399999999999999" x14ac:dyDescent="0.3">
      <c r="A99" s="97"/>
      <c r="B99" s="98"/>
      <c r="C99" s="98"/>
      <c r="D99" s="98"/>
      <c r="E99" s="98"/>
      <c r="F99" s="98"/>
      <c r="G99" s="98"/>
      <c r="H99" s="99"/>
      <c r="I99" s="52"/>
    </row>
    <row r="100" spans="1:9" ht="17.399999999999999" x14ac:dyDescent="0.3">
      <c r="A100" s="100" t="s">
        <v>120</v>
      </c>
      <c r="B100" s="101"/>
      <c r="C100" s="101"/>
      <c r="D100" s="101"/>
      <c r="E100" s="101"/>
      <c r="F100" s="101"/>
      <c r="G100" s="101"/>
      <c r="H100" s="102"/>
      <c r="I100" s="52"/>
    </row>
    <row r="101" spans="1:9" ht="17.399999999999999" x14ac:dyDescent="0.3">
      <c r="A101" s="100" t="s">
        <v>215</v>
      </c>
      <c r="B101" s="101"/>
      <c r="C101" s="101"/>
      <c r="D101" s="101"/>
      <c r="E101" s="101"/>
      <c r="F101" s="101"/>
      <c r="G101" s="101"/>
      <c r="H101" s="102"/>
      <c r="I101" s="52"/>
    </row>
    <row r="102" spans="1:9" ht="17.399999999999999" x14ac:dyDescent="0.3">
      <c r="A102" s="100"/>
      <c r="B102" s="101"/>
      <c r="C102" s="101"/>
      <c r="D102" s="101"/>
      <c r="E102" s="101"/>
      <c r="F102" s="101"/>
      <c r="G102" s="101"/>
      <c r="H102" s="102"/>
      <c r="I102" s="52"/>
    </row>
    <row r="103" spans="1:9" ht="17.399999999999999" x14ac:dyDescent="0.3">
      <c r="A103" s="182"/>
      <c r="B103" s="183"/>
      <c r="C103" s="183"/>
      <c r="D103" s="183"/>
      <c r="E103" s="183"/>
      <c r="F103" s="183"/>
      <c r="G103" s="183"/>
      <c r="H103" s="184"/>
      <c r="I103" s="52"/>
    </row>
    <row r="104" spans="1:9" ht="17.399999999999999" x14ac:dyDescent="0.3">
      <c r="A104" s="171" t="s">
        <v>200</v>
      </c>
      <c r="B104" s="172"/>
      <c r="C104" s="172"/>
      <c r="D104" s="173"/>
      <c r="E104" s="173"/>
      <c r="F104" s="103"/>
      <c r="G104" s="104" t="s">
        <v>121</v>
      </c>
      <c r="H104" s="105"/>
      <c r="I104" s="55"/>
    </row>
    <row r="105" spans="1:9" ht="17.399999999999999" x14ac:dyDescent="0.3">
      <c r="A105" s="106"/>
      <c r="B105" s="52"/>
      <c r="C105" s="52"/>
      <c r="D105" s="52"/>
      <c r="E105" s="52"/>
      <c r="F105" s="52"/>
      <c r="G105" s="52"/>
      <c r="H105" s="107"/>
      <c r="I105" s="52"/>
    </row>
    <row r="106" spans="1:9" ht="17.399999999999999" thickBot="1" x14ac:dyDescent="0.35">
      <c r="A106" s="108"/>
      <c r="B106" s="109"/>
      <c r="C106" s="110"/>
      <c r="D106" s="110"/>
      <c r="E106" s="111"/>
      <c r="F106" s="111"/>
      <c r="G106" s="111"/>
      <c r="H106" s="112"/>
      <c r="I106" s="51"/>
    </row>
    <row r="107" spans="1:9" ht="16.8" x14ac:dyDescent="0.3">
      <c r="A107" s="158" t="s">
        <v>222</v>
      </c>
      <c r="B107" s="159"/>
      <c r="C107" s="159"/>
      <c r="D107" s="159"/>
      <c r="E107" s="159"/>
      <c r="F107" s="159"/>
      <c r="G107" s="159"/>
      <c r="H107" s="160"/>
      <c r="I107" s="51"/>
    </row>
    <row r="108" spans="1:9" ht="14.4" thickBot="1" x14ac:dyDescent="0.3">
      <c r="A108" s="161"/>
      <c r="B108" s="162"/>
      <c r="C108" s="162"/>
      <c r="D108" s="162"/>
      <c r="E108" s="162"/>
      <c r="F108" s="162"/>
      <c r="G108" s="162"/>
      <c r="H108" s="163"/>
    </row>
  </sheetData>
  <sheetProtection algorithmName="SHA-512" hashValue="M/N2eL2bRZUuUXI/bS6me2sO9/p/+zmrjuWQgQszWHwQMBwTsQEGdDOKyqWvE+JMpdopG7+G8llR7ThO24HRiA==" saltValue="WC/IOSaPlWRttLDMcvP4zQ==" spinCount="100000" sheet="1" objects="1" scenarios="1"/>
  <protectedRanges>
    <protectedRange sqref="A82:A90 D82:D90" name="Plage1_1"/>
  </protectedRanges>
  <mergeCells count="135">
    <mergeCell ref="A32:D32"/>
    <mergeCell ref="A33:D33"/>
    <mergeCell ref="A37:D37"/>
    <mergeCell ref="E57:F57"/>
    <mergeCell ref="E58:F58"/>
    <mergeCell ref="A55:C55"/>
    <mergeCell ref="A56:C56"/>
    <mergeCell ref="A40:G40"/>
    <mergeCell ref="G38:H38"/>
    <mergeCell ref="G50:H50"/>
    <mergeCell ref="A43:C43"/>
    <mergeCell ref="A45:C45"/>
    <mergeCell ref="A47:C47"/>
    <mergeCell ref="E46:F46"/>
    <mergeCell ref="G46:H46"/>
    <mergeCell ref="G51:H51"/>
    <mergeCell ref="G52:H52"/>
    <mergeCell ref="G54:H54"/>
    <mergeCell ref="G55:H55"/>
    <mergeCell ref="G56:H56"/>
    <mergeCell ref="G57:H57"/>
    <mergeCell ref="G58:H58"/>
    <mergeCell ref="A34:D34"/>
    <mergeCell ref="A35:D35"/>
    <mergeCell ref="A3:B3"/>
    <mergeCell ref="A4:B4"/>
    <mergeCell ref="A5:B5"/>
    <mergeCell ref="A50:C50"/>
    <mergeCell ref="A51:C51"/>
    <mergeCell ref="A52:C52"/>
    <mergeCell ref="A53:C53"/>
    <mergeCell ref="C3:E3"/>
    <mergeCell ref="H3:I3"/>
    <mergeCell ref="H13:I13"/>
    <mergeCell ref="A11:D11"/>
    <mergeCell ref="A44:C44"/>
    <mergeCell ref="A9:D9"/>
    <mergeCell ref="A10:D10"/>
    <mergeCell ref="C4:E4"/>
    <mergeCell ref="C5:E5"/>
    <mergeCell ref="C6:E6"/>
    <mergeCell ref="C7:E7"/>
    <mergeCell ref="A13:C13"/>
    <mergeCell ref="H10:I11"/>
    <mergeCell ref="C8:E8"/>
    <mergeCell ref="A6:B6"/>
    <mergeCell ref="A7:B7"/>
    <mergeCell ref="A8:B8"/>
    <mergeCell ref="M22:M30"/>
    <mergeCell ref="J20:J23"/>
    <mergeCell ref="I20:I21"/>
    <mergeCell ref="A20:H20"/>
    <mergeCell ref="A21:H21"/>
    <mergeCell ref="I29:I31"/>
    <mergeCell ref="A29:H29"/>
    <mergeCell ref="A30:H30"/>
    <mergeCell ref="A31:D31"/>
    <mergeCell ref="A28:H28"/>
    <mergeCell ref="A24:H24"/>
    <mergeCell ref="A27:H27"/>
    <mergeCell ref="A25:H25"/>
    <mergeCell ref="A22:H22"/>
    <mergeCell ref="A23:H23"/>
    <mergeCell ref="A26:H26"/>
    <mergeCell ref="A1:I1"/>
    <mergeCell ref="A14:C14"/>
    <mergeCell ref="A15:C15"/>
    <mergeCell ref="A16:C16"/>
    <mergeCell ref="I62:I63"/>
    <mergeCell ref="I41:I42"/>
    <mergeCell ref="A67:H67"/>
    <mergeCell ref="A61:H61"/>
    <mergeCell ref="A19:I19"/>
    <mergeCell ref="A63:H63"/>
    <mergeCell ref="A41:H41"/>
    <mergeCell ref="A42:H42"/>
    <mergeCell ref="E50:F50"/>
    <mergeCell ref="E51:F51"/>
    <mergeCell ref="E52:F52"/>
    <mergeCell ref="E53:F53"/>
    <mergeCell ref="E54:F54"/>
    <mergeCell ref="E55:F55"/>
    <mergeCell ref="E56:F56"/>
    <mergeCell ref="A57:C57"/>
    <mergeCell ref="E43:F43"/>
    <mergeCell ref="E59:F59"/>
    <mergeCell ref="G49:H49"/>
    <mergeCell ref="G45:H45"/>
    <mergeCell ref="A72:H72"/>
    <mergeCell ref="A71:H71"/>
    <mergeCell ref="A73:H73"/>
    <mergeCell ref="A74:H74"/>
    <mergeCell ref="A69:H69"/>
    <mergeCell ref="G60:H60"/>
    <mergeCell ref="E60:F60"/>
    <mergeCell ref="A68:H68"/>
    <mergeCell ref="A62:H62"/>
    <mergeCell ref="A64:H64"/>
    <mergeCell ref="A65:H65"/>
    <mergeCell ref="A66:H66"/>
    <mergeCell ref="A60:C60"/>
    <mergeCell ref="A70:H70"/>
    <mergeCell ref="A95:H95"/>
    <mergeCell ref="A96:H96"/>
    <mergeCell ref="A92:H92"/>
    <mergeCell ref="A103:H103"/>
    <mergeCell ref="A93:H93"/>
    <mergeCell ref="A97:H97"/>
    <mergeCell ref="A76:H76"/>
    <mergeCell ref="A75:H75"/>
    <mergeCell ref="A79:H79"/>
    <mergeCell ref="A107:H108"/>
    <mergeCell ref="A36:D36"/>
    <mergeCell ref="G59:H59"/>
    <mergeCell ref="A59:C59"/>
    <mergeCell ref="G47:H47"/>
    <mergeCell ref="G48:H48"/>
    <mergeCell ref="A54:C54"/>
    <mergeCell ref="A58:C58"/>
    <mergeCell ref="G44:H44"/>
    <mergeCell ref="E45:F45"/>
    <mergeCell ref="E47:F47"/>
    <mergeCell ref="E48:F48"/>
    <mergeCell ref="E49:F49"/>
    <mergeCell ref="A48:C48"/>
    <mergeCell ref="A49:C49"/>
    <mergeCell ref="A46:C46"/>
    <mergeCell ref="G53:H53"/>
    <mergeCell ref="G43:H43"/>
    <mergeCell ref="E44:F44"/>
    <mergeCell ref="A98:H98"/>
    <mergeCell ref="A104:C104"/>
    <mergeCell ref="D104:E104"/>
    <mergeCell ref="A91:C91"/>
    <mergeCell ref="A94:H94"/>
  </mergeCells>
  <phoneticPr fontId="8" type="noConversion"/>
  <conditionalFormatting sqref="D76">
    <cfRule type="cellIs" dxfId="9" priority="17" operator="notEqual">
      <formula>$H$62</formula>
    </cfRule>
  </conditionalFormatting>
  <conditionalFormatting sqref="E10">
    <cfRule type="expression" dxfId="8" priority="4">
      <formula>$E$9="Non"</formula>
    </cfRule>
  </conditionalFormatting>
  <conditionalFormatting sqref="F91">
    <cfRule type="cellIs" dxfId="7" priority="14" operator="greaterThan">
      <formula>$D$16</formula>
    </cfRule>
  </conditionalFormatting>
  <conditionalFormatting sqref="I4">
    <cfRule type="expression" dxfId="5" priority="11">
      <formula>#REF!&gt;#REF!</formula>
    </cfRule>
  </conditionalFormatting>
  <conditionalFormatting sqref="I5">
    <cfRule type="expression" dxfId="4" priority="9" stopIfTrue="1">
      <formula>#REF!&gt;#REF!</formula>
    </cfRule>
  </conditionalFormatting>
  <conditionalFormatting sqref="I6:I9 H10">
    <cfRule type="expression" dxfId="3" priority="10">
      <formula>#REF!&gt;#REF!</formula>
    </cfRule>
  </conditionalFormatting>
  <conditionalFormatting sqref="I40">
    <cfRule type="expression" dxfId="0" priority="8">
      <formula>$I$40&gt;0.3</formula>
    </cfRule>
  </conditionalFormatting>
  <dataValidations xWindow="655" yWindow="584" count="1">
    <dataValidation type="list" allowBlank="1" showInputMessage="1" showErrorMessage="1" sqref="E9" xr:uid="{8A727398-EEED-4CC4-8FB1-58600A9D9955}">
      <formula1>"(Faites un choix),Oui,Non,"</formula1>
    </dataValidation>
  </dataValidations>
  <pageMargins left="0.23622047244094491" right="0.23622047244094491" top="0.74803149606299213" bottom="0.74803149606299213" header="0.31496062992125984" footer="0.31496062992125984"/>
  <pageSetup paperSize="120" scale="32" fitToHeight="0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77791A95-83C5-4248-A0DD-057561876732}">
            <xm:f>Source!$F$43&lt;&gt;0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A92:H92</xm:sqref>
        </x14:conditionalFormatting>
        <x14:conditionalFormatting xmlns:xm="http://schemas.microsoft.com/office/excel/2006/main">
          <x14:cfRule type="expression" priority="6" id="{9E0E0FF4-8811-4D7E-A9BE-9F240F3E0CDA}">
            <xm:f>Source!$A$70=FALSE</xm:f>
            <x14:dxf>
              <font>
                <color rgb="FFFF0000"/>
              </font>
            </x14:dxf>
          </x14:cfRule>
          <xm:sqref>C5:E5</xm:sqref>
        </x14:conditionalFormatting>
        <x14:conditionalFormatting xmlns:xm="http://schemas.microsoft.com/office/excel/2006/main">
          <x14:cfRule type="cellIs" priority="15" operator="lessThan" id="{0DB97D12-C6F6-406A-8CC0-A45A75E695FE}">
            <xm:f>Source!$A$89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H91</xm:sqref>
        </x14:conditionalFormatting>
        <x14:conditionalFormatting xmlns:xm="http://schemas.microsoft.com/office/excel/2006/main">
          <x14:cfRule type="expression" priority="7" id="{D0CB8485-0BC1-47CB-8F4A-725921D17F9F}">
            <xm:f>Source!$A$65=1</xm:f>
            <x14:dxf>
              <fill>
                <patternFill>
                  <bgColor theme="0" tint="-0.499984740745262"/>
                </patternFill>
              </fill>
            </x14:dxf>
          </x14:cfRule>
          <xm:sqref>I29 H31:H37 A31:B38 E31:G38 I32:I38 C38:D38 A40:B40 H40:I40 I40:I41 A42:B44 D43:E44 G43:G44 I43:I44 A45:I60 A61:B61 I61</xm:sqref>
        </x14:conditionalFormatting>
        <x14:conditionalFormatting xmlns:xm="http://schemas.microsoft.com/office/excel/2006/main">
          <x14:cfRule type="expression" priority="1" id="{D22B4B87-C188-45B7-9F1C-8B1FAA009530}">
            <xm:f>Source!$A$65=2</xm:f>
            <x14:dxf>
              <fill>
                <patternFill>
                  <bgColor theme="0" tint="-0.499984740745262"/>
                </patternFill>
              </fill>
            </x14:dxf>
          </x14:cfRule>
          <xm:sqref>I29 H31:H37 A31:B38 E31:G38 I32:I38 C38:D38 A40:B40 H40:I40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655" yWindow="584" count="7">
        <x14:dataValidation type="list" allowBlank="1" showInputMessage="1" showErrorMessage="1" xr:uid="{E54B85AE-375F-465B-ACCE-26DDECF1EA41}">
          <x14:formula1>
            <xm:f>Source!$A$18:$A$27</xm:f>
          </x14:formula1>
          <xm:sqref>C5:E5</xm:sqref>
        </x14:dataValidation>
        <x14:dataValidation type="list" allowBlank="1" showInputMessage="1" showErrorMessage="1" promptTitle="Durée du projet" prompt="Pour les projets de 12 mois et moins, sélectionnez 1 an; de 13 à 24 mois, sélectionnez 2 ans; Volet 1 et sous-volets 4.1 et 4.2 : de 25 à 36 mois, sélectionnez 3 ans" xr:uid="{34C44D34-88DC-4666-9AFF-78A0C6728AFB}">
          <x14:formula1>
            <xm:f>IF(Source!$A$65=2,Source!$A$53:$A$55,Source!$A$53:$A$56)</xm:f>
          </x14:formula1>
          <xm:sqref>E11</xm:sqref>
        </x14:dataValidation>
        <x14:dataValidation type="list" allowBlank="1" showInputMessage="1" showErrorMessage="1" xr:uid="{DF1BF6E3-4FBF-4356-8CE5-2201977D41CB}">
          <x14:formula1>
            <xm:f>Source!$A$12:$A$16</xm:f>
          </x14:formula1>
          <xm:sqref>C6:E6</xm:sqref>
        </x14:dataValidation>
        <x14:dataValidation type="list" allowBlank="1" showInputMessage="1" showErrorMessage="1" xr:uid="{3CEBF743-05E6-449B-8F11-B2EBC372D036}">
          <x14:formula1>
            <xm:f>Source!$A$107:$A$115</xm:f>
          </x14:formula1>
          <xm:sqref>C82:C90</xm:sqref>
        </x14:dataValidation>
        <x14:dataValidation type="list" allowBlank="1" showInputMessage="1" showErrorMessage="1" xr:uid="{53CE1225-E6A4-458E-92DC-0427214E7BCF}">
          <x14:formula1>
            <xm:f>Source!$A$95:$A$104</xm:f>
          </x14:formula1>
          <xm:sqref>A82:A90</xm:sqref>
        </x14:dataValidation>
        <x14:dataValidation type="list" allowBlank="1" showInputMessage="1" showErrorMessage="1" xr:uid="{B3741D04-F965-44B7-8A57-5CC0C25D83C9}">
          <x14:formula1>
            <xm:f>IF(Source!$A$65=1,Source!$G$43:$G$49,IF(Source!$A$65=2,Source!$H$43:$H$50,Source!$A$43:$A$51))</xm:f>
          </x14:formula1>
          <xm:sqref>C7:E8</xm:sqref>
        </x14:dataValidation>
        <x14:dataValidation type="list" allowBlank="1" showInputMessage="1" showErrorMessage="1" xr:uid="{B73A0A92-7F54-4C4E-B120-B0A2D0ED6783}">
          <x14:formula1>
            <xm:f>Source!$A$2:$A$6</xm:f>
          </x14:formula1>
          <xm:sqref>E33:E37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DD6A2-85B8-405B-8ED8-67AB0DBAC5FB}">
  <sheetPr codeName="Feuil3"/>
  <dimension ref="A1:AO124"/>
  <sheetViews>
    <sheetView showZeros="0" topLeftCell="A49" zoomScale="85" zoomScaleNormal="85" workbookViewId="0">
      <pane xSplit="1" topLeftCell="B1" activePane="topRight" state="frozen"/>
      <selection activeCell="A29" sqref="A29"/>
      <selection pane="topRight" activeCell="A80" sqref="A80"/>
    </sheetView>
  </sheetViews>
  <sheetFormatPr baseColWidth="10" defaultColWidth="11.109375" defaultRowHeight="13.2" x14ac:dyDescent="0.25"/>
  <cols>
    <col min="1" max="1" width="127.5546875" style="16" bestFit="1" customWidth="1"/>
    <col min="2" max="2" width="40.109375" style="16" bestFit="1" customWidth="1"/>
    <col min="3" max="3" width="22" style="16" customWidth="1"/>
    <col min="4" max="4" width="20" style="16" bestFit="1" customWidth="1"/>
    <col min="5" max="5" width="24.5546875" style="16" customWidth="1"/>
    <col min="6" max="6" width="23.6640625" style="16" customWidth="1"/>
    <col min="7" max="7" width="20.88671875" style="16" customWidth="1"/>
    <col min="8" max="8" width="20.44140625" style="16" customWidth="1"/>
    <col min="9" max="16384" width="11.109375" style="16"/>
  </cols>
  <sheetData>
    <row r="1" spans="1:41" s="15" customFormat="1" ht="20.25" customHeight="1" x14ac:dyDescent="0.3">
      <c r="A1" s="18" t="s">
        <v>14</v>
      </c>
      <c r="B1" s="18" t="s">
        <v>15</v>
      </c>
      <c r="C1" s="18" t="s">
        <v>19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</row>
    <row r="2" spans="1:41" x14ac:dyDescent="0.25">
      <c r="A2" s="19" t="s">
        <v>3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</row>
    <row r="3" spans="1:41" x14ac:dyDescent="0.25">
      <c r="A3" s="92" t="s">
        <v>16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</row>
    <row r="4" spans="1:41" x14ac:dyDescent="0.25">
      <c r="A4" s="92" t="s">
        <v>178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</row>
    <row r="5" spans="1:41" x14ac:dyDescent="0.25">
      <c r="A5" s="92" t="s">
        <v>17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</row>
    <row r="6" spans="1:41" x14ac:dyDescent="0.25">
      <c r="A6" s="92" t="s">
        <v>18</v>
      </c>
      <c r="B6" s="20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</row>
    <row r="7" spans="1:41" s="15" customFormat="1" ht="20.25" customHeight="1" x14ac:dyDescent="0.25">
      <c r="A7" s="47" t="s">
        <v>122</v>
      </c>
      <c r="B7" s="18" t="s">
        <v>19</v>
      </c>
      <c r="C7" s="19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</row>
    <row r="8" spans="1:41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</row>
    <row r="9" spans="1:41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</row>
    <row r="10" spans="1:41" x14ac:dyDescent="0.2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</row>
    <row r="11" spans="1:41" s="15" customFormat="1" ht="20.25" customHeight="1" x14ac:dyDescent="0.3">
      <c r="A11" s="18" t="s">
        <v>20</v>
      </c>
      <c r="B11" s="18" t="s">
        <v>21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</row>
    <row r="12" spans="1:41" x14ac:dyDescent="0.25">
      <c r="A12" s="19" t="s">
        <v>132</v>
      </c>
      <c r="B12" s="19">
        <v>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</row>
    <row r="13" spans="1:41" x14ac:dyDescent="0.25">
      <c r="A13" s="19" t="s">
        <v>93</v>
      </c>
      <c r="B13" s="19">
        <v>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</row>
    <row r="14" spans="1:41" x14ac:dyDescent="0.25">
      <c r="A14" s="19" t="s">
        <v>94</v>
      </c>
      <c r="B14" s="19">
        <v>2</v>
      </c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</row>
    <row r="15" spans="1:41" x14ac:dyDescent="0.25">
      <c r="A15" s="19" t="s">
        <v>95</v>
      </c>
      <c r="B15" s="19">
        <v>3</v>
      </c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</row>
    <row r="16" spans="1:41" x14ac:dyDescent="0.25">
      <c r="A16" s="22" t="s">
        <v>96</v>
      </c>
      <c r="B16" s="19">
        <v>4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</row>
    <row r="17" spans="1:41" s="15" customFormat="1" ht="20.25" customHeight="1" x14ac:dyDescent="0.3">
      <c r="A17" s="18" t="s">
        <v>22</v>
      </c>
      <c r="B17" s="18" t="s">
        <v>23</v>
      </c>
      <c r="C17" s="24" t="s">
        <v>97</v>
      </c>
      <c r="D17" s="18" t="s">
        <v>98</v>
      </c>
      <c r="E17" s="18" t="s">
        <v>99</v>
      </c>
      <c r="F17" s="18" t="s">
        <v>100</v>
      </c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</row>
    <row r="18" spans="1:41" x14ac:dyDescent="0.25">
      <c r="A18" s="19" t="s">
        <v>132</v>
      </c>
      <c r="B18" s="19" t="s">
        <v>24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</row>
    <row r="19" spans="1:41" x14ac:dyDescent="0.25">
      <c r="A19" s="19" t="s">
        <v>155</v>
      </c>
      <c r="B19" s="19" t="s">
        <v>25</v>
      </c>
      <c r="C19" s="19" t="s">
        <v>13</v>
      </c>
      <c r="D19" s="19" t="s">
        <v>13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</row>
    <row r="20" spans="1:41" x14ac:dyDescent="0.25">
      <c r="A20" s="19" t="s">
        <v>165</v>
      </c>
      <c r="B20" s="19" t="s">
        <v>26</v>
      </c>
      <c r="C20" s="19" t="s">
        <v>13</v>
      </c>
      <c r="D20" s="19" t="s">
        <v>13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</row>
    <row r="21" spans="1:41" x14ac:dyDescent="0.25">
      <c r="A21" s="19" t="s">
        <v>166</v>
      </c>
      <c r="B21" s="19" t="s">
        <v>27</v>
      </c>
      <c r="C21" s="19" t="s">
        <v>13</v>
      </c>
      <c r="D21" s="19" t="s">
        <v>13</v>
      </c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</row>
    <row r="22" spans="1:41" x14ac:dyDescent="0.25">
      <c r="A22" s="19" t="s">
        <v>162</v>
      </c>
      <c r="B22" s="19" t="s">
        <v>28</v>
      </c>
      <c r="C22" s="19" t="s">
        <v>13</v>
      </c>
      <c r="D22" s="19"/>
      <c r="E22" s="19" t="s">
        <v>13</v>
      </c>
      <c r="F22" s="19" t="s">
        <v>13</v>
      </c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</row>
    <row r="23" spans="1:41" x14ac:dyDescent="0.25">
      <c r="A23" s="19" t="s">
        <v>190</v>
      </c>
      <c r="B23" s="19" t="s">
        <v>29</v>
      </c>
      <c r="C23" s="19" t="s">
        <v>13</v>
      </c>
      <c r="D23" s="19"/>
      <c r="E23" s="19" t="s">
        <v>13</v>
      </c>
      <c r="F23" s="19" t="s">
        <v>13</v>
      </c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</row>
    <row r="24" spans="1:41" x14ac:dyDescent="0.25">
      <c r="A24" s="19" t="s">
        <v>163</v>
      </c>
      <c r="B24" s="19" t="s">
        <v>30</v>
      </c>
      <c r="C24" s="19" t="s">
        <v>13</v>
      </c>
      <c r="D24" s="19"/>
      <c r="E24" s="19" t="s">
        <v>13</v>
      </c>
      <c r="F24" s="19" t="s">
        <v>13</v>
      </c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</row>
    <row r="25" spans="1:41" x14ac:dyDescent="0.25">
      <c r="A25" s="19" t="s">
        <v>164</v>
      </c>
      <c r="B25" s="19" t="s">
        <v>31</v>
      </c>
      <c r="C25" s="19"/>
      <c r="D25" s="19"/>
      <c r="E25" s="19"/>
      <c r="F25" s="19" t="s">
        <v>13</v>
      </c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</row>
    <row r="26" spans="1:41" x14ac:dyDescent="0.25">
      <c r="A26" s="19" t="s">
        <v>156</v>
      </c>
      <c r="B26" s="19" t="s">
        <v>32</v>
      </c>
      <c r="C26" s="19"/>
      <c r="D26" s="19"/>
      <c r="E26" s="19"/>
      <c r="F26" s="19" t="s">
        <v>13</v>
      </c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</row>
    <row r="27" spans="1:41" x14ac:dyDescent="0.25">
      <c r="A27" s="19" t="s">
        <v>196</v>
      </c>
      <c r="B27" s="19" t="s">
        <v>33</v>
      </c>
      <c r="C27" s="19"/>
      <c r="D27" s="19"/>
      <c r="E27" s="19"/>
      <c r="F27" s="19" t="s">
        <v>13</v>
      </c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</row>
    <row r="28" spans="1:41" s="15" customFormat="1" ht="20.25" customHeight="1" x14ac:dyDescent="0.25">
      <c r="A28" s="25" t="s">
        <v>34</v>
      </c>
      <c r="B28" s="26"/>
      <c r="C28" s="19"/>
      <c r="D28" s="19"/>
      <c r="E28" s="19"/>
      <c r="F28" s="19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</row>
    <row r="29" spans="1:41" x14ac:dyDescent="0.25">
      <c r="A29" s="27">
        <v>0.5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</row>
    <row r="30" spans="1:41" x14ac:dyDescent="0.25">
      <c r="A30" s="27">
        <v>0.6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</row>
    <row r="31" spans="1:41" x14ac:dyDescent="0.25">
      <c r="A31" s="27">
        <v>0.9</v>
      </c>
      <c r="B31" s="19" t="s">
        <v>123</v>
      </c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</row>
    <row r="32" spans="1:41" s="15" customFormat="1" ht="20.25" customHeight="1" x14ac:dyDescent="0.3">
      <c r="A32" s="25" t="s">
        <v>35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</row>
    <row r="33" spans="1:41" x14ac:dyDescent="0.25">
      <c r="A33" s="27" t="s">
        <v>3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</row>
    <row r="34" spans="1:41" x14ac:dyDescent="0.25">
      <c r="A34" s="28" t="s">
        <v>36</v>
      </c>
      <c r="B34" s="19" t="s">
        <v>124</v>
      </c>
      <c r="C34" s="19" t="e" cm="1" vm="1">
        <f t="array" aca="1" ref="C34" ca="1">IF(Source!$A$65=1,Source!$A$43:$A$49,IF(Source!$A$65=2,Source!$H$43:$H$50,Source!$A$43:$A$51))</f>
        <v>#VALUE!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</row>
    <row r="35" spans="1:41" x14ac:dyDescent="0.25">
      <c r="A35" s="29" t="s">
        <v>37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</row>
    <row r="36" spans="1:41" x14ac:dyDescent="0.25">
      <c r="A36" s="29" t="s">
        <v>125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</row>
    <row r="37" spans="1:41" x14ac:dyDescent="0.25">
      <c r="A37" s="28" t="s">
        <v>38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</row>
    <row r="38" spans="1:41" s="15" customFormat="1" ht="20.25" customHeight="1" x14ac:dyDescent="0.3">
      <c r="A38" s="25" t="s">
        <v>39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</row>
    <row r="39" spans="1:41" x14ac:dyDescent="0.25">
      <c r="A39" s="19" t="s">
        <v>3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</row>
    <row r="40" spans="1:41" ht="13.8" thickBot="1" x14ac:dyDescent="0.3">
      <c r="A40" s="29" t="s">
        <v>40</v>
      </c>
      <c r="B40" s="19"/>
      <c r="C40" s="19"/>
      <c r="D40" s="19"/>
      <c r="E40" s="19" t="s">
        <v>184</v>
      </c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</row>
    <row r="41" spans="1:41" ht="13.8" thickBot="1" x14ac:dyDescent="0.3">
      <c r="A41" s="19" t="s">
        <v>41</v>
      </c>
      <c r="B41" s="19" t="s">
        <v>184</v>
      </c>
      <c r="C41" s="95">
        <f>IF('Plan de financement'!C7=A44,0,IF('Plan de financement'!C7=A43,0,0.1))</f>
        <v>0</v>
      </c>
      <c r="D41" s="95">
        <f>IF('Plan de financement'!C8=A43,0,IF('Plan de financement'!C8=A44,0,0.1))</f>
        <v>0</v>
      </c>
      <c r="E41" s="117">
        <f>IF(AND('Plan de financement'!C5=Source!A23,'Plan de financement'!C6=Source!A62,'Plan de financement'!C7=Source!A51),0.4,IF(AND('Plan de financement'!C5=Source!A23,'Plan de financement'!C6=Source!A62,'Plan de financement'!C8=Source!A51),0.4,MAX(C41:D41)))</f>
        <v>0</v>
      </c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</row>
    <row r="42" spans="1:41" s="17" customFormat="1" ht="20.25" customHeight="1" x14ac:dyDescent="0.3">
      <c r="A42" s="25" t="s">
        <v>42</v>
      </c>
      <c r="B42" s="26" t="s">
        <v>183</v>
      </c>
      <c r="C42" s="26" t="s">
        <v>179</v>
      </c>
      <c r="D42" s="26" t="s">
        <v>180</v>
      </c>
      <c r="E42" s="26" t="s">
        <v>181</v>
      </c>
      <c r="F42" s="26" t="s">
        <v>182</v>
      </c>
      <c r="G42" s="25" t="s">
        <v>192</v>
      </c>
      <c r="H42" s="25" t="s">
        <v>193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</row>
    <row r="43" spans="1:41" x14ac:dyDescent="0.25">
      <c r="A43" s="29" t="s">
        <v>144</v>
      </c>
      <c r="B43" s="19"/>
      <c r="C43" s="95">
        <f>IF('Plan de financement'!C7=A44,0,0.1)</f>
        <v>0.1</v>
      </c>
      <c r="D43" s="95">
        <f>IF('Plan de financement'!C8=A44,0,0.1)</f>
        <v>0.1</v>
      </c>
      <c r="E43" s="96">
        <f>MAX(C43:D43)</f>
        <v>0.1</v>
      </c>
      <c r="F43" s="96">
        <f>MIN(C43:D43)</f>
        <v>0.1</v>
      </c>
      <c r="G43" s="29" t="s">
        <v>144</v>
      </c>
      <c r="H43" s="29" t="s">
        <v>144</v>
      </c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</row>
    <row r="44" spans="1:41" x14ac:dyDescent="0.25">
      <c r="A44" s="28" t="s">
        <v>102</v>
      </c>
      <c r="B44" s="56">
        <v>0.1</v>
      </c>
      <c r="C44" s="19"/>
      <c r="D44" s="19"/>
      <c r="E44" s="19"/>
      <c r="F44" s="19"/>
      <c r="G44" s="28" t="s">
        <v>101</v>
      </c>
      <c r="H44" s="28" t="s">
        <v>102</v>
      </c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</row>
    <row r="45" spans="1:41" x14ac:dyDescent="0.25">
      <c r="A45" s="28" t="s">
        <v>101</v>
      </c>
      <c r="B45" s="56">
        <v>0.1</v>
      </c>
      <c r="C45" s="19"/>
      <c r="D45" s="19"/>
      <c r="E45" s="19"/>
      <c r="F45" s="19"/>
      <c r="G45" s="28" t="s">
        <v>167</v>
      </c>
      <c r="H45" s="28" t="s">
        <v>101</v>
      </c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</row>
    <row r="46" spans="1:41" x14ac:dyDescent="0.25">
      <c r="A46" s="28" t="s">
        <v>167</v>
      </c>
      <c r="B46" s="56">
        <v>0.1</v>
      </c>
      <c r="C46" s="19"/>
      <c r="D46" s="19"/>
      <c r="E46" s="19"/>
      <c r="F46" s="19"/>
      <c r="G46" s="83" t="s">
        <v>157</v>
      </c>
      <c r="H46" s="28" t="s">
        <v>167</v>
      </c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</row>
    <row r="47" spans="1:41" x14ac:dyDescent="0.25">
      <c r="A47" s="83" t="s">
        <v>201</v>
      </c>
      <c r="B47" s="56">
        <v>0.1</v>
      </c>
      <c r="C47" s="19"/>
      <c r="D47" s="19"/>
      <c r="E47" s="19"/>
      <c r="F47" s="19"/>
      <c r="G47" s="84" t="s">
        <v>158</v>
      </c>
      <c r="H47" s="83" t="s">
        <v>157</v>
      </c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</row>
    <row r="48" spans="1:41" x14ac:dyDescent="0.25">
      <c r="A48" s="84" t="s">
        <v>202</v>
      </c>
      <c r="B48" s="56">
        <v>0.1</v>
      </c>
      <c r="C48" s="19"/>
      <c r="D48" s="19"/>
      <c r="E48" s="19"/>
      <c r="F48" s="19"/>
      <c r="G48" s="83" t="s">
        <v>159</v>
      </c>
      <c r="H48" s="84" t="s">
        <v>158</v>
      </c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</row>
    <row r="49" spans="1:41" ht="26.4" x14ac:dyDescent="0.25">
      <c r="A49" s="128" t="s">
        <v>203</v>
      </c>
      <c r="B49" s="56">
        <v>0.1</v>
      </c>
      <c r="C49" s="19"/>
      <c r="D49" s="19"/>
      <c r="E49" s="19"/>
      <c r="F49" s="19"/>
      <c r="G49" s="19" t="s">
        <v>170</v>
      </c>
      <c r="H49" s="83" t="s">
        <v>159</v>
      </c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</row>
    <row r="50" spans="1:41" x14ac:dyDescent="0.25">
      <c r="A50" s="19" t="s">
        <v>170</v>
      </c>
      <c r="B50" s="56"/>
      <c r="C50" s="19"/>
      <c r="D50" s="19"/>
      <c r="E50" s="19"/>
      <c r="F50" s="19"/>
      <c r="H50" s="19" t="s">
        <v>170</v>
      </c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</row>
    <row r="51" spans="1:41" x14ac:dyDescent="0.25">
      <c r="A51" s="57" t="s">
        <v>126</v>
      </c>
      <c r="B51" s="56">
        <v>0.4</v>
      </c>
      <c r="C51" s="19"/>
      <c r="D51" s="19"/>
      <c r="E51" s="19"/>
      <c r="F51" s="19"/>
      <c r="G51" s="57"/>
      <c r="H51" s="57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</row>
    <row r="52" spans="1:41" s="17" customFormat="1" ht="20.25" customHeight="1" x14ac:dyDescent="0.3">
      <c r="A52" s="25" t="s">
        <v>43</v>
      </c>
      <c r="B52" s="25" t="s">
        <v>44</v>
      </c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</row>
    <row r="53" spans="1:41" x14ac:dyDescent="0.25">
      <c r="A53" s="29" t="s">
        <v>132</v>
      </c>
      <c r="B53" s="30">
        <v>0</v>
      </c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</row>
    <row r="54" spans="1:41" x14ac:dyDescent="0.25">
      <c r="A54" s="28" t="s">
        <v>45</v>
      </c>
      <c r="B54" s="31">
        <v>1</v>
      </c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</row>
    <row r="55" spans="1:41" x14ac:dyDescent="0.25">
      <c r="A55" s="29" t="s">
        <v>46</v>
      </c>
      <c r="B55" s="30">
        <v>2</v>
      </c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</row>
    <row r="56" spans="1:41" x14ac:dyDescent="0.25">
      <c r="A56" s="28" t="s">
        <v>47</v>
      </c>
      <c r="B56" s="31">
        <v>3</v>
      </c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</row>
    <row r="57" spans="1:41" s="15" customFormat="1" ht="20.25" customHeight="1" x14ac:dyDescent="0.3">
      <c r="A57" s="25" t="s">
        <v>48</v>
      </c>
      <c r="B57" s="25" t="s">
        <v>49</v>
      </c>
      <c r="C57" s="25" t="s">
        <v>50</v>
      </c>
      <c r="D57" s="25" t="s">
        <v>51</v>
      </c>
      <c r="E57" s="25" t="s">
        <v>52</v>
      </c>
      <c r="F57" s="25" t="s">
        <v>136</v>
      </c>
      <c r="G57" s="18" t="s">
        <v>137</v>
      </c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</row>
    <row r="58" spans="1:41" x14ac:dyDescent="0.25">
      <c r="A58" s="29" t="s">
        <v>3</v>
      </c>
      <c r="B58" s="32">
        <v>0</v>
      </c>
      <c r="C58" s="32">
        <v>0</v>
      </c>
      <c r="D58" s="32">
        <v>0</v>
      </c>
      <c r="E58" s="32">
        <v>0</v>
      </c>
      <c r="F58" s="20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</row>
    <row r="59" spans="1:41" x14ac:dyDescent="0.25">
      <c r="A59" s="23" t="s">
        <v>93</v>
      </c>
      <c r="B59" s="33">
        <v>5000</v>
      </c>
      <c r="C59" s="34">
        <v>75000</v>
      </c>
      <c r="D59" s="34" t="s">
        <v>104</v>
      </c>
      <c r="E59" s="34" t="s">
        <v>53</v>
      </c>
      <c r="F59" s="74">
        <v>0.2</v>
      </c>
      <c r="G59" s="74">
        <v>0.2</v>
      </c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</row>
    <row r="60" spans="1:41" x14ac:dyDescent="0.25">
      <c r="A60" s="22" t="s">
        <v>94</v>
      </c>
      <c r="B60" s="35">
        <v>25000</v>
      </c>
      <c r="C60" s="32">
        <v>150000</v>
      </c>
      <c r="D60" s="32" t="s">
        <v>105</v>
      </c>
      <c r="E60" s="36" t="s">
        <v>106</v>
      </c>
      <c r="F60" s="74">
        <v>0.2</v>
      </c>
      <c r="G60" s="74">
        <v>0.2</v>
      </c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</row>
    <row r="61" spans="1:41" x14ac:dyDescent="0.25">
      <c r="A61" s="23" t="s">
        <v>95</v>
      </c>
      <c r="B61" s="33">
        <v>7500</v>
      </c>
      <c r="C61" s="34">
        <v>150000</v>
      </c>
      <c r="D61" s="32" t="s">
        <v>105</v>
      </c>
      <c r="E61" s="34" t="s">
        <v>107</v>
      </c>
      <c r="F61" s="74">
        <v>0.2</v>
      </c>
      <c r="G61" s="74">
        <v>0.2</v>
      </c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</row>
    <row r="62" spans="1:41" x14ac:dyDescent="0.25">
      <c r="A62" s="22" t="s">
        <v>96</v>
      </c>
      <c r="B62" s="35">
        <v>7500</v>
      </c>
      <c r="C62" s="32">
        <v>150000</v>
      </c>
      <c r="D62" s="32" t="s">
        <v>105</v>
      </c>
      <c r="E62" s="36" t="s">
        <v>107</v>
      </c>
      <c r="F62" s="74">
        <v>0.2</v>
      </c>
      <c r="G62" s="74">
        <v>0.1</v>
      </c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</row>
    <row r="63" spans="1:41" s="15" customFormat="1" ht="20.25" customHeight="1" x14ac:dyDescent="0.3">
      <c r="A63" s="37" t="s">
        <v>54</v>
      </c>
      <c r="B63" s="37" t="s">
        <v>55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</row>
    <row r="64" spans="1:41" s="15" customFormat="1" ht="20.25" customHeight="1" x14ac:dyDescent="0.3">
      <c r="A64" s="26" t="str" cm="1">
        <f t="array" ref="A64:C64">'Plan de financement'!C6:E6</f>
        <v>(Faites un choix)</v>
      </c>
      <c r="B64" s="26">
        <v>0</v>
      </c>
      <c r="C64" s="18">
        <v>0</v>
      </c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</row>
    <row r="65" spans="1:41" ht="24" customHeight="1" x14ac:dyDescent="0.25">
      <c r="A65" s="71">
        <f>IF(A64=A13,B13,IF(A64=A14,B14,IF(A64=A15,B15,IF(A64=A16,B16,0))))</f>
        <v>0</v>
      </c>
      <c r="B65" s="72" t="str">
        <f>'Plan de financement'!E11</f>
        <v>(Faites un choix)</v>
      </c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</row>
    <row r="66" spans="1:41" s="15" customFormat="1" ht="20.25" customHeight="1" x14ac:dyDescent="0.3">
      <c r="A66" s="37" t="s">
        <v>56</v>
      </c>
      <c r="B66" s="37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</row>
    <row r="67" spans="1:41" s="15" customFormat="1" ht="20.25" customHeight="1" x14ac:dyDescent="0.3">
      <c r="A67" s="26" t="str">
        <f>'Plan de financement'!C5</f>
        <v>(Faites un choix)</v>
      </c>
      <c r="B67" s="26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</row>
    <row r="68" spans="1:41" x14ac:dyDescent="0.25">
      <c r="A68" s="21" t="str">
        <f>IF(Source!A67=Source!A18,Source!B18,IF(Source!A67=Source!A19,Source!B19,IF(Source!A67=Source!A20,Source!B20,IF(Source!A67=Source!A21,Source!B21,IF(Source!A67=Source!A22,Source!B22,IF(Source!A67=Source!A23,Source!B23,IF(Source!A67=Source!A24,Source!B24,IF(Source!A67=Source!A25,Source!B25,IF(Source!A67=Source!A26,Source!B26,IF(Source!A67=Source!A27,Source!B27))))))))))</f>
        <v>CL0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</row>
    <row r="69" spans="1:41" s="15" customFormat="1" ht="20.25" customHeight="1" x14ac:dyDescent="0.3">
      <c r="A69" s="37" t="s">
        <v>57</v>
      </c>
      <c r="B69" s="37" t="s">
        <v>58</v>
      </c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</row>
    <row r="70" spans="1:41" x14ac:dyDescent="0.25">
      <c r="A70" s="21" t="b">
        <f>(IF(AND(A68="CL1",A65=1),TRUE,IF(AND(A68="CL1",A65=2),TRUE,IF(AND(A68="CL2",A65=1),TRUE,IF(AND(A68="CL2",A65=2),TRUE,IF(AND(A68="CL3",A65=1),TRUE,IF(AND(A68="CL3",A65=2),TRUE,IF(AND(A68="CL4",A65=1),TRUE,IF(AND(A68="CL4",A65=3),TRUE,IF(AND(A68="CL4",A65=4),TRUE,IF(AND(A68="CL5",A65=1),TRUE,IF(AND(A68="CL5",A65=3),TRUE,IF(AND(A68="CL5",A65=4),TRUE,IF(AND(A68="CL6",A65=1),TRUE,IF(AND(A68="CL6",A65=3),TRUE,IF(AND(A68="CL6",A65=4),TRUE,IF(AND(A68="CL7",A65=4),TRUE,IF(AND(A68="CL8",A65=4),TRUE,IF(AND(A68="CL9",A65=4),TRUE,FALSE)))))))))))))))))))</f>
        <v>0</v>
      </c>
      <c r="B70" s="19" t="s">
        <v>59</v>
      </c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</row>
    <row r="71" spans="1:41" x14ac:dyDescent="0.25">
      <c r="A71" s="38">
        <f>IF(AND(A65=1,A70=TRUE),C59,IF(AND(A65=2,A70=TRUE),C60,IF(AND(A65=3,A70=TRUE),C61,IF(AND(A65=4,A70=TRUE),C62,0))))</f>
        <v>0</v>
      </c>
      <c r="B71" s="19" t="s">
        <v>60</v>
      </c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</row>
    <row r="72" spans="1:41" x14ac:dyDescent="0.25">
      <c r="A72" s="38">
        <f>IF(AND(A65=1,A70=TRUE),B59,IF(AND(A65=2,A70=TRUE),B60,IF(AND(A65=3,A70=TRUE),B61,IF(AND(A65=4,A70=TRUE),B62,0))))</f>
        <v>0</v>
      </c>
      <c r="B72" s="19" t="s">
        <v>61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</row>
    <row r="73" spans="1:41" s="15" customFormat="1" ht="20.25" customHeight="1" x14ac:dyDescent="0.3">
      <c r="A73" s="37" t="s">
        <v>62</v>
      </c>
      <c r="B73" s="37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</row>
    <row r="74" spans="1:41" x14ac:dyDescent="0.25">
      <c r="A74" s="73">
        <v>0.5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</row>
    <row r="75" spans="1:41" s="15" customFormat="1" ht="20.25" customHeight="1" x14ac:dyDescent="0.3">
      <c r="A75" s="37" t="s">
        <v>63</v>
      </c>
      <c r="B75" s="37" t="s">
        <v>64</v>
      </c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</row>
    <row r="76" spans="1:41" x14ac:dyDescent="0.25">
      <c r="A76" s="21" t="str">
        <f>'Plan de financement'!C7</f>
        <v>(Faites un choix si applicable)</v>
      </c>
      <c r="B76" s="19" t="s">
        <v>65</v>
      </c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</row>
    <row r="77" spans="1:41" x14ac:dyDescent="0.25">
      <c r="A77" s="39">
        <f>E41</f>
        <v>0</v>
      </c>
      <c r="B77" s="19" t="s">
        <v>135</v>
      </c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</row>
    <row r="78" spans="1:41" x14ac:dyDescent="0.25">
      <c r="A78" s="21" t="str">
        <f>'Plan de financement'!C8</f>
        <v>(Faites un choix si applicable)</v>
      </c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</row>
    <row r="79" spans="1:41" s="15" customFormat="1" ht="20.25" customHeight="1" x14ac:dyDescent="0.3">
      <c r="A79" s="37" t="s">
        <v>138</v>
      </c>
      <c r="B79" s="37" t="s">
        <v>64</v>
      </c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</row>
    <row r="80" spans="1:41" x14ac:dyDescent="0.25">
      <c r="A80" s="39">
        <f>A74+A77</f>
        <v>0.5</v>
      </c>
      <c r="B80" s="19" t="s">
        <v>66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</row>
    <row r="81" spans="1:41" ht="20.25" customHeight="1" x14ac:dyDescent="0.25">
      <c r="A81" s="37" t="s">
        <v>139</v>
      </c>
      <c r="B81" s="37" t="s">
        <v>64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</row>
    <row r="82" spans="1:41" x14ac:dyDescent="0.25">
      <c r="A82" s="73">
        <f>IF(AND(A76=A43,A78=A43),0.6,IF(AND(A65=1,OR(A76&lt;&gt;A43,A78&lt;&gt;A43)),0.7,IF(AND(A65=2,OR(A76=A44,A78=A44)),0.7,IF(AND(A65=3,OR(A76=A44,A78=A44)),0.7,IF(AND(A65=4,OR(A76=A51,A78=A51)),0.9,IF(OR(A76&lt;&gt;A43,A78&lt;&gt;A43),0.7,0.6))))))</f>
        <v>0.6</v>
      </c>
      <c r="B82" s="19" t="s">
        <v>140</v>
      </c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</row>
    <row r="83" spans="1:41" ht="20.25" customHeight="1" x14ac:dyDescent="0.25">
      <c r="A83" s="37" t="s">
        <v>12</v>
      </c>
      <c r="B83" s="37" t="s">
        <v>64</v>
      </c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</row>
    <row r="84" spans="1:41" x14ac:dyDescent="0.25">
      <c r="A84" s="40" t="str" cm="1">
        <f t="array" ref="A84">_xlfn.IFS('[1]Coût Structure de financement'!B7=A58,"Choisir un volet",'[1]Coût Structure de financement'!B7=A59,#REF!,'[1]Coût Structure de financement'!B7=A60,#REF!,'[1]Coût Structure de financement'!B7=A61,#REF!,'[1]Coût Structure de financement'!B7=A62,#REF!,'[1]Coût Structure de financement'!B7=#REF!,#REF!,'[1]Coût Structure de financement'!B7=#REF!,#REF!,'[1]Coût Structure de financement'!B7=#REF!,#REF!)</f>
        <v>Choisir un volet</v>
      </c>
      <c r="B84" s="19" t="s">
        <v>67</v>
      </c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</row>
    <row r="85" spans="1:41" ht="53.25" customHeight="1" x14ac:dyDescent="0.25">
      <c r="A85" s="37" t="s">
        <v>68</v>
      </c>
      <c r="B85" s="37" t="s">
        <v>64</v>
      </c>
      <c r="C85" s="75"/>
      <c r="D85" s="75"/>
      <c r="E85" s="75"/>
      <c r="F85" s="75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</row>
    <row r="86" spans="1:41" ht="14.4" x14ac:dyDescent="0.25">
      <c r="A86" s="20"/>
      <c r="B86" s="41" t="s">
        <v>97</v>
      </c>
      <c r="C86" s="76"/>
      <c r="D86" s="76"/>
      <c r="E86" s="42"/>
      <c r="F86" s="43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</row>
    <row r="87" spans="1:41" ht="14.4" x14ac:dyDescent="0.25">
      <c r="A87" s="20"/>
      <c r="B87" s="41" t="s">
        <v>98</v>
      </c>
      <c r="C87" s="76"/>
      <c r="D87" s="76"/>
      <c r="E87" s="42"/>
      <c r="F87" s="43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</row>
    <row r="88" spans="1:41" ht="14.4" x14ac:dyDescent="0.25">
      <c r="A88" s="20"/>
      <c r="B88" s="41" t="s">
        <v>108</v>
      </c>
      <c r="C88" s="42"/>
      <c r="D88" s="76"/>
      <c r="E88" s="42"/>
      <c r="F88" s="43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</row>
    <row r="89" spans="1:41" ht="14.4" x14ac:dyDescent="0.25">
      <c r="A89" s="79">
        <f>IF(AND(A65=4,A76=A51),0.1,0.2)</f>
        <v>0.2</v>
      </c>
      <c r="B89" s="41" t="s">
        <v>109</v>
      </c>
      <c r="C89" s="76"/>
      <c r="D89" s="76"/>
      <c r="E89" s="42"/>
      <c r="F89" s="43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</row>
    <row r="90" spans="1:41" ht="14.4" x14ac:dyDescent="0.25">
      <c r="A90" s="125">
        <f>'Plan de financement'!I38*Source!A80</f>
        <v>0</v>
      </c>
      <c r="B90" s="19" t="s">
        <v>197</v>
      </c>
      <c r="C90" s="19"/>
      <c r="D90" s="19"/>
      <c r="E90" s="42"/>
      <c r="F90" s="43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</row>
    <row r="91" spans="1:41" x14ac:dyDescent="0.25">
      <c r="A91" s="125">
        <f>('Plan de financement'!I76-'Plan de financement'!I38)/0.7*Source!A80*0.3</f>
        <v>0</v>
      </c>
      <c r="B91" s="19" t="s">
        <v>198</v>
      </c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</row>
    <row r="92" spans="1:41" x14ac:dyDescent="0.25">
      <c r="A92" s="125">
        <f>MIN(A90:A91)</f>
        <v>0</v>
      </c>
      <c r="B92" s="19" t="s">
        <v>199</v>
      </c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</row>
    <row r="93" spans="1:41" x14ac:dyDescent="0.25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</row>
    <row r="94" spans="1:41" x14ac:dyDescent="0.25">
      <c r="A94" s="44" t="s">
        <v>69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</row>
    <row r="95" spans="1:41" x14ac:dyDescent="0.25">
      <c r="A95" s="45" t="s">
        <v>3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</row>
    <row r="96" spans="1:41" x14ac:dyDescent="0.25">
      <c r="A96" s="19" t="s">
        <v>4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</row>
    <row r="97" spans="1:41" x14ac:dyDescent="0.25">
      <c r="A97" s="19" t="s">
        <v>174</v>
      </c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</row>
    <row r="98" spans="1:41" x14ac:dyDescent="0.25">
      <c r="A98" s="19" t="s">
        <v>70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</row>
    <row r="99" spans="1:41" x14ac:dyDescent="0.25">
      <c r="A99" s="19" t="s">
        <v>71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</row>
    <row r="100" spans="1:41" x14ac:dyDescent="0.25">
      <c r="A100" s="19" t="s">
        <v>72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</row>
    <row r="101" spans="1:41" x14ac:dyDescent="0.25">
      <c r="A101" s="19" t="s">
        <v>73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</row>
    <row r="102" spans="1:41" x14ac:dyDescent="0.25">
      <c r="A102" s="19" t="s">
        <v>177</v>
      </c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</row>
    <row r="103" spans="1:41" x14ac:dyDescent="0.25">
      <c r="A103" s="19" t="s">
        <v>74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</row>
    <row r="104" spans="1:41" x14ac:dyDescent="0.25">
      <c r="A104" s="19" t="s">
        <v>75</v>
      </c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</row>
    <row r="105" spans="1:41" x14ac:dyDescent="0.25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</row>
    <row r="106" spans="1:41" x14ac:dyDescent="0.25">
      <c r="A106" s="44" t="s">
        <v>76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</row>
    <row r="107" spans="1:41" x14ac:dyDescent="0.25">
      <c r="A107" s="45" t="s">
        <v>3</v>
      </c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</row>
    <row r="108" spans="1:41" x14ac:dyDescent="0.25">
      <c r="A108" s="19" t="s">
        <v>11</v>
      </c>
      <c r="B108" s="21">
        <v>0</v>
      </c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</row>
    <row r="109" spans="1:41" x14ac:dyDescent="0.25">
      <c r="A109" s="19" t="s">
        <v>77</v>
      </c>
      <c r="B109" s="21">
        <v>1</v>
      </c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</row>
    <row r="110" spans="1:41" x14ac:dyDescent="0.25">
      <c r="A110" s="19" t="s">
        <v>142</v>
      </c>
      <c r="B110" s="21">
        <v>1</v>
      </c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</row>
    <row r="111" spans="1:41" x14ac:dyDescent="0.25">
      <c r="A111" s="19" t="s">
        <v>194</v>
      </c>
      <c r="B111" s="21">
        <v>1</v>
      </c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</row>
    <row r="112" spans="1:41" x14ac:dyDescent="0.25">
      <c r="A112" s="19" t="s">
        <v>143</v>
      </c>
      <c r="B112" s="21">
        <v>1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</row>
    <row r="113" spans="1:41" x14ac:dyDescent="0.25">
      <c r="A113" s="19" t="s">
        <v>189</v>
      </c>
      <c r="B113" s="21">
        <v>1</v>
      </c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</row>
    <row r="114" spans="1:41" x14ac:dyDescent="0.25">
      <c r="A114" s="19" t="s">
        <v>78</v>
      </c>
      <c r="B114" s="21">
        <v>0</v>
      </c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</row>
    <row r="115" spans="1:41" x14ac:dyDescent="0.25">
      <c r="A115" s="19" t="s">
        <v>79</v>
      </c>
      <c r="B115" s="21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</row>
    <row r="116" spans="1:41" x14ac:dyDescent="0.25">
      <c r="A116" s="78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</row>
    <row r="117" spans="1:41" x14ac:dyDescent="0.25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</row>
    <row r="118" spans="1:41" x14ac:dyDescent="0.25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</row>
    <row r="119" spans="1:41" x14ac:dyDescent="0.25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</row>
    <row r="120" spans="1:41" x14ac:dyDescent="0.25">
      <c r="A120" s="77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</row>
    <row r="121" spans="1:41" x14ac:dyDescent="0.25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</row>
    <row r="122" spans="1:41" x14ac:dyDescent="0.25">
      <c r="A122" s="21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</row>
    <row r="123" spans="1:41" x14ac:dyDescent="0.25">
      <c r="A123" s="21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</row>
    <row r="124" spans="1:41" x14ac:dyDescent="0.25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</row>
  </sheetData>
  <sheetProtection algorithmName="SHA-512" hashValue="VeEBV4sU8gp9QSxWHBptz41oEPEZcurhOiFPfrvpueUrJQ+GxIxW3iC+Vxa2YXGSoKoveuc592PKbAgg/QiIPw==" saltValue="Gmj98YCW3aFVRlqH1ep7bg==" spinCount="100000" sheet="1" objects="1" scenarios="1"/>
  <phoneticPr fontId="8" type="noConversion"/>
  <pageMargins left="0.7" right="0.7" top="0.75" bottom="0.75" header="0.3" footer="0.3"/>
  <pageSetup orientation="portrait" horizontalDpi="1200" verticalDpi="1200"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0C261D32E3624D81156C227BE4A5B1" ma:contentTypeVersion="5" ma:contentTypeDescription="Crée un document." ma:contentTypeScope="" ma:versionID="da269c4aed42acc6060b3ff97b775091">
  <xsd:schema xmlns:xsd="http://www.w3.org/2001/XMLSchema" xmlns:xs="http://www.w3.org/2001/XMLSchema" xmlns:p="http://schemas.microsoft.com/office/2006/metadata/properties" xmlns:ns2="4af4371d-bb1f-45db-87fd-84154f966167" xmlns:ns3="168a77a2-27a7-4d90-8740-5119586f1896" targetNamespace="http://schemas.microsoft.com/office/2006/metadata/properties" ma:root="true" ma:fieldsID="b1f18170ef0c85ae0a3abf3bac5b3ba4" ns2:_="" ns3:_="">
    <xsd:import namespace="4af4371d-bb1f-45db-87fd-84154f966167"/>
    <xsd:import namespace="168a77a2-27a7-4d90-8740-5119586f18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f4371d-bb1f-45db-87fd-84154f9661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8a77a2-27a7-4d90-8740-5119586f189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68a77a2-27a7-4d90-8740-5119586f1896">
      <UserInfo>
        <DisplayName>Desbiens Bénédicte (DASIP) (Québec)</DisplayName>
        <AccountId>45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FA6DAB4-96DE-4220-A6A6-4DE187C5A8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f4371d-bb1f-45db-87fd-84154f966167"/>
    <ds:schemaRef ds:uri="168a77a2-27a7-4d90-8740-5119586f18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45A863D-B8BB-4866-BFE0-00D84D804A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BFD81D-0B3B-4716-844A-0D889C7B8FC1}">
  <ds:schemaRefs>
    <ds:schemaRef ds:uri="http://purl.org/dc/terms/"/>
    <ds:schemaRef ds:uri="168a77a2-27a7-4d90-8740-5119586f1896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4af4371d-bb1f-45db-87fd-84154f966167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Instructions</vt:lpstr>
      <vt:lpstr>Plan de financement</vt:lpstr>
      <vt:lpstr>Source</vt:lpstr>
      <vt:lpstr>Instructions!_ftn1</vt:lpstr>
      <vt:lpstr>'Plan de financement'!Zone_d_impression</vt:lpstr>
    </vt:vector>
  </TitlesOfParts>
  <Manager/>
  <Company>MAPAQ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Dufour Sara (DPP) (Québec)</dc:creator>
  <cp:keywords/>
  <dc:description/>
  <cp:lastModifiedBy>Hervouet Nicolas (DAGPST) (Québec)</cp:lastModifiedBy>
  <cp:revision/>
  <dcterms:created xsi:type="dcterms:W3CDTF">2023-03-08T14:47:28Z</dcterms:created>
  <dcterms:modified xsi:type="dcterms:W3CDTF">2026-06-17T19:47:50Z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0x010100180C261D32E3624D81156C227BE4A5B1</vt:lpwstr>
  </property>
</Properties>
</file>