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T:\_Groupes\Programmes Transfo\PTA_2025-à venir\2 - Documents administratifs\2 - Plan de financement\"/>
    </mc:Choice>
  </mc:AlternateContent>
  <xr:revisionPtr revIDLastSave="0" documentId="13_ncr:1_{9C33A986-12F9-48A7-BB4C-F8770376F607}" xr6:coauthVersionLast="47" xr6:coauthVersionMax="47" xr10:uidLastSave="{00000000-0000-0000-0000-000000000000}"/>
  <bookViews>
    <workbookView xWindow="-108" yWindow="-108" windowWidth="23256" windowHeight="14856" tabRatio="643" activeTab="1" xr2:uid="{DA31CB8F-EB1C-4B37-93E2-6B92B15921A8}"/>
  </bookViews>
  <sheets>
    <sheet name="Instructions" sheetId="10" r:id="rId1"/>
    <sheet name="Plan de financement" sheetId="1" r:id="rId2"/>
    <sheet name="Source" sheetId="2" state="hidden" r:id="rId3"/>
  </sheets>
  <definedNames>
    <definedName name="_xlnm.Print_Area" localSheetId="1">'Plan de financement'!$A$1:$N$71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7" i="1" l="1"/>
  <c r="I61" i="1"/>
  <c r="I39" i="1"/>
  <c r="I38" i="1"/>
  <c r="I40" i="1" l="1"/>
  <c r="I33" i="1" l="1"/>
  <c r="I80" i="1" s="1"/>
  <c r="A15" i="1" l="1"/>
  <c r="D35" i="2"/>
  <c r="C35" i="2"/>
  <c r="D37" i="2"/>
  <c r="C37" i="2"/>
  <c r="E35" i="2" l="1"/>
  <c r="A81" i="2" s="1"/>
  <c r="I41" i="1" l="1"/>
  <c r="F37" i="2" l="1"/>
  <c r="E37" i="2"/>
  <c r="D21" i="1"/>
  <c r="D22" i="1" l="1"/>
  <c r="A73" i="2" l="1"/>
  <c r="E91" i="1" l="1"/>
  <c r="E92" i="1"/>
  <c r="E93" i="1"/>
  <c r="E85" i="1"/>
  <c r="E86" i="1"/>
  <c r="E87" i="1"/>
  <c r="E88" i="1"/>
  <c r="E89" i="1"/>
  <c r="E90" i="1"/>
  <c r="G91" i="1"/>
  <c r="G92" i="1"/>
  <c r="G93" i="1"/>
  <c r="G85" i="1"/>
  <c r="G86" i="1"/>
  <c r="G87" i="1"/>
  <c r="G88" i="1"/>
  <c r="G89" i="1"/>
  <c r="G90" i="1"/>
  <c r="A83" i="2"/>
  <c r="A130" i="2"/>
  <c r="D20" i="1" l="1"/>
  <c r="A95" i="2" s="1"/>
  <c r="G94" i="1"/>
  <c r="A85" i="2"/>
  <c r="D23" i="1" s="1"/>
  <c r="H84" i="1"/>
  <c r="A75" i="2"/>
  <c r="A79" i="2" a="1"/>
  <c r="A79" i="2" s="1"/>
  <c r="I64" i="1" l="1"/>
  <c r="I67" i="1"/>
  <c r="A96" i="2" s="1"/>
  <c r="A97" i="2" l="1"/>
  <c r="I42" i="1" s="1"/>
  <c r="D84" i="1" l="1"/>
  <c r="I43" i="1" s="1"/>
  <c r="A100" i="1" s="1"/>
  <c r="F85" i="1"/>
  <c r="F86" i="1"/>
  <c r="F92" i="1"/>
  <c r="H89" i="1"/>
  <c r="F93" i="1"/>
  <c r="H90" i="1"/>
  <c r="H93" i="1"/>
  <c r="H86" i="1"/>
  <c r="F87" i="1"/>
  <c r="H91" i="1"/>
  <c r="H88" i="1"/>
  <c r="H92" i="1"/>
  <c r="H87" i="1"/>
  <c r="F90" i="1"/>
  <c r="F89" i="1"/>
  <c r="F88" i="1"/>
  <c r="H85" i="1"/>
  <c r="F91" i="1"/>
  <c r="E84" i="1" l="1" a="1"/>
  <c r="E84" i="1" s="1"/>
  <c r="F84" i="1" s="1"/>
  <c r="F94" i="1" s="1"/>
  <c r="A98" i="1" s="1"/>
  <c r="D94" i="1"/>
  <c r="A97" i="1" s="1"/>
  <c r="H94" i="1"/>
  <c r="A99" i="1" s="1"/>
  <c r="E9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Saing Maly-Wan (DASIP) (Québec)</author>
  </authors>
  <commentList>
    <comment ref="G36" authorId="0" shapeId="0" xr:uid="{485DB7B6-342E-49BA-8773-FDB2278EB81C}">
      <text>
        <r>
          <rPr>
            <b/>
            <sz val="9"/>
            <color indexed="81"/>
            <rFont val="Tahoma"/>
            <family val="2"/>
          </rPr>
          <t>Voir l'onglet instructions.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<sst xmlns="http://schemas.openxmlformats.org/spreadsheetml/2006/main" count="333" uniqueCount="271">
  <si>
    <t>Salaires</t>
  </si>
  <si>
    <t xml:space="preserve">Titre du projet   </t>
  </si>
  <si>
    <t>(À sélectionner)</t>
  </si>
  <si>
    <t>Demandeur</t>
  </si>
  <si>
    <t>Type de demandeur</t>
  </si>
  <si>
    <t>Volet</t>
  </si>
  <si>
    <t>Sous-total des honoraires professionnels et contractuels</t>
  </si>
  <si>
    <t>Taux horaire réel ($)</t>
  </si>
  <si>
    <t>Charges sociales (%)</t>
  </si>
  <si>
    <t>Sous-total des autres frais et dépenses</t>
  </si>
  <si>
    <t>Total</t>
  </si>
  <si>
    <t>Subvention</t>
  </si>
  <si>
    <t>Autres frais et dépenses</t>
  </si>
  <si>
    <t>Profils</t>
  </si>
  <si>
    <t>Autre</t>
  </si>
  <si>
    <t>Colonne1</t>
  </si>
  <si>
    <t>Clientèle</t>
  </si>
  <si>
    <t>No selon la clientèle</t>
  </si>
  <si>
    <t>CL0</t>
  </si>
  <si>
    <t>CL1</t>
  </si>
  <si>
    <t>CL2</t>
  </si>
  <si>
    <t>CL3</t>
  </si>
  <si>
    <t>CL4</t>
  </si>
  <si>
    <t>CL5</t>
  </si>
  <si>
    <t>CL6</t>
  </si>
  <si>
    <t>Taux d'aide</t>
  </si>
  <si>
    <t>Type de financement (autre)</t>
  </si>
  <si>
    <t>Autres programmes du MAPAQ</t>
  </si>
  <si>
    <t>Autre financement public</t>
  </si>
  <si>
    <t>Autres</t>
  </si>
  <si>
    <t>Financement autre programme confirmé</t>
  </si>
  <si>
    <t>Confirmé</t>
  </si>
  <si>
    <t>Non confirmé</t>
  </si>
  <si>
    <t>Priorités</t>
  </si>
  <si>
    <t>Durée</t>
  </si>
  <si>
    <t>Durée en absolue</t>
  </si>
  <si>
    <t>1 an</t>
  </si>
  <si>
    <t>2 ans</t>
  </si>
  <si>
    <t>3 ans</t>
  </si>
  <si>
    <t>Montant d'aide</t>
  </si>
  <si>
    <t>Montant minimum</t>
  </si>
  <si>
    <t>Montant brut</t>
  </si>
  <si>
    <t>Montant max</t>
  </si>
  <si>
    <t>Montant min</t>
  </si>
  <si>
    <t>Frais de location</t>
  </si>
  <si>
    <t>5 000 $ / projet</t>
  </si>
  <si>
    <t>NO associé a un volet</t>
  </si>
  <si>
    <t>Durée sélectionnée en absolue</t>
  </si>
  <si>
    <t>NO associé une clientèle</t>
  </si>
  <si>
    <t>Calcul montant aide</t>
  </si>
  <si>
    <t>Description</t>
  </si>
  <si>
    <t>Clientèle admissible selon volet</t>
  </si>
  <si>
    <t>Calcul de l'aide max</t>
  </si>
  <si>
    <t>Calcul de l'aide min</t>
  </si>
  <si>
    <t>Calcul % aide</t>
  </si>
  <si>
    <t>Calcul bonification</t>
  </si>
  <si>
    <t>Decription</t>
  </si>
  <si>
    <t>Critère de bonification sélectionné</t>
  </si>
  <si>
    <t>Taux de bonification selon le volet</t>
  </si>
  <si>
    <t>Taux de bonification qui s'applique</t>
  </si>
  <si>
    <t>Calcul cumul</t>
  </si>
  <si>
    <t>Taux de cumul selon le volet</t>
  </si>
  <si>
    <t>Dépenses admissibles selon le volet</t>
  </si>
  <si>
    <t>Calcul % contribution en argent des dépenses admissibles requis</t>
  </si>
  <si>
    <t>% en argent pour la portion de l’aide financière annuelle excédant 50 000 $</t>
  </si>
  <si>
    <t>Maximum pour durée du projet</t>
  </si>
  <si>
    <t>X</t>
  </si>
  <si>
    <t>oui</t>
  </si>
  <si>
    <t>Identification du contributeur</t>
  </si>
  <si>
    <t>MAPAQ-Autre programme</t>
  </si>
  <si>
    <t>Ministère autre que le MAPAQ</t>
  </si>
  <si>
    <t>Société d'État</t>
  </si>
  <si>
    <t>Organisme</t>
  </si>
  <si>
    <t>Entreprise</t>
  </si>
  <si>
    <t>Autre contributeur</t>
  </si>
  <si>
    <t>Précision sur la source de financement</t>
  </si>
  <si>
    <t>Fonds propres</t>
  </si>
  <si>
    <t>Prêt gouvernemental</t>
  </si>
  <si>
    <t>Garantie de prêt gouvernemental</t>
  </si>
  <si>
    <t>Confirmation du financement</t>
  </si>
  <si>
    <t>Calcul du montant de l'aide accordée &gt;5000$</t>
  </si>
  <si>
    <t>% en argent des dépenses admissibles avec bonification 10%</t>
  </si>
  <si>
    <t>% en argent des dépenses admissibles sans bonification 10%</t>
  </si>
  <si>
    <r>
      <rPr>
        <sz val="11"/>
        <color theme="1"/>
        <rFont val="Calibri"/>
        <family val="2"/>
        <scheme val="minor"/>
      </rPr>
      <t>– Le type de demandeur</t>
    </r>
    <r>
      <rPr>
        <b/>
        <sz val="11"/>
        <color theme="1"/>
        <rFont val="Calibri"/>
        <family val="2"/>
        <scheme val="minor"/>
      </rPr>
      <t>;</t>
    </r>
  </si>
  <si>
    <t>– Le volet;</t>
  </si>
  <si>
    <t>– Les salaires déclarés doivent être les salaires réels plus les charges sociales (si les charges sociales dépassent le montant forfaitaire fixe de 26 %, une preuve comptable sera exigée lors des réclamations).</t>
  </si>
  <si>
    <t>Heure-personne</t>
  </si>
  <si>
    <t>Sous-total des frais de déplacement et de séjour</t>
  </si>
  <si>
    <t>Catégorie d’emploi</t>
  </si>
  <si>
    <r>
      <t>SECTION</t>
    </r>
    <r>
      <rPr>
        <b/>
        <sz val="11"/>
        <rFont val="Arial"/>
        <family val="2"/>
      </rPr>
      <t xml:space="preserve"> 1</t>
    </r>
    <r>
      <rPr>
        <b/>
        <sz val="11"/>
        <color theme="1"/>
        <rFont val="Arial"/>
        <family val="2"/>
      </rPr>
      <t xml:space="preserve"> – DESCRIPTION DES COÛTS </t>
    </r>
    <r>
      <rPr>
        <b/>
        <sz val="11"/>
        <color theme="4"/>
        <rFont val="Arial"/>
        <family val="2"/>
      </rPr>
      <t>(OBLIGATOIRE – à remplir par le bénéficiaire</t>
    </r>
    <r>
      <rPr>
        <b/>
        <sz val="11"/>
        <color theme="1"/>
        <rFont val="Arial"/>
        <family val="2"/>
      </rPr>
      <t>)</t>
    </r>
  </si>
  <si>
    <t>Exemple : 5 visites de ferme, 100 km par visite à 0,595 $/km et 5 dîners pour comité de suivi du projet à 18,90 $/dîner et 2 nuits à Montréal en haute saison à 166 $/nuit</t>
  </si>
  <si>
    <t>1. Indiquez :</t>
  </si>
  <si>
    <t>2. Remplissez la SECTION 1 – DESCRIPTION DES COÛTS</t>
  </si>
  <si>
    <r>
      <t xml:space="preserve">– La durée :  
           </t>
    </r>
    <r>
      <rPr>
        <b/>
        <sz val="11"/>
        <color theme="1"/>
        <rFont val="Calibri"/>
        <family val="2"/>
        <scheme val="minor"/>
      </rPr>
      <t>1 an</t>
    </r>
    <r>
      <rPr>
        <sz val="11"/>
        <color theme="1"/>
        <rFont val="Calibri"/>
        <family val="2"/>
        <scheme val="minor"/>
      </rPr>
      <t xml:space="preserve"> pour les projets de 12 mois et moins
           </t>
    </r>
    <r>
      <rPr>
        <b/>
        <sz val="11"/>
        <color theme="1"/>
        <rFont val="Calibri"/>
        <family val="2"/>
        <scheme val="minor"/>
      </rPr>
      <t>2 ans</t>
    </r>
    <r>
      <rPr>
        <sz val="11"/>
        <color theme="1"/>
        <rFont val="Calibri"/>
        <family val="2"/>
        <scheme val="minor"/>
      </rPr>
      <t xml:space="preserve"> pour les projets de 13 à 24 mois
           </t>
    </r>
    <r>
      <rPr>
        <b/>
        <sz val="11"/>
        <color theme="1"/>
        <rFont val="Calibri"/>
        <family val="2"/>
        <scheme val="minor"/>
      </rPr>
      <t>3 ans</t>
    </r>
    <r>
      <rPr>
        <sz val="11"/>
        <color theme="1"/>
        <rFont val="Calibri"/>
        <family val="2"/>
        <scheme val="minor"/>
      </rPr>
      <t xml:space="preserve"> pour les projets de 25 à 36 mois
</t>
    </r>
  </si>
  <si>
    <t>Expert interne</t>
  </si>
  <si>
    <t>Description du matériel ou de l’équipement acheté</t>
  </si>
  <si>
    <t>Volet 1 - Planification d’un projet et développement des compétences</t>
  </si>
  <si>
    <t>Volet 2 - Productivité de la main-d’œuvre</t>
  </si>
  <si>
    <t>Sous volet 4.1 - Compétitivité des abattoirs et des fromageries</t>
  </si>
  <si>
    <t>Sous volet 4.2 - Enjeux régionaux, sectoriels et environnementaux des abattoirs et des fromageries</t>
  </si>
  <si>
    <t>Volet 1</t>
  </si>
  <si>
    <t>Volet 2</t>
  </si>
  <si>
    <t>Décret concernant le statut particulier de l’agglomération des Îles-de-la-Madeleine</t>
  </si>
  <si>
    <t>Achat d'équipement d’un fournisseur immatriculé au REQ</t>
  </si>
  <si>
    <t>75 000 $ / établissement</t>
  </si>
  <si>
    <t>150 000 $ / établissement</t>
  </si>
  <si>
    <t>25 000 $ / projet</t>
  </si>
  <si>
    <t>7 500 $ / projet</t>
  </si>
  <si>
    <t>Volet  4.1</t>
  </si>
  <si>
    <t xml:space="preserve">Volet  4.2 </t>
  </si>
  <si>
    <t>Plan de financement (les sélections et les entrées libres s’effectuent dans les cases bleues)</t>
  </si>
  <si>
    <r>
      <t xml:space="preserve">4. Faites-nous parvenir le fichier </t>
    </r>
    <r>
      <rPr>
        <b/>
        <i/>
        <sz val="11"/>
        <rFont val="Calibri"/>
        <family val="2"/>
        <scheme val="minor"/>
      </rPr>
      <t>Plan de financement</t>
    </r>
    <r>
      <rPr>
        <b/>
        <sz val="11"/>
        <rFont val="Calibri"/>
        <family val="2"/>
        <scheme val="minor"/>
      </rPr>
      <t xml:space="preserve"> en format Excel.  </t>
    </r>
  </si>
  <si>
    <t>Volet 3 - Systèmes de gestion de la qualité et de la salubrité des aliments</t>
  </si>
  <si>
    <t>Nom de l'expert</t>
  </si>
  <si>
    <t>Nom de la firme</t>
  </si>
  <si>
    <t>Monsieur X</t>
  </si>
  <si>
    <t>Nom du système à implanter</t>
  </si>
  <si>
    <t>Est-ce que la section sur les actions correctives a été complété par le consultant?</t>
  </si>
  <si>
    <t>Description de la non-conformité</t>
  </si>
  <si>
    <t>Numéro et description de l'exigence en lien avec
la non-conformité</t>
  </si>
  <si>
    <t>Action corrective à effectuer</t>
  </si>
  <si>
    <t>Coût de la dépense</t>
  </si>
  <si>
    <t>Total des dépenses</t>
  </si>
  <si>
    <t>Colonne2</t>
  </si>
  <si>
    <t>(Faites un choix)</t>
  </si>
  <si>
    <t>CL7</t>
  </si>
  <si>
    <t>CL8</t>
  </si>
  <si>
    <t>CL9</t>
  </si>
  <si>
    <t>porcs</t>
  </si>
  <si>
    <t>voir TEAMS</t>
  </si>
  <si>
    <t>Privés</t>
  </si>
  <si>
    <t>PTA</t>
  </si>
  <si>
    <t>Colonne3</t>
  </si>
  <si>
    <t>Colonne4</t>
  </si>
  <si>
    <r>
      <t>SECTION</t>
    </r>
    <r>
      <rPr>
        <b/>
        <sz val="11"/>
        <rFont val="Arial"/>
        <family val="2"/>
      </rPr>
      <t xml:space="preserve"> 2</t>
    </r>
    <r>
      <rPr>
        <b/>
        <sz val="11"/>
        <color theme="1"/>
        <rFont val="Arial"/>
        <family val="2"/>
      </rPr>
      <t xml:space="preserve"> – Financement du projet </t>
    </r>
    <r>
      <rPr>
        <b/>
        <sz val="11"/>
        <color theme="4"/>
        <rFont val="Arial"/>
        <family val="2"/>
      </rPr>
      <t>(OBLIGATOIRE – à remplir par le bénéficiaire</t>
    </r>
    <r>
      <rPr>
        <b/>
        <sz val="11"/>
        <color theme="1"/>
        <rFont val="Arial"/>
        <family val="2"/>
      </rPr>
      <t>)</t>
    </r>
  </si>
  <si>
    <t>Source</t>
  </si>
  <si>
    <t>Type</t>
  </si>
  <si>
    <t>Montant ($)</t>
  </si>
  <si>
    <t>Montant considéré dans le cumul des aides publiques ($)</t>
  </si>
  <si>
    <t xml:space="preserve">% du cumul de l'aide publique
</t>
  </si>
  <si>
    <t>Montant considéré
 comme du financement 
privé ($)</t>
  </si>
  <si>
    <t>MAPAQ</t>
  </si>
  <si>
    <t>Financement du projet:</t>
  </si>
  <si>
    <t>• J’atteste que les montants inscrits correspondent à la somme (avant taxes) des soumissions reçues aux fins du projet subventionné.</t>
  </si>
  <si>
    <t>• J’ai informé le Ministère de toute somme d’argent reçue ou à recevoir d’un autre ministère ou organisme gouvernemental, en lien avec le présent projet.</t>
  </si>
  <si>
    <t>Date :</t>
  </si>
  <si>
    <r>
      <rPr>
        <sz val="11"/>
        <color theme="1"/>
        <rFont val="Calibri"/>
        <family val="2"/>
        <scheme val="minor"/>
      </rPr>
      <t>– Le titre du projet</t>
    </r>
    <r>
      <rPr>
        <b/>
        <sz val="11"/>
        <color theme="1"/>
        <rFont val="Calibri"/>
        <family val="2"/>
        <scheme val="minor"/>
      </rPr>
      <t>;</t>
    </r>
  </si>
  <si>
    <t>–  Si vous répondez aux critères d’admissibilité en lien avec une priorité pour une bonification;</t>
  </si>
  <si>
    <t>–  Si la demande de financement s’inscrit dans un projet global plus important. Si oui, inscrivez le coût total du projet global à la case suivante (case D9);</t>
  </si>
  <si>
    <t>ATTENTION:</t>
  </si>
  <si>
    <t>- Les imprévus et les frais divers ou de contingence sont non admissibles</t>
  </si>
  <si>
    <t>3. Remplissez la SECTION 2 – FINANCEMENT DU PROJET</t>
  </si>
  <si>
    <t>– Précisez les autres sources de financement liées à ce projet (lignes 72 à 81).</t>
  </si>
  <si>
    <t>Formation</t>
  </si>
  <si>
    <t>Analyse en laboratoire</t>
  </si>
  <si>
    <t>Plan et devis</t>
  </si>
  <si>
    <t>Type de dépense</t>
  </si>
  <si>
    <t>Nom du fournisseur de service</t>
  </si>
  <si>
    <t>Pro-Logiciel inc.</t>
  </si>
  <si>
    <t>Description de la dépense</t>
  </si>
  <si>
    <t>Exemples:</t>
  </si>
  <si>
    <t>Frais de certification (année 1 seulement)</t>
  </si>
  <si>
    <r>
      <t xml:space="preserve">- Le calcul du cumul des aides financières publiques directes ou indirectes reçues des organismes et sociétés d’État des gouvernements du Québec et du Canada, incluant les crédits d’impôt ainsi que des </t>
    </r>
    <r>
      <rPr>
        <sz val="11"/>
        <rFont val="Arial"/>
        <family val="2"/>
      </rPr>
      <t>entités municipales</t>
    </r>
    <r>
      <rPr>
        <sz val="11"/>
        <color theme="1"/>
        <rFont val="Calibri"/>
        <family val="2"/>
        <scheme val="minor"/>
      </rPr>
      <t xml:space="preserve"> qui ne sont pas directement bénéficiaires du programme, ne doit pas dépasser les taux suivants :</t>
    </r>
  </si>
  <si>
    <t>- Les aides financières provenant de la Banque de développement du Canada (BDC), de Financement agricole Canada (FAC) et de la Financière agricole du Québec (FADQ) sont à considérer comme des contributions privées si elles n’offrent aucun avantage conféré, soit qu’elles sont convenues aux conditions du marché.</t>
  </si>
  <si>
    <r>
      <t>Un message ou un nombre qui s’affiche en rouge lors du remplissage du plan</t>
    </r>
    <r>
      <rPr>
        <b/>
        <i/>
        <sz val="11"/>
        <color rgb="FFFF0000"/>
        <rFont val="Calibri"/>
        <family val="2"/>
        <scheme val="minor"/>
      </rPr>
      <t xml:space="preserve"> de financement </t>
    </r>
    <r>
      <rPr>
        <b/>
        <sz val="11"/>
        <color rgb="FFFF0000"/>
        <rFont val="Calibri"/>
        <family val="2"/>
        <scheme val="minor"/>
      </rPr>
      <t>indique une erreur à corriger.</t>
    </r>
  </si>
  <si>
    <t>Frais de déplacement et de séjour du demandeur</t>
  </si>
  <si>
    <t>Financement agricole Canada (FAC)</t>
  </si>
  <si>
    <t>Banque de développement du Canada (BDC)</t>
  </si>
  <si>
    <t>Système à implanter</t>
  </si>
  <si>
    <t>Système de base de gestion de la qualité et de la salubrité des aliments</t>
  </si>
  <si>
    <t>Plan de contrôle préventif</t>
  </si>
  <si>
    <t>Système de certification biologique</t>
  </si>
  <si>
    <t>code pour Cumul d'aide</t>
  </si>
  <si>
    <t>Volet 3 - Gestion de la qualité et de la salubrité des aliments</t>
  </si>
  <si>
    <t>15 000 $ / projet</t>
  </si>
  <si>
    <t>Contribution demandeur minimal</t>
  </si>
  <si>
    <t>Numéro de volet</t>
  </si>
  <si>
    <t>Sous-total de la rémunération du personnel interne :</t>
  </si>
  <si>
    <t>Sous-total en pourcentage :</t>
  </si>
  <si>
    <t xml:space="preserve">Sélection de type </t>
  </si>
  <si>
    <t>% du financement privé (pour un minimum de 20% des dépenses admissibles)</t>
  </si>
  <si>
    <t>Volet 3</t>
  </si>
  <si>
    <t>(Faites un choix si applicable)</t>
  </si>
  <si>
    <t>PROGRAMME TRANSFORMATION ALIMENTAIRE
Plan de financement - Volet 3 : Gestion de la qualité et de la salubrité des aliments</t>
  </si>
  <si>
    <t>Taux maximal de cumul des
 aides gouvernementales</t>
  </si>
  <si>
    <t>Description des honoraires (professionnels et contractuels) (y compris les frais de déplacement et de séjour)
Présentez un descriptif de l’accompagnement prévu par le consultant : étapes du projet, formation, pré-audit, etc., de même que le nombre d’heures prévues pour chacune d’elles. Indiquez le taux horaire pour les frais de consultation. Vous pouvez également transmettre la soumission du consultant et inscrire plutôt « Voir soumission ».
Le consultant doit posséder l’expertise nécessaire à la réalisation du projet. Si le consultant n’a jamais accompagné d’entreprises dans le cadre des différents programmes de transformation alimentaire du MAPAQ, il fera l’objet d’un processus d’évaluation avant de bénéficier de l’approbation du Ministère. Ce processus peut avoir lieu après le dépôt de la demande. Une évaluation des acquis scolaires et de l’expérience pertinente du consultant à partir du curriculum vitae et de pièces justificatives (diplôme, attestation de réussite d’une formation, etc.) sera réalisée à l’aide d’une grille.</t>
  </si>
  <si>
    <t>Accompagnement pour l’implantation d’un système de qualité (HACCP/PASA). Analyse des écarts : 30 h. Élaboration des procédures et mesures de contrôle pour chaque préalable : 175 h. Élaboration des plans HACCP : 50 h. Formations et accompagnement interne : 20 h. Pré-audit et rapport : 10 h.
Total : 285 heures</t>
  </si>
  <si>
    <t>L’aide financière liée aux services d’experts internes ne peut pas excéder 30 % de l’aide financière totale.</t>
  </si>
  <si>
    <t>Actions correctives – Achat de matériel et d’équipement, amélioration des locaux</t>
  </si>
  <si>
    <t>Équipement et fournisseurs</t>
  </si>
  <si>
    <t xml:space="preserve">Décrivez ce qui est non conforme par rapport aux exigences à respecter et précisez la localisation des éléments non conformes dans l’établissement. 
Ex. : Il n’y a pas de stations de lavage des mains à l’entrée de l’usine, dans la salle de découpe et dans la salle d’emballage.
N. B. : Si le projet se réalise dans un bâtiment neuf ou non aménagé, indiquez les améliorations à effectuer dans les locaux pour répondre aux exigences. </t>
  </si>
  <si>
    <t>Indiquez le numéro et la description de l’exigence en lien avec la non-conformité qui a été identifiée dans la colonne A.
Ex. : SQF, v. 8, art. 11.3.2.1 Des éviers pour le lavage des mains doivent se situer près de tous les points d’accès du personnel et dans des endroits accessibles dans l’ensemble des aires de manipulation et de transformation des aliments, selon les besoins.
N. B. : Pour l’implantation d’un système de base de gestion de la qualité et de la salubrité des aliments incorporant les bonnes pratiques de fabrication, indiquez le cahier de charge sur lequel vous vous basez.</t>
  </si>
  <si>
    <t>Indiquez les actions correctives à mettre en œuvre pour remédier à la non-conformité identifiée dans la colonne A et pour atteindre les exigences de la norme indiquée dans la colonne B.
Ex. : Installer 3 éviers en acier inoxydable munis des robinets sans contact pour le lavage des mains. Installer 3 distributeurs à savon et 3 distributeurs de serviettes en papier. Acheter 3 poubelles lavables pour les serviettes en papier.</t>
  </si>
  <si>
    <t>Sous-total des achats de matériel et d’équipement</t>
  </si>
  <si>
    <t>Frais de déplacement (lieu de départ et lieu d’arrivée, distance, indemnité par kilomètre, etc.), d’hébergement et de restauration</t>
  </si>
  <si>
    <t>Description de la dépense
Indiquez le type de logiciel et l’équipement informatique nécessaire à son fonctionnement, de même que les frais d’installation et de formation. S’il y a plusieurs dépenses, inscrivez le montant de chacune d’elles.</t>
  </si>
  <si>
    <t>Logiciel spécialisé, équipement informatique, installation et formation</t>
  </si>
  <si>
    <t>– La taxe sur les produits et services (TPS) et la taxe de vente du Québec (TVQ) sont non admissibles.</t>
  </si>
  <si>
    <t>– Le financement privé est formé des sources de financement telles que les fonds propres ou les prêts bancaires des institutions financières non gouvernementales (ex. : Desjardins, BNC, CIBC, RBC)</t>
  </si>
  <si>
    <t>•60 % des dépenses admissibles du projet;</t>
  </si>
  <si>
    <t>- Les subvention, les prêts gouvernementals et les garantie de prêt gouvernemental sont considéré à 100% dans le calcul du cumul.'[Plan de financement PTA 23-26 Volet 3 révisé linguistique.xlsx]Instructions'!$A$27:$O$27</t>
  </si>
  <si>
    <t>– Lors des réclamations, les pièces justificatives requises pour ce poste de dépenses sont les suivantes :
        Formulaire de déclaration des dépenses liées aux salaires (à remplir pour l’ensemble des salaires déclarés du demandeur);
        Extractions du registre de paie de l’employeur ou des relevés de paie de chaque employé, au besoin.</t>
  </si>
  <si>
    <t>Par ailleurs, les aides financières provenant de la BDC, de FAC et de la FADQ sont à considérer comme des contributions privées si elles n’offrent aucun avantage conféré, soit qu’elles sont convenues aux conditions du marché.</t>
  </si>
  <si>
    <t xml:space="preserve">Établissement qui réalise des activités de transformation alimentaire </t>
  </si>
  <si>
    <t xml:space="preserve">Établissement qui réalise au moins deux activités reconnues </t>
  </si>
  <si>
    <t>Établissement qui exploite une cuisine centrale</t>
  </si>
  <si>
    <t xml:space="preserve">Établissement qui se spécialise dans le transport d’animaux </t>
  </si>
  <si>
    <t>Établissement qui est enregistré au REQ mais sans activitées pour le moment</t>
  </si>
  <si>
    <t>Établissement qui est un OBNL lié au secteur des fromageries ou des abattoirs</t>
  </si>
  <si>
    <t>Transformation d'aliments biologiques</t>
  </si>
  <si>
    <t>Problématique de santé publique</t>
  </si>
  <si>
    <t>Établissement qui détient un permis de proximité ou d’abattoir sous inspection permanente</t>
  </si>
  <si>
    <t xml:space="preserve">Établissement qui détient une licence d’abattage d’animaux pour alimentation humaine </t>
  </si>
  <si>
    <t>Établissement qui fabrique du fromage et détient un permis d’exploitation d’une usine laitière</t>
  </si>
  <si>
    <t>Taux maximal d’aide financière admissible</t>
  </si>
  <si>
    <t xml:space="preserve">
Ventilez les dépenses nécessaires pour réaliser les actions correctives. Indiquez les informations pour chaque soumissionnaire, le cas échéant. 
Évier – Canac (750 $) 
Robinet sans contact – Robineterie Michaud (800 $)
Distributeur savon  – Uline (300 $)
Poubelle – Uline (450 $)
Plomberie et installation – Plomberie Simard (1 500 $)</t>
  </si>
  <si>
    <t>Hazard Analytics Critical Control Point (HACCP)</t>
  </si>
  <si>
    <t>Global Food Safety Initiative (GFSI)</t>
  </si>
  <si>
    <t>Salaire réel y compris les bonis, les avantages sociaux et les charges sociales</t>
  </si>
  <si>
    <t>Durée du projet</t>
  </si>
  <si>
    <t>Autres frais et dépenses  (ex. : frais d'inscription à une formation et les frais de location d’équipements et de locaux spécialisés 
pour la période de réalisation du projet )</t>
  </si>
  <si>
    <t>Nommer la source</t>
  </si>
  <si>
    <t>Ministère</t>
  </si>
  <si>
    <t>Municipalité/MRC</t>
  </si>
  <si>
    <t>Priorité/Bonification 1</t>
  </si>
  <si>
    <t>Priorité/Bonification 2</t>
  </si>
  <si>
    <t>Directeur(trice) qualité</t>
  </si>
  <si>
    <t>Coordonnateur(trice) ou responsable qualité</t>
  </si>
  <si>
    <t>Technicien(ne) qualité</t>
  </si>
  <si>
    <t>Propriétaire</t>
  </si>
  <si>
    <t>Chargé(e) de projets</t>
  </si>
  <si>
    <t>Directeur(trice) des opérations</t>
  </si>
  <si>
    <t>Directeur(trice) de production</t>
  </si>
  <si>
    <t>Institution bancaire</t>
  </si>
  <si>
    <t>C12</t>
  </si>
  <si>
    <t>C13</t>
  </si>
  <si>
    <t>Max C12 et C13</t>
  </si>
  <si>
    <t xml:space="preserve">Exemples de logiciels :
Logiciel de gestion du système qualité, PGI, logiciel de traçabilité, ajout d’un module de gestion des lots au PGI
Exemples de formations :
Deux formations seront suivies à l’ITA : Principes généraux du système HACCP (RSAC) et Mise en œuvre des programmes préalables au système HACCP (RSAC) au coût de 215 $ et de 415 $ respectivement. Deux personnes suivront ces formations, la responsable de la qualité et le directeur de production. </t>
  </si>
  <si>
    <t>Exemples d’équipement informatique :
Tablettes (295 $ x 2)
Lecteurs de codes-barres (49,99 $ x 4)
Routeurs sans-fil (219,99 $ x 2)
Électricien : passage des fils et raccordement (1 500 $)
Formation technique (300 $)</t>
  </si>
  <si>
    <t>Min C12 et C13</t>
  </si>
  <si>
    <t>Message Équipements</t>
  </si>
  <si>
    <t>Bonification</t>
  </si>
  <si>
    <t>Montant minimal d’aide admissible</t>
  </si>
  <si>
    <t>Montant maximal d’aide admissible</t>
  </si>
  <si>
    <t>• 70 % des dépenses admissibles pour les projets répondant à une ou des priorités ministérielles ou gouvernementales;</t>
  </si>
  <si>
    <t>• 90 % des dépenses admissibles pour les projets liés à l’installation d’une ligne d’abattage humanitaire pour le porc dans les abattoirs sous inspection fédérale.</t>
  </si>
  <si>
    <t>Type de prêts (bancaire, crédit-bail, prêt fournisseur, si autres, préciser etc. )</t>
  </si>
  <si>
    <t>– Inscrivez la description des coûts et les montants correspondants dans les cases bleues prévues à cet effet (lignes 22 à 64).</t>
  </si>
  <si>
    <t>Description des tâches</t>
  </si>
  <si>
    <t>Exemple : John Fassett</t>
  </si>
  <si>
    <t>Rédaction des procédures, Mise à jour des registres</t>
  </si>
  <si>
    <t>Financière agricole du Québec (FADQ)</t>
  </si>
  <si>
    <t xml:space="preserve">Attention: si vous avez sélectionné la priorité « Achat d'équipement d’un fournisseur immatriculé au REQ », l'aide financière inscrite au plan de financement sera automatiquement calculée, mais le % de bonification applicable sera ajusté aux équipements seulement lors de l'analyse de votre demande .    </t>
  </si>
  <si>
    <t>Calcul de 50% des salaires internes</t>
  </si>
  <si>
    <t>Calcul de 30% maximum de l'aide totale</t>
  </si>
  <si>
    <t>Aide accordée</t>
  </si>
  <si>
    <t>Sous-total de la rémunération du personnel interne admissible ;</t>
  </si>
  <si>
    <t>Avez-vous déjà fait d'autres demandes dans le cadre du programme PTA 2024-2026?</t>
  </si>
  <si>
    <t>Honoraires professionnels de l'expert externe (Consultant)</t>
  </si>
  <si>
    <t xml:space="preserve">Nom du représentant du demandeur : </t>
  </si>
  <si>
    <t>Incidence positive sur les émissions des gaz à effet de serre (développement durable)</t>
  </si>
  <si>
    <t>Incidence positive sur les matières résiduelles (développement durable)</t>
  </si>
  <si>
    <t xml:space="preserve">Incidence positive sur l'utilisation de l’eau (développement durable)
</t>
  </si>
  <si>
    <t xml:space="preserve">Consultant </t>
  </si>
  <si>
    <t>Expert interne qualifié</t>
  </si>
  <si>
    <t>Aucun des deux</t>
  </si>
  <si>
    <t xml:space="preserve">IMPORTANT :  
Les dépenses liées aux honoraires d’un consultant pour remplir ce formulaire de planification sont admissibles si le travail est réalisé après le dépôt de la demande d’aide financière. 
Il est suggéré de faire remplir la section 1 par un consultant ou un expert interne qualifié. Un délai de trois semaines après le dépôt de la demande est accordé pour remplir ce document et le remettre. Si ce délai n’est pas respecté, la demande d’aide financière sera rejetée.
 </t>
  </si>
  <si>
    <t>Les consultations inc.</t>
  </si>
  <si>
    <r>
      <t>L’aide financière maximale ne peut excéder 525 000 $ par demandeur. 
Une seule aide financière peut être octroyée par volet et par demandeur ou par groupe de demandeurs apparentés à partir du 1</t>
    </r>
    <r>
      <rPr>
        <b/>
        <vertAlign val="superscript"/>
        <sz val="12"/>
        <color rgb="FFFF0000"/>
        <rFont val="Arial"/>
        <family val="2"/>
      </rPr>
      <t>er</t>
    </r>
    <r>
      <rPr>
        <b/>
        <sz val="12"/>
        <color rgb="FFFF0000"/>
        <rFont val="Arial"/>
        <family val="2"/>
      </rPr>
      <t xml:space="preserve"> avril 2025, même si le montant maximal d’aide financière n’est pas atteint. De plus, l’aide financière doit viser un seul établissement du demandeur. </t>
    </r>
  </si>
  <si>
    <t>Est-ce que la section sur les actions correctives a été remplie par le consultant ou un expert interne qualifié?</t>
  </si>
  <si>
    <t>Salaire de l'expert interne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</si>
</sst>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0\ &quot;$&quot;_);\(#,##0\ &quot;$&quot;\)"/>
    <numFmt numFmtId="42" formatCode="_ * #,##0_)\ &quot;$&quot;_ ;_ * \(#,##0\)\ &quot;$&quot;_ ;_ * &quot;-&quot;_)\ &quot;$&quot;_ ;_ @_ "/>
    <numFmt numFmtId="44" formatCode="_ * #,##0.00_)\ &quot;$&quot;_ ;_ * \(#,##0.00\)\ &quot;$&quot;_ ;_ * &quot;-&quot;??_)\ &quot;$&quot;_ ;_ @_ "/>
    <numFmt numFmtId="164" formatCode="#,##0.00\ &quot;$&quot;"/>
    <numFmt numFmtId="165" formatCode="#,##0\ &quot;$&quot;"/>
    <numFmt numFmtId="166" formatCode="_ * #,##0_)\ &quot;$&quot;_ ;_ * \(#,##0\)\ &quot;$&quot;_ ;_ * &quot;-&quot;??_)\ &quot;$&quot;_ ;_ @_ "/>
  </numFmts>
  <fonts count="45" x14ac:knownFonts="1">
    <font>
      <sz val="11"/>
      <color theme="1"/>
      <name val="Calibri"/>
      <family val="2"/>
      <scheme val="minor"/>
    </font>
    <font>
      <sz val="11"/>
      <color theme="1"/>
      <name val="Arial Narrow"/>
      <family val="2"/>
    </font>
    <font>
      <sz val="9"/>
      <name val="Arial"/>
      <family val="2"/>
    </font>
    <font>
      <b/>
      <sz val="9"/>
      <name val="Arial"/>
      <family val="2"/>
    </font>
    <font>
      <b/>
      <sz val="8"/>
      <name val="Arial"/>
      <family val="2"/>
    </font>
    <font>
      <b/>
      <sz val="9"/>
      <color theme="1"/>
      <name val="Arial"/>
      <family val="2"/>
    </font>
    <font>
      <b/>
      <sz val="10"/>
      <name val="Arial"/>
      <family val="2"/>
    </font>
    <font>
      <sz val="11"/>
      <color theme="1"/>
      <name val="Arial"/>
      <family val="2"/>
    </font>
    <font>
      <sz val="8"/>
      <name val="Calibri"/>
      <family val="2"/>
      <scheme val="minor"/>
    </font>
    <font>
      <sz val="10"/>
      <color rgb="FFFF0000"/>
      <name val="Arial"/>
      <family val="2"/>
    </font>
    <font>
      <b/>
      <sz val="14"/>
      <color theme="1"/>
      <name val="Arial"/>
      <family val="2"/>
    </font>
    <font>
      <b/>
      <sz val="11"/>
      <color theme="1"/>
      <name val="Arial"/>
      <family val="2"/>
    </font>
    <font>
      <sz val="11"/>
      <color rgb="FFFF0000"/>
      <name val="Arial"/>
      <family val="2"/>
    </font>
    <font>
      <sz val="9"/>
      <color theme="1"/>
      <name val="Arial"/>
      <family val="2"/>
    </font>
    <font>
      <sz val="11"/>
      <color theme="1"/>
      <name val="Calibri"/>
      <family val="2"/>
      <scheme val="minor"/>
    </font>
    <font>
      <i/>
      <sz val="9"/>
      <name val="Arial"/>
      <family val="2"/>
    </font>
    <font>
      <b/>
      <sz val="10"/>
      <color rgb="FF265792"/>
      <name val="Arial"/>
      <family val="2"/>
    </font>
    <font>
      <b/>
      <sz val="14"/>
      <color rgb="FF265792"/>
      <name val="Arial"/>
      <family val="2"/>
    </font>
    <font>
      <b/>
      <sz val="11"/>
      <name val="Arial"/>
      <family val="2"/>
    </font>
    <font>
      <b/>
      <sz val="11"/>
      <color theme="1"/>
      <name val="Calibri"/>
      <family val="2"/>
      <scheme val="minor"/>
    </font>
    <font>
      <sz val="11"/>
      <name val="Calibri"/>
      <family val="2"/>
      <scheme val="minor"/>
    </font>
    <font>
      <b/>
      <sz val="11"/>
      <color theme="4"/>
      <name val="Arial"/>
      <family val="2"/>
    </font>
    <font>
      <b/>
      <sz val="9"/>
      <color theme="4"/>
      <name val="Arial"/>
      <family val="2"/>
    </font>
    <font>
      <sz val="8"/>
      <color theme="1"/>
      <name val="Arial"/>
      <family val="2"/>
    </font>
    <font>
      <b/>
      <sz val="11"/>
      <color rgb="FFFF0000"/>
      <name val="Calibri"/>
      <family val="2"/>
      <scheme val="minor"/>
    </font>
    <font>
      <sz val="10"/>
      <color theme="0"/>
      <name val="Arial"/>
      <family val="2"/>
    </font>
    <font>
      <b/>
      <sz val="10"/>
      <color theme="0"/>
      <name val="Arial"/>
      <family val="2"/>
    </font>
    <font>
      <b/>
      <i/>
      <sz val="11"/>
      <color rgb="FFFF0000"/>
      <name val="Calibri"/>
      <family val="2"/>
      <scheme val="minor"/>
    </font>
    <font>
      <sz val="10"/>
      <name val="Arial"/>
      <family val="2"/>
    </font>
    <font>
      <b/>
      <sz val="11"/>
      <name val="Calibri"/>
      <family val="2"/>
      <scheme val="minor"/>
    </font>
    <font>
      <b/>
      <i/>
      <sz val="11"/>
      <name val="Calibri"/>
      <family val="2"/>
      <scheme val="minor"/>
    </font>
    <font>
      <sz val="14"/>
      <name val="Arial"/>
      <family val="2"/>
    </font>
    <font>
      <b/>
      <sz val="12"/>
      <name val="Arial"/>
      <family val="2"/>
    </font>
    <font>
      <b/>
      <sz val="12"/>
      <color rgb="FFFF0000"/>
      <name val="Arial"/>
      <family val="2"/>
    </font>
    <font>
      <sz val="13"/>
      <name val="Arial"/>
      <family val="2"/>
    </font>
    <font>
      <b/>
      <sz val="14"/>
      <name val="Arial"/>
      <family val="2"/>
    </font>
    <font>
      <sz val="14"/>
      <color rgb="FFFF0000"/>
      <name val="Arial"/>
      <family val="2"/>
    </font>
    <font>
      <b/>
      <i/>
      <sz val="9"/>
      <name val="Arial"/>
      <family val="2"/>
    </font>
    <font>
      <sz val="11"/>
      <name val="Arial"/>
      <family val="2"/>
    </font>
    <font>
      <b/>
      <i/>
      <sz val="9"/>
      <color theme="1"/>
      <name val="Arial"/>
      <family val="2"/>
    </font>
    <font>
      <i/>
      <sz val="9"/>
      <color theme="1"/>
      <name val="Arial"/>
      <family val="2"/>
    </font>
    <font>
      <b/>
      <sz val="11"/>
      <color rgb="FFFF0000"/>
      <name val="Arial"/>
      <family val="2"/>
    </font>
    <font>
      <b/>
      <sz val="9"/>
      <color indexed="81"/>
      <name val="Tahoma"/>
      <family val="2"/>
    </font>
    <font>
      <b/>
      <sz val="9"/>
      <color rgb="FFFF0000"/>
      <name val="Arial"/>
      <family val="2"/>
    </font>
    <font>
      <b/>
      <vertAlign val="superscript"/>
      <sz val="12"/>
      <color rgb="FFFF0000"/>
      <name val="Arial"/>
      <family val="2"/>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bgColor theme="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9" tint="0.39997558519241921"/>
        <bgColor theme="4"/>
      </patternFill>
    </fill>
    <fill>
      <patternFill patternType="solid">
        <fgColor theme="4" tint="0.79998168889431442"/>
        <bgColor indexed="64"/>
      </patternFill>
    </fill>
    <fill>
      <patternFill patternType="solid">
        <fgColor rgb="FF4E5662"/>
        <bgColor indexed="64"/>
      </patternFill>
    </fill>
    <fill>
      <patternFill patternType="solid">
        <fgColor theme="9" tint="0.39997558519241921"/>
        <bgColor indexed="64"/>
      </patternFill>
    </fill>
    <fill>
      <patternFill patternType="solid">
        <fgColor rgb="FFDAE6F0"/>
        <bgColor indexed="64"/>
      </patternFill>
    </fill>
    <fill>
      <patternFill patternType="solid">
        <fgColor rgb="FFF7F7F7"/>
        <bgColor rgb="FF000000"/>
      </patternFill>
    </fill>
    <fill>
      <patternFill patternType="solid">
        <fgColor rgb="FFF7F7F7"/>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FFFF00"/>
        <bgColor theme="4" tint="0.79998168889431442"/>
      </patternFill>
    </fill>
    <fill>
      <patternFill patternType="solid">
        <fgColor rgb="FFFFFF00"/>
        <bgColor theme="4"/>
      </patternFill>
    </fill>
    <fill>
      <patternFill patternType="solid">
        <fgColor theme="0" tint="-0.249977111117893"/>
        <bgColor indexed="64"/>
      </patternFill>
    </fill>
    <fill>
      <patternFill patternType="solid">
        <fgColor theme="0"/>
        <bgColor theme="4" tint="0.79998168889431442"/>
      </patternFill>
    </fill>
    <fill>
      <patternFill patternType="solid">
        <fgColor theme="4" tint="-0.249977111117893"/>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E3E3E3"/>
      </left>
      <right style="thin">
        <color rgb="FFE3E3E3"/>
      </right>
      <top/>
      <bottom style="thin">
        <color rgb="FFE3E3E3"/>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 fillId="0" borderId="0"/>
    <xf numFmtId="44" fontId="14" fillId="0" borderId="0" applyFont="0" applyFill="0" applyBorder="0" applyAlignment="0" applyProtection="0"/>
    <xf numFmtId="9" fontId="14" fillId="0" borderId="0" applyFont="0" applyFill="0" applyBorder="0" applyAlignment="0" applyProtection="0"/>
    <xf numFmtId="0" fontId="14" fillId="0" borderId="0"/>
  </cellStyleXfs>
  <cellXfs count="295">
    <xf numFmtId="0" fontId="0" fillId="0" borderId="0" xfId="0"/>
    <xf numFmtId="0" fontId="7" fillId="0" borderId="0" xfId="0" applyFont="1"/>
    <xf numFmtId="0" fontId="7" fillId="0" borderId="0" xfId="0" applyFont="1" applyAlignment="1">
      <alignment vertical="center"/>
    </xf>
    <xf numFmtId="0" fontId="10" fillId="0" borderId="0" xfId="0" applyFont="1"/>
    <xf numFmtId="0" fontId="11" fillId="0" borderId="0" xfId="0" applyFont="1"/>
    <xf numFmtId="0" fontId="7" fillId="0" borderId="0" xfId="1" applyFont="1"/>
    <xf numFmtId="0" fontId="5" fillId="3" borderId="5" xfId="1" applyFont="1" applyFill="1" applyBorder="1" applyAlignment="1">
      <alignment horizontal="center" vertical="center"/>
    </xf>
    <xf numFmtId="0" fontId="5" fillId="3" borderId="5" xfId="1" applyFont="1" applyFill="1" applyBorder="1" applyAlignment="1">
      <alignment horizontal="center" vertical="center" wrapText="1"/>
    </xf>
    <xf numFmtId="164" fontId="2" fillId="4" borderId="6" xfId="1" applyNumberFormat="1" applyFont="1" applyFill="1" applyBorder="1" applyAlignment="1" applyProtection="1">
      <alignment horizontal="right" vertical="center"/>
      <protection locked="0"/>
    </xf>
    <xf numFmtId="44" fontId="2" fillId="4" borderId="5" xfId="2" applyFont="1" applyFill="1" applyBorder="1" applyAlignment="1" applyProtection="1">
      <alignment horizontal="center" vertical="center"/>
      <protection locked="0"/>
    </xf>
    <xf numFmtId="0" fontId="2" fillId="0" borderId="0" xfId="1" applyFont="1" applyAlignment="1">
      <alignment horizontal="left" vertical="center" wrapText="1"/>
    </xf>
    <xf numFmtId="0" fontId="2" fillId="0" borderId="0" xfId="0" applyFont="1" applyAlignment="1">
      <alignment horizontal="left" vertical="center" wrapText="1"/>
    </xf>
    <xf numFmtId="0" fontId="3" fillId="2" borderId="0" xfId="1" applyFont="1" applyFill="1" applyAlignment="1">
      <alignment vertical="center" wrapText="1"/>
    </xf>
    <xf numFmtId="0" fontId="9" fillId="0" borderId="0" xfId="1" applyFont="1" applyAlignment="1">
      <alignment horizontal="left" vertical="center" wrapText="1"/>
    </xf>
    <xf numFmtId="164" fontId="15" fillId="6" borderId="6" xfId="1" applyNumberFormat="1" applyFont="1" applyFill="1" applyBorder="1" applyAlignment="1">
      <alignment horizontal="right" vertical="center"/>
    </xf>
    <xf numFmtId="164" fontId="3" fillId="6" borderId="5" xfId="1" applyNumberFormat="1" applyFont="1" applyFill="1" applyBorder="1" applyAlignment="1">
      <alignment vertical="center"/>
    </xf>
    <xf numFmtId="0" fontId="12" fillId="0" borderId="0" xfId="0" applyFont="1"/>
    <xf numFmtId="164" fontId="3" fillId="11" borderId="1" xfId="1" applyNumberFormat="1" applyFont="1" applyFill="1" applyBorder="1" applyAlignment="1">
      <alignment vertical="center"/>
    </xf>
    <xf numFmtId="164" fontId="3" fillId="11" borderId="8" xfId="1" applyNumberFormat="1" applyFont="1" applyFill="1" applyBorder="1" applyAlignment="1">
      <alignment vertical="center"/>
    </xf>
    <xf numFmtId="164" fontId="3" fillId="11" borderId="2" xfId="1" applyNumberFormat="1" applyFont="1" applyFill="1" applyBorder="1" applyAlignment="1">
      <alignment vertical="center"/>
    </xf>
    <xf numFmtId="164" fontId="3" fillId="11" borderId="9" xfId="1" applyNumberFormat="1" applyFont="1" applyFill="1" applyBorder="1" applyAlignment="1">
      <alignment vertical="center"/>
    </xf>
    <xf numFmtId="164" fontId="6" fillId="15" borderId="5" xfId="1" applyNumberFormat="1" applyFont="1" applyFill="1" applyBorder="1" applyAlignment="1">
      <alignment horizontal="center" vertical="center"/>
    </xf>
    <xf numFmtId="44" fontId="15" fillId="6" borderId="5" xfId="2" applyFont="1" applyFill="1" applyBorder="1" applyAlignment="1" applyProtection="1">
      <alignment horizontal="center" vertical="center"/>
    </xf>
    <xf numFmtId="2" fontId="15" fillId="6" borderId="5" xfId="3" applyNumberFormat="1" applyFont="1" applyFill="1" applyBorder="1" applyAlignment="1" applyProtection="1">
      <alignment horizontal="center" vertical="center"/>
    </xf>
    <xf numFmtId="2" fontId="2" fillId="4" borderId="5" xfId="3" applyNumberFormat="1" applyFont="1" applyFill="1" applyBorder="1" applyAlignment="1" applyProtection="1">
      <alignment horizontal="center" vertical="center"/>
      <protection locked="0"/>
    </xf>
    <xf numFmtId="0" fontId="15" fillId="6" borderId="5" xfId="1" applyFont="1" applyFill="1" applyBorder="1" applyAlignment="1">
      <alignment horizontal="center" vertical="center"/>
    </xf>
    <xf numFmtId="10" fontId="15" fillId="6" borderId="5" xfId="3" applyNumberFormat="1" applyFont="1" applyFill="1" applyBorder="1" applyAlignment="1" applyProtection="1">
      <alignment horizontal="center" vertical="center"/>
    </xf>
    <xf numFmtId="10" fontId="2" fillId="4" borderId="5" xfId="3" applyNumberFormat="1" applyFont="1" applyFill="1" applyBorder="1" applyAlignment="1" applyProtection="1">
      <alignment horizontal="center" vertical="center"/>
      <protection locked="0"/>
    </xf>
    <xf numFmtId="0" fontId="3" fillId="6" borderId="5" xfId="1" applyFont="1" applyFill="1" applyBorder="1" applyAlignment="1">
      <alignment horizontal="center" vertical="center" wrapText="1"/>
    </xf>
    <xf numFmtId="0" fontId="0" fillId="0" borderId="0" xfId="0" applyAlignment="1">
      <alignment wrapText="1"/>
    </xf>
    <xf numFmtId="49" fontId="0" fillId="0" borderId="0" xfId="0" applyNumberFormat="1" applyAlignment="1">
      <alignment wrapText="1"/>
    </xf>
    <xf numFmtId="0" fontId="25" fillId="0" borderId="0" xfId="0" applyFont="1" applyAlignment="1">
      <alignment vertical="center"/>
    </xf>
    <xf numFmtId="0" fontId="25" fillId="0" borderId="0" xfId="0" applyFont="1"/>
    <xf numFmtId="0" fontId="26" fillId="0" borderId="0" xfId="0" applyFont="1" applyAlignment="1">
      <alignment vertical="center"/>
    </xf>
    <xf numFmtId="0" fontId="28" fillId="0" borderId="0" xfId="0" applyFont="1" applyAlignment="1">
      <alignment vertical="center"/>
    </xf>
    <xf numFmtId="0" fontId="28" fillId="0" borderId="0" xfId="0" applyFont="1"/>
    <xf numFmtId="0" fontId="28" fillId="8" borderId="0" xfId="0" applyFont="1" applyFill="1"/>
    <xf numFmtId="0" fontId="28" fillId="0" borderId="0" xfId="0" applyFont="1" applyAlignment="1">
      <alignment horizontal="left"/>
    </xf>
    <xf numFmtId="0" fontId="28" fillId="7" borderId="15" xfId="0" applyFont="1" applyFill="1" applyBorder="1"/>
    <xf numFmtId="0" fontId="28" fillId="0" borderId="15" xfId="0" applyFont="1" applyBorder="1"/>
    <xf numFmtId="0" fontId="28" fillId="5" borderId="0" xfId="0" applyFont="1" applyFill="1" applyAlignment="1">
      <alignment vertical="center"/>
    </xf>
    <xf numFmtId="0" fontId="6" fillId="5" borderId="0" xfId="0" applyFont="1" applyFill="1" applyAlignment="1">
      <alignment vertical="center"/>
    </xf>
    <xf numFmtId="0" fontId="6" fillId="0" borderId="0" xfId="0" applyFont="1" applyAlignment="1">
      <alignment vertical="center"/>
    </xf>
    <xf numFmtId="9" fontId="28" fillId="7" borderId="11" xfId="0" applyNumberFormat="1" applyFont="1" applyFill="1" applyBorder="1" applyAlignment="1">
      <alignment horizontal="left"/>
    </xf>
    <xf numFmtId="0" fontId="28" fillId="0" borderId="11" xfId="0" applyFont="1" applyBorder="1"/>
    <xf numFmtId="0" fontId="28" fillId="7" borderId="11" xfId="0" applyFont="1" applyFill="1" applyBorder="1"/>
    <xf numFmtId="0" fontId="28" fillId="7" borderId="11" xfId="0" applyFont="1" applyFill="1" applyBorder="1" applyAlignment="1">
      <alignment horizontal="center"/>
    </xf>
    <xf numFmtId="0" fontId="28" fillId="0" borderId="11" xfId="0" applyFont="1" applyBorder="1" applyAlignment="1">
      <alignment horizontal="center"/>
    </xf>
    <xf numFmtId="165" fontId="28" fillId="7" borderId="11" xfId="0" applyNumberFormat="1" applyFont="1" applyFill="1" applyBorder="1"/>
    <xf numFmtId="164" fontId="28" fillId="0" borderId="15" xfId="0" applyNumberFormat="1" applyFont="1" applyBorder="1" applyAlignment="1">
      <alignment horizontal="center"/>
    </xf>
    <xf numFmtId="165" fontId="28" fillId="0" borderId="11" xfId="0" applyNumberFormat="1" applyFont="1" applyBorder="1"/>
    <xf numFmtId="164" fontId="28" fillId="7" borderId="15" xfId="0" applyNumberFormat="1" applyFont="1" applyFill="1" applyBorder="1" applyAlignment="1">
      <alignment horizontal="center"/>
    </xf>
    <xf numFmtId="165" fontId="28" fillId="10" borderId="11" xfId="0" applyNumberFormat="1" applyFont="1" applyFill="1" applyBorder="1"/>
    <xf numFmtId="0" fontId="6" fillId="9" borderId="0" xfId="0" applyFont="1" applyFill="1" applyAlignment="1">
      <alignment vertical="center"/>
    </xf>
    <xf numFmtId="0" fontId="28" fillId="0" borderId="0" xfId="0" applyFont="1" applyAlignment="1">
      <alignment horizontal="center"/>
    </xf>
    <xf numFmtId="165" fontId="28" fillId="0" borderId="0" xfId="0" applyNumberFormat="1" applyFont="1" applyAlignment="1">
      <alignment horizontal="left"/>
    </xf>
    <xf numFmtId="9" fontId="28" fillId="0" borderId="0" xfId="0" applyNumberFormat="1" applyFont="1" applyAlignment="1">
      <alignment horizontal="left"/>
    </xf>
    <xf numFmtId="164" fontId="28" fillId="0" borderId="0" xfId="0" applyNumberFormat="1" applyFont="1" applyAlignment="1">
      <alignment horizontal="left"/>
    </xf>
    <xf numFmtId="0" fontId="6" fillId="9" borderId="0" xfId="0" applyFont="1" applyFill="1" applyAlignment="1">
      <alignment vertical="center" wrapText="1"/>
    </xf>
    <xf numFmtId="0" fontId="20" fillId="0" borderId="0" xfId="0" applyFont="1" applyAlignment="1">
      <alignment vertical="center" wrapText="1"/>
    </xf>
    <xf numFmtId="0" fontId="20" fillId="0" borderId="0" xfId="0" applyFont="1" applyAlignment="1">
      <alignment horizontal="center" vertical="center" wrapText="1"/>
    </xf>
    <xf numFmtId="165" fontId="28" fillId="0" borderId="0" xfId="0" applyNumberFormat="1" applyFont="1" applyAlignment="1">
      <alignment horizontal="center" vertical="center"/>
    </xf>
    <xf numFmtId="0" fontId="6" fillId="12" borderId="0" xfId="0" applyFont="1" applyFill="1"/>
    <xf numFmtId="0" fontId="2" fillId="14" borderId="18" xfId="0" applyFont="1" applyFill="1" applyBorder="1" applyAlignment="1" applyProtection="1">
      <alignment vertical="center" wrapText="1"/>
      <protection hidden="1"/>
    </xf>
    <xf numFmtId="0" fontId="6" fillId="17" borderId="0" xfId="0" applyFont="1" applyFill="1"/>
    <xf numFmtId="0" fontId="23" fillId="0" borderId="0" xfId="0" applyFont="1" applyAlignment="1">
      <alignment horizontal="center" vertical="center" wrapText="1"/>
    </xf>
    <xf numFmtId="165" fontId="28" fillId="8" borderId="11" xfId="0" applyNumberFormat="1" applyFont="1" applyFill="1" applyBorder="1"/>
    <xf numFmtId="165" fontId="28" fillId="19" borderId="11" xfId="0" applyNumberFormat="1" applyFont="1" applyFill="1" applyBorder="1"/>
    <xf numFmtId="0" fontId="6" fillId="20" borderId="0" xfId="0" applyFont="1" applyFill="1" applyAlignment="1">
      <alignment vertical="center" wrapText="1"/>
    </xf>
    <xf numFmtId="0" fontId="20" fillId="8" borderId="0" xfId="0" applyFont="1" applyFill="1" applyAlignment="1">
      <alignment horizontal="center" vertical="center" wrapText="1"/>
    </xf>
    <xf numFmtId="0" fontId="28" fillId="8" borderId="0" xfId="0" applyFont="1" applyFill="1" applyAlignment="1">
      <alignment horizontal="left"/>
    </xf>
    <xf numFmtId="9" fontId="20" fillId="8" borderId="0" xfId="0" applyNumberFormat="1" applyFont="1" applyFill="1" applyAlignment="1">
      <alignment horizontal="center" vertical="center" wrapText="1"/>
    </xf>
    <xf numFmtId="0" fontId="2" fillId="3" borderId="5" xfId="1" applyFont="1" applyFill="1" applyBorder="1" applyAlignment="1">
      <alignment horizontal="center" vertical="center"/>
    </xf>
    <xf numFmtId="49" fontId="29" fillId="0" borderId="0" xfId="0" applyNumberFormat="1" applyFont="1" applyAlignment="1">
      <alignment horizontal="left" wrapText="1"/>
    </xf>
    <xf numFmtId="49" fontId="20" fillId="0" borderId="0" xfId="0" applyNumberFormat="1" applyFont="1" applyAlignment="1">
      <alignment horizontal="left" wrapText="1"/>
    </xf>
    <xf numFmtId="0" fontId="5" fillId="3" borderId="6" xfId="1" applyFont="1" applyFill="1" applyBorder="1" applyAlignment="1">
      <alignment horizontal="center" vertical="center"/>
    </xf>
    <xf numFmtId="0" fontId="15" fillId="6" borderId="6" xfId="1" applyFont="1" applyFill="1" applyBorder="1" applyAlignment="1">
      <alignment horizontal="center" vertical="center"/>
    </xf>
    <xf numFmtId="0" fontId="0" fillId="0" borderId="0" xfId="0" applyAlignment="1">
      <alignment horizontal="left" vertical="center" wrapText="1"/>
    </xf>
    <xf numFmtId="0" fontId="4" fillId="2" borderId="0" xfId="1" applyFont="1" applyFill="1" applyAlignment="1">
      <alignment vertical="center" wrapText="1"/>
    </xf>
    <xf numFmtId="9" fontId="28" fillId="0" borderId="0" xfId="0" applyNumberFormat="1" applyFont="1"/>
    <xf numFmtId="0" fontId="11" fillId="0" borderId="0" xfId="0" applyFont="1" applyAlignment="1">
      <alignment vertical="center"/>
    </xf>
    <xf numFmtId="0" fontId="34" fillId="0" borderId="0" xfId="0" applyFont="1"/>
    <xf numFmtId="0" fontId="31" fillId="0" borderId="0" xfId="0" applyFont="1"/>
    <xf numFmtId="0" fontId="36" fillId="0" borderId="0" xfId="0" applyFont="1"/>
    <xf numFmtId="0" fontId="31" fillId="0" borderId="0" xfId="0" applyFont="1" applyProtection="1">
      <protection locked="0"/>
    </xf>
    <xf numFmtId="49" fontId="24" fillId="0" borderId="0" xfId="0" applyNumberFormat="1" applyFont="1" applyAlignment="1">
      <alignment horizontal="left" wrapText="1"/>
    </xf>
    <xf numFmtId="49" fontId="20" fillId="2" borderId="0" xfId="0" applyNumberFormat="1" applyFont="1" applyFill="1" applyAlignment="1">
      <alignment horizontal="left" wrapText="1"/>
    </xf>
    <xf numFmtId="0" fontId="0" fillId="2" borderId="0" xfId="0" applyFill="1" applyAlignment="1">
      <alignment wrapText="1"/>
    </xf>
    <xf numFmtId="0" fontId="22" fillId="3" borderId="5" xfId="1" applyFont="1" applyFill="1" applyBorder="1" applyAlignment="1">
      <alignment horizontal="center" vertical="center"/>
    </xf>
    <xf numFmtId="0" fontId="2" fillId="4" borderId="5" xfId="1" applyFont="1" applyFill="1" applyBorder="1" applyAlignment="1" applyProtection="1">
      <alignment vertical="top"/>
      <protection locked="0"/>
    </xf>
    <xf numFmtId="0" fontId="3" fillId="6" borderId="5" xfId="1" applyFont="1" applyFill="1" applyBorder="1" applyAlignment="1">
      <alignment horizontal="center" vertical="center"/>
    </xf>
    <xf numFmtId="0" fontId="28" fillId="7" borderId="0" xfId="0" applyFont="1" applyFill="1"/>
    <xf numFmtId="0" fontId="28" fillId="22" borderId="11" xfId="0" applyFont="1" applyFill="1" applyBorder="1"/>
    <xf numFmtId="0" fontId="13" fillId="6" borderId="5" xfId="0" applyFont="1" applyFill="1" applyBorder="1" applyAlignment="1">
      <alignment horizontal="right" vertical="center"/>
    </xf>
    <xf numFmtId="10" fontId="28" fillId="19" borderId="11" xfId="0" applyNumberFormat="1" applyFont="1" applyFill="1" applyBorder="1"/>
    <xf numFmtId="10" fontId="28" fillId="0" borderId="0" xfId="0" applyNumberFormat="1" applyFont="1" applyAlignment="1">
      <alignment horizontal="left"/>
    </xf>
    <xf numFmtId="9" fontId="3" fillId="6" borderId="5" xfId="1" applyNumberFormat="1" applyFont="1" applyFill="1" applyBorder="1" applyAlignment="1">
      <alignment horizontal="center" vertical="center"/>
    </xf>
    <xf numFmtId="165" fontId="3" fillId="6" borderId="5" xfId="1" applyNumberFormat="1" applyFont="1" applyFill="1" applyBorder="1" applyAlignment="1">
      <alignment horizontal="center" vertical="center"/>
    </xf>
    <xf numFmtId="164" fontId="15" fillId="6" borderId="5" xfId="1" applyNumberFormat="1" applyFont="1" applyFill="1" applyBorder="1" applyAlignment="1">
      <alignment vertical="center"/>
    </xf>
    <xf numFmtId="0" fontId="15" fillId="6" borderId="6" xfId="1" applyFont="1" applyFill="1" applyBorder="1" applyAlignment="1">
      <alignment vertical="center" wrapText="1"/>
    </xf>
    <xf numFmtId="0" fontId="2" fillId="4" borderId="6" xfId="1" applyFont="1" applyFill="1" applyBorder="1" applyAlignment="1" applyProtection="1">
      <alignment vertical="top" wrapText="1"/>
      <protection locked="0"/>
    </xf>
    <xf numFmtId="164" fontId="15" fillId="6" borderId="5" xfId="1" applyNumberFormat="1" applyFont="1" applyFill="1" applyBorder="1" applyAlignment="1">
      <alignment horizontal="right" vertical="center"/>
    </xf>
    <xf numFmtId="164" fontId="2" fillId="4" borderId="5" xfId="1" applyNumberFormat="1" applyFont="1" applyFill="1" applyBorder="1" applyAlignment="1" applyProtection="1">
      <alignment horizontal="right" vertical="center"/>
      <protection locked="0"/>
    </xf>
    <xf numFmtId="164" fontId="15" fillId="6" borderId="5" xfId="1" applyNumberFormat="1" applyFont="1" applyFill="1" applyBorder="1" applyAlignment="1">
      <alignment horizontal="right" vertical="center" wrapText="1"/>
    </xf>
    <xf numFmtId="164" fontId="3" fillId="11" borderId="5" xfId="1" applyNumberFormat="1" applyFont="1" applyFill="1" applyBorder="1" applyAlignment="1">
      <alignment vertical="center"/>
    </xf>
    <xf numFmtId="0" fontId="5" fillId="16" borderId="5" xfId="1" applyFont="1" applyFill="1" applyBorder="1" applyAlignment="1">
      <alignment horizontal="center" vertical="center" wrapText="1"/>
    </xf>
    <xf numFmtId="42" fontId="38" fillId="21" borderId="10" xfId="0" applyNumberFormat="1" applyFont="1" applyFill="1" applyBorder="1" applyAlignment="1">
      <alignment horizontal="center" vertical="center" wrapText="1"/>
    </xf>
    <xf numFmtId="166" fontId="38" fillId="21" borderId="10" xfId="0" applyNumberFormat="1" applyFont="1" applyFill="1" applyBorder="1" applyAlignment="1">
      <alignment horizontal="center" vertical="center" wrapText="1"/>
    </xf>
    <xf numFmtId="10" fontId="38" fillId="21" borderId="10" xfId="3" applyNumberFormat="1" applyFont="1" applyFill="1" applyBorder="1" applyAlignment="1" applyProtection="1">
      <alignment horizontal="center" vertical="center" wrapText="1"/>
    </xf>
    <xf numFmtId="9" fontId="38" fillId="21" borderId="21" xfId="0" applyNumberFormat="1" applyFont="1" applyFill="1" applyBorder="1" applyAlignment="1">
      <alignment horizontal="center" vertical="center" wrapText="1"/>
    </xf>
    <xf numFmtId="0" fontId="38" fillId="13" borderId="10" xfId="0" applyFont="1" applyFill="1" applyBorder="1" applyAlignment="1" applyProtection="1">
      <alignment horizontal="center" vertical="center" wrapText="1"/>
      <protection locked="0"/>
    </xf>
    <xf numFmtId="42" fontId="38" fillId="13" borderId="5" xfId="0" applyNumberFormat="1" applyFont="1" applyFill="1" applyBorder="1" applyAlignment="1" applyProtection="1">
      <alignment horizontal="center" vertical="center" wrapText="1"/>
      <protection locked="0"/>
    </xf>
    <xf numFmtId="42" fontId="38" fillId="13" borderId="23" xfId="0" applyNumberFormat="1" applyFont="1" applyFill="1" applyBorder="1" applyAlignment="1" applyProtection="1">
      <alignment horizontal="center" vertical="center" wrapText="1"/>
      <protection locked="0"/>
    </xf>
    <xf numFmtId="166" fontId="38" fillId="6" borderId="10" xfId="0" applyNumberFormat="1" applyFont="1" applyFill="1" applyBorder="1" applyAlignment="1">
      <alignment horizontal="center" vertical="center" wrapText="1"/>
    </xf>
    <xf numFmtId="10" fontId="38" fillId="6" borderId="10" xfId="3" applyNumberFormat="1" applyFont="1" applyFill="1" applyBorder="1" applyAlignment="1" applyProtection="1">
      <alignment horizontal="center" vertical="center" wrapText="1"/>
    </xf>
    <xf numFmtId="10" fontId="38" fillId="6" borderId="21" xfId="0" applyNumberFormat="1" applyFont="1" applyFill="1" applyBorder="1" applyAlignment="1">
      <alignment horizontal="center" vertical="center" wrapText="1"/>
    </xf>
    <xf numFmtId="166" fontId="18" fillId="6" borderId="25" xfId="0" applyNumberFormat="1" applyFont="1" applyFill="1" applyBorder="1" applyAlignment="1">
      <alignment horizontal="center" vertical="center" wrapText="1"/>
    </xf>
    <xf numFmtId="10" fontId="18" fillId="6" borderId="25" xfId="3" applyNumberFormat="1" applyFont="1" applyFill="1" applyBorder="1" applyAlignment="1">
      <alignment horizontal="center" vertical="center" wrapText="1"/>
    </xf>
    <xf numFmtId="10" fontId="18" fillId="6" borderId="26" xfId="0" applyNumberFormat="1" applyFont="1" applyFill="1" applyBorder="1" applyAlignment="1">
      <alignment horizontal="center" vertical="center" wrapText="1"/>
    </xf>
    <xf numFmtId="5" fontId="18" fillId="13" borderId="25" xfId="0" applyNumberFormat="1" applyFont="1" applyFill="1" applyBorder="1" applyAlignment="1">
      <alignment horizontal="center" vertical="center" wrapText="1"/>
    </xf>
    <xf numFmtId="0" fontId="37" fillId="6" borderId="6" xfId="1" applyFont="1" applyFill="1" applyBorder="1" applyAlignment="1">
      <alignment horizontal="left" vertical="center" wrapText="1"/>
    </xf>
    <xf numFmtId="0" fontId="3" fillId="13" borderId="5" xfId="1" applyFont="1" applyFill="1" applyBorder="1" applyAlignment="1" applyProtection="1">
      <alignment horizontal="center" vertical="center" wrapText="1"/>
      <protection locked="0"/>
    </xf>
    <xf numFmtId="0" fontId="28" fillId="22" borderId="0" xfId="0" applyFont="1" applyFill="1"/>
    <xf numFmtId="0" fontId="4" fillId="0" borderId="0" xfId="1" applyFont="1" applyAlignment="1">
      <alignment horizontal="center" vertical="center" wrapText="1"/>
    </xf>
    <xf numFmtId="9" fontId="3" fillId="0" borderId="0" xfId="1" applyNumberFormat="1" applyFont="1" applyAlignment="1">
      <alignment horizontal="center" vertical="center"/>
    </xf>
    <xf numFmtId="0" fontId="11" fillId="2" borderId="0" xfId="0" applyFont="1" applyFill="1"/>
    <xf numFmtId="0" fontId="38" fillId="21" borderId="14" xfId="0" applyFont="1" applyFill="1" applyBorder="1" applyAlignment="1">
      <alignment horizontal="center" vertical="center"/>
    </xf>
    <xf numFmtId="0" fontId="38" fillId="21" borderId="20" xfId="0" applyFont="1" applyFill="1" applyBorder="1" applyAlignment="1">
      <alignment horizontal="center" vertical="center" wrapText="1"/>
    </xf>
    <xf numFmtId="0" fontId="38" fillId="13" borderId="22" xfId="0" applyFont="1" applyFill="1" applyBorder="1" applyAlignment="1" applyProtection="1">
      <alignment horizontal="center" vertical="center" wrapText="1"/>
      <protection locked="0"/>
    </xf>
    <xf numFmtId="0" fontId="28" fillId="2" borderId="0" xfId="0" applyFont="1" applyFill="1"/>
    <xf numFmtId="10" fontId="3" fillId="6" borderId="5" xfId="1" applyNumberFormat="1" applyFont="1" applyFill="1" applyBorder="1" applyAlignment="1">
      <alignment vertical="center"/>
    </xf>
    <xf numFmtId="0" fontId="6" fillId="0" borderId="0" xfId="0" applyFont="1" applyAlignment="1">
      <alignment horizontal="center" vertical="center"/>
    </xf>
    <xf numFmtId="10" fontId="6" fillId="0" borderId="0" xfId="0" applyNumberFormat="1" applyFont="1" applyAlignment="1">
      <alignment horizontal="center"/>
    </xf>
    <xf numFmtId="10" fontId="28" fillId="0" borderId="0" xfId="0" applyNumberFormat="1" applyFont="1"/>
    <xf numFmtId="0" fontId="18" fillId="2" borderId="30"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35" fillId="0" borderId="1" xfId="0" applyFont="1" applyBorder="1" applyAlignment="1">
      <alignment horizontal="center"/>
    </xf>
    <xf numFmtId="0" fontId="35" fillId="0" borderId="2" xfId="0" applyFont="1" applyBorder="1" applyAlignment="1">
      <alignment horizontal="center"/>
    </xf>
    <xf numFmtId="0" fontId="35" fillId="0" borderId="3" xfId="0" applyFont="1" applyBorder="1" applyAlignment="1">
      <alignment horizontal="center"/>
    </xf>
    <xf numFmtId="0" fontId="31" fillId="0" borderId="4" xfId="0" applyFont="1" applyBorder="1" applyAlignment="1">
      <alignment horizontal="left" vertical="center"/>
    </xf>
    <xf numFmtId="0" fontId="31" fillId="0" borderId="0" xfId="0" applyFont="1" applyAlignment="1">
      <alignment horizontal="left" vertical="center"/>
    </xf>
    <xf numFmtId="0" fontId="31" fillId="0" borderId="7" xfId="0" applyFont="1" applyBorder="1" applyAlignment="1">
      <alignment horizontal="left" vertical="center"/>
    </xf>
    <xf numFmtId="0" fontId="31" fillId="0" borderId="0" xfId="0" applyFont="1" applyAlignment="1" applyProtection="1">
      <alignment horizontal="left"/>
      <protection locked="0"/>
    </xf>
    <xf numFmtId="0" fontId="35" fillId="0" borderId="0" xfId="0" applyFont="1" applyAlignment="1" applyProtection="1">
      <alignment horizontal="right"/>
      <protection locked="0"/>
    </xf>
    <xf numFmtId="0" fontId="31" fillId="0" borderId="14" xfId="0" applyFont="1" applyBorder="1" applyAlignment="1" applyProtection="1">
      <alignment horizontal="center" vertical="center"/>
      <protection locked="0"/>
    </xf>
    <xf numFmtId="0" fontId="7" fillId="0" borderId="4" xfId="0" applyFont="1" applyBorder="1"/>
    <xf numFmtId="0" fontId="7" fillId="0" borderId="7" xfId="0" applyFont="1" applyBorder="1"/>
    <xf numFmtId="0" fontId="7" fillId="0" borderId="13" xfId="0" applyFont="1" applyBorder="1"/>
    <xf numFmtId="0" fontId="7" fillId="0" borderId="12" xfId="0" applyFont="1" applyBorder="1"/>
    <xf numFmtId="0" fontId="7" fillId="0" borderId="14" xfId="0" applyFont="1" applyBorder="1"/>
    <xf numFmtId="10" fontId="28" fillId="0" borderId="34" xfId="0" applyNumberFormat="1" applyFont="1" applyBorder="1"/>
    <xf numFmtId="0" fontId="15" fillId="6" borderId="6" xfId="1" applyFont="1" applyFill="1" applyBorder="1" applyAlignment="1">
      <alignment vertical="center"/>
    </xf>
    <xf numFmtId="0" fontId="2" fillId="4" borderId="6" xfId="2" applyNumberFormat="1" applyFont="1" applyFill="1" applyBorder="1" applyAlignment="1" applyProtection="1">
      <alignment vertical="center"/>
      <protection locked="0"/>
    </xf>
    <xf numFmtId="0" fontId="3" fillId="13" borderId="10" xfId="1" applyFont="1" applyFill="1" applyBorder="1" applyAlignment="1" applyProtection="1">
      <alignment horizontal="center" vertical="center" wrapText="1"/>
      <protection locked="0"/>
    </xf>
    <xf numFmtId="0" fontId="38" fillId="13" borderId="14" xfId="0" applyFont="1" applyFill="1" applyBorder="1" applyAlignment="1" applyProtection="1">
      <alignment horizontal="center" vertical="center"/>
      <protection locked="0"/>
    </xf>
    <xf numFmtId="0" fontId="2" fillId="4" borderId="6" xfId="2" applyNumberFormat="1" applyFont="1" applyFill="1" applyBorder="1" applyAlignment="1" applyProtection="1">
      <alignment horizontal="left" vertical="center"/>
      <protection locked="0"/>
    </xf>
    <xf numFmtId="0" fontId="2" fillId="4" borderId="8" xfId="2" applyNumberFormat="1" applyFont="1" applyFill="1" applyBorder="1" applyAlignment="1" applyProtection="1">
      <alignment horizontal="left" vertical="center"/>
      <protection locked="0"/>
    </xf>
    <xf numFmtId="0" fontId="2" fillId="4" borderId="9" xfId="2" applyNumberFormat="1" applyFont="1" applyFill="1" applyBorder="1" applyAlignment="1" applyProtection="1">
      <alignment horizontal="left" vertical="center"/>
      <protection locked="0"/>
    </xf>
    <xf numFmtId="0" fontId="40" fillId="6" borderId="8" xfId="0" applyFont="1" applyFill="1" applyBorder="1" applyAlignment="1">
      <alignment horizontal="center" vertical="center"/>
    </xf>
    <xf numFmtId="0" fontId="40" fillId="6" borderId="9" xfId="0" applyFont="1" applyFill="1" applyBorder="1" applyAlignment="1">
      <alignment horizontal="center" vertical="center"/>
    </xf>
    <xf numFmtId="164" fontId="28" fillId="0" borderId="0" xfId="0" applyNumberFormat="1" applyFont="1"/>
    <xf numFmtId="0" fontId="43" fillId="2" borderId="0" xfId="1" applyFont="1" applyFill="1" applyAlignment="1">
      <alignment vertical="center" wrapText="1"/>
    </xf>
    <xf numFmtId="0" fontId="28" fillId="22" borderId="11" xfId="0" applyFont="1" applyFill="1" applyBorder="1" applyAlignment="1">
      <alignment horizontal="left" vertical="top" wrapText="1"/>
    </xf>
    <xf numFmtId="0" fontId="12" fillId="0" borderId="4" xfId="0" applyFont="1" applyBorder="1"/>
    <xf numFmtId="0" fontId="28" fillId="23" borderId="0" xfId="0" applyFont="1" applyFill="1"/>
    <xf numFmtId="0" fontId="31" fillId="0" borderId="0" xfId="0" applyFont="1" applyAlignment="1" applyProtection="1">
      <alignment horizontal="center" vertical="center"/>
      <protection locked="0"/>
    </xf>
    <xf numFmtId="49" fontId="24" fillId="0" borderId="0" xfId="0" applyNumberFormat="1" applyFont="1" applyAlignment="1">
      <alignment horizontal="center" vertical="center" wrapText="1"/>
    </xf>
    <xf numFmtId="49" fontId="19" fillId="18" borderId="0" xfId="0" applyNumberFormat="1" applyFont="1" applyFill="1" applyAlignment="1">
      <alignment horizontal="center" wrapText="1"/>
    </xf>
    <xf numFmtId="49" fontId="19" fillId="0" borderId="0" xfId="0" applyNumberFormat="1" applyFont="1" applyAlignment="1">
      <alignment horizontal="left" wrapText="1"/>
    </xf>
    <xf numFmtId="49" fontId="29" fillId="0" borderId="0" xfId="0" applyNumberFormat="1" applyFont="1" applyAlignment="1">
      <alignment horizontal="left" wrapText="1"/>
    </xf>
    <xf numFmtId="49" fontId="0" fillId="0" borderId="0" xfId="0" applyNumberFormat="1" applyAlignment="1">
      <alignment horizontal="left" wrapText="1"/>
    </xf>
    <xf numFmtId="49" fontId="20" fillId="0" borderId="0" xfId="0" applyNumberFormat="1" applyFont="1" applyAlignment="1">
      <alignment horizontal="left" wrapText="1"/>
    </xf>
    <xf numFmtId="49" fontId="0" fillId="0" borderId="0" xfId="0" applyNumberFormat="1" applyAlignment="1">
      <alignment horizontal="left" vertical="top" wrapText="1"/>
    </xf>
    <xf numFmtId="0" fontId="0" fillId="0" borderId="0" xfId="0" applyAlignment="1">
      <alignment horizontal="left" vertical="center" wrapText="1"/>
    </xf>
    <xf numFmtId="49" fontId="20" fillId="2" borderId="0" xfId="0" applyNumberFormat="1" applyFont="1" applyFill="1" applyAlignment="1">
      <alignment horizontal="left" wrapText="1"/>
    </xf>
    <xf numFmtId="0" fontId="0" fillId="0" borderId="0" xfId="0" applyAlignment="1">
      <alignment horizontal="left" vertical="center"/>
    </xf>
    <xf numFmtId="49" fontId="0" fillId="0" borderId="0" xfId="0" applyNumberFormat="1" applyAlignment="1">
      <alignment horizontal="left" vertical="center" wrapText="1"/>
    </xf>
    <xf numFmtId="0" fontId="41" fillId="2" borderId="16" xfId="0" applyFont="1" applyFill="1" applyBorder="1" applyAlignment="1">
      <alignment horizontal="left" vertical="center" wrapText="1"/>
    </xf>
    <xf numFmtId="0" fontId="41" fillId="2" borderId="17" xfId="0" applyFont="1" applyFill="1" applyBorder="1" applyAlignment="1">
      <alignment horizontal="left" vertical="center" wrapText="1"/>
    </xf>
    <xf numFmtId="0" fontId="41" fillId="2" borderId="27" xfId="0" applyFont="1" applyFill="1" applyBorder="1" applyAlignment="1">
      <alignment horizontal="left" vertical="center" wrapText="1"/>
    </xf>
    <xf numFmtId="0" fontId="32" fillId="0" borderId="4" xfId="0" applyFont="1" applyBorder="1" applyAlignment="1" applyProtection="1">
      <alignment horizontal="right" wrapText="1"/>
      <protection locked="0"/>
    </xf>
    <xf numFmtId="0" fontId="32" fillId="0" borderId="0" xfId="0" applyFont="1" applyAlignment="1" applyProtection="1">
      <alignment horizontal="right" wrapText="1"/>
      <protection locked="0"/>
    </xf>
    <xf numFmtId="0" fontId="31" fillId="0" borderId="0" xfId="0" applyFont="1" applyAlignment="1" applyProtection="1">
      <alignment horizontal="center" vertical="center"/>
      <protection locked="0"/>
    </xf>
    <xf numFmtId="0" fontId="3" fillId="3" borderId="5" xfId="1" applyFont="1" applyFill="1" applyBorder="1" applyAlignment="1">
      <alignment horizontal="center" vertical="center" wrapText="1"/>
    </xf>
    <xf numFmtId="0" fontId="3" fillId="6" borderId="6" xfId="1" applyFont="1" applyFill="1" applyBorder="1" applyAlignment="1">
      <alignment horizontal="center" vertical="center"/>
    </xf>
    <xf numFmtId="0" fontId="3" fillId="6" borderId="8" xfId="1" applyFont="1" applyFill="1" applyBorder="1" applyAlignment="1">
      <alignment horizontal="center" vertical="center"/>
    </xf>
    <xf numFmtId="0" fontId="3" fillId="6" borderId="9" xfId="1" applyFont="1" applyFill="1" applyBorder="1" applyAlignment="1">
      <alignment horizontal="center" vertical="center"/>
    </xf>
    <xf numFmtId="0" fontId="37" fillId="6" borderId="5" xfId="1" applyFont="1" applyFill="1" applyBorder="1" applyAlignment="1">
      <alignment horizontal="left" vertical="center" wrapText="1"/>
    </xf>
    <xf numFmtId="0" fontId="15" fillId="6" borderId="5" xfId="1" applyFont="1" applyFill="1" applyBorder="1" applyAlignment="1">
      <alignment horizontal="left" vertical="center" wrapText="1"/>
    </xf>
    <xf numFmtId="0" fontId="5" fillId="3" borderId="5" xfId="1" applyFont="1" applyFill="1" applyBorder="1" applyAlignment="1">
      <alignment horizontal="center" vertical="center"/>
    </xf>
    <xf numFmtId="0" fontId="15" fillId="6" borderId="5" xfId="1" applyFont="1" applyFill="1" applyBorder="1" applyAlignment="1">
      <alignment horizontal="left" vertical="center"/>
    </xf>
    <xf numFmtId="0" fontId="2" fillId="4" borderId="5" xfId="1" applyFont="1" applyFill="1" applyBorder="1" applyAlignment="1" applyProtection="1">
      <alignment horizontal="center" vertical="top"/>
      <protection locked="0"/>
    </xf>
    <xf numFmtId="0" fontId="3" fillId="3" borderId="28" xfId="1" applyFont="1" applyFill="1" applyBorder="1" applyAlignment="1">
      <alignment horizontal="center" vertical="center" wrapText="1"/>
    </xf>
    <xf numFmtId="0" fontId="3" fillId="3" borderId="10" xfId="1" applyFont="1" applyFill="1" applyBorder="1" applyAlignment="1">
      <alignment horizontal="center" vertical="center" wrapText="1"/>
    </xf>
    <xf numFmtId="0" fontId="22" fillId="3" borderId="5" xfId="1" applyFont="1" applyFill="1" applyBorder="1" applyAlignment="1">
      <alignment horizontal="center" vertical="center"/>
    </xf>
    <xf numFmtId="0" fontId="2" fillId="4" borderId="5" xfId="1" applyFont="1" applyFill="1" applyBorder="1" applyAlignment="1" applyProtection="1">
      <alignment horizontal="left" vertical="top"/>
      <protection locked="0"/>
    </xf>
    <xf numFmtId="0" fontId="22" fillId="3" borderId="6" xfId="1" applyFont="1" applyFill="1" applyBorder="1" applyAlignment="1">
      <alignment horizontal="center" vertical="center" wrapText="1"/>
    </xf>
    <xf numFmtId="0" fontId="22" fillId="3" borderId="8" xfId="1" applyFont="1" applyFill="1" applyBorder="1" applyAlignment="1">
      <alignment horizontal="center" vertical="center"/>
    </xf>
    <xf numFmtId="0" fontId="2" fillId="4" borderId="6" xfId="1" applyFont="1" applyFill="1" applyBorder="1" applyAlignment="1" applyProtection="1">
      <alignment horizontal="center" vertical="top"/>
      <protection locked="0"/>
    </xf>
    <xf numFmtId="0" fontId="2" fillId="4" borderId="8" xfId="1" applyFont="1" applyFill="1" applyBorder="1" applyAlignment="1" applyProtection="1">
      <alignment horizontal="center" vertical="top"/>
      <protection locked="0"/>
    </xf>
    <xf numFmtId="0" fontId="11" fillId="6" borderId="5" xfId="0" applyFont="1" applyFill="1" applyBorder="1" applyAlignment="1">
      <alignment horizontal="center" vertical="center"/>
    </xf>
    <xf numFmtId="0" fontId="18" fillId="13" borderId="19" xfId="0" applyFont="1" applyFill="1" applyBorder="1" applyAlignment="1">
      <alignment horizontal="right" vertical="center"/>
    </xf>
    <xf numFmtId="0" fontId="18" fillId="13" borderId="29" xfId="0" applyFont="1" applyFill="1" applyBorder="1" applyAlignment="1">
      <alignment horizontal="right" vertical="center"/>
    </xf>
    <xf numFmtId="0" fontId="18" fillId="13" borderId="24" xfId="0" applyFont="1" applyFill="1" applyBorder="1" applyAlignment="1">
      <alignment horizontal="right" vertical="center"/>
    </xf>
    <xf numFmtId="0" fontId="33" fillId="6" borderId="5" xfId="0" applyFont="1" applyFill="1" applyBorder="1" applyAlignment="1">
      <alignment horizontal="center" vertical="center" wrapText="1"/>
    </xf>
    <xf numFmtId="0" fontId="33" fillId="0" borderId="5" xfId="0" applyFont="1" applyBorder="1" applyAlignment="1">
      <alignment horizontal="center" vertical="center" wrapText="1"/>
    </xf>
    <xf numFmtId="0" fontId="31" fillId="0" borderId="4" xfId="0" applyFont="1" applyBorder="1" applyAlignment="1">
      <alignment horizontal="left"/>
    </xf>
    <xf numFmtId="0" fontId="31" fillId="0" borderId="0" xfId="0" applyFont="1" applyAlignment="1">
      <alignment horizontal="left"/>
    </xf>
    <xf numFmtId="0" fontId="31" fillId="0" borderId="7" xfId="0" applyFont="1" applyBorder="1" applyAlignment="1">
      <alignment horizontal="left"/>
    </xf>
    <xf numFmtId="0" fontId="31" fillId="0" borderId="12" xfId="0" applyFont="1" applyBorder="1" applyAlignment="1" applyProtection="1">
      <alignment horizontal="center" vertical="center"/>
      <protection locked="0"/>
    </xf>
    <xf numFmtId="0" fontId="2" fillId="4" borderId="6" xfId="1" applyFont="1" applyFill="1" applyBorder="1" applyAlignment="1" applyProtection="1">
      <alignment horizontal="center" vertical="top" wrapText="1"/>
      <protection locked="0"/>
    </xf>
    <xf numFmtId="0" fontId="2" fillId="4" borderId="9" xfId="1" applyFont="1" applyFill="1" applyBorder="1" applyAlignment="1" applyProtection="1">
      <alignment horizontal="center" vertical="top" wrapText="1"/>
      <protection locked="0"/>
    </xf>
    <xf numFmtId="0" fontId="2" fillId="4" borderId="5" xfId="1" applyFont="1" applyFill="1" applyBorder="1" applyAlignment="1" applyProtection="1">
      <alignment horizontal="center" vertical="top" wrapText="1"/>
      <protection locked="0"/>
    </xf>
    <xf numFmtId="0" fontId="16" fillId="3" borderId="1" xfId="1" applyFont="1" applyFill="1" applyBorder="1" applyAlignment="1">
      <alignment horizontal="center" vertical="center" wrapText="1"/>
    </xf>
    <xf numFmtId="0" fontId="16" fillId="3" borderId="2" xfId="1" applyFont="1" applyFill="1" applyBorder="1" applyAlignment="1">
      <alignment horizontal="center" vertical="center" wrapText="1"/>
    </xf>
    <xf numFmtId="0" fontId="2" fillId="4" borderId="8" xfId="1" applyFont="1" applyFill="1" applyBorder="1" applyAlignment="1" applyProtection="1">
      <alignment horizontal="center" vertical="top" wrapText="1"/>
      <protection locked="0"/>
    </xf>
    <xf numFmtId="164" fontId="6" fillId="3" borderId="6" xfId="1" applyNumberFormat="1" applyFont="1" applyFill="1" applyBorder="1" applyAlignment="1">
      <alignment horizontal="right" vertical="center"/>
    </xf>
    <xf numFmtId="164" fontId="6" fillId="3" borderId="8" xfId="1" applyNumberFormat="1" applyFont="1" applyFill="1" applyBorder="1" applyAlignment="1">
      <alignment horizontal="right" vertical="center"/>
    </xf>
    <xf numFmtId="164" fontId="6" fillId="3" borderId="9" xfId="1" applyNumberFormat="1" applyFont="1" applyFill="1" applyBorder="1" applyAlignment="1">
      <alignment horizontal="right" vertical="center"/>
    </xf>
    <xf numFmtId="0" fontId="22" fillId="3" borderId="13" xfId="1" applyFont="1" applyFill="1" applyBorder="1" applyAlignment="1">
      <alignment horizontal="center" vertical="center"/>
    </xf>
    <xf numFmtId="0" fontId="22" fillId="3" borderId="12" xfId="1" applyFont="1" applyFill="1" applyBorder="1" applyAlignment="1">
      <alignment horizontal="center" vertical="center"/>
    </xf>
    <xf numFmtId="0" fontId="7" fillId="0" borderId="12" xfId="0" applyFont="1" applyBorder="1" applyAlignment="1">
      <alignment horizontal="center"/>
    </xf>
    <xf numFmtId="164" fontId="2" fillId="3" borderId="6" xfId="1" applyNumberFormat="1" applyFont="1" applyFill="1" applyBorder="1" applyAlignment="1">
      <alignment horizontal="right" vertical="center"/>
    </xf>
    <xf numFmtId="164" fontId="2" fillId="3" borderId="8" xfId="1" applyNumberFormat="1" applyFont="1" applyFill="1" applyBorder="1" applyAlignment="1">
      <alignment horizontal="right" vertical="center"/>
    </xf>
    <xf numFmtId="0" fontId="3" fillId="6" borderId="6" xfId="1" applyFont="1" applyFill="1" applyBorder="1" applyAlignment="1">
      <alignment horizontal="center" vertical="center" wrapText="1"/>
    </xf>
    <xf numFmtId="0" fontId="3" fillId="6" borderId="8" xfId="1" applyFont="1" applyFill="1" applyBorder="1" applyAlignment="1">
      <alignment horizontal="center" vertical="center" wrapText="1"/>
    </xf>
    <xf numFmtId="0" fontId="3" fillId="6" borderId="9" xfId="1" applyFont="1" applyFill="1" applyBorder="1" applyAlignment="1">
      <alignment horizontal="center" vertical="center" wrapText="1"/>
    </xf>
    <xf numFmtId="0" fontId="33" fillId="0" borderId="10" xfId="0" applyFont="1" applyBorder="1" applyAlignment="1">
      <alignment horizontal="center" vertical="center" wrapText="1"/>
    </xf>
    <xf numFmtId="0" fontId="3" fillId="13" borderId="6" xfId="1" applyFont="1" applyFill="1" applyBorder="1" applyAlignment="1" applyProtection="1">
      <alignment horizontal="center" vertical="center" wrapText="1"/>
      <protection locked="0"/>
    </xf>
    <xf numFmtId="0" fontId="3" fillId="13" borderId="8" xfId="1" applyFont="1" applyFill="1" applyBorder="1" applyAlignment="1" applyProtection="1">
      <alignment horizontal="center" vertical="center" wrapText="1"/>
      <protection locked="0"/>
    </xf>
    <xf numFmtId="0" fontId="3" fillId="13" borderId="9" xfId="1" applyFont="1" applyFill="1" applyBorder="1" applyAlignment="1" applyProtection="1">
      <alignment horizontal="center" vertical="center" wrapText="1"/>
      <protection locked="0"/>
    </xf>
    <xf numFmtId="0" fontId="4" fillId="6" borderId="5" xfId="1" applyFont="1" applyFill="1" applyBorder="1" applyAlignment="1">
      <alignment horizontal="center" vertical="center" wrapText="1"/>
    </xf>
    <xf numFmtId="0" fontId="4" fillId="6" borderId="6" xfId="1" applyFont="1" applyFill="1" applyBorder="1" applyAlignment="1">
      <alignment horizontal="center" vertical="center" wrapText="1"/>
    </xf>
    <xf numFmtId="0" fontId="4" fillId="6" borderId="8" xfId="1" applyFont="1" applyFill="1" applyBorder="1" applyAlignment="1">
      <alignment horizontal="center" vertical="center" wrapText="1"/>
    </xf>
    <xf numFmtId="0" fontId="4" fillId="6" borderId="9" xfId="1" applyFont="1" applyFill="1" applyBorder="1" applyAlignment="1">
      <alignment horizontal="center" vertical="center" wrapText="1"/>
    </xf>
    <xf numFmtId="0" fontId="40" fillId="6" borderId="8" xfId="0" applyFont="1" applyFill="1" applyBorder="1" applyAlignment="1">
      <alignment horizontal="center" vertical="center"/>
    </xf>
    <xf numFmtId="0" fontId="40" fillId="6" borderId="9" xfId="0" applyFont="1" applyFill="1" applyBorder="1" applyAlignment="1">
      <alignment horizontal="center" vertical="center"/>
    </xf>
    <xf numFmtId="0" fontId="2" fillId="3" borderId="6" xfId="1" applyFont="1" applyFill="1" applyBorder="1" applyAlignment="1">
      <alignment horizontal="center" vertical="center"/>
    </xf>
    <xf numFmtId="0" fontId="2" fillId="3" borderId="9" xfId="1" applyFont="1" applyFill="1" applyBorder="1" applyAlignment="1">
      <alignment horizontal="center" vertical="center"/>
    </xf>
    <xf numFmtId="0" fontId="5" fillId="3" borderId="6"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9" xfId="1" applyFont="1" applyFill="1" applyBorder="1" applyAlignment="1">
      <alignment horizontal="center" vertical="center"/>
    </xf>
    <xf numFmtId="0" fontId="15" fillId="6" borderId="6" xfId="1" applyFont="1" applyFill="1" applyBorder="1" applyAlignment="1">
      <alignment horizontal="center" vertical="center"/>
    </xf>
    <xf numFmtId="0" fontId="15" fillId="6" borderId="8" xfId="1" applyFont="1" applyFill="1" applyBorder="1" applyAlignment="1">
      <alignment horizontal="center" vertical="center"/>
    </xf>
    <xf numFmtId="0" fontId="15" fillId="6" borderId="9" xfId="1" applyFont="1" applyFill="1" applyBorder="1" applyAlignment="1">
      <alignment horizontal="center" vertical="center"/>
    </xf>
    <xf numFmtId="0" fontId="2" fillId="3" borderId="8" xfId="1" applyFont="1" applyFill="1" applyBorder="1" applyAlignment="1">
      <alignment horizontal="center" vertical="center"/>
    </xf>
    <xf numFmtId="0" fontId="2" fillId="4" borderId="6" xfId="2" applyNumberFormat="1" applyFont="1" applyFill="1" applyBorder="1" applyAlignment="1" applyProtection="1">
      <alignment horizontal="left" vertical="center"/>
      <protection locked="0"/>
    </xf>
    <xf numFmtId="0" fontId="2" fillId="4" borderId="8" xfId="2" applyNumberFormat="1" applyFont="1" applyFill="1" applyBorder="1" applyAlignment="1" applyProtection="1">
      <alignment horizontal="left" vertical="center"/>
      <protection locked="0"/>
    </xf>
    <xf numFmtId="0" fontId="2" fillId="4" borderId="9" xfId="2" applyNumberFormat="1" applyFont="1" applyFill="1" applyBorder="1" applyAlignment="1" applyProtection="1">
      <alignment horizontal="left" vertical="center"/>
      <protection locked="0"/>
    </xf>
    <xf numFmtId="3" fontId="15" fillId="6" borderId="6" xfId="1" applyNumberFormat="1" applyFont="1" applyFill="1" applyBorder="1" applyAlignment="1">
      <alignment horizontal="left" vertical="center" wrapText="1"/>
    </xf>
    <xf numFmtId="3" fontId="15" fillId="6" borderId="9" xfId="1" applyNumberFormat="1" applyFont="1" applyFill="1" applyBorder="1" applyAlignment="1">
      <alignment horizontal="left" vertical="center" wrapText="1"/>
    </xf>
    <xf numFmtId="0" fontId="15" fillId="6" borderId="6" xfId="1" applyFont="1" applyFill="1" applyBorder="1" applyAlignment="1">
      <alignment horizontal="left" vertical="center" wrapText="1"/>
    </xf>
    <xf numFmtId="0" fontId="15" fillId="6" borderId="9" xfId="1" applyFont="1" applyFill="1" applyBorder="1" applyAlignment="1">
      <alignment horizontal="left" vertical="center" wrapText="1"/>
    </xf>
    <xf numFmtId="0" fontId="7" fillId="0" borderId="0" xfId="1" applyFont="1" applyAlignment="1">
      <alignment horizontal="left" vertical="top" wrapText="1"/>
    </xf>
    <xf numFmtId="0" fontId="2" fillId="0" borderId="4" xfId="1" applyFont="1" applyBorder="1" applyAlignment="1">
      <alignment horizontal="left" vertical="center" wrapText="1"/>
    </xf>
    <xf numFmtId="0" fontId="16" fillId="6" borderId="4" xfId="1" applyFont="1" applyFill="1" applyBorder="1" applyAlignment="1">
      <alignment horizontal="center" vertical="center" wrapText="1"/>
    </xf>
    <xf numFmtId="0" fontId="16" fillId="6" borderId="0" xfId="1" applyFont="1" applyFill="1" applyAlignment="1">
      <alignment horizontal="center" vertical="center" wrapText="1"/>
    </xf>
    <xf numFmtId="0" fontId="16" fillId="6" borderId="7" xfId="1" applyFont="1" applyFill="1" applyBorder="1" applyAlignment="1">
      <alignment horizontal="center" vertical="center" wrapText="1"/>
    </xf>
    <xf numFmtId="0" fontId="13" fillId="3" borderId="5" xfId="1" applyFont="1" applyFill="1" applyBorder="1" applyAlignment="1">
      <alignment horizontal="left" vertical="center" wrapText="1"/>
    </xf>
    <xf numFmtId="0" fontId="13" fillId="3" borderId="5" xfId="1" applyFont="1" applyFill="1" applyBorder="1" applyAlignment="1">
      <alignment horizontal="left" vertical="center"/>
    </xf>
    <xf numFmtId="0" fontId="2" fillId="16" borderId="13" xfId="1" applyFont="1" applyFill="1" applyBorder="1" applyAlignment="1">
      <alignment horizontal="center" vertical="center"/>
    </xf>
    <xf numFmtId="0" fontId="2" fillId="16" borderId="12" xfId="1" applyFont="1" applyFill="1" applyBorder="1" applyAlignment="1">
      <alignment horizontal="center" vertical="center"/>
    </xf>
    <xf numFmtId="0" fontId="2" fillId="16" borderId="14" xfId="1" applyFont="1" applyFill="1" applyBorder="1" applyAlignment="1">
      <alignment horizontal="center" vertical="center"/>
    </xf>
    <xf numFmtId="164" fontId="2" fillId="3" borderId="9" xfId="1" applyNumberFormat="1" applyFont="1" applyFill="1" applyBorder="1" applyAlignment="1">
      <alignment horizontal="right" vertical="center"/>
    </xf>
    <xf numFmtId="0" fontId="3" fillId="6" borderId="1" xfId="1" applyFont="1" applyFill="1" applyBorder="1" applyAlignment="1">
      <alignment horizontal="center" vertical="center" wrapText="1"/>
    </xf>
    <xf numFmtId="0" fontId="3" fillId="6" borderId="3" xfId="1" applyFont="1" applyFill="1" applyBorder="1" applyAlignment="1">
      <alignment horizontal="center" vertical="center" wrapText="1"/>
    </xf>
    <xf numFmtId="0" fontId="3" fillId="6" borderId="13" xfId="1" applyFont="1" applyFill="1" applyBorder="1" applyAlignment="1">
      <alignment horizontal="center" vertical="center" wrapText="1"/>
    </xf>
    <xf numFmtId="0" fontId="3" fillId="6" borderId="14" xfId="1" applyFont="1" applyFill="1" applyBorder="1" applyAlignment="1">
      <alignment horizontal="center" vertical="center" wrapText="1"/>
    </xf>
    <xf numFmtId="0" fontId="32" fillId="0" borderId="5" xfId="0" applyFont="1" applyBorder="1" applyAlignment="1">
      <alignment vertical="top" wrapText="1"/>
    </xf>
    <xf numFmtId="0" fontId="39" fillId="6" borderId="8" xfId="0" applyFont="1" applyFill="1" applyBorder="1" applyAlignment="1">
      <alignment horizontal="right" vertical="center"/>
    </xf>
    <xf numFmtId="0" fontId="39" fillId="6" borderId="9" xfId="0" applyFont="1" applyFill="1" applyBorder="1" applyAlignment="1">
      <alignment horizontal="right" vertical="center"/>
    </xf>
    <xf numFmtId="0" fontId="23" fillId="0" borderId="0" xfId="0" applyFont="1" applyAlignment="1">
      <alignment horizontal="center" vertical="center" wrapText="1"/>
    </xf>
    <xf numFmtId="3" fontId="15" fillId="6" borderId="8" xfId="1" applyNumberFormat="1" applyFont="1" applyFill="1" applyBorder="1" applyAlignment="1">
      <alignment horizontal="left" vertical="center" wrapText="1"/>
    </xf>
    <xf numFmtId="0" fontId="3" fillId="13" borderId="5" xfId="0" applyFont="1" applyFill="1" applyBorder="1" applyAlignment="1" applyProtection="1">
      <alignment horizontal="center" vertical="center" wrapText="1"/>
      <protection locked="0"/>
    </xf>
    <xf numFmtId="0" fontId="3" fillId="0" borderId="0" xfId="1" applyFont="1" applyAlignment="1">
      <alignment horizontal="center" vertical="center"/>
    </xf>
    <xf numFmtId="0" fontId="2" fillId="3" borderId="6" xfId="1" applyFont="1" applyFill="1" applyBorder="1" applyAlignment="1">
      <alignment horizontal="center" vertical="center" wrapText="1"/>
    </xf>
    <xf numFmtId="0" fontId="2" fillId="3" borderId="9" xfId="1" applyFont="1" applyFill="1" applyBorder="1" applyAlignment="1">
      <alignment horizontal="center" vertical="center" wrapText="1"/>
    </xf>
    <xf numFmtId="0" fontId="36" fillId="0" borderId="4" xfId="0" applyFont="1" applyBorder="1" applyAlignment="1">
      <alignment horizontal="center" wrapText="1"/>
    </xf>
    <xf numFmtId="0" fontId="36" fillId="0" borderId="0" xfId="0" applyFont="1" applyAlignment="1">
      <alignment horizontal="center" wrapText="1"/>
    </xf>
    <xf numFmtId="0" fontId="3" fillId="13" borderId="5" xfId="1" applyFont="1" applyFill="1" applyBorder="1" applyAlignment="1" applyProtection="1">
      <alignment horizontal="center" vertical="center" wrapText="1"/>
      <protection locked="0"/>
    </xf>
    <xf numFmtId="0" fontId="17" fillId="2" borderId="0" xfId="0" applyFont="1" applyFill="1" applyAlignment="1">
      <alignment horizontal="center" vertical="center" wrapText="1"/>
    </xf>
    <xf numFmtId="0" fontId="2" fillId="3" borderId="13" xfId="1" applyFont="1" applyFill="1" applyBorder="1" applyAlignment="1">
      <alignment horizontal="center" vertical="center"/>
    </xf>
    <xf numFmtId="0" fontId="2" fillId="3" borderId="12" xfId="1" applyFont="1" applyFill="1" applyBorder="1" applyAlignment="1">
      <alignment horizontal="center" vertical="center"/>
    </xf>
    <xf numFmtId="0" fontId="3" fillId="4" borderId="5" xfId="1" applyFont="1" applyFill="1" applyBorder="1" applyAlignment="1" applyProtection="1">
      <alignment horizontal="center" vertical="center" wrapText="1"/>
      <protection locked="0"/>
    </xf>
    <xf numFmtId="0" fontId="3" fillId="6" borderId="6"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2" fillId="3" borderId="14" xfId="1" applyFont="1" applyFill="1" applyBorder="1" applyAlignment="1">
      <alignment horizontal="center" vertical="center"/>
    </xf>
    <xf numFmtId="0" fontId="16" fillId="3" borderId="3" xfId="1" applyFont="1" applyFill="1" applyBorder="1" applyAlignment="1">
      <alignment horizontal="center" vertical="center" wrapText="1"/>
    </xf>
    <xf numFmtId="0" fontId="15" fillId="3" borderId="6" xfId="1" applyFont="1" applyFill="1" applyBorder="1" applyAlignment="1">
      <alignment horizontal="left" vertical="center" wrapText="1"/>
    </xf>
    <xf numFmtId="0" fontId="15" fillId="3" borderId="8" xfId="1" applyFont="1" applyFill="1" applyBorder="1" applyAlignment="1">
      <alignment horizontal="left" vertical="center" wrapText="1"/>
    </xf>
    <xf numFmtId="0" fontId="15" fillId="3" borderId="9" xfId="1" applyFont="1" applyFill="1" applyBorder="1" applyAlignment="1">
      <alignment horizontal="left" vertical="center" wrapText="1"/>
    </xf>
    <xf numFmtId="0" fontId="2" fillId="4" borderId="6" xfId="1" applyFont="1" applyFill="1" applyBorder="1" applyAlignment="1" applyProtection="1">
      <alignment horizontal="left" vertical="top"/>
      <protection locked="0"/>
    </xf>
  </cellXfs>
  <cellStyles count="5">
    <cellStyle name="Monétaire" xfId="2" builtinId="4"/>
    <cellStyle name="Normal" xfId="0" builtinId="0"/>
    <cellStyle name="Normal 2" xfId="4" xr:uid="{1C4C0121-3CC5-432C-836A-5BADE929ADD7}"/>
    <cellStyle name="Normal 5" xfId="1" xr:uid="{0A079CF1-245C-4799-A671-DF1567882EE9}"/>
    <cellStyle name="Pourcentage" xfId="3" builtinId="5"/>
  </cellStyles>
  <dxfs count="20">
    <dxf>
      <font>
        <color rgb="FFFF0000"/>
      </font>
    </dxf>
    <dxf>
      <font>
        <color rgb="FF9C0006"/>
      </font>
      <fill>
        <patternFill>
          <bgColor rgb="FFFFC7CE"/>
        </patternFill>
      </fill>
    </dxf>
    <dxf>
      <font>
        <color rgb="FFFF0000"/>
      </font>
    </dxf>
    <dxf>
      <font>
        <color rgb="FFFF0000"/>
      </font>
    </dxf>
    <dxf>
      <fill>
        <patternFill>
          <bgColor theme="0" tint="-0.14996795556505021"/>
        </patternFill>
      </fill>
    </dxf>
    <dxf>
      <font>
        <color rgb="FFC00000"/>
      </font>
      <fill>
        <patternFill>
          <bgColor theme="5" tint="0.79998168889431442"/>
        </patternFill>
      </fill>
    </dxf>
    <dxf>
      <font>
        <strike val="0"/>
        <color theme="0"/>
      </font>
      <fill>
        <patternFill>
          <bgColor theme="0"/>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DAE6F0"/>
      <color rgb="FFBBCDEB"/>
      <color rgb="FFF8E69A"/>
      <color rgb="FFF7F7F7"/>
      <color rgb="FFE3E3E3"/>
      <color rgb="FF4E5662"/>
      <color rgb="FF265792"/>
      <color rgb="FFA1BAE3"/>
      <color rgb="FF325EA8"/>
      <color rgb="FFFF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46658</xdr:colOff>
      <xdr:row>0</xdr:row>
      <xdr:rowOff>38146</xdr:rowOff>
    </xdr:from>
    <xdr:to>
      <xdr:col>1</xdr:col>
      <xdr:colOff>188766</xdr:colOff>
      <xdr:row>1</xdr:row>
      <xdr:rowOff>35781</xdr:rowOff>
    </xdr:to>
    <xdr:pic>
      <xdr:nvPicPr>
        <xdr:cNvPr id="2" name="Picture 13">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8" y="38146"/>
          <a:ext cx="1458292" cy="538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5</xdr:col>
      <xdr:colOff>1389515</xdr:colOff>
      <xdr:row>11</xdr:row>
      <xdr:rowOff>306120</xdr:rowOff>
    </xdr:from>
    <xdr:to>
      <xdr:col>6</xdr:col>
      <xdr:colOff>741285</xdr:colOff>
      <xdr:row>13</xdr:row>
      <xdr:rowOff>302779</xdr:rowOff>
    </xdr:to>
    <xdr:sp macro="" textlink="">
      <xdr:nvSpPr>
        <xdr:cNvPr id="1061" name="Text Box 37" hidden="1">
          <a:extLst>
            <a:ext uri="{FF2B5EF4-FFF2-40B4-BE49-F238E27FC236}">
              <a16:creationId xmlns:a16="http://schemas.microsoft.com/office/drawing/2014/main" id="{1D3D5793-C66E-C815-55CD-82D9A0726C72}"/>
            </a:ext>
          </a:extLst>
        </xdr:cNvPr>
        <xdr:cNvSpPr txBox="1">
          <a:spLocks noChangeArrowheads="1"/>
        </xdr:cNvSpPr>
      </xdr:nvSpPr>
      <xdr:spPr bwMode="auto">
        <a:xfrm>
          <a:off x="10529888" y="4448175"/>
          <a:ext cx="1190625" cy="79057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384CEB-19B8-4218-982C-89C085BE82C6}" name="Tableau578" displayName="Tableau578" ref="A1:C10" totalsRowShown="0" headerRowDxfId="19" dataDxfId="18">
  <autoFilter ref="A1:C10" xr:uid="{0D384CEB-19B8-4218-982C-89C085BE82C6}"/>
  <sortState xmlns:xlrd2="http://schemas.microsoft.com/office/spreadsheetml/2017/richdata2" ref="A2:C10">
    <sortCondition ref="A1:A10"/>
  </sortState>
  <tableColumns count="3">
    <tableColumn id="1" xr3:uid="{39993C2B-1561-40B2-8A73-E4344E4ACCB8}" name="Profils" dataDxfId="17"/>
    <tableColumn id="2" xr3:uid="{8D57AB7F-0BCA-40A6-BAF4-1A9B30BCA78A}" name="PTA" dataDxfId="16"/>
    <tableColumn id="3" xr3:uid="{131D814F-5E0B-484B-AB4E-A978CC05AF8C}" name="Colonne1"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C4DA251-FABD-482D-AF1E-5A80A918D4DB}" name="Tableau579910" displayName="Tableau579910" ref="A11:F21" totalsRowShown="0" headerRowDxfId="14" dataDxfId="13">
  <autoFilter ref="A11:F21" xr:uid="{9C4DA251-FABD-482D-AF1E-5A80A918D4DB}"/>
  <tableColumns count="6">
    <tableColumn id="1" xr3:uid="{3BDF8941-469B-4D13-801E-AB0CD40E03E6}" name="Clientèle" dataDxfId="12"/>
    <tableColumn id="2" xr3:uid="{D8EA5473-473C-4C4A-8E3D-2331951FDDF0}" name="No selon la clientèle" dataDxfId="11"/>
    <tableColumn id="3" xr3:uid="{87B1D275-DB1A-4CA6-A23B-7EB295347964}" name="Volet 3" dataDxfId="10"/>
    <tableColumn id="4" xr3:uid="{8FA85B09-E3A6-44E9-9F83-2E930C24CE28}" name="Colonne2" dataDxfId="9"/>
    <tableColumn id="5" xr3:uid="{02DEF3A8-B208-400B-B9E4-ED9A207FD418}" name="Colonne3" dataDxfId="8"/>
    <tableColumn id="6" xr3:uid="{7DD48F6E-0DA4-4AB0-A76C-5596CEE163A5}" name="Colonne4" dataDxfId="7"/>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5F201-9F80-4926-AAFE-03AB09337756}">
  <sheetPr codeName="Feuil1"/>
  <dimension ref="A1:O38"/>
  <sheetViews>
    <sheetView showGridLines="0" zoomScaleNormal="100" workbookViewId="0">
      <selection activeCell="A22" sqref="A22:O22"/>
    </sheetView>
  </sheetViews>
  <sheetFormatPr baseColWidth="10" defaultColWidth="11.33203125" defaultRowHeight="15" customHeight="1" x14ac:dyDescent="0.3"/>
  <cols>
    <col min="1" max="15" width="11.33203125" style="30"/>
    <col min="16" max="16384" width="11.33203125" style="29"/>
  </cols>
  <sheetData>
    <row r="1" spans="1:15" ht="30" customHeight="1" x14ac:dyDescent="0.3">
      <c r="A1" s="168" t="s">
        <v>164</v>
      </c>
      <c r="B1" s="168"/>
      <c r="C1" s="168"/>
      <c r="D1" s="168"/>
      <c r="E1" s="168"/>
      <c r="F1" s="168"/>
      <c r="G1" s="168"/>
      <c r="H1" s="168"/>
      <c r="I1" s="168"/>
      <c r="J1" s="168"/>
      <c r="K1" s="168"/>
      <c r="L1" s="168"/>
      <c r="M1" s="168"/>
      <c r="N1" s="168"/>
      <c r="O1" s="168"/>
    </row>
    <row r="2" spans="1:15" ht="15" customHeight="1" x14ac:dyDescent="0.3">
      <c r="A2" s="169" t="s">
        <v>110</v>
      </c>
      <c r="B2" s="169"/>
      <c r="C2" s="169"/>
      <c r="D2" s="169"/>
      <c r="E2" s="169"/>
      <c r="F2" s="169"/>
      <c r="G2" s="169"/>
      <c r="H2" s="169"/>
      <c r="I2" s="169"/>
      <c r="J2" s="169"/>
      <c r="K2" s="169"/>
      <c r="L2" s="169"/>
      <c r="M2" s="169"/>
      <c r="N2" s="169"/>
      <c r="O2" s="169"/>
    </row>
    <row r="3" spans="1:15" ht="15" customHeight="1" x14ac:dyDescent="0.3">
      <c r="A3" s="170"/>
      <c r="B3" s="170"/>
      <c r="C3" s="170"/>
      <c r="D3" s="170"/>
      <c r="E3" s="170"/>
      <c r="F3" s="170"/>
      <c r="G3" s="170"/>
      <c r="H3" s="170"/>
      <c r="I3" s="170"/>
      <c r="J3" s="170"/>
      <c r="K3" s="170"/>
      <c r="L3" s="170"/>
      <c r="M3" s="170"/>
      <c r="N3" s="170"/>
      <c r="O3" s="170"/>
    </row>
    <row r="4" spans="1:15" ht="15" customHeight="1" x14ac:dyDescent="0.3">
      <c r="A4" s="171" t="s">
        <v>91</v>
      </c>
      <c r="B4" s="171"/>
      <c r="C4" s="171"/>
      <c r="D4" s="171"/>
      <c r="E4" s="171"/>
      <c r="F4" s="171"/>
      <c r="G4" s="171"/>
      <c r="H4" s="171"/>
      <c r="I4" s="171"/>
      <c r="J4" s="171"/>
      <c r="K4" s="171"/>
      <c r="L4" s="171"/>
      <c r="M4" s="171"/>
      <c r="N4" s="171"/>
      <c r="O4" s="171"/>
    </row>
    <row r="5" spans="1:15" ht="15" customHeight="1" x14ac:dyDescent="0.3">
      <c r="A5" s="170" t="s">
        <v>146</v>
      </c>
      <c r="B5" s="170"/>
      <c r="C5" s="170"/>
      <c r="D5" s="170"/>
      <c r="E5" s="170"/>
      <c r="F5" s="170"/>
      <c r="G5" s="170"/>
      <c r="H5" s="170"/>
      <c r="I5" s="170"/>
      <c r="J5" s="170"/>
      <c r="K5" s="170"/>
      <c r="L5" s="170"/>
      <c r="M5" s="170"/>
      <c r="N5" s="170"/>
      <c r="O5" s="170"/>
    </row>
    <row r="6" spans="1:15" ht="15" customHeight="1" x14ac:dyDescent="0.3">
      <c r="A6" s="170" t="s">
        <v>83</v>
      </c>
      <c r="B6" s="170"/>
      <c r="C6" s="170"/>
      <c r="D6" s="170"/>
      <c r="E6" s="170"/>
      <c r="F6" s="170"/>
      <c r="G6" s="170"/>
      <c r="H6" s="170"/>
      <c r="I6" s="170"/>
      <c r="J6" s="170"/>
      <c r="K6" s="170"/>
      <c r="L6" s="170"/>
      <c r="M6" s="170"/>
      <c r="N6" s="170"/>
      <c r="O6" s="170"/>
    </row>
    <row r="7" spans="1:15" ht="15" customHeight="1" x14ac:dyDescent="0.3">
      <c r="A7" s="172" t="s">
        <v>84</v>
      </c>
      <c r="B7" s="172"/>
      <c r="C7" s="172"/>
      <c r="D7" s="172"/>
      <c r="E7" s="172"/>
      <c r="F7" s="172"/>
      <c r="G7" s="172"/>
      <c r="H7" s="172"/>
      <c r="I7" s="172"/>
      <c r="J7" s="172"/>
      <c r="K7" s="172"/>
      <c r="L7" s="172"/>
      <c r="M7" s="172"/>
      <c r="N7" s="172"/>
      <c r="O7" s="172"/>
    </row>
    <row r="8" spans="1:15" ht="16.5" customHeight="1" x14ac:dyDescent="0.3">
      <c r="A8" s="173" t="s">
        <v>147</v>
      </c>
      <c r="B8" s="173"/>
      <c r="C8" s="173"/>
      <c r="D8" s="173"/>
      <c r="E8" s="173"/>
      <c r="F8" s="173"/>
      <c r="G8" s="173"/>
      <c r="H8" s="173"/>
      <c r="I8" s="173"/>
      <c r="J8" s="173"/>
      <c r="K8" s="173"/>
      <c r="L8" s="173"/>
      <c r="M8" s="173"/>
      <c r="N8" s="173"/>
      <c r="O8" s="173"/>
    </row>
    <row r="9" spans="1:15" ht="15" customHeight="1" x14ac:dyDescent="0.3">
      <c r="A9" s="173" t="s">
        <v>148</v>
      </c>
      <c r="B9" s="173"/>
      <c r="C9" s="173"/>
      <c r="D9" s="173"/>
      <c r="E9" s="173"/>
      <c r="F9" s="173"/>
      <c r="G9" s="173"/>
      <c r="H9" s="173"/>
      <c r="I9" s="173"/>
      <c r="J9" s="173"/>
      <c r="K9" s="173"/>
      <c r="L9" s="173"/>
      <c r="M9" s="173"/>
      <c r="N9" s="173"/>
      <c r="O9" s="173"/>
    </row>
    <row r="10" spans="1:15" ht="60" customHeight="1" x14ac:dyDescent="0.3">
      <c r="A10" s="174" t="s">
        <v>93</v>
      </c>
      <c r="B10" s="174"/>
      <c r="C10" s="174"/>
      <c r="D10" s="174"/>
      <c r="E10" s="174"/>
      <c r="F10" s="174"/>
      <c r="G10" s="174"/>
      <c r="H10" s="174"/>
      <c r="I10" s="174"/>
      <c r="J10" s="174"/>
      <c r="K10" s="174"/>
      <c r="L10" s="174"/>
      <c r="M10" s="174"/>
      <c r="N10" s="174"/>
      <c r="O10" s="174"/>
    </row>
    <row r="11" spans="1:15" ht="10.95" customHeight="1" x14ac:dyDescent="0.3">
      <c r="A11" s="172"/>
      <c r="B11" s="172"/>
      <c r="C11" s="172"/>
      <c r="D11" s="172"/>
      <c r="E11" s="172"/>
      <c r="F11" s="172"/>
      <c r="G11" s="172"/>
      <c r="H11" s="172"/>
      <c r="I11" s="172"/>
      <c r="J11" s="172"/>
      <c r="K11" s="172"/>
      <c r="L11" s="172"/>
      <c r="M11" s="172"/>
      <c r="N11" s="172"/>
      <c r="O11" s="172"/>
    </row>
    <row r="12" spans="1:15" ht="15" customHeight="1" x14ac:dyDescent="0.3">
      <c r="A12" s="171" t="s">
        <v>92</v>
      </c>
      <c r="B12" s="171"/>
      <c r="C12" s="171"/>
      <c r="D12" s="171"/>
      <c r="E12" s="171"/>
      <c r="F12" s="171"/>
      <c r="G12" s="171"/>
      <c r="H12" s="171"/>
      <c r="I12" s="171"/>
      <c r="J12" s="171"/>
      <c r="K12" s="171"/>
      <c r="L12" s="171"/>
      <c r="M12" s="171"/>
      <c r="N12" s="171"/>
      <c r="O12" s="171"/>
    </row>
    <row r="13" spans="1:15" ht="15" customHeight="1" x14ac:dyDescent="0.3">
      <c r="A13" s="173" t="s">
        <v>247</v>
      </c>
      <c r="B13" s="171"/>
      <c r="C13" s="171"/>
      <c r="D13" s="171"/>
      <c r="E13" s="171"/>
      <c r="F13" s="171"/>
      <c r="G13" s="171"/>
      <c r="H13" s="171"/>
      <c r="I13" s="171"/>
      <c r="J13" s="171"/>
      <c r="K13" s="171"/>
      <c r="L13" s="171"/>
      <c r="M13" s="171"/>
      <c r="N13" s="171"/>
      <c r="O13" s="171"/>
    </row>
    <row r="14" spans="1:15" ht="15" customHeight="1" x14ac:dyDescent="0.3">
      <c r="A14" s="85" t="s">
        <v>149</v>
      </c>
      <c r="B14" s="73"/>
      <c r="C14" s="73"/>
      <c r="D14" s="73"/>
      <c r="E14" s="73"/>
      <c r="F14" s="73"/>
      <c r="G14" s="73"/>
      <c r="H14" s="73"/>
      <c r="I14" s="73"/>
      <c r="J14" s="73"/>
      <c r="K14" s="73"/>
      <c r="L14" s="73"/>
      <c r="M14" s="73"/>
      <c r="N14" s="73"/>
      <c r="O14" s="73"/>
    </row>
    <row r="15" spans="1:15" ht="15" customHeight="1" x14ac:dyDescent="0.3">
      <c r="A15" s="173" t="s">
        <v>150</v>
      </c>
      <c r="B15" s="173"/>
      <c r="C15" s="173"/>
      <c r="D15" s="173"/>
      <c r="E15" s="173"/>
      <c r="F15" s="173"/>
      <c r="G15" s="173"/>
      <c r="H15" s="173"/>
      <c r="I15" s="173"/>
      <c r="J15" s="173"/>
      <c r="K15" s="173"/>
      <c r="L15" s="173"/>
      <c r="M15" s="173"/>
      <c r="N15" s="173"/>
      <c r="O15" s="173"/>
    </row>
    <row r="16" spans="1:15" s="87" customFormat="1" ht="15" customHeight="1" x14ac:dyDescent="0.3">
      <c r="A16" s="176" t="s">
        <v>197</v>
      </c>
      <c r="B16" s="176"/>
      <c r="C16" s="176"/>
      <c r="D16" s="176"/>
      <c r="E16" s="176"/>
      <c r="F16" s="176"/>
      <c r="G16" s="176"/>
      <c r="H16" s="176"/>
      <c r="I16" s="176"/>
      <c r="J16" s="176"/>
      <c r="K16" s="176"/>
      <c r="L16" s="176"/>
      <c r="M16" s="176"/>
      <c r="N16" s="176"/>
      <c r="O16" s="176"/>
    </row>
    <row r="17" spans="1:15" ht="15" customHeight="1" x14ac:dyDescent="0.3">
      <c r="A17" s="74"/>
      <c r="B17" s="74"/>
      <c r="C17" s="74"/>
      <c r="D17" s="74"/>
      <c r="E17" s="74"/>
      <c r="F17" s="74"/>
      <c r="G17" s="74"/>
      <c r="H17" s="74"/>
      <c r="I17" s="74"/>
      <c r="J17" s="74"/>
      <c r="K17" s="74"/>
      <c r="L17" s="74"/>
      <c r="M17" s="74"/>
      <c r="N17" s="74"/>
      <c r="O17" s="74"/>
    </row>
    <row r="18" spans="1:15" ht="15" customHeight="1" x14ac:dyDescent="0.3">
      <c r="A18" s="171" t="s">
        <v>151</v>
      </c>
      <c r="B18" s="171"/>
      <c r="C18" s="171"/>
      <c r="D18" s="171"/>
      <c r="E18" s="171"/>
      <c r="F18" s="171"/>
      <c r="G18" s="171"/>
      <c r="H18" s="171"/>
      <c r="I18" s="171"/>
      <c r="J18" s="171"/>
      <c r="K18" s="171"/>
      <c r="L18" s="171"/>
      <c r="M18" s="171"/>
      <c r="N18" s="171"/>
      <c r="O18" s="171"/>
    </row>
    <row r="19" spans="1:15" ht="15" customHeight="1" x14ac:dyDescent="0.3">
      <c r="A19" s="173" t="s">
        <v>152</v>
      </c>
      <c r="B19" s="171"/>
      <c r="C19" s="171"/>
      <c r="D19" s="171"/>
      <c r="E19" s="171"/>
      <c r="F19" s="171"/>
      <c r="G19" s="171"/>
      <c r="H19" s="171"/>
      <c r="I19" s="171"/>
      <c r="J19" s="171"/>
      <c r="K19" s="171"/>
      <c r="L19" s="171"/>
      <c r="M19" s="171"/>
      <c r="N19" s="171"/>
      <c r="O19" s="171"/>
    </row>
    <row r="20" spans="1:15" ht="15" customHeight="1" x14ac:dyDescent="0.3">
      <c r="A20" s="85" t="s">
        <v>149</v>
      </c>
      <c r="B20" s="73"/>
      <c r="C20" s="73"/>
      <c r="D20" s="73"/>
      <c r="E20" s="73"/>
      <c r="F20" s="73"/>
      <c r="G20" s="73"/>
      <c r="H20" s="73"/>
      <c r="I20" s="73"/>
      <c r="J20" s="73"/>
      <c r="K20" s="73"/>
      <c r="L20" s="73"/>
      <c r="M20" s="73"/>
      <c r="N20" s="73"/>
      <c r="O20" s="73"/>
    </row>
    <row r="21" spans="1:15" ht="34.5" customHeight="1" x14ac:dyDescent="0.3">
      <c r="A21" s="173" t="s">
        <v>198</v>
      </c>
      <c r="B21" s="173"/>
      <c r="C21" s="173"/>
      <c r="D21" s="173"/>
      <c r="E21" s="173"/>
      <c r="F21" s="173"/>
      <c r="G21" s="173"/>
      <c r="H21" s="173"/>
      <c r="I21" s="173"/>
      <c r="J21" s="173"/>
      <c r="K21" s="173"/>
      <c r="L21" s="173"/>
      <c r="M21" s="173"/>
      <c r="N21" s="173"/>
      <c r="O21" s="173"/>
    </row>
    <row r="22" spans="1:15" s="30" customFormat="1" ht="34.5" customHeight="1" x14ac:dyDescent="0.3">
      <c r="A22" s="173" t="s">
        <v>162</v>
      </c>
      <c r="B22" s="173"/>
      <c r="C22" s="173"/>
      <c r="D22" s="173"/>
      <c r="E22" s="173"/>
      <c r="F22" s="173"/>
      <c r="G22" s="173"/>
      <c r="H22" s="173"/>
      <c r="I22" s="173"/>
      <c r="J22" s="173"/>
      <c r="K22" s="173"/>
      <c r="L22" s="173"/>
      <c r="M22" s="173"/>
      <c r="N22" s="173"/>
      <c r="O22" s="173"/>
    </row>
    <row r="23" spans="1:15" ht="15" customHeight="1" x14ac:dyDescent="0.3">
      <c r="A23" s="77"/>
      <c r="B23" s="77"/>
      <c r="C23" s="77"/>
      <c r="D23" s="77"/>
      <c r="E23" s="77"/>
      <c r="F23" s="77"/>
      <c r="G23" s="77"/>
      <c r="H23" s="77"/>
      <c r="I23" s="77"/>
      <c r="J23" s="77"/>
      <c r="K23" s="77"/>
      <c r="L23" s="77"/>
      <c r="M23" s="77"/>
      <c r="N23" s="77"/>
      <c r="O23" s="77"/>
    </row>
    <row r="24" spans="1:15" ht="15" customHeight="1" x14ac:dyDescent="0.3">
      <c r="A24" s="177" t="s">
        <v>199</v>
      </c>
      <c r="B24" s="177"/>
      <c r="C24" s="177"/>
      <c r="D24" s="177"/>
      <c r="E24" s="177"/>
      <c r="F24" s="177"/>
      <c r="G24" s="177"/>
      <c r="H24" s="177"/>
      <c r="I24" s="177"/>
      <c r="J24" s="177"/>
      <c r="K24" s="177"/>
      <c r="L24" s="177"/>
      <c r="M24" s="177"/>
      <c r="N24" s="177"/>
      <c r="O24" s="177"/>
    </row>
    <row r="25" spans="1:15" ht="15" customHeight="1" x14ac:dyDescent="0.3">
      <c r="A25" s="177" t="s">
        <v>244</v>
      </c>
      <c r="B25" s="177"/>
      <c r="C25" s="177"/>
      <c r="D25" s="177"/>
      <c r="E25" s="177"/>
      <c r="F25" s="177"/>
      <c r="G25" s="177"/>
      <c r="H25" s="177"/>
      <c r="I25" s="177"/>
      <c r="J25" s="177"/>
      <c r="K25" s="177"/>
      <c r="L25" s="177"/>
      <c r="M25" s="177"/>
      <c r="N25" s="177"/>
      <c r="O25" s="177"/>
    </row>
    <row r="26" spans="1:15" ht="15" customHeight="1" x14ac:dyDescent="0.3">
      <c r="A26" s="177" t="s">
        <v>245</v>
      </c>
      <c r="B26" s="177"/>
      <c r="C26" s="177"/>
      <c r="D26" s="177"/>
      <c r="E26" s="177"/>
      <c r="F26" s="177"/>
      <c r="G26" s="177"/>
      <c r="H26" s="177"/>
      <c r="I26" s="177"/>
      <c r="J26" s="177"/>
      <c r="K26" s="177"/>
      <c r="L26" s="177"/>
      <c r="M26" s="177"/>
      <c r="N26" s="177"/>
      <c r="O26" s="177"/>
    </row>
    <row r="27" spans="1:15" ht="21.75" customHeight="1" x14ac:dyDescent="0.3">
      <c r="A27" s="173" t="s">
        <v>200</v>
      </c>
      <c r="B27" s="173"/>
      <c r="C27" s="173"/>
      <c r="D27" s="173"/>
      <c r="E27" s="173"/>
      <c r="F27" s="173"/>
      <c r="G27" s="173"/>
      <c r="H27" s="173"/>
      <c r="I27" s="173"/>
      <c r="J27" s="173"/>
      <c r="K27" s="173"/>
      <c r="L27" s="173"/>
      <c r="M27" s="173"/>
      <c r="N27" s="173"/>
      <c r="O27" s="173"/>
    </row>
    <row r="28" spans="1:15" s="87" customFormat="1" ht="36" customHeight="1" x14ac:dyDescent="0.3">
      <c r="A28" s="176" t="s">
        <v>163</v>
      </c>
      <c r="B28" s="176"/>
      <c r="C28" s="176"/>
      <c r="D28" s="176"/>
      <c r="E28" s="176"/>
      <c r="F28" s="176"/>
      <c r="G28" s="176"/>
      <c r="H28" s="176"/>
      <c r="I28" s="176"/>
      <c r="J28" s="176"/>
      <c r="K28" s="176"/>
      <c r="L28" s="176"/>
      <c r="M28" s="176"/>
      <c r="N28" s="176"/>
      <c r="O28" s="176"/>
    </row>
    <row r="29" spans="1:15" s="87" customFormat="1" ht="15" customHeight="1" x14ac:dyDescent="0.3">
      <c r="A29" s="86"/>
      <c r="B29" s="86"/>
      <c r="C29" s="86"/>
      <c r="D29" s="86"/>
      <c r="E29" s="86"/>
      <c r="F29" s="86"/>
      <c r="G29" s="86"/>
      <c r="H29" s="86"/>
      <c r="I29" s="86"/>
      <c r="J29" s="86"/>
      <c r="K29" s="86"/>
      <c r="L29" s="86"/>
      <c r="M29" s="86"/>
      <c r="N29" s="86"/>
      <c r="O29" s="86"/>
    </row>
    <row r="30" spans="1:15" ht="15" customHeight="1" x14ac:dyDescent="0.3">
      <c r="A30" s="171" t="s">
        <v>111</v>
      </c>
      <c r="B30" s="171"/>
      <c r="C30" s="171"/>
      <c r="D30" s="171"/>
      <c r="E30" s="171"/>
      <c r="F30" s="171"/>
      <c r="G30" s="171"/>
      <c r="H30" s="171"/>
      <c r="I30" s="171"/>
      <c r="J30" s="171"/>
      <c r="K30" s="171"/>
      <c r="L30" s="171"/>
      <c r="M30" s="171"/>
      <c r="N30" s="171"/>
      <c r="O30" s="171"/>
    </row>
    <row r="31" spans="1:15" ht="15" customHeight="1" x14ac:dyDescent="0.3">
      <c r="A31" s="172"/>
      <c r="B31" s="172"/>
      <c r="C31" s="172"/>
      <c r="D31" s="172"/>
      <c r="E31" s="172"/>
      <c r="F31" s="172"/>
      <c r="G31" s="172"/>
      <c r="H31" s="172"/>
      <c r="I31" s="172"/>
      <c r="J31" s="172"/>
      <c r="K31" s="172"/>
      <c r="L31" s="172"/>
      <c r="M31" s="172"/>
      <c r="N31" s="172"/>
      <c r="O31" s="172"/>
    </row>
    <row r="32" spans="1:15" ht="15" customHeight="1" x14ac:dyDescent="0.3">
      <c r="A32" s="169" t="s">
        <v>0</v>
      </c>
      <c r="B32" s="169"/>
      <c r="C32" s="169"/>
      <c r="D32" s="169"/>
      <c r="E32" s="169"/>
      <c r="F32" s="169"/>
      <c r="G32" s="169"/>
      <c r="H32" s="169"/>
      <c r="I32" s="169"/>
      <c r="J32" s="169"/>
      <c r="K32" s="169"/>
      <c r="L32" s="169"/>
      <c r="M32" s="169"/>
      <c r="N32" s="169"/>
      <c r="O32" s="169"/>
    </row>
    <row r="34" spans="1:15" ht="30.75" customHeight="1" x14ac:dyDescent="0.3">
      <c r="A34" s="178" t="s">
        <v>85</v>
      </c>
      <c r="B34" s="178"/>
      <c r="C34" s="178"/>
      <c r="D34" s="178"/>
      <c r="E34" s="178"/>
      <c r="F34" s="178"/>
      <c r="G34" s="178"/>
      <c r="H34" s="178"/>
      <c r="I34" s="178"/>
      <c r="J34" s="178"/>
      <c r="K34" s="178"/>
      <c r="L34" s="178"/>
      <c r="M34" s="178"/>
      <c r="N34" s="178"/>
      <c r="O34" s="178"/>
    </row>
    <row r="35" spans="1:15" ht="54.75" customHeight="1" x14ac:dyDescent="0.3">
      <c r="A35" s="178" t="s">
        <v>201</v>
      </c>
      <c r="B35" s="175"/>
      <c r="C35" s="175"/>
      <c r="D35" s="175"/>
      <c r="E35" s="175"/>
      <c r="F35" s="175"/>
      <c r="G35" s="175"/>
      <c r="H35" s="175"/>
      <c r="I35" s="175"/>
      <c r="J35" s="175"/>
      <c r="K35" s="175"/>
      <c r="L35" s="175"/>
      <c r="M35" s="175"/>
      <c r="N35" s="175"/>
      <c r="O35" s="175"/>
    </row>
    <row r="36" spans="1:15" s="30" customFormat="1" ht="15" customHeight="1" x14ac:dyDescent="0.3">
      <c r="A36" s="170"/>
      <c r="B36" s="170"/>
      <c r="C36" s="170"/>
      <c r="D36" s="170"/>
      <c r="E36" s="170"/>
      <c r="F36" s="170"/>
      <c r="G36" s="170"/>
      <c r="H36" s="170"/>
      <c r="I36" s="170"/>
      <c r="J36" s="170"/>
      <c r="K36" s="170"/>
      <c r="L36" s="170"/>
      <c r="M36" s="170"/>
      <c r="N36" s="170"/>
      <c r="O36" s="170"/>
    </row>
    <row r="37" spans="1:15" ht="15" customHeight="1" x14ac:dyDescent="0.3">
      <c r="A37" s="175" t="s">
        <v>202</v>
      </c>
      <c r="B37" s="175"/>
      <c r="C37" s="175"/>
      <c r="D37" s="175"/>
      <c r="E37" s="175"/>
      <c r="F37" s="175"/>
      <c r="G37" s="175"/>
      <c r="H37" s="175"/>
      <c r="I37" s="175"/>
      <c r="J37" s="175"/>
      <c r="K37" s="175"/>
      <c r="L37" s="175"/>
      <c r="M37" s="175"/>
      <c r="N37" s="175"/>
      <c r="O37" s="175"/>
    </row>
    <row r="38" spans="1:15" ht="15" customHeight="1" x14ac:dyDescent="0.3">
      <c r="A38" s="175"/>
      <c r="B38" s="175"/>
      <c r="C38" s="175"/>
      <c r="D38" s="175"/>
      <c r="E38" s="175"/>
      <c r="F38" s="175"/>
      <c r="G38" s="175"/>
      <c r="H38" s="175"/>
      <c r="I38" s="175"/>
      <c r="J38" s="175"/>
      <c r="K38" s="175"/>
      <c r="L38" s="175"/>
      <c r="M38" s="175"/>
      <c r="N38" s="175"/>
      <c r="O38" s="175"/>
    </row>
  </sheetData>
  <sheetProtection algorithmName="SHA-512" hashValue="UjKJkCjRE5H0NeXtasCHGzPlzWiBPZZBfJPILJU1fODPN/M2OMSjPQQbdVn63Z+HoSuM476P9ZxV5qE/aqXiqg==" saltValue="8W3cDf1F80COFcu2IYXnvw==" spinCount="100000" sheet="1" objects="1" scenarios="1"/>
  <mergeCells count="31">
    <mergeCell ref="A37:O38"/>
    <mergeCell ref="A16:O16"/>
    <mergeCell ref="A24:O24"/>
    <mergeCell ref="A25:O25"/>
    <mergeCell ref="A26:O26"/>
    <mergeCell ref="A22:O22"/>
    <mergeCell ref="A27:O27"/>
    <mergeCell ref="A21:O21"/>
    <mergeCell ref="A34:O34"/>
    <mergeCell ref="A35:O35"/>
    <mergeCell ref="A36:O36"/>
    <mergeCell ref="A28:O28"/>
    <mergeCell ref="A30:O30"/>
    <mergeCell ref="A31:O31"/>
    <mergeCell ref="A32:O32"/>
    <mergeCell ref="A11:O11"/>
    <mergeCell ref="A12:O12"/>
    <mergeCell ref="A15:O15"/>
    <mergeCell ref="A18:O18"/>
    <mergeCell ref="A19:O19"/>
    <mergeCell ref="A13:O13"/>
    <mergeCell ref="A7:O7"/>
    <mergeCell ref="A8:O8"/>
    <mergeCell ref="A9:O9"/>
    <mergeCell ref="A10:O10"/>
    <mergeCell ref="A6:O6"/>
    <mergeCell ref="A1:O1"/>
    <mergeCell ref="A2:O2"/>
    <mergeCell ref="A3:O3"/>
    <mergeCell ref="A4:O4"/>
    <mergeCell ref="A5:O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5A7E-58F5-44F2-AD04-5D825FEE7617}">
  <sheetPr codeName="Feuil2">
    <pageSetUpPr fitToPage="1"/>
  </sheetPr>
  <dimension ref="A1:M109"/>
  <sheetViews>
    <sheetView showGridLines="0" showZeros="0" tabSelected="1" zoomScale="70" zoomScaleNormal="70" zoomScalePageLayoutView="40" workbookViewId="0">
      <selection activeCell="H17" sqref="H17"/>
    </sheetView>
  </sheetViews>
  <sheetFormatPr baseColWidth="10" defaultColWidth="11.33203125" defaultRowHeight="13.8" x14ac:dyDescent="0.25"/>
  <cols>
    <col min="1" max="2" width="20.109375" style="1" customWidth="1"/>
    <col min="3" max="3" width="28.5546875" style="1" customWidth="1"/>
    <col min="4" max="4" width="20.109375" style="1" customWidth="1"/>
    <col min="5" max="5" width="38" style="1" customWidth="1"/>
    <col min="6" max="6" width="26.33203125" style="1" customWidth="1"/>
    <col min="7" max="7" width="25.109375" style="1" customWidth="1"/>
    <col min="8" max="8" width="50.109375" style="1" customWidth="1"/>
    <col min="9" max="9" width="25.33203125" style="1" customWidth="1"/>
    <col min="10" max="10" width="25.5546875" style="1" customWidth="1"/>
    <col min="11" max="16384" width="11.33203125" style="1"/>
  </cols>
  <sheetData>
    <row r="1" spans="1:10" s="2" customFormat="1" ht="45" customHeight="1" x14ac:dyDescent="0.25">
      <c r="A1" s="282" t="s">
        <v>183</v>
      </c>
      <c r="B1" s="282"/>
      <c r="C1" s="282"/>
      <c r="D1" s="282"/>
      <c r="E1" s="282"/>
      <c r="F1" s="282"/>
      <c r="G1" s="282"/>
      <c r="H1" s="282"/>
      <c r="I1" s="282"/>
      <c r="J1" s="4"/>
    </row>
    <row r="2" spans="1:10" s="4" customFormat="1" ht="14.25" customHeight="1" x14ac:dyDescent="0.3">
      <c r="A2" s="3"/>
      <c r="B2" s="3"/>
    </row>
    <row r="3" spans="1:10" s="4" customFormat="1" ht="14.25" customHeight="1" x14ac:dyDescent="0.25">
      <c r="A3" s="270" t="s">
        <v>266</v>
      </c>
      <c r="B3" s="270"/>
      <c r="C3" s="270"/>
      <c r="D3" s="270"/>
      <c r="E3" s="270"/>
      <c r="F3" s="270"/>
      <c r="G3" s="270"/>
      <c r="H3" s="270"/>
      <c r="I3" s="270"/>
    </row>
    <row r="4" spans="1:10" ht="83.25" customHeight="1" x14ac:dyDescent="0.25">
      <c r="A4" s="270"/>
      <c r="B4" s="270"/>
      <c r="C4" s="270"/>
      <c r="D4" s="270"/>
      <c r="E4" s="270"/>
      <c r="F4" s="270"/>
      <c r="G4" s="270"/>
      <c r="H4" s="270"/>
      <c r="I4" s="270"/>
      <c r="J4" s="65"/>
    </row>
    <row r="5" spans="1:10" s="4" customFormat="1" ht="14.25" customHeight="1" x14ac:dyDescent="0.3">
      <c r="A5" s="3"/>
      <c r="B5" s="3"/>
    </row>
    <row r="6" spans="1:10" s="4" customFormat="1" ht="14.25" customHeight="1" x14ac:dyDescent="0.3">
      <c r="A6" s="3"/>
      <c r="B6" s="3"/>
      <c r="H6" s="125"/>
      <c r="I6" s="125"/>
    </row>
    <row r="7" spans="1:10" s="5" customFormat="1" ht="25.2" customHeight="1" x14ac:dyDescent="0.25">
      <c r="A7" s="266" t="s">
        <v>1</v>
      </c>
      <c r="B7" s="267"/>
      <c r="C7" s="285"/>
      <c r="D7" s="285"/>
      <c r="E7" s="285"/>
      <c r="F7" s="10"/>
      <c r="G7" s="78"/>
      <c r="H7" s="78"/>
      <c r="I7" s="78"/>
    </row>
    <row r="8" spans="1:10" s="5" customFormat="1" ht="27" customHeight="1" x14ac:dyDescent="0.25">
      <c r="A8" s="268"/>
      <c r="B8" s="269"/>
      <c r="C8" s="285"/>
      <c r="D8" s="285"/>
      <c r="E8" s="285"/>
      <c r="F8" s="10"/>
      <c r="G8" s="78"/>
      <c r="H8" s="78"/>
      <c r="I8" s="78"/>
    </row>
    <row r="9" spans="1:10" s="5" customFormat="1" ht="28.5" customHeight="1" x14ac:dyDescent="0.25">
      <c r="A9" s="226" t="s">
        <v>3</v>
      </c>
      <c r="B9" s="228"/>
      <c r="C9" s="285"/>
      <c r="D9" s="285"/>
      <c r="E9" s="285"/>
      <c r="F9" s="10"/>
      <c r="G9" s="78"/>
      <c r="H9" s="78"/>
      <c r="I9" s="78"/>
    </row>
    <row r="10" spans="1:10" s="5" customFormat="1" ht="24.75" customHeight="1" x14ac:dyDescent="0.25">
      <c r="A10" s="226" t="s">
        <v>4</v>
      </c>
      <c r="B10" s="228"/>
      <c r="C10" s="281" t="s">
        <v>124</v>
      </c>
      <c r="D10" s="281"/>
      <c r="E10" s="281"/>
      <c r="F10" s="10"/>
      <c r="G10" s="78"/>
      <c r="H10" s="78"/>
      <c r="I10" s="78"/>
    </row>
    <row r="11" spans="1:10" s="5" customFormat="1" ht="36.75" customHeight="1" x14ac:dyDescent="0.25">
      <c r="A11" s="226" t="s">
        <v>5</v>
      </c>
      <c r="B11" s="228"/>
      <c r="C11" s="286" t="s">
        <v>112</v>
      </c>
      <c r="D11" s="287"/>
      <c r="E11" s="288"/>
      <c r="F11" s="11"/>
      <c r="G11" s="78"/>
      <c r="H11" s="78"/>
      <c r="I11" s="78"/>
    </row>
    <row r="12" spans="1:10" s="5" customFormat="1" ht="33" customHeight="1" x14ac:dyDescent="0.25">
      <c r="A12" s="226" t="s">
        <v>224</v>
      </c>
      <c r="B12" s="228"/>
      <c r="C12" s="281" t="s">
        <v>182</v>
      </c>
      <c r="D12" s="281"/>
      <c r="E12" s="281"/>
      <c r="F12" s="11"/>
      <c r="G12" s="78"/>
      <c r="H12" s="78"/>
      <c r="I12" s="78"/>
    </row>
    <row r="13" spans="1:10" s="5" customFormat="1" ht="29.25" customHeight="1" x14ac:dyDescent="0.25">
      <c r="A13" s="226" t="s">
        <v>225</v>
      </c>
      <c r="B13" s="228"/>
      <c r="C13" s="281" t="s">
        <v>182</v>
      </c>
      <c r="D13" s="281"/>
      <c r="E13" s="281"/>
      <c r="F13" s="12"/>
      <c r="G13" s="78"/>
      <c r="H13" s="78"/>
      <c r="I13" s="78"/>
    </row>
    <row r="14" spans="1:10" s="5" customFormat="1" ht="26.25" customHeight="1" x14ac:dyDescent="0.25">
      <c r="A14" s="226" t="s">
        <v>257</v>
      </c>
      <c r="B14" s="227"/>
      <c r="C14" s="227"/>
      <c r="D14" s="228"/>
      <c r="E14" s="121" t="s">
        <v>2</v>
      </c>
      <c r="F14" s="163"/>
      <c r="G14" s="78"/>
      <c r="H14" s="78"/>
      <c r="I14" s="78"/>
    </row>
    <row r="15" spans="1:10" s="5" customFormat="1" ht="27.75" customHeight="1" x14ac:dyDescent="0.25">
      <c r="A15" s="226" t="str">
        <f>IF(E14="Non","","Si oui, veuillez indiquer le nombre de demandes déjà déposé dans
le cadre du programme PTA 2024-2026  ")</f>
        <v xml:space="preserve">Si oui, veuillez indiquer le nombre de demandes déjà déposé dans
le cadre du programme PTA 2024-2026  </v>
      </c>
      <c r="B15" s="227"/>
      <c r="C15" s="227"/>
      <c r="D15" s="228"/>
      <c r="E15" s="155"/>
      <c r="F15" s="13"/>
      <c r="G15" s="78"/>
      <c r="H15" s="276"/>
      <c r="I15" s="276"/>
    </row>
    <row r="16" spans="1:10" ht="65.25" customHeight="1" x14ac:dyDescent="0.25">
      <c r="A16" s="226" t="s">
        <v>116</v>
      </c>
      <c r="B16" s="228"/>
      <c r="C16" s="275" t="s">
        <v>124</v>
      </c>
      <c r="D16" s="275"/>
      <c r="E16" s="275"/>
      <c r="G16" s="78"/>
      <c r="H16" s="273"/>
      <c r="I16" s="273"/>
      <c r="J16" s="65"/>
    </row>
    <row r="17" spans="1:13" ht="76.2" customHeight="1" x14ac:dyDescent="0.25">
      <c r="A17" s="226" t="s">
        <v>269</v>
      </c>
      <c r="B17" s="228"/>
      <c r="C17" s="275" t="s">
        <v>2</v>
      </c>
      <c r="D17" s="275"/>
      <c r="E17" s="275"/>
      <c r="F17" s="16"/>
      <c r="J17" s="65"/>
    </row>
    <row r="18" spans="1:13" ht="28.5" customHeight="1" x14ac:dyDescent="0.25">
      <c r="A18" s="226" t="s">
        <v>219</v>
      </c>
      <c r="B18" s="227"/>
      <c r="C18" s="230" t="s">
        <v>124</v>
      </c>
      <c r="D18" s="231"/>
      <c r="E18" s="232"/>
      <c r="J18" s="65"/>
    </row>
    <row r="19" spans="1:13" ht="28.5" customHeight="1" x14ac:dyDescent="0.25">
      <c r="A19" s="123"/>
      <c r="B19" s="123"/>
      <c r="C19" s="123"/>
      <c r="D19" s="124"/>
      <c r="J19" s="65"/>
    </row>
    <row r="20" spans="1:13" ht="25.5" customHeight="1" x14ac:dyDescent="0.25">
      <c r="A20" s="233" t="s">
        <v>214</v>
      </c>
      <c r="B20" s="233"/>
      <c r="C20" s="233"/>
      <c r="D20" s="96">
        <f>Source!A83</f>
        <v>0.5</v>
      </c>
      <c r="J20" s="65"/>
    </row>
    <row r="21" spans="1:13" ht="21.75" customHeight="1" x14ac:dyDescent="0.25">
      <c r="A21" s="234" t="s">
        <v>242</v>
      </c>
      <c r="B21" s="235"/>
      <c r="C21" s="236"/>
      <c r="D21" s="97">
        <f>Source!A77</f>
        <v>7500</v>
      </c>
      <c r="J21" s="65"/>
    </row>
    <row r="22" spans="1:13" ht="24" customHeight="1" x14ac:dyDescent="0.25">
      <c r="A22" s="234" t="s">
        <v>243</v>
      </c>
      <c r="B22" s="235"/>
      <c r="C22" s="236"/>
      <c r="D22" s="97">
        <f>Source!A76</f>
        <v>150000</v>
      </c>
      <c r="J22" s="65"/>
    </row>
    <row r="23" spans="1:13" ht="24" customHeight="1" x14ac:dyDescent="0.25">
      <c r="A23" s="233" t="s">
        <v>184</v>
      </c>
      <c r="B23" s="233"/>
      <c r="C23" s="233"/>
      <c r="D23" s="96">
        <f>Source!A85</f>
        <v>0.6</v>
      </c>
      <c r="J23" s="65"/>
    </row>
    <row r="24" spans="1:13" ht="22.5" customHeight="1" x14ac:dyDescent="0.25">
      <c r="J24" s="65"/>
    </row>
    <row r="25" spans="1:13" s="2" customFormat="1" ht="20.25" customHeight="1" x14ac:dyDescent="0.3">
      <c r="A25" s="202" t="s">
        <v>89</v>
      </c>
      <c r="B25" s="202"/>
      <c r="C25" s="202"/>
      <c r="D25" s="202"/>
      <c r="E25" s="202"/>
      <c r="F25" s="202"/>
      <c r="G25" s="202"/>
      <c r="H25" s="202"/>
      <c r="I25" s="202"/>
    </row>
    <row r="26" spans="1:13" s="2" customFormat="1" ht="26.25" customHeight="1" x14ac:dyDescent="0.3">
      <c r="A26" s="257" t="s">
        <v>258</v>
      </c>
      <c r="B26" s="258"/>
      <c r="C26" s="258"/>
      <c r="D26" s="258"/>
      <c r="E26" s="258"/>
      <c r="F26" s="258"/>
      <c r="G26" s="258"/>
      <c r="H26" s="259"/>
      <c r="I26" s="194" t="s">
        <v>121</v>
      </c>
      <c r="J26" s="256"/>
    </row>
    <row r="27" spans="1:13" s="5" customFormat="1" ht="110.25" customHeight="1" x14ac:dyDescent="0.25">
      <c r="A27" s="260" t="s">
        <v>185</v>
      </c>
      <c r="B27" s="260"/>
      <c r="C27" s="261"/>
      <c r="D27" s="261"/>
      <c r="E27" s="261"/>
      <c r="F27" s="261"/>
      <c r="G27" s="261"/>
      <c r="H27" s="261"/>
      <c r="I27" s="194"/>
      <c r="J27" s="256"/>
    </row>
    <row r="28" spans="1:13" s="5" customFormat="1" ht="15.75" customHeight="1" x14ac:dyDescent="0.25">
      <c r="A28" s="241" t="s">
        <v>113</v>
      </c>
      <c r="B28" s="242"/>
      <c r="C28" s="242"/>
      <c r="D28" s="243"/>
      <c r="E28" s="75" t="s">
        <v>114</v>
      </c>
      <c r="F28" s="191" t="s">
        <v>159</v>
      </c>
      <c r="G28" s="191"/>
      <c r="H28" s="191"/>
      <c r="I28" s="195"/>
      <c r="J28" s="256"/>
    </row>
    <row r="29" spans="1:13" s="5" customFormat="1" ht="75" customHeight="1" x14ac:dyDescent="0.25">
      <c r="A29" s="244" t="s">
        <v>115</v>
      </c>
      <c r="B29" s="245"/>
      <c r="C29" s="245"/>
      <c r="D29" s="246"/>
      <c r="E29" s="76" t="s">
        <v>267</v>
      </c>
      <c r="F29" s="190" t="s">
        <v>186</v>
      </c>
      <c r="G29" s="192"/>
      <c r="H29" s="192"/>
      <c r="I29" s="14">
        <v>40000</v>
      </c>
      <c r="J29" s="256"/>
      <c r="M29" s="255"/>
    </row>
    <row r="30" spans="1:13" s="5" customFormat="1" ht="15" customHeight="1" x14ac:dyDescent="0.25">
      <c r="A30" s="193"/>
      <c r="B30" s="193"/>
      <c r="C30" s="193"/>
      <c r="D30" s="193"/>
      <c r="E30" s="89"/>
      <c r="F30" s="193"/>
      <c r="G30" s="193"/>
      <c r="H30" s="193"/>
      <c r="I30" s="8"/>
      <c r="J30" s="256"/>
      <c r="M30" s="255"/>
    </row>
    <row r="31" spans="1:13" s="5" customFormat="1" ht="15" customHeight="1" x14ac:dyDescent="0.25">
      <c r="A31" s="193"/>
      <c r="B31" s="193"/>
      <c r="C31" s="193"/>
      <c r="D31" s="193"/>
      <c r="E31" s="89"/>
      <c r="F31" s="193"/>
      <c r="G31" s="193"/>
      <c r="H31" s="193"/>
      <c r="I31" s="8"/>
      <c r="J31" s="256"/>
      <c r="M31" s="255"/>
    </row>
    <row r="32" spans="1:13" s="5" customFormat="1" ht="15" customHeight="1" x14ac:dyDescent="0.25">
      <c r="A32" s="193"/>
      <c r="B32" s="193"/>
      <c r="C32" s="193"/>
      <c r="D32" s="193"/>
      <c r="E32" s="89"/>
      <c r="F32" s="193"/>
      <c r="G32" s="193"/>
      <c r="H32" s="193"/>
      <c r="I32" s="8"/>
      <c r="J32" s="256"/>
      <c r="M32" s="255"/>
    </row>
    <row r="33" spans="1:13" s="5" customFormat="1" ht="15" customHeight="1" x14ac:dyDescent="0.25">
      <c r="A33" s="224" t="s">
        <v>6</v>
      </c>
      <c r="B33" s="225"/>
      <c r="C33" s="225"/>
      <c r="D33" s="225"/>
      <c r="E33" s="225"/>
      <c r="F33" s="225"/>
      <c r="G33" s="225"/>
      <c r="H33" s="265"/>
      <c r="I33" s="15">
        <f>SUM(I30:I32)</f>
        <v>0</v>
      </c>
      <c r="M33" s="255"/>
    </row>
    <row r="34" spans="1:13" s="5" customFormat="1" ht="14.25" customHeight="1" x14ac:dyDescent="0.25">
      <c r="A34" s="257" t="s">
        <v>270</v>
      </c>
      <c r="B34" s="258"/>
      <c r="C34" s="258"/>
      <c r="D34" s="258"/>
      <c r="E34" s="258"/>
      <c r="F34" s="258"/>
      <c r="G34" s="258"/>
      <c r="H34" s="259"/>
      <c r="I34" s="185" t="s">
        <v>121</v>
      </c>
      <c r="M34" s="255"/>
    </row>
    <row r="35" spans="1:13" s="5" customFormat="1" x14ac:dyDescent="0.25">
      <c r="A35" s="262" t="s">
        <v>218</v>
      </c>
      <c r="B35" s="263"/>
      <c r="C35" s="263"/>
      <c r="D35" s="263"/>
      <c r="E35" s="263"/>
      <c r="F35" s="263"/>
      <c r="G35" s="263"/>
      <c r="H35" s="264"/>
      <c r="I35" s="185"/>
      <c r="M35" s="255"/>
    </row>
    <row r="36" spans="1:13" s="5" customFormat="1" ht="30.75" customHeight="1" x14ac:dyDescent="0.25">
      <c r="A36" s="75" t="s">
        <v>113</v>
      </c>
      <c r="B36" s="241" t="s">
        <v>248</v>
      </c>
      <c r="C36" s="242"/>
      <c r="D36" s="243"/>
      <c r="E36" s="6" t="s">
        <v>88</v>
      </c>
      <c r="F36" s="7" t="s">
        <v>7</v>
      </c>
      <c r="G36" s="7" t="s">
        <v>8</v>
      </c>
      <c r="H36" s="7" t="s">
        <v>86</v>
      </c>
      <c r="I36" s="185"/>
    </row>
    <row r="37" spans="1:13" s="5" customFormat="1" ht="15" customHeight="1" x14ac:dyDescent="0.25">
      <c r="A37" s="153" t="s">
        <v>249</v>
      </c>
      <c r="B37" s="244" t="s">
        <v>250</v>
      </c>
      <c r="C37" s="245"/>
      <c r="D37" s="246"/>
      <c r="E37" s="25" t="s">
        <v>94</v>
      </c>
      <c r="F37" s="22">
        <v>26.85</v>
      </c>
      <c r="G37" s="26">
        <v>0.26</v>
      </c>
      <c r="H37" s="23">
        <v>20</v>
      </c>
      <c r="I37" s="98">
        <v>676.62</v>
      </c>
    </row>
    <row r="38" spans="1:13" s="5" customFormat="1" ht="30" customHeight="1" x14ac:dyDescent="0.25">
      <c r="A38" s="154"/>
      <c r="B38" s="248"/>
      <c r="C38" s="249"/>
      <c r="D38" s="250"/>
      <c r="E38" s="27" t="s">
        <v>2</v>
      </c>
      <c r="F38" s="9"/>
      <c r="G38" s="27"/>
      <c r="H38" s="24"/>
      <c r="I38" s="102">
        <f t="shared" ref="I38:I39" si="0">(F38+(G38*F38))*H38</f>
        <v>0</v>
      </c>
    </row>
    <row r="39" spans="1:13" s="5" customFormat="1" ht="40.5" customHeight="1" x14ac:dyDescent="0.25">
      <c r="A39" s="154"/>
      <c r="B39" s="157"/>
      <c r="C39" s="158"/>
      <c r="D39" s="159"/>
      <c r="E39" s="27" t="s">
        <v>2</v>
      </c>
      <c r="F39" s="9"/>
      <c r="G39" s="27"/>
      <c r="H39" s="24"/>
      <c r="I39" s="102">
        <f t="shared" si="0"/>
        <v>0</v>
      </c>
    </row>
    <row r="40" spans="1:13" s="5" customFormat="1" ht="37.5" customHeight="1" x14ac:dyDescent="0.25">
      <c r="A40" s="154"/>
      <c r="B40" s="248"/>
      <c r="C40" s="249"/>
      <c r="D40" s="250"/>
      <c r="E40" s="27" t="s">
        <v>2</v>
      </c>
      <c r="F40" s="9"/>
      <c r="G40" s="27"/>
      <c r="H40" s="24"/>
      <c r="I40" s="102">
        <f t="shared" ref="I40" si="1">(F40+(G40*F40))*H40</f>
        <v>0</v>
      </c>
    </row>
    <row r="41" spans="1:13" s="5" customFormat="1" ht="24" customHeight="1" x14ac:dyDescent="0.25">
      <c r="A41" s="237"/>
      <c r="B41" s="237"/>
      <c r="C41" s="237"/>
      <c r="D41" s="237"/>
      <c r="E41" s="237"/>
      <c r="F41" s="237"/>
      <c r="G41" s="238"/>
      <c r="H41" s="93" t="s">
        <v>177</v>
      </c>
      <c r="I41" s="15">
        <f>SUM(I38:I40)</f>
        <v>0</v>
      </c>
    </row>
    <row r="42" spans="1:13" s="5" customFormat="1" ht="24" customHeight="1" x14ac:dyDescent="0.25">
      <c r="A42" s="160"/>
      <c r="B42" s="160"/>
      <c r="C42" s="160"/>
      <c r="D42" s="160"/>
      <c r="E42" s="160"/>
      <c r="F42" s="160"/>
      <c r="G42" s="161"/>
      <c r="H42" s="93" t="s">
        <v>256</v>
      </c>
      <c r="I42" s="15">
        <f>Source!A97/Source!A83</f>
        <v>0</v>
      </c>
    </row>
    <row r="43" spans="1:13" s="5" customFormat="1" ht="27" customHeight="1" x14ac:dyDescent="0.25">
      <c r="A43" s="271" t="s">
        <v>187</v>
      </c>
      <c r="B43" s="271"/>
      <c r="C43" s="271"/>
      <c r="D43" s="271"/>
      <c r="E43" s="271"/>
      <c r="F43" s="271"/>
      <c r="G43" s="272"/>
      <c r="H43" s="93" t="s">
        <v>178</v>
      </c>
      <c r="I43" s="130">
        <f>IFERROR((I41*D20)/D84,0)</f>
        <v>0</v>
      </c>
    </row>
    <row r="44" spans="1:13" s="5" customFormat="1" ht="15" customHeight="1" x14ac:dyDescent="0.25">
      <c r="A44" s="215" t="s">
        <v>188</v>
      </c>
      <c r="B44" s="216"/>
      <c r="C44" s="216"/>
      <c r="D44" s="216"/>
      <c r="E44" s="216"/>
      <c r="F44" s="216"/>
      <c r="G44" s="216"/>
      <c r="H44" s="290"/>
      <c r="I44" s="185" t="s">
        <v>121</v>
      </c>
    </row>
    <row r="45" spans="1:13" s="5" customFormat="1" ht="35.25" customHeight="1" x14ac:dyDescent="0.25">
      <c r="A45" s="283" t="s">
        <v>95</v>
      </c>
      <c r="B45" s="284"/>
      <c r="C45" s="284"/>
      <c r="D45" s="284"/>
      <c r="E45" s="284"/>
      <c r="F45" s="284"/>
      <c r="G45" s="284"/>
      <c r="H45" s="289"/>
      <c r="I45" s="185"/>
    </row>
    <row r="46" spans="1:13" s="5" customFormat="1" ht="43.95" customHeight="1" x14ac:dyDescent="0.25">
      <c r="A46" s="239" t="s">
        <v>118</v>
      </c>
      <c r="B46" s="247"/>
      <c r="C46" s="240"/>
      <c r="D46" s="277" t="s">
        <v>119</v>
      </c>
      <c r="E46" s="278"/>
      <c r="F46" s="239" t="s">
        <v>120</v>
      </c>
      <c r="G46" s="240"/>
      <c r="H46" s="72" t="s">
        <v>189</v>
      </c>
      <c r="I46" s="185"/>
    </row>
    <row r="47" spans="1:13" s="5" customFormat="1" ht="100.2" customHeight="1" x14ac:dyDescent="0.25">
      <c r="A47" s="251" t="s">
        <v>190</v>
      </c>
      <c r="B47" s="274"/>
      <c r="C47" s="252"/>
      <c r="D47" s="251" t="s">
        <v>191</v>
      </c>
      <c r="E47" s="252"/>
      <c r="F47" s="253" t="s">
        <v>192</v>
      </c>
      <c r="G47" s="254"/>
      <c r="H47" s="99" t="s">
        <v>215</v>
      </c>
      <c r="I47" s="101">
        <v>3800</v>
      </c>
    </row>
    <row r="48" spans="1:13" s="5" customFormat="1" ht="100.2" customHeight="1" x14ac:dyDescent="0.25">
      <c r="A48" s="212"/>
      <c r="B48" s="217"/>
      <c r="C48" s="213"/>
      <c r="D48" s="212"/>
      <c r="E48" s="213"/>
      <c r="F48" s="212"/>
      <c r="G48" s="213"/>
      <c r="H48" s="100"/>
      <c r="I48" s="102"/>
    </row>
    <row r="49" spans="1:10" s="5" customFormat="1" ht="100.2" customHeight="1" x14ac:dyDescent="0.25">
      <c r="A49" s="212"/>
      <c r="B49" s="217"/>
      <c r="C49" s="213"/>
      <c r="D49" s="212"/>
      <c r="E49" s="213"/>
      <c r="F49" s="212"/>
      <c r="G49" s="213"/>
      <c r="H49" s="100"/>
      <c r="I49" s="102"/>
    </row>
    <row r="50" spans="1:10" s="5" customFormat="1" ht="100.2" customHeight="1" x14ac:dyDescent="0.25">
      <c r="A50" s="214"/>
      <c r="B50" s="214"/>
      <c r="C50" s="214"/>
      <c r="D50" s="214"/>
      <c r="E50" s="214"/>
      <c r="F50" s="214"/>
      <c r="G50" s="214"/>
      <c r="H50" s="100"/>
      <c r="I50" s="102"/>
    </row>
    <row r="51" spans="1:10" s="5" customFormat="1" ht="100.2" customHeight="1" x14ac:dyDescent="0.25">
      <c r="A51" s="212"/>
      <c r="B51" s="217"/>
      <c r="C51" s="213"/>
      <c r="D51" s="214"/>
      <c r="E51" s="214"/>
      <c r="F51" s="214"/>
      <c r="G51" s="214"/>
      <c r="H51" s="100"/>
      <c r="I51" s="102"/>
    </row>
    <row r="52" spans="1:10" s="5" customFormat="1" ht="100.2" customHeight="1" x14ac:dyDescent="0.25">
      <c r="A52" s="214"/>
      <c r="B52" s="214"/>
      <c r="C52" s="214"/>
      <c r="D52" s="214"/>
      <c r="E52" s="214"/>
      <c r="F52" s="214"/>
      <c r="G52" s="214"/>
      <c r="H52" s="100"/>
      <c r="I52" s="102"/>
    </row>
    <row r="53" spans="1:10" s="5" customFormat="1" ht="100.2" customHeight="1" x14ac:dyDescent="0.25">
      <c r="A53" s="214"/>
      <c r="B53" s="214"/>
      <c r="C53" s="214"/>
      <c r="D53" s="214"/>
      <c r="E53" s="214"/>
      <c r="F53" s="214"/>
      <c r="G53" s="214"/>
      <c r="H53" s="100"/>
      <c r="I53" s="102"/>
    </row>
    <row r="54" spans="1:10" s="5" customFormat="1" ht="100.2" customHeight="1" x14ac:dyDescent="0.25">
      <c r="A54" s="214"/>
      <c r="B54" s="214"/>
      <c r="C54" s="214"/>
      <c r="D54" s="214"/>
      <c r="E54" s="214"/>
      <c r="F54" s="214"/>
      <c r="G54" s="214"/>
      <c r="H54" s="100"/>
      <c r="I54" s="102"/>
    </row>
    <row r="55" spans="1:10" s="5" customFormat="1" ht="100.2" customHeight="1" x14ac:dyDescent="0.25">
      <c r="A55" s="214"/>
      <c r="B55" s="214"/>
      <c r="C55" s="214"/>
      <c r="D55" s="214"/>
      <c r="E55" s="214"/>
      <c r="F55" s="214"/>
      <c r="G55" s="214"/>
      <c r="H55" s="100"/>
      <c r="I55" s="102"/>
    </row>
    <row r="56" spans="1:10" s="5" customFormat="1" ht="100.2" customHeight="1" x14ac:dyDescent="0.25">
      <c r="A56" s="214"/>
      <c r="B56" s="214"/>
      <c r="C56" s="214"/>
      <c r="D56" s="214"/>
      <c r="E56" s="214"/>
      <c r="F56" s="214"/>
      <c r="G56" s="214"/>
      <c r="H56" s="100"/>
      <c r="I56" s="102"/>
    </row>
    <row r="57" spans="1:10" s="5" customFormat="1" ht="100.2" customHeight="1" x14ac:dyDescent="0.25">
      <c r="A57" s="214"/>
      <c r="B57" s="214"/>
      <c r="C57" s="214"/>
      <c r="D57" s="214"/>
      <c r="E57" s="214"/>
      <c r="F57" s="214"/>
      <c r="G57" s="214"/>
      <c r="H57" s="100"/>
      <c r="I57" s="102"/>
    </row>
    <row r="58" spans="1:10" s="5" customFormat="1" ht="100.2" customHeight="1" x14ac:dyDescent="0.25">
      <c r="A58" s="212"/>
      <c r="B58" s="217"/>
      <c r="C58" s="213"/>
      <c r="D58" s="212"/>
      <c r="E58" s="213"/>
      <c r="F58" s="212"/>
      <c r="G58" s="213"/>
      <c r="H58" s="100"/>
      <c r="I58" s="102"/>
    </row>
    <row r="59" spans="1:10" s="5" customFormat="1" ht="100.2" customHeight="1" x14ac:dyDescent="0.25">
      <c r="A59" s="212"/>
      <c r="B59" s="217"/>
      <c r="C59" s="213"/>
      <c r="D59" s="212"/>
      <c r="E59" s="213"/>
      <c r="F59" s="212"/>
      <c r="G59" s="213"/>
      <c r="H59" s="100"/>
      <c r="I59" s="102"/>
    </row>
    <row r="60" spans="1:10" s="5" customFormat="1" ht="85.5" customHeight="1" x14ac:dyDescent="0.25">
      <c r="A60" s="212"/>
      <c r="B60" s="217"/>
      <c r="C60" s="213"/>
      <c r="D60" s="212"/>
      <c r="E60" s="213"/>
      <c r="F60" s="212"/>
      <c r="G60" s="213"/>
      <c r="H60" s="100"/>
      <c r="I60" s="102">
        <v>0</v>
      </c>
    </row>
    <row r="61" spans="1:10" s="5" customFormat="1" ht="20.25" customHeight="1" x14ac:dyDescent="0.25">
      <c r="A61" s="224" t="s">
        <v>193</v>
      </c>
      <c r="B61" s="225"/>
      <c r="C61" s="225"/>
      <c r="D61" s="225"/>
      <c r="E61" s="225"/>
      <c r="F61" s="225"/>
      <c r="G61" s="225"/>
      <c r="H61" s="225"/>
      <c r="I61" s="15">
        <f>SUM(I48:I60)</f>
        <v>0</v>
      </c>
      <c r="J61" s="2"/>
    </row>
    <row r="62" spans="1:10" s="5" customFormat="1" ht="15" customHeight="1" x14ac:dyDescent="0.25">
      <c r="A62" s="215" t="s">
        <v>165</v>
      </c>
      <c r="B62" s="216"/>
      <c r="C62" s="216"/>
      <c r="D62" s="216"/>
      <c r="E62" s="216"/>
      <c r="F62" s="216"/>
      <c r="G62" s="216"/>
      <c r="H62" s="216"/>
      <c r="I62" s="185" t="s">
        <v>121</v>
      </c>
    </row>
    <row r="63" spans="1:10" s="5" customFormat="1" ht="24.75" customHeight="1" x14ac:dyDescent="0.25">
      <c r="A63" s="283" t="s">
        <v>194</v>
      </c>
      <c r="B63" s="284"/>
      <c r="C63" s="284"/>
      <c r="D63" s="284"/>
      <c r="E63" s="284"/>
      <c r="F63" s="284"/>
      <c r="G63" s="284"/>
      <c r="H63" s="284"/>
      <c r="I63" s="185"/>
    </row>
    <row r="64" spans="1:10" s="5" customFormat="1" ht="15" customHeight="1" x14ac:dyDescent="0.25">
      <c r="A64" s="291" t="s">
        <v>90</v>
      </c>
      <c r="B64" s="292"/>
      <c r="C64" s="292"/>
      <c r="D64" s="292"/>
      <c r="E64" s="292"/>
      <c r="F64" s="292"/>
      <c r="G64" s="292"/>
      <c r="H64" s="293"/>
      <c r="I64" s="103">
        <f>5*100*0.595+5*18.9+2*166</f>
        <v>724</v>
      </c>
    </row>
    <row r="65" spans="1:11" s="5" customFormat="1" ht="15" customHeight="1" x14ac:dyDescent="0.25">
      <c r="A65" s="197"/>
      <c r="B65" s="197"/>
      <c r="C65" s="197"/>
      <c r="D65" s="197"/>
      <c r="E65" s="197"/>
      <c r="F65" s="197"/>
      <c r="G65" s="197"/>
      <c r="H65" s="294"/>
      <c r="I65" s="102"/>
    </row>
    <row r="66" spans="1:11" s="5" customFormat="1" ht="15" customHeight="1" x14ac:dyDescent="0.25">
      <c r="A66" s="197"/>
      <c r="B66" s="197"/>
      <c r="C66" s="197"/>
      <c r="D66" s="197"/>
      <c r="E66" s="197"/>
      <c r="F66" s="197"/>
      <c r="G66" s="197"/>
      <c r="H66" s="294"/>
      <c r="I66" s="102"/>
    </row>
    <row r="67" spans="1:11" s="5" customFormat="1" ht="22.5" customHeight="1" x14ac:dyDescent="0.25">
      <c r="A67" s="224" t="s">
        <v>87</v>
      </c>
      <c r="B67" s="225"/>
      <c r="C67" s="225"/>
      <c r="D67" s="225"/>
      <c r="E67" s="225"/>
      <c r="F67" s="225"/>
      <c r="G67" s="225"/>
      <c r="H67" s="225"/>
      <c r="I67" s="15">
        <f>SUM(I65:I66)</f>
        <v>0</v>
      </c>
    </row>
    <row r="68" spans="1:11" ht="13.5" customHeight="1" x14ac:dyDescent="0.25">
      <c r="A68" s="215" t="s">
        <v>220</v>
      </c>
      <c r="B68" s="216"/>
      <c r="C68" s="216"/>
      <c r="D68" s="216"/>
      <c r="E68" s="216"/>
      <c r="F68" s="216"/>
      <c r="G68" s="216"/>
      <c r="H68" s="216"/>
      <c r="I68" s="185" t="s">
        <v>121</v>
      </c>
      <c r="J68" s="5"/>
    </row>
    <row r="69" spans="1:11" x14ac:dyDescent="0.25">
      <c r="A69" s="221"/>
      <c r="B69" s="222"/>
      <c r="C69" s="222"/>
      <c r="D69" s="222"/>
      <c r="E69" s="222"/>
      <c r="F69" s="222"/>
      <c r="G69" s="222"/>
      <c r="H69" s="222"/>
      <c r="I69" s="185"/>
      <c r="J69" s="5"/>
    </row>
    <row r="70" spans="1:11" ht="78" customHeight="1" x14ac:dyDescent="0.25">
      <c r="A70" s="196" t="s">
        <v>156</v>
      </c>
      <c r="B70" s="196"/>
      <c r="C70" s="196"/>
      <c r="D70" s="196"/>
      <c r="E70" s="88" t="s">
        <v>157</v>
      </c>
      <c r="F70" s="198" t="s">
        <v>195</v>
      </c>
      <c r="G70" s="199"/>
      <c r="H70" s="199"/>
      <c r="I70" s="185"/>
      <c r="J70" s="5"/>
    </row>
    <row r="71" spans="1:11" ht="159" customHeight="1" x14ac:dyDescent="0.25">
      <c r="A71" s="186" t="s">
        <v>160</v>
      </c>
      <c r="B71" s="187"/>
      <c r="C71" s="187"/>
      <c r="D71" s="188"/>
      <c r="E71" s="90" t="s">
        <v>158</v>
      </c>
      <c r="F71" s="189" t="s">
        <v>237</v>
      </c>
      <c r="G71" s="190"/>
      <c r="H71" s="120" t="s">
        <v>238</v>
      </c>
      <c r="I71" s="28"/>
      <c r="K71" s="16"/>
    </row>
    <row r="72" spans="1:11" ht="15" customHeight="1" x14ac:dyDescent="0.25">
      <c r="A72" s="197" t="s">
        <v>153</v>
      </c>
      <c r="B72" s="197"/>
      <c r="C72" s="197"/>
      <c r="D72" s="197"/>
      <c r="E72" s="89"/>
      <c r="F72" s="200"/>
      <c r="G72" s="201"/>
      <c r="H72" s="201"/>
      <c r="I72" s="102"/>
    </row>
    <row r="73" spans="1:11" ht="15" customHeight="1" x14ac:dyDescent="0.25">
      <c r="A73" s="197" t="s">
        <v>154</v>
      </c>
      <c r="B73" s="197"/>
      <c r="C73" s="197"/>
      <c r="D73" s="197"/>
      <c r="E73" s="89"/>
      <c r="F73" s="200"/>
      <c r="G73" s="201"/>
      <c r="H73" s="201"/>
      <c r="I73" s="102"/>
    </row>
    <row r="74" spans="1:11" ht="15" customHeight="1" x14ac:dyDescent="0.25">
      <c r="A74" s="197" t="s">
        <v>196</v>
      </c>
      <c r="B74" s="197"/>
      <c r="C74" s="197"/>
      <c r="D74" s="197"/>
      <c r="E74" s="89"/>
      <c r="F74" s="200"/>
      <c r="G74" s="201"/>
      <c r="H74" s="201"/>
      <c r="I74" s="102"/>
    </row>
    <row r="75" spans="1:11" ht="15" customHeight="1" x14ac:dyDescent="0.25">
      <c r="A75" s="197" t="s">
        <v>155</v>
      </c>
      <c r="B75" s="197"/>
      <c r="C75" s="197"/>
      <c r="D75" s="197"/>
      <c r="E75" s="89"/>
      <c r="F75" s="200"/>
      <c r="G75" s="201"/>
      <c r="H75" s="201"/>
      <c r="I75" s="102"/>
    </row>
    <row r="76" spans="1:11" ht="15" customHeight="1" x14ac:dyDescent="0.25">
      <c r="A76" s="197" t="s">
        <v>161</v>
      </c>
      <c r="B76" s="197"/>
      <c r="C76" s="197"/>
      <c r="D76" s="197"/>
      <c r="E76" s="89"/>
      <c r="F76" s="200"/>
      <c r="G76" s="201"/>
      <c r="H76" s="201"/>
      <c r="I76" s="102"/>
    </row>
    <row r="77" spans="1:11" ht="27" customHeight="1" x14ac:dyDescent="0.25">
      <c r="A77" s="224" t="s">
        <v>9</v>
      </c>
      <c r="B77" s="225"/>
      <c r="C77" s="225"/>
      <c r="D77" s="225"/>
      <c r="E77" s="225"/>
      <c r="F77" s="225"/>
      <c r="G77" s="225"/>
      <c r="H77" s="225"/>
      <c r="I77" s="15">
        <f>SUM(I72:I76)</f>
        <v>0</v>
      </c>
    </row>
    <row r="78" spans="1:11" x14ac:dyDescent="0.25">
      <c r="A78" s="17"/>
      <c r="B78" s="19"/>
      <c r="C78" s="18"/>
      <c r="D78" s="18"/>
      <c r="E78" s="18"/>
      <c r="F78" s="19"/>
      <c r="G78" s="20"/>
      <c r="H78" s="19"/>
      <c r="I78" s="104"/>
    </row>
    <row r="79" spans="1:11" ht="24" customHeight="1" x14ac:dyDescent="0.25">
      <c r="F79" s="223"/>
      <c r="G79" s="223"/>
      <c r="H79" s="223"/>
      <c r="I79" s="105" t="s">
        <v>122</v>
      </c>
    </row>
    <row r="80" spans="1:11" ht="22.5" customHeight="1" x14ac:dyDescent="0.25">
      <c r="A80" s="218" t="s">
        <v>10</v>
      </c>
      <c r="B80" s="219"/>
      <c r="C80" s="219"/>
      <c r="D80" s="219"/>
      <c r="E80" s="219"/>
      <c r="F80" s="219"/>
      <c r="G80" s="219"/>
      <c r="H80" s="220"/>
      <c r="I80" s="21">
        <f>I33+I41+I61+I67+I77</f>
        <v>0</v>
      </c>
    </row>
    <row r="82" spans="1:12" x14ac:dyDescent="0.25">
      <c r="A82" s="202" t="s">
        <v>134</v>
      </c>
      <c r="B82" s="202"/>
      <c r="C82" s="202"/>
      <c r="D82" s="202"/>
      <c r="E82" s="202"/>
      <c r="F82" s="202"/>
      <c r="G82" s="202"/>
      <c r="H82" s="202"/>
      <c r="I82" s="80"/>
    </row>
    <row r="83" spans="1:12" ht="42" thickBot="1" x14ac:dyDescent="0.35">
      <c r="A83" s="134" t="s">
        <v>135</v>
      </c>
      <c r="B83" s="135" t="s">
        <v>221</v>
      </c>
      <c r="C83" s="136" t="s">
        <v>136</v>
      </c>
      <c r="D83" s="136" t="s">
        <v>137</v>
      </c>
      <c r="E83" s="136" t="s">
        <v>138</v>
      </c>
      <c r="F83" s="136" t="s">
        <v>139</v>
      </c>
      <c r="G83" s="136" t="s">
        <v>140</v>
      </c>
      <c r="H83" s="137" t="s">
        <v>180</v>
      </c>
      <c r="I83" s="81"/>
    </row>
    <row r="84" spans="1:12" ht="17.399999999999999" x14ac:dyDescent="0.3">
      <c r="A84" s="127" t="s">
        <v>222</v>
      </c>
      <c r="B84" s="126" t="s">
        <v>141</v>
      </c>
      <c r="C84" s="107" t="s">
        <v>11</v>
      </c>
      <c r="D84" s="106">
        <f>IF((Source!A83*(I80-I41)+Source!A97)&gt;150000,150000,Source!A83*(I80-I41)+Source!A97)</f>
        <v>0</v>
      </c>
      <c r="E84" s="107" cm="1">
        <f t="array" ref="E84">_xlfn.IFS(C84="Subvention", D84,C84="Fonds propres",0,C84="Garantie de prêt gouvernemental",D84*0.5,C84="Prêt bancaire",0,C84="Prêt gouvernemental",D84*0.5,C84="Faites un choix",0)</f>
        <v>0</v>
      </c>
      <c r="F84" s="108">
        <f>IFERROR(E84/I80,0)</f>
        <v>0</v>
      </c>
      <c r="G84" s="107">
        <v>0</v>
      </c>
      <c r="H84" s="109">
        <f>IFERROR(G84/$D$48,0)</f>
        <v>0</v>
      </c>
      <c r="I84" s="82"/>
    </row>
    <row r="85" spans="1:12" ht="17.399999999999999" x14ac:dyDescent="0.3">
      <c r="A85" s="128" t="s">
        <v>2</v>
      </c>
      <c r="B85" s="156"/>
      <c r="C85" s="110" t="s">
        <v>2</v>
      </c>
      <c r="D85" s="111">
        <v>0</v>
      </c>
      <c r="E85" s="113">
        <f t="shared" ref="E85:E89" si="2">IF(C85="Subvention",D85,IF(C85="Garantie de prêt gouvernemental",D85,IF(C85="Prêt gouvernemental",D85,IF(C85="(À sélectionner)",0)*0)))</f>
        <v>0</v>
      </c>
      <c r="F85" s="114">
        <f>IFERROR(E85/$I$80,0)</f>
        <v>0</v>
      </c>
      <c r="G85" s="113">
        <f>IF(C85=Source!$A$114,D85,IF(C85=Source!$A$115,D85,IF(C85=Source!$A$116,D85,IF(C85=Source!$A$117,D85,IF(C85=Source!$A$118,D85,0)))))</f>
        <v>0</v>
      </c>
      <c r="H85" s="115">
        <f>IFERROR(G85/$I$80,0)</f>
        <v>0</v>
      </c>
      <c r="I85" s="82"/>
    </row>
    <row r="86" spans="1:12" ht="17.399999999999999" x14ac:dyDescent="0.3">
      <c r="A86" s="128" t="s">
        <v>2</v>
      </c>
      <c r="B86" s="156"/>
      <c r="C86" s="110" t="s">
        <v>2</v>
      </c>
      <c r="D86" s="111">
        <v>0</v>
      </c>
      <c r="E86" s="113">
        <f t="shared" si="2"/>
        <v>0</v>
      </c>
      <c r="F86" s="114">
        <f t="shared" ref="F86:F93" si="3">IFERROR(E86/$I$80,0)</f>
        <v>0</v>
      </c>
      <c r="G86" s="113">
        <f>IF(C86=Source!$A$114,D86,IF(C86=Source!$A$115,D86,IF(C86=Source!$A$116,D86,IF(C86=Source!$A$117,D86,IF(C86=Source!$A$118,D86,0)))))</f>
        <v>0</v>
      </c>
      <c r="H86" s="115">
        <f t="shared" ref="H86:H93" si="4">IFERROR(G86/$I$80,0)</f>
        <v>0</v>
      </c>
      <c r="I86" s="82"/>
    </row>
    <row r="87" spans="1:12" ht="17.399999999999999" x14ac:dyDescent="0.3">
      <c r="A87" s="128" t="s">
        <v>2</v>
      </c>
      <c r="B87" s="156"/>
      <c r="C87" s="110" t="s">
        <v>2</v>
      </c>
      <c r="D87" s="111">
        <v>0</v>
      </c>
      <c r="E87" s="113">
        <f t="shared" si="2"/>
        <v>0</v>
      </c>
      <c r="F87" s="114">
        <f t="shared" si="3"/>
        <v>0</v>
      </c>
      <c r="G87" s="113">
        <f>IF(C87=Source!$A$114,D87,IF(C87=Source!$A$115,D87,IF(C87=Source!$A$116,D87,IF(C87=Source!$A$117,D87,IF(C87=Source!$A$118,D87,0)))))</f>
        <v>0</v>
      </c>
      <c r="H87" s="115">
        <f t="shared" si="4"/>
        <v>0</v>
      </c>
      <c r="I87" s="82"/>
    </row>
    <row r="88" spans="1:12" ht="17.399999999999999" x14ac:dyDescent="0.3">
      <c r="A88" s="128" t="s">
        <v>2</v>
      </c>
      <c r="B88" s="156"/>
      <c r="C88" s="110" t="s">
        <v>2</v>
      </c>
      <c r="D88" s="111">
        <v>0</v>
      </c>
      <c r="E88" s="113">
        <f t="shared" si="2"/>
        <v>0</v>
      </c>
      <c r="F88" s="114">
        <f t="shared" si="3"/>
        <v>0</v>
      </c>
      <c r="G88" s="113">
        <f>IF(C88=Source!$A$114,D88,IF(C88=Source!$A$115,D88,IF(C88=Source!$A$116,D88,IF(C88=Source!$A$117,D88,IF(C88=Source!$A$118,D88,0)))))</f>
        <v>0</v>
      </c>
      <c r="H88" s="115">
        <f t="shared" si="4"/>
        <v>0</v>
      </c>
      <c r="I88" s="82"/>
    </row>
    <row r="89" spans="1:12" ht="17.399999999999999" x14ac:dyDescent="0.3">
      <c r="A89" s="128" t="s">
        <v>2</v>
      </c>
      <c r="B89" s="156"/>
      <c r="C89" s="110" t="s">
        <v>2</v>
      </c>
      <c r="D89" s="111">
        <v>0</v>
      </c>
      <c r="E89" s="113">
        <f t="shared" si="2"/>
        <v>0</v>
      </c>
      <c r="F89" s="114">
        <f t="shared" si="3"/>
        <v>0</v>
      </c>
      <c r="G89" s="113">
        <f>IF(C89=Source!$A$114,D89,IF(C89=Source!$A$115,D89,IF(C89=Source!$A$116,D89,IF(C89=Source!$A$117,D89,IF(C89=Source!$A$118,D89,0)))))</f>
        <v>0</v>
      </c>
      <c r="H89" s="115">
        <f t="shared" si="4"/>
        <v>0</v>
      </c>
      <c r="I89" s="82"/>
    </row>
    <row r="90" spans="1:12" ht="17.399999999999999" x14ac:dyDescent="0.3">
      <c r="A90" s="128" t="s">
        <v>2</v>
      </c>
      <c r="B90" s="156"/>
      <c r="C90" s="110" t="s">
        <v>2</v>
      </c>
      <c r="D90" s="111">
        <v>0</v>
      </c>
      <c r="E90" s="113">
        <f>IF(C90="Subvention",D90,IF(C90="Garantie de prêt gouvernemental",D90,IF(C90="Prêt gouvernemental",D90,IF(C90="(À sélectionner)",0)*0)))</f>
        <v>0</v>
      </c>
      <c r="F90" s="114">
        <f t="shared" si="3"/>
        <v>0</v>
      </c>
      <c r="G90" s="113">
        <f>IF(C90=Source!$A$114,D90,IF(C90=Source!$A$115,D90,IF(C90=Source!$A$116,D90,IF(C90=Source!$A$117,D90,IF(C90=Source!$A$118,D90,0)))))</f>
        <v>0</v>
      </c>
      <c r="H90" s="115">
        <f t="shared" si="4"/>
        <v>0</v>
      </c>
      <c r="I90" s="82"/>
    </row>
    <row r="91" spans="1:12" ht="17.399999999999999" x14ac:dyDescent="0.3">
      <c r="A91" s="128" t="s">
        <v>2</v>
      </c>
      <c r="B91" s="156"/>
      <c r="C91" s="110" t="s">
        <v>2</v>
      </c>
      <c r="D91" s="111">
        <v>0</v>
      </c>
      <c r="E91" s="113">
        <f t="shared" ref="E91:E93" si="5">IF(C91="Subvention",D91,IF(C91="Garantie de prêt gouvernemental",D91,IF(C91="Prêt gouvernemental",D91,IF(C91="(À sélectionner)",0)*0)))</f>
        <v>0</v>
      </c>
      <c r="F91" s="114">
        <f t="shared" si="3"/>
        <v>0</v>
      </c>
      <c r="G91" s="113">
        <f>IF(C91=Source!$A$114,D91,IF(C91=Source!$A$115,D91,IF(C91=Source!$A$116,D91,IF(C91=Source!$A$117,D91,IF(C91=Source!$A$118,D91,0)))))</f>
        <v>0</v>
      </c>
      <c r="H91" s="115">
        <f t="shared" si="4"/>
        <v>0</v>
      </c>
      <c r="I91" s="82"/>
    </row>
    <row r="92" spans="1:12" ht="17.399999999999999" x14ac:dyDescent="0.3">
      <c r="A92" s="128" t="s">
        <v>2</v>
      </c>
      <c r="B92" s="156"/>
      <c r="C92" s="110" t="s">
        <v>2</v>
      </c>
      <c r="D92" s="111">
        <v>0</v>
      </c>
      <c r="E92" s="113">
        <f t="shared" si="5"/>
        <v>0</v>
      </c>
      <c r="F92" s="114">
        <f t="shared" si="3"/>
        <v>0</v>
      </c>
      <c r="G92" s="113">
        <f>IF(C92=Source!$A$114,D92,IF(C92=Source!$A$115,D92,IF(C92=Source!$A$116,D92,IF(C92=Source!$A$117,D92,IF(C92=Source!$A$118,D92,0)))))</f>
        <v>0</v>
      </c>
      <c r="H92" s="115">
        <f t="shared" si="4"/>
        <v>0</v>
      </c>
      <c r="I92" s="82"/>
    </row>
    <row r="93" spans="1:12" ht="21" customHeight="1" thickBot="1" x14ac:dyDescent="0.35">
      <c r="A93" s="128" t="s">
        <v>2</v>
      </c>
      <c r="B93" s="156"/>
      <c r="C93" s="110" t="s">
        <v>2</v>
      </c>
      <c r="D93" s="112">
        <v>0</v>
      </c>
      <c r="E93" s="113">
        <f t="shared" si="5"/>
        <v>0</v>
      </c>
      <c r="F93" s="114">
        <f t="shared" si="3"/>
        <v>0</v>
      </c>
      <c r="G93" s="113">
        <f>IF(C93=Source!$A$114,D93,IF(C93=Source!$A$115,D93,IF(C93=Source!$A$116,D93,IF(C93=Source!$A$117,D93,IF(C93=Source!$A$118,D93,0)))))</f>
        <v>0</v>
      </c>
      <c r="H93" s="115">
        <f t="shared" si="4"/>
        <v>0</v>
      </c>
      <c r="I93" s="82"/>
    </row>
    <row r="94" spans="1:12" ht="42" customHeight="1" thickBot="1" x14ac:dyDescent="0.35">
      <c r="A94" s="203" t="s">
        <v>142</v>
      </c>
      <c r="B94" s="204"/>
      <c r="C94" s="205"/>
      <c r="D94" s="119">
        <f>SUM(D84:D93)</f>
        <v>0</v>
      </c>
      <c r="E94" s="116">
        <f>SUM(E84:E93)</f>
        <v>0</v>
      </c>
      <c r="F94" s="117">
        <f>IFERROR(SUM(F84:F93),0)</f>
        <v>0</v>
      </c>
      <c r="G94" s="116">
        <f>SUM(G85:G93)</f>
        <v>0</v>
      </c>
      <c r="H94" s="118">
        <f>SUM(H84:H93)</f>
        <v>0</v>
      </c>
      <c r="I94" s="83"/>
    </row>
    <row r="95" spans="1:12" ht="39.450000000000003" customHeight="1" thickBot="1" x14ac:dyDescent="0.35">
      <c r="A95" s="179" t="s">
        <v>252</v>
      </c>
      <c r="B95" s="180"/>
      <c r="C95" s="180"/>
      <c r="D95" s="180"/>
      <c r="E95" s="180"/>
      <c r="F95" s="180"/>
      <c r="G95" s="180"/>
      <c r="H95" s="181"/>
      <c r="I95" s="83"/>
    </row>
    <row r="96" spans="1:12" ht="67.95" customHeight="1" x14ac:dyDescent="0.25">
      <c r="A96" s="207" t="s">
        <v>268</v>
      </c>
      <c r="B96" s="207"/>
      <c r="C96" s="207"/>
      <c r="D96" s="207"/>
      <c r="E96" s="207"/>
      <c r="F96" s="207"/>
      <c r="G96" s="207"/>
      <c r="H96" s="207"/>
      <c r="I96" s="279"/>
      <c r="J96" s="280"/>
      <c r="K96" s="280"/>
      <c r="L96" s="280"/>
    </row>
    <row r="97" spans="1:12" ht="17.399999999999999" customHeight="1" x14ac:dyDescent="0.25">
      <c r="A97" s="229" t="str">
        <f>IF(D94=I80,"","ERREUR-Le total du financement n'est pas égal au total des coûts admissible")</f>
        <v/>
      </c>
      <c r="B97" s="229"/>
      <c r="C97" s="229"/>
      <c r="D97" s="229"/>
      <c r="E97" s="229"/>
      <c r="F97" s="229"/>
      <c r="G97" s="229"/>
      <c r="H97" s="229"/>
      <c r="I97" s="279"/>
      <c r="J97" s="280"/>
      <c r="K97" s="280"/>
      <c r="L97" s="280"/>
    </row>
    <row r="98" spans="1:12" ht="21" customHeight="1" x14ac:dyDescent="0.25">
      <c r="A98" s="206" t="str">
        <f>IFERROR(IF(F94&gt;Source!A85,"ERREUR-Le cumul d'aide publique maximal est dépassée",""),0)</f>
        <v/>
      </c>
      <c r="B98" s="206"/>
      <c r="C98" s="206"/>
      <c r="D98" s="206"/>
      <c r="E98" s="206"/>
      <c r="F98" s="206"/>
      <c r="G98" s="206"/>
      <c r="H98" s="206"/>
      <c r="I98" s="279"/>
      <c r="J98" s="280"/>
      <c r="K98" s="280"/>
      <c r="L98" s="280"/>
    </row>
    <row r="99" spans="1:12" ht="17.399999999999999" customHeight="1" x14ac:dyDescent="0.25">
      <c r="A99" s="207" t="str">
        <f>IF(H94&gt;20%,"","ERREUR-Le financement privé est insuffisant")</f>
        <v>ERREUR-Le financement privé est insuffisant</v>
      </c>
      <c r="B99" s="207"/>
      <c r="C99" s="207"/>
      <c r="D99" s="207"/>
      <c r="E99" s="207"/>
      <c r="F99" s="207"/>
      <c r="G99" s="207"/>
      <c r="H99" s="207"/>
      <c r="I99" s="279"/>
      <c r="J99" s="280"/>
      <c r="K99" s="280"/>
      <c r="L99" s="280"/>
    </row>
    <row r="100" spans="1:12" ht="17.399999999999999" customHeight="1" x14ac:dyDescent="0.25">
      <c r="A100" s="206" t="str">
        <f>IF(I43&gt;0.3,"ERREUR-Le montant maximal de 30% d'aide financière liée aux services d'experts internes est dépassé (cellule I36)","")</f>
        <v/>
      </c>
      <c r="B100" s="206"/>
      <c r="C100" s="206"/>
      <c r="D100" s="206"/>
      <c r="E100" s="206"/>
      <c r="F100" s="206"/>
      <c r="G100" s="206"/>
      <c r="H100" s="206"/>
      <c r="I100" s="279"/>
      <c r="J100" s="280"/>
      <c r="K100" s="280"/>
      <c r="L100" s="280"/>
    </row>
    <row r="101" spans="1:12" ht="17.399999999999999" x14ac:dyDescent="0.3">
      <c r="A101" s="138"/>
      <c r="B101" s="139"/>
      <c r="C101" s="139"/>
      <c r="D101" s="139"/>
      <c r="E101" s="139"/>
      <c r="F101" s="139"/>
      <c r="G101" s="139"/>
      <c r="H101" s="140"/>
      <c r="I101" s="279"/>
      <c r="J101" s="280"/>
      <c r="K101" s="280"/>
      <c r="L101" s="280"/>
    </row>
    <row r="102" spans="1:12" ht="17.399999999999999" x14ac:dyDescent="0.25">
      <c r="A102" s="141" t="s">
        <v>143</v>
      </c>
      <c r="B102" s="142"/>
      <c r="C102" s="142"/>
      <c r="D102" s="142"/>
      <c r="E102" s="142"/>
      <c r="F102" s="142"/>
      <c r="G102" s="142"/>
      <c r="H102" s="143"/>
      <c r="I102" s="279"/>
      <c r="J102" s="280"/>
      <c r="K102" s="280"/>
      <c r="L102" s="280"/>
    </row>
    <row r="103" spans="1:12" ht="17.399999999999999" x14ac:dyDescent="0.25">
      <c r="A103" s="141" t="s">
        <v>144</v>
      </c>
      <c r="B103" s="142"/>
      <c r="C103" s="142"/>
      <c r="D103" s="142"/>
      <c r="E103" s="142"/>
      <c r="F103" s="142"/>
      <c r="G103" s="142"/>
      <c r="H103" s="143"/>
      <c r="I103" s="279"/>
      <c r="J103" s="280"/>
      <c r="K103" s="280"/>
      <c r="L103" s="280"/>
    </row>
    <row r="104" spans="1:12" ht="17.399999999999999" x14ac:dyDescent="0.3">
      <c r="A104" s="208"/>
      <c r="B104" s="209"/>
      <c r="C104" s="209"/>
      <c r="D104" s="209"/>
      <c r="E104" s="209"/>
      <c r="F104" s="209"/>
      <c r="G104" s="209"/>
      <c r="H104" s="210"/>
      <c r="I104" s="82"/>
    </row>
    <row r="105" spans="1:12" ht="17.399999999999999" x14ac:dyDescent="0.3">
      <c r="A105" s="182" t="s">
        <v>259</v>
      </c>
      <c r="B105" s="183"/>
      <c r="C105" s="183"/>
      <c r="D105" s="211"/>
      <c r="E105" s="211"/>
      <c r="F105" s="144"/>
      <c r="G105" s="145" t="s">
        <v>145</v>
      </c>
      <c r="H105" s="146"/>
      <c r="I105" s="84"/>
    </row>
    <row r="106" spans="1:12" x14ac:dyDescent="0.25">
      <c r="A106" s="147"/>
      <c r="H106" s="148"/>
    </row>
    <row r="107" spans="1:12" ht="17.399999999999999" x14ac:dyDescent="0.3">
      <c r="A107" s="182"/>
      <c r="B107" s="183"/>
      <c r="C107" s="183"/>
      <c r="D107" s="184"/>
      <c r="E107" s="184"/>
      <c r="F107" s="144"/>
      <c r="G107" s="145"/>
      <c r="H107" s="167"/>
      <c r="I107" s="84"/>
    </row>
    <row r="108" spans="1:12" x14ac:dyDescent="0.25">
      <c r="A108" s="165"/>
      <c r="H108" s="148"/>
    </row>
    <row r="109" spans="1:12" x14ac:dyDescent="0.25">
      <c r="A109" s="149"/>
      <c r="B109" s="150"/>
      <c r="C109" s="150"/>
      <c r="D109" s="150"/>
      <c r="E109" s="150"/>
      <c r="F109" s="150"/>
      <c r="G109" s="150"/>
      <c r="H109" s="151"/>
    </row>
  </sheetData>
  <sheetProtection algorithmName="SHA-512" hashValue="AZq97RlAxZ0iX+dleeY9325ITkJKumNN/RxXeYQHM9Fb40Wsg4UAY99e8k55/Ro6k+FajpMb0LhtlqFtt2NmTA==" saltValue="yScBXfhjDQ/cDIk8AGFXGg==" spinCount="100000" sheet="1" objects="1" scenarios="1"/>
  <protectedRanges>
    <protectedRange sqref="C9:F10 C7:F7" name="Plage7_2_1"/>
    <protectedRange sqref="D85:D93 A85:A93" name="Plage1_1"/>
  </protectedRanges>
  <mergeCells count="144">
    <mergeCell ref="I96:L103"/>
    <mergeCell ref="A11:B11"/>
    <mergeCell ref="A12:B12"/>
    <mergeCell ref="A13:B13"/>
    <mergeCell ref="A16:B16"/>
    <mergeCell ref="A17:B17"/>
    <mergeCell ref="C13:E13"/>
    <mergeCell ref="A100:H100"/>
    <mergeCell ref="A1:I1"/>
    <mergeCell ref="I62:I63"/>
    <mergeCell ref="A67:H67"/>
    <mergeCell ref="A61:H61"/>
    <mergeCell ref="A25:I25"/>
    <mergeCell ref="A63:H63"/>
    <mergeCell ref="C7:E8"/>
    <mergeCell ref="C9:E9"/>
    <mergeCell ref="C10:E10"/>
    <mergeCell ref="C11:E11"/>
    <mergeCell ref="C12:E12"/>
    <mergeCell ref="A45:H45"/>
    <mergeCell ref="A44:H44"/>
    <mergeCell ref="A64:H64"/>
    <mergeCell ref="A65:H65"/>
    <mergeCell ref="A66:H66"/>
    <mergeCell ref="A7:B8"/>
    <mergeCell ref="A9:B9"/>
    <mergeCell ref="A10:B10"/>
    <mergeCell ref="A14:D14"/>
    <mergeCell ref="D60:E60"/>
    <mergeCell ref="A3:I4"/>
    <mergeCell ref="F49:G49"/>
    <mergeCell ref="F50:G50"/>
    <mergeCell ref="A49:C49"/>
    <mergeCell ref="A50:C50"/>
    <mergeCell ref="A43:G43"/>
    <mergeCell ref="H16:I16"/>
    <mergeCell ref="I44:I46"/>
    <mergeCell ref="A47:C47"/>
    <mergeCell ref="A48:C48"/>
    <mergeCell ref="C16:E16"/>
    <mergeCell ref="A23:C23"/>
    <mergeCell ref="C17:E17"/>
    <mergeCell ref="H15:I15"/>
    <mergeCell ref="D53:E53"/>
    <mergeCell ref="D54:E54"/>
    <mergeCell ref="D55:E55"/>
    <mergeCell ref="D56:E56"/>
    <mergeCell ref="D46:E46"/>
    <mergeCell ref="M29:M35"/>
    <mergeCell ref="J26:J32"/>
    <mergeCell ref="A26:H26"/>
    <mergeCell ref="A27:H27"/>
    <mergeCell ref="I34:I36"/>
    <mergeCell ref="A34:H34"/>
    <mergeCell ref="A35:H35"/>
    <mergeCell ref="A33:H33"/>
    <mergeCell ref="B36:D36"/>
    <mergeCell ref="D48:E48"/>
    <mergeCell ref="A28:D28"/>
    <mergeCell ref="A29:D29"/>
    <mergeCell ref="A32:D32"/>
    <mergeCell ref="A46:C46"/>
    <mergeCell ref="F48:G48"/>
    <mergeCell ref="B37:D37"/>
    <mergeCell ref="B38:D38"/>
    <mergeCell ref="B40:D40"/>
    <mergeCell ref="A31:D31"/>
    <mergeCell ref="F31:H31"/>
    <mergeCell ref="A30:D30"/>
    <mergeCell ref="F30:H30"/>
    <mergeCell ref="D47:E47"/>
    <mergeCell ref="F47:G47"/>
    <mergeCell ref="A15:D15"/>
    <mergeCell ref="A97:H97"/>
    <mergeCell ref="F53:G53"/>
    <mergeCell ref="F54:G54"/>
    <mergeCell ref="F55:G55"/>
    <mergeCell ref="F56:G56"/>
    <mergeCell ref="F57:G57"/>
    <mergeCell ref="A52:C52"/>
    <mergeCell ref="A53:C53"/>
    <mergeCell ref="A54:C54"/>
    <mergeCell ref="A55:C55"/>
    <mergeCell ref="A56:C56"/>
    <mergeCell ref="F52:G52"/>
    <mergeCell ref="F59:G59"/>
    <mergeCell ref="A18:B18"/>
    <mergeCell ref="C18:E18"/>
    <mergeCell ref="D57:E57"/>
    <mergeCell ref="A57:C57"/>
    <mergeCell ref="F51:G51"/>
    <mergeCell ref="A20:C20"/>
    <mergeCell ref="A21:C21"/>
    <mergeCell ref="A41:G41"/>
    <mergeCell ref="A22:C22"/>
    <mergeCell ref="F46:G46"/>
    <mergeCell ref="A98:H98"/>
    <mergeCell ref="A99:H99"/>
    <mergeCell ref="A104:H104"/>
    <mergeCell ref="A105:C105"/>
    <mergeCell ref="D105:E105"/>
    <mergeCell ref="D49:E49"/>
    <mergeCell ref="D50:E50"/>
    <mergeCell ref="D51:E51"/>
    <mergeCell ref="D52:E52"/>
    <mergeCell ref="F58:G58"/>
    <mergeCell ref="F60:G60"/>
    <mergeCell ref="A62:H62"/>
    <mergeCell ref="A60:C60"/>
    <mergeCell ref="D58:E58"/>
    <mergeCell ref="D59:E59"/>
    <mergeCell ref="A80:H80"/>
    <mergeCell ref="A68:H68"/>
    <mergeCell ref="A69:H69"/>
    <mergeCell ref="A58:C58"/>
    <mergeCell ref="A59:C59"/>
    <mergeCell ref="F79:H79"/>
    <mergeCell ref="A77:H77"/>
    <mergeCell ref="A51:C51"/>
    <mergeCell ref="A96:H96"/>
    <mergeCell ref="A95:H95"/>
    <mergeCell ref="A107:C107"/>
    <mergeCell ref="D107:E107"/>
    <mergeCell ref="I68:I70"/>
    <mergeCell ref="A71:D71"/>
    <mergeCell ref="F71:G71"/>
    <mergeCell ref="F28:H28"/>
    <mergeCell ref="F29:H29"/>
    <mergeCell ref="F32:H32"/>
    <mergeCell ref="I26:I28"/>
    <mergeCell ref="A70:D70"/>
    <mergeCell ref="A72:D72"/>
    <mergeCell ref="A73:D73"/>
    <mergeCell ref="A74:D74"/>
    <mergeCell ref="A75:D75"/>
    <mergeCell ref="A76:D76"/>
    <mergeCell ref="F70:H70"/>
    <mergeCell ref="F72:H72"/>
    <mergeCell ref="F73:H73"/>
    <mergeCell ref="F74:H74"/>
    <mergeCell ref="F75:H75"/>
    <mergeCell ref="F76:H76"/>
    <mergeCell ref="A82:H82"/>
    <mergeCell ref="A94:C94"/>
  </mergeCells>
  <phoneticPr fontId="8" type="noConversion"/>
  <conditionalFormatting sqref="D94">
    <cfRule type="cellIs" dxfId="5" priority="20" operator="notEqual">
      <formula>$I$80</formula>
    </cfRule>
  </conditionalFormatting>
  <conditionalFormatting sqref="E15">
    <cfRule type="expression" dxfId="4" priority="14">
      <formula>$E$13="Non"</formula>
    </cfRule>
  </conditionalFormatting>
  <conditionalFormatting sqref="F84">
    <cfRule type="expression" dxfId="3" priority="16">
      <formula>$F$84&gt;$D$18</formula>
    </cfRule>
  </conditionalFormatting>
  <conditionalFormatting sqref="F94">
    <cfRule type="expression" dxfId="2" priority="15">
      <formula>$F$94&gt;$D$22</formula>
    </cfRule>
  </conditionalFormatting>
  <conditionalFormatting sqref="H94">
    <cfRule type="cellIs" dxfId="1" priority="19" operator="lessThan">
      <formula>0.2</formula>
    </cfRule>
  </conditionalFormatting>
  <conditionalFormatting sqref="I43">
    <cfRule type="expression" dxfId="0" priority="12">
      <formula>$I$43&gt;0.3</formula>
    </cfRule>
  </conditionalFormatting>
  <dataValidations xWindow="1021" yWindow="408" count="1">
    <dataValidation type="list" allowBlank="1" showInputMessage="1" showErrorMessage="1" sqref="E14" xr:uid="{23708337-00E6-4F41-A29A-383F18464F2A}">
      <formula1>"(À sélectionner),Oui,Non,"</formula1>
    </dataValidation>
  </dataValidations>
  <pageMargins left="0.23622047244094491" right="0.23622047244094491" top="0.74803149606299213" bottom="0.74803149606299213" header="0.31496062992125984" footer="0.31496062992125984"/>
  <pageSetup paperSize="120" scale="32" fitToHeight="0" orientation="portrait"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3DA0310B-318A-4A1F-B82D-2465A97D0C7D}">
            <xm:f>Source!$F$37&lt;&gt;0</xm:f>
            <x14:dxf>
              <font>
                <strike val="0"/>
                <color theme="0"/>
              </font>
              <fill>
                <patternFill>
                  <bgColor theme="0"/>
                </patternFill>
              </fill>
            </x14:dxf>
          </x14:cfRule>
          <xm:sqref>A95:H95</xm:sqref>
        </x14:conditionalFormatting>
      </x14:conditionalFormattings>
    </ext>
    <ext xmlns:x14="http://schemas.microsoft.com/office/spreadsheetml/2009/9/main" uri="{CCE6A557-97BC-4b89-ADB6-D9C93CAAB3DF}">
      <x14:dataValidations xmlns:xm="http://schemas.microsoft.com/office/excel/2006/main" xWindow="1021" yWindow="408" count="8">
        <x14:dataValidation type="list" allowBlank="1" showInputMessage="1" showErrorMessage="1" xr:uid="{1668A6F5-1428-41C8-BBFC-793EC26F1FFD}">
          <x14:formula1>
            <xm:f>Source!$A$2:$A$10</xm:f>
          </x14:formula1>
          <xm:sqref>E38:E40</xm:sqref>
        </x14:dataValidation>
        <x14:dataValidation type="list" allowBlank="1" showInputMessage="1" showErrorMessage="1" xr:uid="{80647225-44B5-484D-A727-8C6B5089E5D2}">
          <x14:formula1>
            <xm:f>Source!$A$37:$A$44</xm:f>
          </x14:formula1>
          <xm:sqref>C12:E13</xm:sqref>
        </x14:dataValidation>
        <x14:dataValidation type="list" allowBlank="1" showInputMessage="1" showErrorMessage="1" xr:uid="{3A82A7CD-0E64-4138-9836-5B1199B42033}">
          <x14:formula1>
            <xm:f>Source!$A$12:$A$15</xm:f>
          </x14:formula1>
          <xm:sqref>C10:E10</xm:sqref>
        </x14:dataValidation>
        <x14:dataValidation type="list" allowBlank="1" showInputMessage="1" showErrorMessage="1" xr:uid="{0406AD62-46D2-46F0-97D0-AEE4A98B9D90}">
          <x14:formula1>
            <xm:f>Source!$A$47:$A$52</xm:f>
          </x14:formula1>
          <xm:sqref>C16:E16</xm:sqref>
        </x14:dataValidation>
        <x14:dataValidation type="list" allowBlank="1" showInputMessage="1" showErrorMessage="1" xr:uid="{261262AA-9562-4F6C-BC00-8E0F3F71A8D7}">
          <x14:formula1>
            <xm:f>Source!$A$54:$A$57</xm:f>
          </x14:formula1>
          <xm:sqref>C17:E17</xm:sqref>
        </x14:dataValidation>
        <x14:dataValidation type="list" allowBlank="1" showInputMessage="1" showErrorMessage="1" xr:uid="{287F2B47-6925-496E-94B6-80EE055BF7C5}">
          <x14:formula1>
            <xm:f>Source!$A$112:$A$120</xm:f>
          </x14:formula1>
          <xm:sqref>C85:C93</xm:sqref>
        </x14:dataValidation>
        <x14:dataValidation type="list" allowBlank="1" showInputMessage="1" showErrorMessage="1" xr:uid="{7745BABE-F5A7-411B-BAED-2325578B6B8F}">
          <x14:formula1>
            <xm:f>Source!$A$100:$A$109</xm:f>
          </x14:formula1>
          <xm:sqref>A85:A93</xm:sqref>
        </x14:dataValidation>
        <x14:dataValidation type="list" allowBlank="1" showInputMessage="1" showErrorMessage="1" promptTitle="Durée du projet" prompt="Pour les projets de 12 mois et moins, sélectionnez 1 an; pour ceux de 13 à 24 mois, sélectionnez 2 ans; pour ceux de 25 à 36 mois, sélectionnez 3 ans" xr:uid="{9970CE7E-0062-4C05-A0A7-363846532757}">
          <x14:formula1>
            <xm:f>Source!$A$59:$A$62</xm:f>
          </x14:formula1>
          <xm:sqref>C18:E18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DD6A2-85B8-405B-8ED8-67AB0DBAC5FB}">
  <sheetPr codeName="Feuil3"/>
  <dimension ref="A1:AO131"/>
  <sheetViews>
    <sheetView showZeros="0" topLeftCell="A31" zoomScale="96" zoomScaleNormal="96" workbookViewId="0">
      <pane xSplit="1" topLeftCell="B1" activePane="topRight" state="frozen"/>
      <selection activeCell="A29" sqref="A29"/>
      <selection pane="topRight" activeCell="B39" sqref="B39"/>
    </sheetView>
  </sheetViews>
  <sheetFormatPr baseColWidth="10" defaultColWidth="11.33203125" defaultRowHeight="13.2" x14ac:dyDescent="0.25"/>
  <cols>
    <col min="1" max="1" width="73.6640625" style="32" customWidth="1"/>
    <col min="2" max="2" width="40.33203125" style="32" bestFit="1" customWidth="1"/>
    <col min="3" max="3" width="22" style="32" customWidth="1"/>
    <col min="4" max="4" width="20" style="32" bestFit="1" customWidth="1"/>
    <col min="5" max="5" width="24.5546875" style="32" customWidth="1"/>
    <col min="6" max="6" width="23.5546875" style="32" customWidth="1"/>
    <col min="7" max="16384" width="11.33203125" style="32"/>
  </cols>
  <sheetData>
    <row r="1" spans="1:41" s="31" customFormat="1" ht="20.25" customHeight="1" x14ac:dyDescent="0.3">
      <c r="A1" s="34" t="s">
        <v>13</v>
      </c>
      <c r="B1" s="34" t="s">
        <v>131</v>
      </c>
      <c r="C1" s="34" t="s">
        <v>15</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row>
    <row r="2" spans="1:41" x14ac:dyDescent="0.25">
      <c r="A2" s="35" t="s">
        <v>2</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row>
    <row r="3" spans="1:41" x14ac:dyDescent="0.25">
      <c r="A3" s="129" t="s">
        <v>226</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row>
    <row r="4" spans="1:41" x14ac:dyDescent="0.25">
      <c r="A4" s="129" t="s">
        <v>227</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row>
    <row r="5" spans="1:41" x14ac:dyDescent="0.25">
      <c r="A5" s="129" t="s">
        <v>228</v>
      </c>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row>
    <row r="6" spans="1:41" x14ac:dyDescent="0.25">
      <c r="A6" s="129" t="s">
        <v>232</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row>
    <row r="7" spans="1:41" x14ac:dyDescent="0.25">
      <c r="A7" s="129" t="s">
        <v>231</v>
      </c>
      <c r="B7" s="36"/>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row>
    <row r="8" spans="1:41" x14ac:dyDescent="0.25">
      <c r="A8" s="129" t="s">
        <v>229</v>
      </c>
      <c r="B8" s="36"/>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41" x14ac:dyDescent="0.25">
      <c r="A9" s="129" t="s">
        <v>230</v>
      </c>
      <c r="B9" s="36"/>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row>
    <row r="10" spans="1:41" x14ac:dyDescent="0.25">
      <c r="A10" s="129" t="s">
        <v>14</v>
      </c>
      <c r="B10" s="36"/>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row>
    <row r="11" spans="1:41" s="31" customFormat="1" ht="20.25" customHeight="1" x14ac:dyDescent="0.3">
      <c r="A11" s="34" t="s">
        <v>16</v>
      </c>
      <c r="B11" s="34" t="s">
        <v>17</v>
      </c>
      <c r="C11" s="40" t="s">
        <v>181</v>
      </c>
      <c r="D11" s="34" t="s">
        <v>123</v>
      </c>
      <c r="E11" s="34" t="s">
        <v>132</v>
      </c>
      <c r="F11" s="34" t="s">
        <v>133</v>
      </c>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row>
    <row r="12" spans="1:41" x14ac:dyDescent="0.25">
      <c r="A12" s="35" t="s">
        <v>124</v>
      </c>
      <c r="B12" s="35" t="s">
        <v>18</v>
      </c>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row>
    <row r="13" spans="1:41" x14ac:dyDescent="0.25">
      <c r="A13" s="35" t="s">
        <v>203</v>
      </c>
      <c r="B13" s="35" t="s">
        <v>19</v>
      </c>
      <c r="C13" s="35" t="s">
        <v>67</v>
      </c>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row>
    <row r="14" spans="1:41" x14ac:dyDescent="0.25">
      <c r="A14" s="35" t="s">
        <v>204</v>
      </c>
      <c r="B14" s="35" t="s">
        <v>20</v>
      </c>
      <c r="C14" s="35" t="s">
        <v>67</v>
      </c>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1" x14ac:dyDescent="0.25">
      <c r="A15" s="35" t="s">
        <v>205</v>
      </c>
      <c r="B15" s="35" t="s">
        <v>21</v>
      </c>
      <c r="C15" s="35" t="s">
        <v>67</v>
      </c>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row>
    <row r="16" spans="1:41" x14ac:dyDescent="0.25">
      <c r="A16" s="35" t="s">
        <v>211</v>
      </c>
      <c r="B16" s="35" t="s">
        <v>22</v>
      </c>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row>
    <row r="17" spans="1:41" x14ac:dyDescent="0.25">
      <c r="A17" s="35" t="s">
        <v>212</v>
      </c>
      <c r="B17" s="35" t="s">
        <v>23</v>
      </c>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x14ac:dyDescent="0.25">
      <c r="A18" s="35" t="s">
        <v>213</v>
      </c>
      <c r="B18" s="35" t="s">
        <v>24</v>
      </c>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row>
    <row r="19" spans="1:41" x14ac:dyDescent="0.25">
      <c r="A19" s="35" t="s">
        <v>206</v>
      </c>
      <c r="B19" s="35" t="s">
        <v>125</v>
      </c>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x14ac:dyDescent="0.25">
      <c r="A20" s="35" t="s">
        <v>207</v>
      </c>
      <c r="B20" s="35" t="s">
        <v>126</v>
      </c>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x14ac:dyDescent="0.25">
      <c r="A21" s="35" t="s">
        <v>208</v>
      </c>
      <c r="B21" s="35" t="s">
        <v>127</v>
      </c>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s="31" customFormat="1" ht="20.25" customHeight="1" x14ac:dyDescent="0.25">
      <c r="A22" s="41" t="s">
        <v>25</v>
      </c>
      <c r="B22" s="42"/>
      <c r="C22" s="35"/>
      <c r="D22" s="35"/>
      <c r="E22" s="35"/>
      <c r="F22" s="35"/>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row>
    <row r="23" spans="1:41" x14ac:dyDescent="0.25">
      <c r="A23" s="43">
        <v>0.5</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x14ac:dyDescent="0.25">
      <c r="A24" s="43">
        <v>0.6</v>
      </c>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x14ac:dyDescent="0.25">
      <c r="A25" s="43">
        <v>0.9</v>
      </c>
      <c r="B25" s="35" t="s">
        <v>128</v>
      </c>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s="31" customFormat="1" ht="20.25" customHeight="1" x14ac:dyDescent="0.3">
      <c r="A26" s="41" t="s">
        <v>26</v>
      </c>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row>
    <row r="27" spans="1:41" x14ac:dyDescent="0.25">
      <c r="A27" s="43" t="s">
        <v>2</v>
      </c>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x14ac:dyDescent="0.25">
      <c r="A28" s="44" t="s">
        <v>27</v>
      </c>
      <c r="B28" s="35" t="s">
        <v>129</v>
      </c>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x14ac:dyDescent="0.25">
      <c r="A29" s="45" t="s">
        <v>28</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x14ac:dyDescent="0.25">
      <c r="A30" s="45" t="s">
        <v>130</v>
      </c>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x14ac:dyDescent="0.25">
      <c r="A31" s="44" t="s">
        <v>29</v>
      </c>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s="31" customFormat="1" ht="20.25" customHeight="1" x14ac:dyDescent="0.3">
      <c r="A32" s="41" t="s">
        <v>30</v>
      </c>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row>
    <row r="33" spans="1:41" x14ac:dyDescent="0.25">
      <c r="A33" s="35" t="s">
        <v>2</v>
      </c>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ht="13.8" thickBot="1" x14ac:dyDescent="0.3">
      <c r="A34" s="45" t="s">
        <v>31</v>
      </c>
      <c r="B34" s="35"/>
      <c r="C34" s="35"/>
      <c r="D34" s="35"/>
      <c r="E34" s="35" t="s">
        <v>241</v>
      </c>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ht="13.8" thickBot="1" x14ac:dyDescent="0.3">
      <c r="A35" s="35" t="s">
        <v>32</v>
      </c>
      <c r="B35" s="35" t="s">
        <v>241</v>
      </c>
      <c r="C35" s="132">
        <f>IF('Plan de financement'!C12=Source!A37,0,IF('Plan de financement'!C12=Source!A39,0,0.1))</f>
        <v>0</v>
      </c>
      <c r="D35" s="132">
        <f>IF('Plan de financement'!C13=Source!A37,0,IF('Plan de financement'!C13=Source!A39,0,0.1))</f>
        <v>0</v>
      </c>
      <c r="E35" s="152">
        <f>MAX(C35:D35)</f>
        <v>0</v>
      </c>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s="33" customFormat="1" ht="20.25" customHeight="1" x14ac:dyDescent="0.3">
      <c r="A36" s="41" t="s">
        <v>33</v>
      </c>
      <c r="B36" s="42"/>
      <c r="C36" s="131" t="s">
        <v>234</v>
      </c>
      <c r="D36" s="131" t="s">
        <v>235</v>
      </c>
      <c r="E36" s="42" t="s">
        <v>236</v>
      </c>
      <c r="F36" s="42" t="s">
        <v>239</v>
      </c>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row>
    <row r="37" spans="1:41" x14ac:dyDescent="0.25">
      <c r="A37" s="45" t="s">
        <v>182</v>
      </c>
      <c r="B37" s="35" t="s">
        <v>240</v>
      </c>
      <c r="C37" s="132">
        <f>IF('Plan de financement'!C12=Source!A39,0,0.1)</f>
        <v>0.1</v>
      </c>
      <c r="D37" s="132">
        <f>IF('Plan de financement'!C13=Source!A39,0,0.1)</f>
        <v>0.1</v>
      </c>
      <c r="E37" s="133">
        <f>MAX(C37:D37)</f>
        <v>0.1</v>
      </c>
      <c r="F37" s="133">
        <f>MIN(C37:D37)</f>
        <v>0.1</v>
      </c>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x14ac:dyDescent="0.25">
      <c r="A38" s="44" t="s">
        <v>102</v>
      </c>
      <c r="B38" s="79">
        <v>0.1</v>
      </c>
      <c r="C38" s="79">
        <v>0.1</v>
      </c>
      <c r="D38" s="79">
        <v>0.1</v>
      </c>
      <c r="E38" s="79"/>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x14ac:dyDescent="0.25">
      <c r="A39" s="44" t="s">
        <v>103</v>
      </c>
      <c r="B39" s="79">
        <v>0.1</v>
      </c>
      <c r="C39" s="79"/>
      <c r="D39" s="79"/>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x14ac:dyDescent="0.25">
      <c r="A40" s="44" t="s">
        <v>209</v>
      </c>
      <c r="B40" s="79">
        <v>0.1</v>
      </c>
      <c r="C40" s="79">
        <v>0.1</v>
      </c>
      <c r="D40" s="79">
        <v>0.1</v>
      </c>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x14ac:dyDescent="0.25">
      <c r="A41" s="44" t="s">
        <v>210</v>
      </c>
      <c r="B41" s="79">
        <v>0.1</v>
      </c>
      <c r="C41" s="79">
        <v>0.1</v>
      </c>
      <c r="D41" s="79">
        <v>0.1</v>
      </c>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x14ac:dyDescent="0.25">
      <c r="A42" s="92" t="s">
        <v>260</v>
      </c>
      <c r="B42" s="79">
        <v>0.1</v>
      </c>
      <c r="C42" s="79">
        <v>0.1</v>
      </c>
      <c r="D42" s="79">
        <v>0.1</v>
      </c>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x14ac:dyDescent="0.25">
      <c r="A43" s="122" t="s">
        <v>261</v>
      </c>
      <c r="B43" s="79">
        <v>0.1</v>
      </c>
      <c r="C43" s="79">
        <v>0.1</v>
      </c>
      <c r="D43" s="79">
        <v>0.1</v>
      </c>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ht="12.75" customHeight="1" x14ac:dyDescent="0.25">
      <c r="A44" s="164" t="s">
        <v>262</v>
      </c>
      <c r="B44" s="79">
        <v>0.1</v>
      </c>
      <c r="C44" s="79">
        <v>0.1</v>
      </c>
      <c r="D44" s="79">
        <v>0.1</v>
      </c>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x14ac:dyDescent="0.25">
      <c r="A45" s="91"/>
      <c r="B45" s="79"/>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x14ac:dyDescent="0.25">
      <c r="A46" s="41" t="s">
        <v>168</v>
      </c>
      <c r="B46" s="79"/>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x14ac:dyDescent="0.25">
      <c r="A47" s="45" t="s">
        <v>124</v>
      </c>
      <c r="B47" s="79"/>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x14ac:dyDescent="0.25">
      <c r="A48" s="44" t="s">
        <v>169</v>
      </c>
      <c r="B48" s="79"/>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x14ac:dyDescent="0.25">
      <c r="A49" s="44" t="s">
        <v>170</v>
      </c>
      <c r="B49" s="79"/>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ht="12" customHeight="1" x14ac:dyDescent="0.25">
      <c r="A50" s="44" t="s">
        <v>216</v>
      </c>
      <c r="B50" s="79"/>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x14ac:dyDescent="0.25">
      <c r="A51" s="92" t="s">
        <v>217</v>
      </c>
      <c r="B51" s="79"/>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row>
    <row r="52" spans="1:41" x14ac:dyDescent="0.25">
      <c r="A52" s="92" t="s">
        <v>171</v>
      </c>
      <c r="B52" s="79"/>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row>
    <row r="53" spans="1:41" x14ac:dyDescent="0.25">
      <c r="A53" s="92" t="s">
        <v>29</v>
      </c>
      <c r="B53" s="79"/>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row>
    <row r="54" spans="1:41" x14ac:dyDescent="0.25">
      <c r="A54" s="166" t="s">
        <v>2</v>
      </c>
      <c r="B54" s="41" t="s">
        <v>117</v>
      </c>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row>
    <row r="55" spans="1:41" x14ac:dyDescent="0.25">
      <c r="A55" s="35" t="s">
        <v>263</v>
      </c>
      <c r="B55" s="79"/>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row>
    <row r="56" spans="1:41" x14ac:dyDescent="0.25">
      <c r="A56" s="45" t="s">
        <v>264</v>
      </c>
      <c r="B56" s="79"/>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row>
    <row r="57" spans="1:41" x14ac:dyDescent="0.25">
      <c r="A57" s="35" t="s">
        <v>265</v>
      </c>
      <c r="B57" s="79"/>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row>
    <row r="58" spans="1:41" s="33" customFormat="1" ht="20.25" customHeight="1" x14ac:dyDescent="0.3">
      <c r="A58" s="41" t="s">
        <v>34</v>
      </c>
      <c r="B58" s="41" t="s">
        <v>35</v>
      </c>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row>
    <row r="59" spans="1:41" x14ac:dyDescent="0.25">
      <c r="A59" s="45" t="s">
        <v>124</v>
      </c>
      <c r="B59" s="46">
        <v>0</v>
      </c>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row>
    <row r="60" spans="1:41" x14ac:dyDescent="0.25">
      <c r="A60" s="44" t="s">
        <v>36</v>
      </c>
      <c r="B60" s="47">
        <v>1</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row>
    <row r="61" spans="1:41" x14ac:dyDescent="0.25">
      <c r="A61" s="45" t="s">
        <v>37</v>
      </c>
      <c r="B61" s="46">
        <v>2</v>
      </c>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row>
    <row r="62" spans="1:41" x14ac:dyDescent="0.25">
      <c r="A62" s="44" t="s">
        <v>38</v>
      </c>
      <c r="B62" s="47">
        <v>3</v>
      </c>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row>
    <row r="63" spans="1:41" s="31" customFormat="1" ht="20.25" customHeight="1" x14ac:dyDescent="0.3">
      <c r="A63" s="41" t="s">
        <v>39</v>
      </c>
      <c r="B63" s="41" t="s">
        <v>40</v>
      </c>
      <c r="C63" s="41" t="s">
        <v>41</v>
      </c>
      <c r="D63" s="41" t="s">
        <v>42</v>
      </c>
      <c r="E63" s="41" t="s">
        <v>43</v>
      </c>
      <c r="F63" s="41" t="s">
        <v>175</v>
      </c>
      <c r="G63" s="34" t="s">
        <v>176</v>
      </c>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row>
    <row r="64" spans="1:41" x14ac:dyDescent="0.25">
      <c r="A64" s="45" t="s">
        <v>2</v>
      </c>
      <c r="B64" s="48">
        <v>0</v>
      </c>
      <c r="C64" s="48">
        <v>0</v>
      </c>
      <c r="D64" s="48">
        <v>0</v>
      </c>
      <c r="E64" s="48">
        <v>0</v>
      </c>
      <c r="F64" s="36"/>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row>
    <row r="65" spans="1:41" x14ac:dyDescent="0.25">
      <c r="A65" s="39" t="s">
        <v>96</v>
      </c>
      <c r="B65" s="49">
        <v>5000</v>
      </c>
      <c r="C65" s="50">
        <v>75000</v>
      </c>
      <c r="D65" s="50" t="s">
        <v>104</v>
      </c>
      <c r="E65" s="50" t="s">
        <v>45</v>
      </c>
      <c r="F65" s="66"/>
      <c r="G65" s="35">
        <v>1</v>
      </c>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row>
    <row r="66" spans="1:41" x14ac:dyDescent="0.25">
      <c r="A66" s="38" t="s">
        <v>97</v>
      </c>
      <c r="B66" s="51">
        <v>25000</v>
      </c>
      <c r="C66" s="48">
        <v>150000</v>
      </c>
      <c r="D66" s="48" t="s">
        <v>105</v>
      </c>
      <c r="E66" s="52" t="s">
        <v>106</v>
      </c>
      <c r="F66" s="67"/>
      <c r="G66" s="35">
        <v>2</v>
      </c>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row>
    <row r="67" spans="1:41" x14ac:dyDescent="0.25">
      <c r="A67" s="38" t="s">
        <v>173</v>
      </c>
      <c r="B67" s="51">
        <v>15000</v>
      </c>
      <c r="C67" s="48">
        <v>150000</v>
      </c>
      <c r="D67" s="48" t="s">
        <v>105</v>
      </c>
      <c r="E67" s="50" t="s">
        <v>174</v>
      </c>
      <c r="F67" s="94">
        <v>0.2</v>
      </c>
      <c r="G67" s="35">
        <v>3</v>
      </c>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row>
    <row r="68" spans="1:41" x14ac:dyDescent="0.25">
      <c r="A68" s="39" t="s">
        <v>98</v>
      </c>
      <c r="B68" s="49">
        <v>7500</v>
      </c>
      <c r="C68" s="50">
        <v>150000</v>
      </c>
      <c r="D68" s="48" t="s">
        <v>105</v>
      </c>
      <c r="E68" s="50" t="s">
        <v>107</v>
      </c>
      <c r="F68" s="66"/>
      <c r="G68" s="35">
        <v>4</v>
      </c>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row>
    <row r="69" spans="1:41" x14ac:dyDescent="0.25">
      <c r="A69" s="38" t="s">
        <v>99</v>
      </c>
      <c r="B69" s="51">
        <v>5000</v>
      </c>
      <c r="C69" s="48">
        <v>150000</v>
      </c>
      <c r="D69" s="48" t="s">
        <v>105</v>
      </c>
      <c r="E69" s="52" t="s">
        <v>107</v>
      </c>
      <c r="F69" s="67"/>
      <c r="G69" s="35">
        <v>5</v>
      </c>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row>
    <row r="70" spans="1:41" s="31" customFormat="1" ht="20.25" customHeight="1" x14ac:dyDescent="0.3">
      <c r="A70" s="53" t="s">
        <v>46</v>
      </c>
      <c r="B70" s="53" t="s">
        <v>47</v>
      </c>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row>
    <row r="71" spans="1:41" x14ac:dyDescent="0.25">
      <c r="A71" s="37">
        <v>3</v>
      </c>
      <c r="B71" s="54"/>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row>
    <row r="72" spans="1:41" s="31" customFormat="1" ht="20.25" customHeight="1" x14ac:dyDescent="0.3">
      <c r="A72" s="53" t="s">
        <v>48</v>
      </c>
      <c r="B72" s="53"/>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row>
    <row r="73" spans="1:41" x14ac:dyDescent="0.25">
      <c r="A73" s="37" t="str">
        <f>IF('Plan de financement'!C10=A12,B12,IF('Plan de financement'!C10=A13,B13,IF('Plan de financement'!C10=A14,B14,IF('Plan de financement'!C10=A15,B15,IF('Plan de financement'!C10=A16,B16,IF('Plan de financement'!C10=A17,B17,IF('Plan de financement'!C10=A18,B18,IF('Plan de financement'!C10=A19,B19,IF('Plan de financement'!C10=A20,B20,IF('Plan de financement'!C10=A21,B21))))))))))</f>
        <v>CL0</v>
      </c>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row>
    <row r="74" spans="1:41" s="31" customFormat="1" ht="20.25" customHeight="1" x14ac:dyDescent="0.3">
      <c r="A74" s="53" t="s">
        <v>49</v>
      </c>
      <c r="B74" s="53" t="s">
        <v>50</v>
      </c>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row>
    <row r="75" spans="1:41" x14ac:dyDescent="0.25">
      <c r="A75" s="37" t="b">
        <f>(IF(AND(A73="CL1",A71=6),TRUE,IF(AND(A73="CL1",A71=7),TRUE,IF(AND(A73="CL2",A71=1),TRUE,IF(AND(A73="CL2",A71=2),TRUE,IF(AND(A73="CL2",A71=3),TRUE,IF(AND(A73="CL3",A71=1),TRUE,IF(AND(A73="CL6",A71=4),TRUE,IF(AND(A73="CL3",A71=5),TRUE,IF(AND(A73="CL3",A71=7),TRUE,IF(AND(A73="CL4",A71=5),TRUE,IF(AND(A73="CL4",A71=7),TRUE,IF(AND(A73="CL5",A71=1),TRUE,IF(AND(A73="CL5",A71=5),TRUE,IF(AND(A73="CL5",A71=7),TRUE,IF(AND(A73="CL7",A71=1),TRUE,IF(AND(A73="CL7",A71=2),TRUE,IF(AND(A73="CL7",A71=3),TRUE,IF(AND(A73="CL8",A71=1),TRUE,IF(AND(A73="CL8",A71=2),TRUE,IF(AND(A73="CL8",A71=3),TRUE,IF(AND(A73="CL9",A71=5),TRUE,IF(AND(A73="CL9",A71=6),TRUE,IF(AND(A73="CL9",A71=7),TRUE,IF(AND(A73="CL10",A71=7),TRUE,IF(AND(A73="CL11",A71=1),TRUE,IF(AND(A73="CL11",A71=2),TRUE,IF(AND(A73="CL11",A71=3),TRUE,IF(AND(A73="CL12",A71=2),TRUE,IF(AND(A73="CL13",A71=6),TRUE,IF(AND(A73="CL13",A71=7),TRUE,IF(AND(A73="CL12",A71=1),TRUE,FALSE))))))))))))))))))))))))))))))))</f>
        <v>0</v>
      </c>
      <c r="B75" s="35" t="s">
        <v>51</v>
      </c>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row>
    <row r="76" spans="1:41" x14ac:dyDescent="0.25">
      <c r="A76" s="55">
        <v>150000</v>
      </c>
      <c r="B76" s="35" t="s">
        <v>52</v>
      </c>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row>
    <row r="77" spans="1:41" x14ac:dyDescent="0.25">
      <c r="A77" s="55">
        <v>7500</v>
      </c>
      <c r="B77" s="35" t="s">
        <v>53</v>
      </c>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row>
    <row r="78" spans="1:41" s="31" customFormat="1" ht="20.25" customHeight="1" x14ac:dyDescent="0.3">
      <c r="A78" s="53" t="s">
        <v>54</v>
      </c>
      <c r="B78" s="53"/>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row>
    <row r="79" spans="1:41" x14ac:dyDescent="0.25">
      <c r="A79" s="56" cm="1">
        <f t="array" ref="A79">_xlfn.IFS(A71=0,0,A71=1,0.8,A71=2,0.8,A71=3,0.8,A71=4,0.5,A71=5,0.8,A71=6,0.8,A71=7,0.8)</f>
        <v>0.8</v>
      </c>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row>
    <row r="80" spans="1:41" s="31" customFormat="1" ht="20.25" customHeight="1" x14ac:dyDescent="0.3">
      <c r="A80" s="53" t="s">
        <v>55</v>
      </c>
      <c r="B80" s="53" t="s">
        <v>56</v>
      </c>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row>
    <row r="81" spans="1:41" x14ac:dyDescent="0.25">
      <c r="A81" s="95">
        <f>E35</f>
        <v>0</v>
      </c>
      <c r="B81" s="35" t="s">
        <v>57</v>
      </c>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row>
    <row r="82" spans="1:41" x14ac:dyDescent="0.25">
      <c r="A82" s="56"/>
      <c r="B82" s="35" t="s">
        <v>58</v>
      </c>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row>
    <row r="83" spans="1:41" x14ac:dyDescent="0.25">
      <c r="A83" s="95">
        <f>50%+A81</f>
        <v>0.5</v>
      </c>
      <c r="B83" s="35" t="s">
        <v>59</v>
      </c>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row>
    <row r="84" spans="1:41" s="31" customFormat="1" ht="20.25" customHeight="1" x14ac:dyDescent="0.3">
      <c r="A84" s="53" t="s">
        <v>60</v>
      </c>
      <c r="B84" s="53" t="s">
        <v>56</v>
      </c>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row>
    <row r="85" spans="1:41" x14ac:dyDescent="0.25">
      <c r="A85" s="56">
        <f>60%+A81</f>
        <v>0.6</v>
      </c>
      <c r="B85" s="35" t="s">
        <v>61</v>
      </c>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row>
    <row r="86" spans="1:41" ht="20.25" customHeight="1" x14ac:dyDescent="0.25">
      <c r="A86" s="53" t="s">
        <v>44</v>
      </c>
      <c r="B86" s="53" t="s">
        <v>56</v>
      </c>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row>
    <row r="87" spans="1:41" x14ac:dyDescent="0.25">
      <c r="A87" s="35"/>
      <c r="B87" s="35" t="s">
        <v>62</v>
      </c>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row>
    <row r="88" spans="1:41" ht="20.25" customHeight="1" x14ac:dyDescent="0.25">
      <c r="A88" s="53" t="s">
        <v>12</v>
      </c>
      <c r="B88" s="53" t="s">
        <v>56</v>
      </c>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row>
    <row r="89" spans="1:41" x14ac:dyDescent="0.25">
      <c r="A89" s="57"/>
      <c r="B89" s="35" t="s">
        <v>62</v>
      </c>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row>
    <row r="90" spans="1:41" ht="53.25" customHeight="1" x14ac:dyDescent="0.25">
      <c r="A90" s="53" t="s">
        <v>63</v>
      </c>
      <c r="B90" s="53" t="s">
        <v>56</v>
      </c>
      <c r="C90" s="58" t="s">
        <v>81</v>
      </c>
      <c r="D90" s="58" t="s">
        <v>82</v>
      </c>
      <c r="E90" s="68" t="s">
        <v>64</v>
      </c>
      <c r="F90" s="58" t="s">
        <v>65</v>
      </c>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row>
    <row r="91" spans="1:41" ht="14.4" x14ac:dyDescent="0.25">
      <c r="A91" s="36"/>
      <c r="B91" s="59" t="s">
        <v>100</v>
      </c>
      <c r="C91" s="71">
        <v>0.05</v>
      </c>
      <c r="D91" s="71">
        <v>0.1</v>
      </c>
      <c r="E91" s="69"/>
      <c r="F91" s="61">
        <v>75000</v>
      </c>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row>
    <row r="92" spans="1:41" ht="14.4" x14ac:dyDescent="0.25">
      <c r="A92" s="36"/>
      <c r="B92" s="59" t="s">
        <v>101</v>
      </c>
      <c r="C92" s="71">
        <v>0.05</v>
      </c>
      <c r="D92" s="71">
        <v>0.1</v>
      </c>
      <c r="E92" s="69"/>
      <c r="F92" s="61">
        <v>150000</v>
      </c>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row>
    <row r="93" spans="1:41" ht="14.4" x14ac:dyDescent="0.25">
      <c r="A93" s="36"/>
      <c r="B93" s="59" t="s">
        <v>108</v>
      </c>
      <c r="C93" s="69" t="s">
        <v>66</v>
      </c>
      <c r="D93" s="71">
        <v>0.1</v>
      </c>
      <c r="E93" s="69" t="s">
        <v>67</v>
      </c>
      <c r="F93" s="61">
        <v>150000</v>
      </c>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row>
    <row r="94" spans="1:41" ht="14.4" x14ac:dyDescent="0.25">
      <c r="A94" s="36"/>
      <c r="B94" s="59" t="s">
        <v>109</v>
      </c>
      <c r="C94" s="71">
        <v>0.15</v>
      </c>
      <c r="D94" s="71">
        <v>0.2</v>
      </c>
      <c r="E94" s="69" t="s">
        <v>67</v>
      </c>
      <c r="F94" s="61">
        <v>150000</v>
      </c>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row>
    <row r="95" spans="1:41" ht="14.4" x14ac:dyDescent="0.25">
      <c r="A95" s="162">
        <f>'Plan de financement'!I41*'Plan de financement'!D20</f>
        <v>0</v>
      </c>
      <c r="B95" s="35" t="s">
        <v>253</v>
      </c>
      <c r="C95" s="35"/>
      <c r="D95" s="35"/>
      <c r="E95" s="60"/>
      <c r="F95" s="61"/>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row>
    <row r="96" spans="1:41" x14ac:dyDescent="0.25">
      <c r="A96" s="162">
        <f>('Plan de financement'!I80-'Plan de financement'!I41)/0.7*A83*0.3</f>
        <v>0</v>
      </c>
      <c r="B96" s="35" t="s">
        <v>254</v>
      </c>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row>
    <row r="97" spans="1:41" x14ac:dyDescent="0.25">
      <c r="A97" s="162">
        <f>MIN(A95:A96)</f>
        <v>0</v>
      </c>
      <c r="B97" s="35" t="s">
        <v>255</v>
      </c>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row>
    <row r="98" spans="1:41" x14ac:dyDescent="0.25">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row>
    <row r="99" spans="1:41" x14ac:dyDescent="0.25">
      <c r="A99" s="62" t="s">
        <v>68</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row>
    <row r="100" spans="1:41" x14ac:dyDescent="0.25">
      <c r="A100" s="63" t="s">
        <v>2</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row>
    <row r="101" spans="1:41" x14ac:dyDescent="0.25">
      <c r="A101" s="35" t="s">
        <v>3</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row>
    <row r="102" spans="1:41" x14ac:dyDescent="0.25">
      <c r="A102" s="35" t="s">
        <v>223</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row>
    <row r="103" spans="1:41" x14ac:dyDescent="0.25">
      <c r="A103" s="35"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row>
    <row r="104" spans="1:41" x14ac:dyDescent="0.25">
      <c r="A104" s="35" t="s">
        <v>70</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row>
    <row r="105" spans="1:41" x14ac:dyDescent="0.25">
      <c r="A105" s="35" t="s">
        <v>71</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row>
    <row r="106" spans="1:41" x14ac:dyDescent="0.25">
      <c r="A106" s="35" t="s">
        <v>72</v>
      </c>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row>
    <row r="107" spans="1:41" x14ac:dyDescent="0.25">
      <c r="A107" s="35" t="s">
        <v>233</v>
      </c>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row>
    <row r="108" spans="1:41" x14ac:dyDescent="0.25">
      <c r="A108" s="35" t="s">
        <v>73</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row>
    <row r="109" spans="1:41" x14ac:dyDescent="0.25">
      <c r="A109" s="35" t="s">
        <v>74</v>
      </c>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row>
    <row r="110" spans="1:4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row>
    <row r="111" spans="1:41" x14ac:dyDescent="0.25">
      <c r="A111" s="62" t="s">
        <v>75</v>
      </c>
      <c r="B111" s="62" t="s">
        <v>172</v>
      </c>
      <c r="C111" s="35" t="s">
        <v>179</v>
      </c>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row>
    <row r="112" spans="1:41" x14ac:dyDescent="0.25">
      <c r="A112" s="63" t="s">
        <v>2</v>
      </c>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row>
    <row r="113" spans="1:41" x14ac:dyDescent="0.25">
      <c r="A113" s="35" t="s">
        <v>11</v>
      </c>
      <c r="B113" s="37">
        <v>0</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row>
    <row r="114" spans="1:41" x14ac:dyDescent="0.25">
      <c r="A114" s="35" t="s">
        <v>76</v>
      </c>
      <c r="B114" s="37">
        <v>1</v>
      </c>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row>
    <row r="115" spans="1:41" x14ac:dyDescent="0.25">
      <c r="A115" s="35" t="s">
        <v>166</v>
      </c>
      <c r="B115" s="37">
        <v>1</v>
      </c>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row>
    <row r="116" spans="1:41" x14ac:dyDescent="0.25">
      <c r="A116" s="35" t="s">
        <v>251</v>
      </c>
      <c r="B116" s="37">
        <v>1</v>
      </c>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row>
    <row r="117" spans="1:41" x14ac:dyDescent="0.25">
      <c r="A117" s="35" t="s">
        <v>167</v>
      </c>
      <c r="B117" s="37">
        <v>1</v>
      </c>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row>
    <row r="118" spans="1:41" x14ac:dyDescent="0.25">
      <c r="A118" s="35" t="s">
        <v>246</v>
      </c>
      <c r="B118" s="37">
        <v>1</v>
      </c>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row>
    <row r="119" spans="1:41" x14ac:dyDescent="0.25">
      <c r="A119" s="35" t="s">
        <v>77</v>
      </c>
      <c r="B119" s="37">
        <v>0</v>
      </c>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row>
    <row r="120" spans="1:41" x14ac:dyDescent="0.25">
      <c r="A120" s="35" t="s">
        <v>78</v>
      </c>
      <c r="B120" s="37"/>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row>
    <row r="121" spans="1:4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row>
    <row r="122" spans="1:41" x14ac:dyDescent="0.25">
      <c r="A122" s="62" t="s">
        <v>79</v>
      </c>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row>
    <row r="123" spans="1:41" x14ac:dyDescent="0.25">
      <c r="A123" s="63" t="s">
        <v>2</v>
      </c>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row>
    <row r="124" spans="1:41" x14ac:dyDescent="0.25">
      <c r="A124" s="35" t="s">
        <v>31</v>
      </c>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row>
    <row r="125" spans="1:41" x14ac:dyDescent="0.25">
      <c r="A125" s="35" t="s">
        <v>32</v>
      </c>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row>
    <row r="126" spans="1:4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row>
    <row r="127" spans="1:41" x14ac:dyDescent="0.25">
      <c r="A127" s="64" t="s">
        <v>80</v>
      </c>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row>
    <row r="128" spans="1:41" x14ac:dyDescent="0.25">
      <c r="A128" s="36"/>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row>
    <row r="129" spans="1:41" x14ac:dyDescent="0.25">
      <c r="A129" s="70"/>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row>
    <row r="130" spans="1:41" x14ac:dyDescent="0.25">
      <c r="A130" s="70" t="b">
        <f>IF(A129&gt;50000,TRUE,FALSE)</f>
        <v>0</v>
      </c>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row>
    <row r="131" spans="1:4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row>
  </sheetData>
  <sheetProtection algorithmName="SHA-512" hashValue="qM7TddkYISHKUnW2+vqSp1j7gSChfykt4zsw2kSENL6XUW1mPvFFp7dQulEX4apQqxRTdoQ+99N6i/9gsNUJUA==" saltValue="2D1rvau+GFVm2tS4J9hDwg==" spinCount="100000" sheet="1" objects="1" scenarios="1"/>
  <phoneticPr fontId="8" type="noConversion"/>
  <pageMargins left="0.7" right="0.7" top="0.75" bottom="0.75" header="0.3" footer="0.3"/>
  <pageSetup orientation="portrait" horizontalDpi="1200"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68a77a2-27a7-4d90-8740-5119586f1896">
      <UserInfo>
        <DisplayName>Desbiens Bénédicte (DASIP) (Québec)</DisplayName>
        <AccountId>45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0C261D32E3624D81156C227BE4A5B1" ma:contentTypeVersion="5" ma:contentTypeDescription="Crée un document." ma:contentTypeScope="" ma:versionID="da269c4aed42acc6060b3ff97b775091">
  <xsd:schema xmlns:xsd="http://www.w3.org/2001/XMLSchema" xmlns:xs="http://www.w3.org/2001/XMLSchema" xmlns:p="http://schemas.microsoft.com/office/2006/metadata/properties" xmlns:ns2="4af4371d-bb1f-45db-87fd-84154f966167" xmlns:ns3="168a77a2-27a7-4d90-8740-5119586f1896" targetNamespace="http://schemas.microsoft.com/office/2006/metadata/properties" ma:root="true" ma:fieldsID="b1f18170ef0c85ae0a3abf3bac5b3ba4" ns2:_="" ns3:_="">
    <xsd:import namespace="4af4371d-bb1f-45db-87fd-84154f966167"/>
    <xsd:import namespace="168a77a2-27a7-4d90-8740-5119586f189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4371d-bb1f-45db-87fd-84154f9661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8a77a2-27a7-4d90-8740-5119586f1896"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BFD81D-0B3B-4716-844A-0D889C7B8FC1}">
  <ds:schemaRefs>
    <ds:schemaRef ds:uri="http://purl.org/dc/terms/"/>
    <ds:schemaRef ds:uri="168a77a2-27a7-4d90-8740-5119586f1896"/>
    <ds:schemaRef ds:uri="http://schemas.microsoft.com/office/2006/documentManagement/types"/>
    <ds:schemaRef ds:uri="http://schemas.microsoft.com/office/infopath/2007/PartnerControls"/>
    <ds:schemaRef ds:uri="http://purl.org/dc/elements/1.1/"/>
    <ds:schemaRef ds:uri="http://schemas.microsoft.com/office/2006/metadata/properties"/>
    <ds:schemaRef ds:uri="4af4371d-bb1f-45db-87fd-84154f966167"/>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145A863D-B8BB-4866-BFE0-00D84D804A66}">
  <ds:schemaRefs>
    <ds:schemaRef ds:uri="http://schemas.microsoft.com/sharepoint/v3/contenttype/forms"/>
  </ds:schemaRefs>
</ds:datastoreItem>
</file>

<file path=customXml/itemProps3.xml><?xml version="1.0" encoding="utf-8"?>
<ds:datastoreItem xmlns:ds="http://schemas.openxmlformats.org/officeDocument/2006/customXml" ds:itemID="{EFA6DAB4-96DE-4220-A6A6-4DE187C5A8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f4371d-bb1f-45db-87fd-84154f966167"/>
    <ds:schemaRef ds:uri="168a77a2-27a7-4d90-8740-5119586f18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Instructions</vt:lpstr>
      <vt:lpstr>Plan de financement</vt:lpstr>
      <vt:lpstr>Source</vt:lpstr>
      <vt:lpstr>'Plan de financement'!Zone_d_impression</vt:lpstr>
    </vt:vector>
  </TitlesOfParts>
  <Manager/>
  <Company>MAPAQ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Dufour Sara (DPP) (Québec)</dc:creator>
  <cp:keywords/>
  <dc:description/>
  <cp:lastModifiedBy>Guindon Geneviève (DAGPST) (Québec)</cp:lastModifiedBy>
  <cp:revision/>
  <dcterms:created xsi:type="dcterms:W3CDTF">2023-03-08T14:47:28Z</dcterms:created>
  <dcterms:modified xsi:type="dcterms:W3CDTF">2025-05-06T15:10:37Z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0x010100180C261D32E3624D81156C227BE4A5B1</vt:lpwstr>
  </property>
</Properties>
</file>