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T:\_Groupes\Programmes Transfo\PTA_2025-à venir\2 - Documents administratifs\2 - Plan de financement\"/>
    </mc:Choice>
  </mc:AlternateContent>
  <xr:revisionPtr revIDLastSave="0" documentId="13_ncr:1_{CC5AA783-4A10-4DE8-8C1C-67E86CC34F33}" xr6:coauthVersionLast="47" xr6:coauthVersionMax="47" xr10:uidLastSave="{00000000-0000-0000-0000-000000000000}"/>
  <workbookProtection workbookAlgorithmName="SHA-512" workbookHashValue="cnhguTfohkqTyrfUzcSlxn7KntMtjHTqr+wJ4zW2WYaQEeWUQlAwceo9lBmpQMC4p/OYVMut8eH5nKSEoWiFrg==" workbookSaltValue="13oXL7tYNDZ4VipLmFjltg==" workbookSpinCount="100000" lockStructure="1"/>
  <bookViews>
    <workbookView xWindow="-108" yWindow="-108" windowWidth="23256" windowHeight="14856" tabRatio="643" activeTab="1" xr2:uid="{DA31CB8F-EB1C-4B37-93E2-6B92B15921A8}"/>
  </bookViews>
  <sheets>
    <sheet name="Instructions" sheetId="10" r:id="rId1"/>
    <sheet name="Plan de financement" sheetId="1" r:id="rId2"/>
    <sheet name="Source" sheetId="2" state="hidden" r:id="rId3"/>
  </sheets>
  <externalReferences>
    <externalReference r:id="rId4"/>
  </externalReferences>
  <definedNames>
    <definedName name="_ftn1" localSheetId="0">Instructions!$A$42</definedName>
    <definedName name="_ftnref1" localSheetId="0">Instructions!#REF!</definedName>
    <definedName name="_Hlk115428891" localSheetId="0">Instructions!#REF!</definedName>
    <definedName name="_xlnm.Print_Area" localSheetId="1">'Plan de financement'!$A$19:$N$69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1" l="1"/>
  <c r="I76" i="1" s="1"/>
  <c r="A29" i="1" l="1"/>
  <c r="A67" i="2"/>
  <c r="A10" i="1"/>
  <c r="D41" i="2"/>
  <c r="C41" i="2"/>
  <c r="D43" i="2"/>
  <c r="C43" i="2"/>
  <c r="E41" i="2" l="1"/>
  <c r="A77" i="2" s="1"/>
  <c r="F43" i="2"/>
  <c r="E43" i="2" l="1"/>
  <c r="A76" i="2"/>
  <c r="A64" i="2" a="1"/>
  <c r="A64" i="2" s="1"/>
  <c r="E84" i="1" l="1"/>
  <c r="E85" i="1"/>
  <c r="E86" i="1"/>
  <c r="E87" i="1"/>
  <c r="E88" i="1"/>
  <c r="E89" i="1"/>
  <c r="E90" i="1"/>
  <c r="E82" i="1"/>
  <c r="E83" i="1"/>
  <c r="G83" i="1" l="1"/>
  <c r="G84" i="1"/>
  <c r="G85" i="1"/>
  <c r="G86" i="1"/>
  <c r="G87" i="1"/>
  <c r="G88" i="1"/>
  <c r="G89" i="1"/>
  <c r="G90" i="1"/>
  <c r="G82" i="1"/>
  <c r="B65" i="2" l="1"/>
  <c r="A65" i="2"/>
  <c r="A68" i="2"/>
  <c r="I74" i="1"/>
  <c r="I67" i="1"/>
  <c r="A84" i="2" a="1"/>
  <c r="A84" i="2" s="1"/>
  <c r="C34" i="2" l="1" a="1"/>
  <c r="C34" i="2" s="1"/>
  <c r="I34" i="1"/>
  <c r="I35" i="1"/>
  <c r="I36" i="1"/>
  <c r="I37" i="1"/>
  <c r="I33" i="1"/>
  <c r="A70" i="2"/>
  <c r="A71" i="2" s="1"/>
  <c r="I61" i="1"/>
  <c r="I32" i="1"/>
  <c r="A82" i="2"/>
  <c r="D16" i="1" s="1"/>
  <c r="A80" i="2"/>
  <c r="G32" i="1"/>
  <c r="H32" i="1"/>
  <c r="A89" i="2"/>
  <c r="H80" i="1" s="1"/>
  <c r="A41" i="1"/>
  <c r="A32" i="1"/>
  <c r="E32" i="1"/>
  <c r="F32" i="1"/>
  <c r="I38" i="1" l="1"/>
  <c r="D13" i="1"/>
  <c r="D15" i="1"/>
  <c r="F5" i="1"/>
  <c r="A72" i="2"/>
  <c r="D14" i="1" s="1"/>
  <c r="A91" i="2" l="1"/>
  <c r="A90" i="2"/>
  <c r="G91" i="1"/>
  <c r="A92" i="2" l="1"/>
  <c r="I44" i="1"/>
  <c r="D81" i="1" l="1"/>
  <c r="I40" i="1" s="1"/>
  <c r="A97" i="1" s="1"/>
  <c r="I39" i="1"/>
  <c r="H81" i="1"/>
  <c r="F85" i="1"/>
  <c r="H88" i="1"/>
  <c r="H84" i="1"/>
  <c r="F89" i="1"/>
  <c r="H82" i="1"/>
  <c r="F84" i="1"/>
  <c r="H86" i="1"/>
  <c r="F88" i="1"/>
  <c r="H83" i="1"/>
  <c r="H89" i="1"/>
  <c r="F87" i="1"/>
  <c r="F86" i="1"/>
  <c r="F90" i="1"/>
  <c r="F82" i="1"/>
  <c r="F83" i="1"/>
  <c r="H85" i="1"/>
  <c r="H87" i="1"/>
  <c r="H90" i="1"/>
  <c r="E81" i="1" l="1" a="1"/>
  <c r="E81" i="1" s="1"/>
  <c r="E91" i="1" s="1"/>
  <c r="D91" i="1"/>
  <c r="A94" i="1" s="1"/>
  <c r="H91" i="1"/>
  <c r="A96" i="1" s="1"/>
  <c r="F81" i="1" l="1"/>
  <c r="F91" i="1" s="1"/>
  <c r="A95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Paquet Olivier (DASIP) (Québec)</author>
  </authors>
  <commentList>
    <comment ref="G31" authorId="0" shapeId="0" xr:uid="{5A46B0A4-1BBB-4FB6-846E-85AB47FC7C19}">
      <text>
        <r>
          <rPr>
            <b/>
            <sz val="9"/>
            <color indexed="81"/>
            <rFont val="Tahoma"/>
            <family val="2"/>
          </rPr>
          <t>Voir l'onglet instructions.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<sst xmlns="http://schemas.openxmlformats.org/spreadsheetml/2006/main" count="309" uniqueCount="224">
  <si>
    <t>Salaires</t>
  </si>
  <si>
    <t xml:space="preserve">Titre du projet   </t>
  </si>
  <si>
    <t>Durée du projet</t>
  </si>
  <si>
    <t>(À sélectionner)</t>
  </si>
  <si>
    <t>Demandeur</t>
  </si>
  <si>
    <t>Type de demandeur</t>
  </si>
  <si>
    <t>Volet</t>
  </si>
  <si>
    <t>Nom et organisme</t>
  </si>
  <si>
    <t>Taux horaire réel ($)</t>
  </si>
  <si>
    <t>Charges sociales (%)</t>
  </si>
  <si>
    <t>Sous-total des autres frais et dépenses</t>
  </si>
  <si>
    <t>Subvention</t>
  </si>
  <si>
    <t>Autres frais et dépenses</t>
  </si>
  <si>
    <t>Oui</t>
  </si>
  <si>
    <t>Profils</t>
  </si>
  <si>
    <t>PDTS</t>
  </si>
  <si>
    <t>Ingénieur(e)</t>
  </si>
  <si>
    <t>Technicien(ne)</t>
  </si>
  <si>
    <t>Autre</t>
  </si>
  <si>
    <t>Colonne1</t>
  </si>
  <si>
    <t>Volets</t>
  </si>
  <si>
    <t>No selon le volet</t>
  </si>
  <si>
    <t>Clientèle</t>
  </si>
  <si>
    <t>No selon la clientèle</t>
  </si>
  <si>
    <t>CL0</t>
  </si>
  <si>
    <t>CL1</t>
  </si>
  <si>
    <t>CL2</t>
  </si>
  <si>
    <t>CL3</t>
  </si>
  <si>
    <t>CL4</t>
  </si>
  <si>
    <t>CL5</t>
  </si>
  <si>
    <t>CL6</t>
  </si>
  <si>
    <t>CL7</t>
  </si>
  <si>
    <t>CL8</t>
  </si>
  <si>
    <t>CL9</t>
  </si>
  <si>
    <t>Taux d'aide</t>
  </si>
  <si>
    <t>Type de financement (autre)</t>
  </si>
  <si>
    <t>Autres programmes du MAPAQ</t>
  </si>
  <si>
    <t>Autre financement public</t>
  </si>
  <si>
    <t>Autres</t>
  </si>
  <si>
    <t>Financement autre programme confirmé</t>
  </si>
  <si>
    <t>Confirmé</t>
  </si>
  <si>
    <t>Non confirmé</t>
  </si>
  <si>
    <t>Priorités</t>
  </si>
  <si>
    <t>Durée</t>
  </si>
  <si>
    <t>Durée en absolue</t>
  </si>
  <si>
    <t>1 an</t>
  </si>
  <si>
    <t>2 ans</t>
  </si>
  <si>
    <t>3 ans</t>
  </si>
  <si>
    <t>Montant d'aide</t>
  </si>
  <si>
    <t>Montant minimum</t>
  </si>
  <si>
    <t>Montant brut</t>
  </si>
  <si>
    <t>Montant max</t>
  </si>
  <si>
    <t>Montant min</t>
  </si>
  <si>
    <t>5 000 $ / projet</t>
  </si>
  <si>
    <t>NO associé a un volet</t>
  </si>
  <si>
    <t>Durée sélectionnée en absolue</t>
  </si>
  <si>
    <t>NO associé une clientèle</t>
  </si>
  <si>
    <t>Calcul montant aide</t>
  </si>
  <si>
    <t>Description</t>
  </si>
  <si>
    <t>Clientèle admissible selon volet</t>
  </si>
  <si>
    <t>Calcul de l'aide max</t>
  </si>
  <si>
    <t>Calcul de l'aide min</t>
  </si>
  <si>
    <t>Calcul % aide</t>
  </si>
  <si>
    <t>Calcul bonification</t>
  </si>
  <si>
    <t>Decription</t>
  </si>
  <si>
    <t>Critère de bonification sélectionné</t>
  </si>
  <si>
    <t>Taux de cumul selon le volet</t>
  </si>
  <si>
    <t>Dépenses admissibles selon le volet</t>
  </si>
  <si>
    <t>Calcul % contribution en argent des dépenses admissibles requis</t>
  </si>
  <si>
    <t>Identification du contributeur</t>
  </si>
  <si>
    <t>MAPAQ-Autre programme</t>
  </si>
  <si>
    <t>Ministère autre que le MAPAQ</t>
  </si>
  <si>
    <t>Société d'État</t>
  </si>
  <si>
    <t>Organisme</t>
  </si>
  <si>
    <t>Entreprise</t>
  </si>
  <si>
    <t>Autre contributeur</t>
  </si>
  <si>
    <t>Précision sur la source de financement</t>
  </si>
  <si>
    <t>Fonds propres</t>
  </si>
  <si>
    <t>Prêt gouvernemental</t>
  </si>
  <si>
    <t>Garantie de prêt gouvernemental</t>
  </si>
  <si>
    <r>
      <rPr>
        <sz val="11"/>
        <color theme="1"/>
        <rFont val="Calibri"/>
        <family val="2"/>
        <scheme val="minor"/>
      </rPr>
      <t>– Le type de demandeur</t>
    </r>
    <r>
      <rPr>
        <b/>
        <sz val="11"/>
        <color theme="1"/>
        <rFont val="Calibri"/>
        <family val="2"/>
        <scheme val="minor"/>
      </rPr>
      <t>;</t>
    </r>
  </si>
  <si>
    <t>– Le volet;</t>
  </si>
  <si>
    <t>– Les salaires déclarés doivent être les salaires réels plus les charges sociales (si les charges sociales dépassent le montant forfaitaire fixe de 26 %, une preuve comptable sera exigée lors des réclamations).</t>
  </si>
  <si>
    <t>Heure-personne</t>
  </si>
  <si>
    <t>Sous-total des frais de déplacement et de séjour</t>
  </si>
  <si>
    <t>Catégorie d’emploi</t>
  </si>
  <si>
    <r>
      <t>SECTION</t>
    </r>
    <r>
      <rPr>
        <b/>
        <sz val="11"/>
        <rFont val="Arial"/>
        <family val="2"/>
      </rPr>
      <t xml:space="preserve"> 1</t>
    </r>
    <r>
      <rPr>
        <b/>
        <sz val="11"/>
        <color theme="1"/>
        <rFont val="Arial"/>
        <family val="2"/>
      </rPr>
      <t xml:space="preserve"> – DESCRIPTION DES COÛTS </t>
    </r>
    <r>
      <rPr>
        <b/>
        <sz val="11"/>
        <color theme="4"/>
        <rFont val="Arial"/>
        <family val="2"/>
      </rPr>
      <t>(OBLIGATOIRE – à remplir par le bénéficiaire</t>
    </r>
    <r>
      <rPr>
        <b/>
        <sz val="11"/>
        <color theme="1"/>
        <rFont val="Arial"/>
        <family val="2"/>
      </rPr>
      <t>)</t>
    </r>
  </si>
  <si>
    <t>1. Indiquez :</t>
  </si>
  <si>
    <t>2. Remplissez la SECTION 1 – DESCRIPTION DES COÛTS</t>
  </si>
  <si>
    <r>
      <t xml:space="preserve">– La durée :  
           </t>
    </r>
    <r>
      <rPr>
        <b/>
        <sz val="11"/>
        <color theme="1"/>
        <rFont val="Calibri"/>
        <family val="2"/>
        <scheme val="minor"/>
      </rPr>
      <t>1 an</t>
    </r>
    <r>
      <rPr>
        <sz val="11"/>
        <color theme="1"/>
        <rFont val="Calibri"/>
        <family val="2"/>
        <scheme val="minor"/>
      </rPr>
      <t xml:space="preserve"> pour les projets de 12 mois et moins
           </t>
    </r>
    <r>
      <rPr>
        <b/>
        <sz val="11"/>
        <color theme="1"/>
        <rFont val="Calibri"/>
        <family val="2"/>
        <scheme val="minor"/>
      </rPr>
      <t>2 ans</t>
    </r>
    <r>
      <rPr>
        <sz val="11"/>
        <color theme="1"/>
        <rFont val="Calibri"/>
        <family val="2"/>
        <scheme val="minor"/>
      </rPr>
      <t xml:space="preserve"> pour les projets de 13 à 24 mois
           </t>
    </r>
    <r>
      <rPr>
        <b/>
        <sz val="11"/>
        <color theme="1"/>
        <rFont val="Calibri"/>
        <family val="2"/>
        <scheme val="minor"/>
      </rPr>
      <t>3 ans</t>
    </r>
    <r>
      <rPr>
        <sz val="11"/>
        <color theme="1"/>
        <rFont val="Calibri"/>
        <family val="2"/>
        <scheme val="minor"/>
      </rPr>
      <t xml:space="preserve"> pour les projets de 25 à 36 mois
</t>
    </r>
  </si>
  <si>
    <t>Exemple : Firme ABC 40 000 $</t>
  </si>
  <si>
    <t>Description du matériel ou de l’équipement acheté</t>
  </si>
  <si>
    <t>Nom du fournisseur</t>
  </si>
  <si>
    <t>Description de la dépense</t>
  </si>
  <si>
    <t>NEQ</t>
  </si>
  <si>
    <t>Volet 1 - Planification d’un projet et développement des compétences</t>
  </si>
  <si>
    <t>Volet 2 - Productivité de la main-d’œuvre</t>
  </si>
  <si>
    <t>Sous volet 4.1 - Compétitivité des abattoirs et des fromageries</t>
  </si>
  <si>
    <t>Sous volet 4.2 - Enjeux régionaux, sectoriels et environnementaux des abattoirs et des fromageries</t>
  </si>
  <si>
    <t>Volet 1</t>
  </si>
  <si>
    <t>Volet 2</t>
  </si>
  <si>
    <t>Sous-volet 4.1</t>
  </si>
  <si>
    <t>Sous-volet 4.2</t>
  </si>
  <si>
    <t>Décret concernant le statut particulier de l’agglomération des Îles-de-la-Madeleine</t>
  </si>
  <si>
    <t>Achat d'équipement d’un fournisseur immatriculé au REQ</t>
  </si>
  <si>
    <t>Honoraires des experts externes</t>
  </si>
  <si>
    <t>75 000 $ / établissement</t>
  </si>
  <si>
    <t>150 000 $ / établissement</t>
  </si>
  <si>
    <t>25 000 $ / projet</t>
  </si>
  <si>
    <t>7 500 $ / projet</t>
  </si>
  <si>
    <t>Volet  4.1</t>
  </si>
  <si>
    <t xml:space="preserve">Volet  4.2 </t>
  </si>
  <si>
    <t>Plan de financement (les sélections et les entrées libres s’effectuent dans les cases bleues)</t>
  </si>
  <si>
    <r>
      <t xml:space="preserve">4. Faites-nous parvenir le fichier </t>
    </r>
    <r>
      <rPr>
        <b/>
        <i/>
        <sz val="11"/>
        <rFont val="Calibri"/>
        <family val="2"/>
        <scheme val="minor"/>
      </rPr>
      <t>Plan de financement</t>
    </r>
    <r>
      <rPr>
        <b/>
        <sz val="11"/>
        <rFont val="Calibri"/>
        <family val="2"/>
        <scheme val="minor"/>
      </rPr>
      <t xml:space="preserve"> en format Excel.  </t>
    </r>
  </si>
  <si>
    <t>Modèle de l'équipement</t>
  </si>
  <si>
    <t>Mach1-Sonic LPX</t>
  </si>
  <si>
    <t>Montant ($)</t>
  </si>
  <si>
    <t>Montant considéré
 comme du financement 
privé ($)</t>
  </si>
  <si>
    <t>Exemple : 100 km pour me rendre à la formation à 0,595 $/km et 1 dîner 16,90 $/dîner</t>
  </si>
  <si>
    <t>Source</t>
  </si>
  <si>
    <t>Type</t>
  </si>
  <si>
    <t>Montant considéré dans le cumul des aides publiques ($)</t>
  </si>
  <si>
    <t>MAPAQ</t>
  </si>
  <si>
    <t>• J’atteste que les montants inscrits correspondent à la somme (avant taxes) des soumissions reçues aux fins du projet subventionné.</t>
  </si>
  <si>
    <t>Date :</t>
  </si>
  <si>
    <t>Colonne2</t>
  </si>
  <si>
    <t>porcs</t>
  </si>
  <si>
    <t>voir TEAMS</t>
  </si>
  <si>
    <t>Privés</t>
  </si>
  <si>
    <t xml:space="preserve">Installation d’une ligne d’abattage humanitaire pour le porc </t>
  </si>
  <si>
    <t>Coût de la dépense</t>
  </si>
  <si>
    <t xml:space="preserve">Coût de la dépense </t>
  </si>
  <si>
    <t>Total des dépenses :</t>
  </si>
  <si>
    <t xml:space="preserve">% du cumul de l'aide publique
</t>
  </si>
  <si>
    <t>Financement du projet:</t>
  </si>
  <si>
    <t>(Faites un choix)</t>
  </si>
  <si>
    <r>
      <rPr>
        <sz val="11"/>
        <color theme="1"/>
        <rFont val="Calibri"/>
        <family val="2"/>
        <scheme val="minor"/>
      </rPr>
      <t>– Le titre du projet</t>
    </r>
    <r>
      <rPr>
        <b/>
        <sz val="11"/>
        <color theme="1"/>
        <rFont val="Calibri"/>
        <family val="2"/>
        <scheme val="minor"/>
      </rPr>
      <t>;</t>
    </r>
  </si>
  <si>
    <t>–  Si vous répondez aux critères d’admissibilité en lien avec une priorité pour une bonification;</t>
  </si>
  <si>
    <t>–  Si la demande de financement s’inscrit dans un projet global plus important. Si oui, inscrivez le coût total du projet global à la case suivante (case D9);</t>
  </si>
  <si>
    <r>
      <t>SECTION</t>
    </r>
    <r>
      <rPr>
        <b/>
        <sz val="11"/>
        <rFont val="Arial"/>
        <family val="2"/>
      </rPr>
      <t xml:space="preserve"> 2</t>
    </r>
    <r>
      <rPr>
        <b/>
        <sz val="11"/>
        <color theme="1"/>
        <rFont val="Arial"/>
        <family val="2"/>
      </rPr>
      <t xml:space="preserve"> – Financement du projet </t>
    </r>
    <r>
      <rPr>
        <b/>
        <sz val="11"/>
        <color theme="4"/>
        <rFont val="Arial"/>
        <family val="2"/>
      </rPr>
      <t>(OBLIGATOIRE – à remplir par le bénéficiaire</t>
    </r>
    <r>
      <rPr>
        <b/>
        <sz val="11"/>
        <color theme="1"/>
        <rFont val="Arial"/>
        <family val="2"/>
      </rPr>
      <t>)</t>
    </r>
  </si>
  <si>
    <t>3. Remplissez la SECTION 2 – FINANCEMENT DU PROJET</t>
  </si>
  <si>
    <t>– Précisez les autres sources de financement liées à ce projet (lignes 72 à 81).</t>
  </si>
  <si>
    <t>ATTENTION:</t>
  </si>
  <si>
    <t>- Les imprévus et les frais divers ou de contingence sont non admissibles</t>
  </si>
  <si>
    <t>- Les aides financières provenant de la Banque de développement du Canada (BDC), de Financement agricole Canada (FAC) et de la Financière agricole du Québec (FADQ) sont à considérer comme des contributions privées si elles n’offrent aucun avantage conféré, soit qu’elles sont convenues aux conditions du marché.</t>
  </si>
  <si>
    <t>Taux de bonification selon la priorité sélectionnée</t>
  </si>
  <si>
    <t>Contribution du demandeur</t>
  </si>
  <si>
    <t>Avec priorité d'Installation d'abattage humanitaire</t>
  </si>
  <si>
    <t>Calcul pourcentage d'aide maximale</t>
  </si>
  <si>
    <t>Cumul d'aide gouvernementale</t>
  </si>
  <si>
    <t>Calcul</t>
  </si>
  <si>
    <t>Sous-total en pourcentage :</t>
  </si>
  <si>
    <t>Financement agricole Canada (FAC)</t>
  </si>
  <si>
    <t>Banque de développement du Canada (BDC)</t>
  </si>
  <si>
    <t>(Faites un choix si applicable)</t>
  </si>
  <si>
    <t>Sous-total des honoraires (professionnels et contractuels)</t>
  </si>
  <si>
    <t>Salaire réel, y compris les bonis, les avantages sociaux et les charges sociales</t>
  </si>
  <si>
    <t>L’aide financière liée aux services d’experts internes ne peut pas excéder 30 % de l’aide financière totale.</t>
  </si>
  <si>
    <t>Emballeuse à pellicule</t>
  </si>
  <si>
    <t>Frais de déplacement (lieu de départ, lieu d’arrivée, distance, indemnité par kilomètre, etc.), d’hébergement et de restauration</t>
  </si>
  <si>
    <t>•  J’ai informé le Ministère de toute somme d’argent reçue ou à recevoir d’un autre ministère ou organisme gouvernemental en lien avec le présent projet.</t>
  </si>
  <si>
    <t>Un message ou un nombre qui s’affiche en rouge lors du remplissage du plan de financement indique une erreur à corriger.</t>
  </si>
  <si>
    <t>– La taxe sur les produits et services (TPS) et la taxe de vente du Québec (TVQ) sont non admissibles.</t>
  </si>
  <si>
    <t xml:space="preserve">– Le financement privé est formé de sources de financement telles que les fonds propres ou les prêts bancaires des institutions financières non gouvernementales (ex. : Desjardins, BNC, CIBC, RBC). </t>
  </si>
  <si>
    <t>– Le calcul du cumul des aides financières publiques directes ou indirectes reçues des organismes et sociétés d’État des gouvernements du Québec et du Canada, y compris les crédits d’impôt, ainsi que des entités municipales qui ne sont pas directement bénéficiaires du programme ne doit pas dépasser les taux suivants :</t>
  </si>
  <si>
    <t>•  60 % des dépenses admissibles du projet;</t>
  </si>
  <si>
    <t>– Les subventions, les prêts gouvernementaux et les garanties de prêt gouvernemental sont considérés à 100 % dans le calcul du cumul.</t>
  </si>
  <si>
    <r>
      <t xml:space="preserve">– Lors des réclamations, les pièces justificatives requises pour ce poste de dépenses sont les suivantes :
        </t>
    </r>
    <r>
      <rPr>
        <i/>
        <sz val="11"/>
        <color theme="1"/>
        <rFont val="Calibri"/>
        <family val="2"/>
        <scheme val="minor"/>
      </rPr>
      <t xml:space="preserve">Formulaire de déclaration des dépenses liées aux salaires </t>
    </r>
    <r>
      <rPr>
        <sz val="11"/>
        <color theme="1"/>
        <rFont val="Calibri"/>
        <family val="2"/>
        <scheme val="minor"/>
      </rPr>
      <t>(à remplir pour l’ensemble des salaires déclarés du demandeur);
        Extractions du registre de paie de l’employeur ou des relevés de paie de chaque employé, au besoin.</t>
    </r>
  </si>
  <si>
    <t xml:space="preserve">Établissement qui réalise des activités de transformation alimentaire </t>
  </si>
  <si>
    <t>Établissement qui est enregistré au REQ mais sans activitées pour le moment</t>
  </si>
  <si>
    <t>Réduction des émissions des gaz à effet de serre (développement durable)</t>
  </si>
  <si>
    <t>Réduction des matières résiduelles (développement durable)</t>
  </si>
  <si>
    <t xml:space="preserve">Réduction de l'utilisation de l’eau (développement durable)
</t>
  </si>
  <si>
    <t>Taux maximal d’aide financière admissible</t>
  </si>
  <si>
    <t>Taux maximal de cumul des
 aides gouvernementales</t>
  </si>
  <si>
    <t>Établissement qui détient un permis de proximité ou d’abattoir sous inspection permanente</t>
  </si>
  <si>
    <t>Établissement qui fabrique du fromage et détient un permis d’exploitation d’une usine laitière</t>
  </si>
  <si>
    <t xml:space="preserve">Établissement qui se spécialise dans le transport d’animaux </t>
  </si>
  <si>
    <t xml:space="preserve">Établissement qui réalise au moins deux activités reconnues </t>
  </si>
  <si>
    <t>Établissement qui exploite une cuisine centrale</t>
  </si>
  <si>
    <t>Problématique de santé publique</t>
  </si>
  <si>
    <t>Exemple: Tech ali inc.</t>
  </si>
  <si>
    <t>Frais de déplacement et de séjour du demandeur</t>
  </si>
  <si>
    <t>Transformation d'aliments biologiques</t>
  </si>
  <si>
    <t>Autres frais et dépenses (ex. : frais d'inscription à une formation et les frais de location d’équipements et de locaux spécialisés, construction, etc.)</t>
  </si>
  <si>
    <t>Nommer la source</t>
  </si>
  <si>
    <t>Ministère</t>
  </si>
  <si>
    <t>Municipalité/MRC</t>
  </si>
  <si>
    <t>Priorité/Bonification 1</t>
  </si>
  <si>
    <t>Priorité/Bonification 2</t>
  </si>
  <si>
    <t>Institution bancaire</t>
  </si>
  <si>
    <r>
      <t xml:space="preserve">PROGRAMME TRANSFORMATION ALIMENTAIRE
</t>
    </r>
    <r>
      <rPr>
        <b/>
        <sz val="12"/>
        <color rgb="FF265792"/>
        <rFont val="Arial"/>
        <family val="2"/>
      </rPr>
      <t>Plan de financement :
Volet 1 - Planification d’un projet et développement des compétences
Volet 2 - Productivité de la main-d’œuvre
Volet 4 - Compétitivité et défis environnementaux des secteurs des abattoirs et des fromageries</t>
    </r>
  </si>
  <si>
    <t>Chargé(e) de projets</t>
  </si>
  <si>
    <t>Max C7</t>
  </si>
  <si>
    <t>Max C8</t>
  </si>
  <si>
    <t>MAX</t>
  </si>
  <si>
    <t>MIN</t>
  </si>
  <si>
    <t>Message Équipements</t>
  </si>
  <si>
    <t>Bonification</t>
  </si>
  <si>
    <t xml:space="preserve">Montant minimal d’aide admissible </t>
  </si>
  <si>
    <t>Montant maximal d’aide admissible</t>
  </si>
  <si>
    <t>• 70 % des dépenses admissibles pour les projets répondant à une ou des priorités ministérielles ou gouvernementales;</t>
  </si>
  <si>
    <t>• 90 % des dépenses admissibles pour les projets liés à l’installation d’une ligne d’abattage humanitaire pour le porc dans les abattoirs sous inspection fédérale.</t>
  </si>
  <si>
    <t>Type de prêts (bancaire, crédit-bail, prêt fournisseur, si autres, préciser etc. )</t>
  </si>
  <si>
    <t>– Inscrivez la description des coûts et les montants correspondants dans les cases bleues prévues à cet effet (lignes 22 à 64).</t>
  </si>
  <si>
    <t>Établissement qui détient une licence d’abattage d’animaux pour alimentation humaine (sous inspection fédérale)</t>
  </si>
  <si>
    <t>Sous-total des achats de matériel et d’équipements</t>
  </si>
  <si>
    <t>Priorités volet 1</t>
  </si>
  <si>
    <t>Priorités volet 2</t>
  </si>
  <si>
    <t>Financière agricole du Québec (FADQ)</t>
  </si>
  <si>
    <t>Avez-vous déjà fait d'autres demandes dans le cadre du programme PTA 2024-2026 ?</t>
  </si>
  <si>
    <t xml:space="preserve">Attention: si vous avez sélectionné la priorité « Achat d'équipement d’un fournisseur immatriculé au REQ », l'aide financière inscrite au plan de financement sera automatiquement calculée, mais le % de bonification applicable sera ajusté aux équipements seulement lors de l'analyse de votre demande .     </t>
  </si>
  <si>
    <t>Établissement qui est un OBNL lié au secteur des fromageries ou des abattoirs qui est immatriculé au REQ</t>
  </si>
  <si>
    <t>Calcul de 50% des salaires internes</t>
  </si>
  <si>
    <t>Calcul de 30% maximum de l'aide totale</t>
  </si>
  <si>
    <t>Aide accordée</t>
  </si>
  <si>
    <t xml:space="preserve">Nom du représentant du demandeur : </t>
  </si>
  <si>
    <t>Description des honoraires professionnels  ( y compris les frais de déplacement et de séjour)</t>
  </si>
  <si>
    <t>Incidence positive sur les émissions des gaz à effet de serre (développement durable)</t>
  </si>
  <si>
    <t>Incidence positive sur les matières résiduelles (développement durable)</t>
  </si>
  <si>
    <t xml:space="preserve">Incidence positive sur l'utilisation de l’eau (développement durable)
</t>
  </si>
  <si>
    <t>Sous-total du salaire du personnel interne :</t>
  </si>
  <si>
    <t>Sous-total du salaire du personnel interne admissible :</t>
  </si>
  <si>
    <r>
      <t>L’aide financière maximale ne peut excéder 525 000 $ par demandeur. 
Une seule aide financière peut être octroyée par volet et par demandeur ou par groupe de demandeurs apparentés à partir du 1</t>
    </r>
    <r>
      <rPr>
        <b/>
        <vertAlign val="superscript"/>
        <sz val="12"/>
        <color rgb="FFFF0000"/>
        <rFont val="Arial"/>
        <family val="2"/>
      </rPr>
      <t>er</t>
    </r>
    <r>
      <rPr>
        <b/>
        <sz val="12"/>
        <color rgb="FFFF0000"/>
        <rFont val="Arial"/>
        <family val="2"/>
      </rPr>
      <t xml:space="preserve"> avril 2025, même si le montant maximal d’aide financière n’est pas atteint. De plus, l’aide financière doit viser un seul établissement du demandeur.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</si>
</sst>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 * #,##0_)\ &quot;$&quot;_ ;_ * \(#,##0\)\ &quot;$&quot;_ ;_ * &quot;-&quot;_)\ &quot;$&quot;_ ;_ @_ "/>
    <numFmt numFmtId="44" formatCode="_ * #,##0.00_)\ &quot;$&quot;_ ;_ * \(#,##0.00\)\ &quot;$&quot;_ ;_ * &quot;-&quot;??_)\ &quot;$&quot;_ ;_ @_ "/>
    <numFmt numFmtId="164" formatCode="#,##0.00\ &quot;$&quot;"/>
    <numFmt numFmtId="165" formatCode="#,##0\ &quot;$&quot;"/>
    <numFmt numFmtId="166" formatCode="_ * #,##0_)\ &quot;$&quot;_ ;_ * \(#,##0\)\ &quot;$&quot;_ ;_ * &quot;-&quot;??_)\ &quot;$&quot;_ ;_ @_ 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9"/>
      <color theme="1"/>
      <name val="Arial"/>
      <family val="2"/>
    </font>
    <font>
      <b/>
      <sz val="10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1"/>
      <color theme="1"/>
      <name val="Calibri"/>
      <family val="2"/>
      <scheme val="minor"/>
    </font>
    <font>
      <i/>
      <sz val="9"/>
      <name val="Arial"/>
      <family val="2"/>
    </font>
    <font>
      <b/>
      <sz val="10"/>
      <color rgb="FF265792"/>
      <name val="Arial"/>
      <family val="2"/>
    </font>
    <font>
      <b/>
      <sz val="14"/>
      <color rgb="FF265792"/>
      <name val="Arial"/>
      <family val="2"/>
    </font>
    <font>
      <b/>
      <sz val="11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4"/>
      <name val="Arial"/>
      <family val="2"/>
    </font>
    <font>
      <b/>
      <sz val="12"/>
      <name val="Arial"/>
      <family val="2"/>
    </font>
    <font>
      <sz val="8"/>
      <color theme="1"/>
      <name val="Arial"/>
      <family val="2"/>
    </font>
    <font>
      <b/>
      <sz val="11"/>
      <color rgb="FFFF0000"/>
      <name val="Calibri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sz val="14"/>
      <name val="Arial"/>
      <family val="2"/>
    </font>
    <font>
      <sz val="13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b/>
      <sz val="13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rgb="FF365F91"/>
      <name val="Calibri"/>
      <family val="2"/>
      <scheme val="minor"/>
    </font>
    <font>
      <sz val="11"/>
      <name val="Arial"/>
      <family val="2"/>
    </font>
    <font>
      <b/>
      <i/>
      <sz val="9"/>
      <color theme="1"/>
      <name val="Arial"/>
      <family val="2"/>
    </font>
    <font>
      <b/>
      <sz val="11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rgb="FF265792"/>
      <name val="Arial"/>
      <family val="2"/>
    </font>
    <font>
      <i/>
      <sz val="9"/>
      <color theme="1"/>
      <name val="Arial"/>
      <family val="2"/>
    </font>
    <font>
      <sz val="9"/>
      <color theme="1"/>
      <name val="Arial"/>
      <family val="2"/>
    </font>
    <font>
      <b/>
      <vertAlign val="superscript"/>
      <sz val="12"/>
      <color rgb="FFFF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4E56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DAE6F0"/>
        <bgColor indexed="64"/>
      </patternFill>
    </fill>
    <fill>
      <patternFill patternType="solid">
        <fgColor rgb="FFF7F7F7"/>
        <bgColor rgb="FF000000"/>
      </patternFill>
    </fill>
    <fill>
      <patternFill patternType="solid">
        <fgColor rgb="FFF7F7F7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6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E3E3E3"/>
      </left>
      <right style="thin">
        <color rgb="FFE3E3E3"/>
      </right>
      <top/>
      <bottom style="thin">
        <color rgb="FFE3E3E3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1" fillId="0" borderId="0"/>
    <xf numFmtId="4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</cellStyleXfs>
  <cellXfs count="231">
    <xf numFmtId="0" fontId="0" fillId="0" borderId="0" xfId="0"/>
    <xf numFmtId="0" fontId="7" fillId="0" borderId="0" xfId="0" applyFont="1"/>
    <xf numFmtId="0" fontId="7" fillId="0" borderId="0" xfId="0" applyFont="1" applyAlignment="1">
      <alignment vertical="center"/>
    </xf>
    <xf numFmtId="0" fontId="9" fillId="0" borderId="0" xfId="0" applyFont="1"/>
    <xf numFmtId="0" fontId="7" fillId="0" borderId="0" xfId="1" applyFont="1"/>
    <xf numFmtId="0" fontId="5" fillId="3" borderId="1" xfId="1" applyFont="1" applyFill="1" applyBorder="1" applyAlignment="1">
      <alignment horizontal="center" vertical="center"/>
    </xf>
    <xf numFmtId="0" fontId="5" fillId="3" borderId="1" xfId="1" applyFont="1" applyFill="1" applyBorder="1" applyAlignment="1">
      <alignment horizontal="center" vertical="center" wrapText="1"/>
    </xf>
    <xf numFmtId="0" fontId="10" fillId="0" borderId="0" xfId="1" applyFont="1"/>
    <xf numFmtId="44" fontId="2" fillId="4" borderId="1" xfId="2" applyFont="1" applyFill="1" applyBorder="1" applyAlignment="1" applyProtection="1">
      <alignment horizontal="center" vertical="center"/>
      <protection locked="0"/>
    </xf>
    <xf numFmtId="164" fontId="3" fillId="6" borderId="1" xfId="1" applyNumberFormat="1" applyFont="1" applyFill="1" applyBorder="1" applyAlignment="1">
      <alignment vertical="center"/>
    </xf>
    <xf numFmtId="0" fontId="10" fillId="0" borderId="0" xfId="0" applyFont="1"/>
    <xf numFmtId="2" fontId="2" fillId="4" borderId="1" xfId="3" applyNumberFormat="1" applyFont="1" applyFill="1" applyBorder="1" applyAlignment="1" applyProtection="1">
      <alignment horizontal="center" vertical="center"/>
      <protection locked="0"/>
    </xf>
    <xf numFmtId="10" fontId="2" fillId="4" borderId="1" xfId="3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0" fontId="22" fillId="0" borderId="0" xfId="0" applyFont="1" applyAlignment="1">
      <alignment vertical="center"/>
    </xf>
    <xf numFmtId="0" fontId="22" fillId="0" borderId="0" xfId="0" applyFont="1"/>
    <xf numFmtId="0" fontId="23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25" fillId="0" borderId="0" xfId="0" applyFont="1"/>
    <xf numFmtId="0" fontId="25" fillId="8" borderId="0" xfId="0" applyFont="1" applyFill="1"/>
    <xf numFmtId="0" fontId="25" fillId="0" borderId="0" xfId="0" applyFont="1" applyAlignment="1">
      <alignment horizontal="left"/>
    </xf>
    <xf numFmtId="0" fontId="25" fillId="7" borderId="8" xfId="0" applyFont="1" applyFill="1" applyBorder="1"/>
    <xf numFmtId="0" fontId="25" fillId="0" borderId="8" xfId="0" applyFont="1" applyBorder="1"/>
    <xf numFmtId="0" fontId="25" fillId="5" borderId="0" xfId="0" applyFont="1" applyFill="1" applyAlignment="1">
      <alignment vertical="center"/>
    </xf>
    <xf numFmtId="0" fontId="6" fillId="5" borderId="0" xfId="0" applyFont="1" applyFill="1" applyAlignment="1">
      <alignment vertical="center"/>
    </xf>
    <xf numFmtId="0" fontId="6" fillId="0" borderId="0" xfId="0" applyFont="1" applyAlignment="1">
      <alignment vertical="center"/>
    </xf>
    <xf numFmtId="9" fontId="25" fillId="7" borderId="6" xfId="0" applyNumberFormat="1" applyFont="1" applyFill="1" applyBorder="1" applyAlignment="1">
      <alignment horizontal="left"/>
    </xf>
    <xf numFmtId="0" fontId="25" fillId="0" borderId="6" xfId="0" applyFont="1" applyBorder="1"/>
    <xf numFmtId="0" fontId="25" fillId="7" borderId="6" xfId="0" applyFont="1" applyFill="1" applyBorder="1"/>
    <xf numFmtId="0" fontId="25" fillId="7" borderId="6" xfId="0" applyFont="1" applyFill="1" applyBorder="1" applyAlignment="1">
      <alignment horizontal="center"/>
    </xf>
    <xf numFmtId="0" fontId="25" fillId="0" borderId="6" xfId="0" applyFont="1" applyBorder="1" applyAlignment="1">
      <alignment horizontal="center"/>
    </xf>
    <xf numFmtId="165" fontId="25" fillId="7" borderId="6" xfId="0" applyNumberFormat="1" applyFont="1" applyFill="1" applyBorder="1"/>
    <xf numFmtId="164" fontId="25" fillId="0" borderId="8" xfId="0" applyNumberFormat="1" applyFont="1" applyBorder="1" applyAlignment="1">
      <alignment horizontal="center"/>
    </xf>
    <xf numFmtId="165" fontId="25" fillId="0" borderId="6" xfId="0" applyNumberFormat="1" applyFont="1" applyBorder="1"/>
    <xf numFmtId="164" fontId="25" fillId="7" borderId="8" xfId="0" applyNumberFormat="1" applyFont="1" applyFill="1" applyBorder="1" applyAlignment="1">
      <alignment horizontal="center"/>
    </xf>
    <xf numFmtId="165" fontId="25" fillId="10" borderId="6" xfId="0" applyNumberFormat="1" applyFont="1" applyFill="1" applyBorder="1"/>
    <xf numFmtId="0" fontId="6" fillId="9" borderId="0" xfId="0" applyFont="1" applyFill="1" applyAlignment="1">
      <alignment vertical="center"/>
    </xf>
    <xf numFmtId="165" fontId="25" fillId="0" borderId="0" xfId="0" applyNumberFormat="1" applyFont="1" applyAlignment="1">
      <alignment horizontal="left"/>
    </xf>
    <xf numFmtId="9" fontId="25" fillId="0" borderId="0" xfId="0" applyNumberFormat="1" applyFont="1" applyAlignment="1">
      <alignment horizontal="left"/>
    </xf>
    <xf numFmtId="164" fontId="25" fillId="0" borderId="0" xfId="0" applyNumberFormat="1" applyFont="1" applyAlignment="1">
      <alignment horizontal="left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165" fontId="25" fillId="0" borderId="0" xfId="0" applyNumberFormat="1" applyFont="1" applyAlignment="1">
      <alignment horizontal="center" vertical="center"/>
    </xf>
    <xf numFmtId="0" fontId="6" fillId="12" borderId="0" xfId="0" applyFont="1" applyFill="1"/>
    <xf numFmtId="0" fontId="2" fillId="14" borderId="11" xfId="0" applyFont="1" applyFill="1" applyBorder="1" applyAlignment="1" applyProtection="1">
      <alignment vertical="center" wrapText="1"/>
      <protection hidden="1"/>
    </xf>
    <xf numFmtId="0" fontId="2" fillId="4" borderId="1" xfId="1" applyFont="1" applyFill="1" applyBorder="1" applyAlignment="1" applyProtection="1">
      <alignment vertical="top"/>
      <protection locked="0"/>
    </xf>
    <xf numFmtId="0" fontId="25" fillId="17" borderId="0" xfId="0" applyFont="1" applyFill="1" applyAlignment="1">
      <alignment vertical="center"/>
    </xf>
    <xf numFmtId="49" fontId="26" fillId="0" borderId="0" xfId="0" applyNumberFormat="1" applyFont="1" applyAlignment="1">
      <alignment horizontal="left" wrapText="1"/>
    </xf>
    <xf numFmtId="49" fontId="17" fillId="0" borderId="0" xfId="0" applyNumberFormat="1" applyFont="1" applyAlignment="1">
      <alignment horizontal="left" wrapText="1"/>
    </xf>
    <xf numFmtId="0" fontId="2" fillId="4" borderId="1" xfId="1" applyFont="1" applyFill="1" applyBorder="1" applyAlignment="1" applyProtection="1">
      <alignment horizontal="left" vertical="top"/>
      <protection locked="0"/>
    </xf>
    <xf numFmtId="0" fontId="29" fillId="0" borderId="0" xfId="0" applyFont="1"/>
    <xf numFmtId="0" fontId="30" fillId="0" borderId="0" xfId="0" applyFont="1"/>
    <xf numFmtId="0" fontId="31" fillId="0" borderId="0" xfId="0" applyFont="1"/>
    <xf numFmtId="0" fontId="32" fillId="0" borderId="0" xfId="0" applyFont="1" applyAlignment="1">
      <alignment vertical="center" wrapText="1"/>
    </xf>
    <xf numFmtId="0" fontId="30" fillId="0" borderId="0" xfId="0" applyFont="1" applyProtection="1">
      <protection locked="0"/>
    </xf>
    <xf numFmtId="9" fontId="25" fillId="0" borderId="0" xfId="0" applyNumberFormat="1" applyFont="1"/>
    <xf numFmtId="0" fontId="25" fillId="7" borderId="0" xfId="0" applyFont="1" applyFill="1"/>
    <xf numFmtId="164" fontId="12" fillId="6" borderId="1" xfId="1" applyNumberFormat="1" applyFont="1" applyFill="1" applyBorder="1" applyAlignment="1">
      <alignment horizontal="right" vertical="center"/>
    </xf>
    <xf numFmtId="164" fontId="2" fillId="4" borderId="1" xfId="1" applyNumberFormat="1" applyFont="1" applyFill="1" applyBorder="1" applyAlignment="1" applyProtection="1">
      <alignment horizontal="right" vertical="center"/>
      <protection locked="0"/>
    </xf>
    <xf numFmtId="164" fontId="12" fillId="6" borderId="1" xfId="1" applyNumberFormat="1" applyFont="1" applyFill="1" applyBorder="1" applyAlignment="1">
      <alignment vertical="center"/>
    </xf>
    <xf numFmtId="164" fontId="2" fillId="6" borderId="1" xfId="1" applyNumberFormat="1" applyFont="1" applyFill="1" applyBorder="1" applyAlignment="1">
      <alignment horizontal="right" vertical="center"/>
    </xf>
    <xf numFmtId="164" fontId="12" fillId="6" borderId="1" xfId="1" applyNumberFormat="1" applyFont="1" applyFill="1" applyBorder="1" applyAlignment="1">
      <alignment horizontal="right" vertical="center" wrapText="1"/>
    </xf>
    <xf numFmtId="3" fontId="12" fillId="6" borderId="1" xfId="1" applyNumberFormat="1" applyFont="1" applyFill="1" applyBorder="1" applyAlignment="1">
      <alignment horizontal="center" vertical="center"/>
    </xf>
    <xf numFmtId="164" fontId="3" fillId="11" borderId="1" xfId="1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4" fontId="3" fillId="6" borderId="1" xfId="2" applyFont="1" applyFill="1" applyBorder="1" applyAlignment="1">
      <alignment vertical="center"/>
    </xf>
    <xf numFmtId="49" fontId="21" fillId="0" borderId="0" xfId="0" applyNumberFormat="1" applyFont="1" applyAlignment="1">
      <alignment horizontal="left" wrapText="1"/>
    </xf>
    <xf numFmtId="49" fontId="17" fillId="2" borderId="0" xfId="0" applyNumberFormat="1" applyFont="1" applyFill="1" applyAlignment="1">
      <alignment horizontal="left" wrapText="1"/>
    </xf>
    <xf numFmtId="0" fontId="0" fillId="2" borderId="0" xfId="0" applyFill="1" applyAlignment="1">
      <alignment wrapText="1"/>
    </xf>
    <xf numFmtId="0" fontId="36" fillId="0" borderId="0" xfId="0" applyFont="1" applyAlignment="1">
      <alignment vertical="center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25" fillId="0" borderId="0" xfId="0" applyFont="1" applyAlignment="1">
      <alignment horizontal="left" vertical="center"/>
    </xf>
    <xf numFmtId="9" fontId="25" fillId="0" borderId="0" xfId="0" applyNumberFormat="1" applyFont="1" applyAlignment="1">
      <alignment horizontal="center"/>
    </xf>
    <xf numFmtId="10" fontId="25" fillId="0" borderId="0" xfId="0" applyNumberFormat="1" applyFont="1" applyAlignment="1">
      <alignment horizontal="left"/>
    </xf>
    <xf numFmtId="10" fontId="25" fillId="8" borderId="6" xfId="0" applyNumberFormat="1" applyFont="1" applyFill="1" applyBorder="1"/>
    <xf numFmtId="0" fontId="6" fillId="0" borderId="0" xfId="0" applyFont="1" applyAlignment="1">
      <alignment vertical="center" wrapText="1"/>
    </xf>
    <xf numFmtId="9" fontId="17" fillId="0" borderId="0" xfId="0" applyNumberFormat="1" applyFont="1" applyAlignment="1">
      <alignment horizontal="center" vertical="center" wrapText="1"/>
    </xf>
    <xf numFmtId="0" fontId="6" fillId="0" borderId="0" xfId="0" applyFont="1"/>
    <xf numFmtId="0" fontId="2" fillId="0" borderId="11" xfId="0" applyFont="1" applyBorder="1" applyAlignment="1" applyProtection="1">
      <alignment vertical="center" wrapText="1"/>
      <protection hidden="1"/>
    </xf>
    <xf numFmtId="165" fontId="3" fillId="6" borderId="1" xfId="1" applyNumberFormat="1" applyFont="1" applyFill="1" applyBorder="1" applyAlignment="1">
      <alignment horizontal="center" vertical="center"/>
    </xf>
    <xf numFmtId="164" fontId="12" fillId="6" borderId="1" xfId="1" applyNumberFormat="1" applyFont="1" applyFill="1" applyBorder="1" applyAlignment="1">
      <alignment horizontal="center" vertical="center"/>
    </xf>
    <xf numFmtId="9" fontId="25" fillId="8" borderId="0" xfId="0" applyNumberFormat="1" applyFont="1" applyFill="1" applyAlignment="1">
      <alignment horizontal="left"/>
    </xf>
    <xf numFmtId="0" fontId="37" fillId="18" borderId="13" xfId="0" applyFont="1" applyFill="1" applyBorder="1" applyAlignment="1">
      <alignment horizontal="center" vertical="center"/>
    </xf>
    <xf numFmtId="42" fontId="37" fillId="18" borderId="5" xfId="0" applyNumberFormat="1" applyFont="1" applyFill="1" applyBorder="1" applyAlignment="1">
      <alignment horizontal="center" vertical="center" wrapText="1"/>
    </xf>
    <xf numFmtId="166" fontId="37" fillId="18" borderId="5" xfId="0" applyNumberFormat="1" applyFont="1" applyFill="1" applyBorder="1" applyAlignment="1">
      <alignment horizontal="center" vertical="center" wrapText="1"/>
    </xf>
    <xf numFmtId="10" fontId="37" fillId="18" borderId="5" xfId="3" applyNumberFormat="1" applyFont="1" applyFill="1" applyBorder="1" applyAlignment="1" applyProtection="1">
      <alignment horizontal="center" vertical="center" wrapText="1"/>
    </xf>
    <xf numFmtId="9" fontId="37" fillId="18" borderId="14" xfId="0" applyNumberFormat="1" applyFont="1" applyFill="1" applyBorder="1" applyAlignment="1">
      <alignment horizontal="center" vertical="center" wrapText="1"/>
    </xf>
    <xf numFmtId="0" fontId="37" fillId="13" borderId="15" xfId="0" applyFont="1" applyFill="1" applyBorder="1" applyAlignment="1" applyProtection="1">
      <alignment horizontal="center" vertical="center"/>
      <protection locked="0"/>
    </xf>
    <xf numFmtId="0" fontId="37" fillId="13" borderId="5" xfId="0" applyFont="1" applyFill="1" applyBorder="1" applyAlignment="1" applyProtection="1">
      <alignment horizontal="center" vertical="center" wrapText="1"/>
      <protection locked="0"/>
    </xf>
    <xf numFmtId="42" fontId="37" fillId="13" borderId="1" xfId="0" applyNumberFormat="1" applyFont="1" applyFill="1" applyBorder="1" applyAlignment="1" applyProtection="1">
      <alignment horizontal="center" vertical="center" wrapText="1"/>
      <protection locked="0"/>
    </xf>
    <xf numFmtId="42" fontId="37" fillId="13" borderId="16" xfId="0" applyNumberFormat="1" applyFont="1" applyFill="1" applyBorder="1" applyAlignment="1" applyProtection="1">
      <alignment horizontal="center" vertical="center" wrapText="1"/>
      <protection locked="0"/>
    </xf>
    <xf numFmtId="42" fontId="15" fillId="13" borderId="18" xfId="0" applyNumberFormat="1" applyFont="1" applyFill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165" fontId="37" fillId="6" borderId="5" xfId="3" applyNumberFormat="1" applyFont="1" applyFill="1" applyBorder="1" applyAlignment="1" applyProtection="1">
      <alignment horizontal="center" vertical="center" wrapText="1"/>
    </xf>
    <xf numFmtId="10" fontId="37" fillId="6" borderId="5" xfId="3" applyNumberFormat="1" applyFont="1" applyFill="1" applyBorder="1" applyAlignment="1" applyProtection="1">
      <alignment horizontal="center" vertical="center" wrapText="1"/>
    </xf>
    <xf numFmtId="166" fontId="37" fillId="6" borderId="5" xfId="0" applyNumberFormat="1" applyFont="1" applyFill="1" applyBorder="1" applyAlignment="1">
      <alignment horizontal="center" vertical="center" wrapText="1"/>
    </xf>
    <xf numFmtId="10" fontId="37" fillId="6" borderId="14" xfId="0" applyNumberFormat="1" applyFont="1" applyFill="1" applyBorder="1" applyAlignment="1">
      <alignment horizontal="center" vertical="center" wrapText="1"/>
    </xf>
    <xf numFmtId="166" fontId="15" fillId="6" borderId="18" xfId="0" applyNumberFormat="1" applyFont="1" applyFill="1" applyBorder="1" applyAlignment="1">
      <alignment horizontal="center" vertical="center" wrapText="1"/>
    </xf>
    <xf numFmtId="10" fontId="15" fillId="6" borderId="18" xfId="3" applyNumberFormat="1" applyFont="1" applyFill="1" applyBorder="1" applyAlignment="1">
      <alignment horizontal="center" vertical="center" wrapText="1"/>
    </xf>
    <xf numFmtId="10" fontId="15" fillId="6" borderId="19" xfId="0" applyNumberFormat="1" applyFont="1" applyFill="1" applyBorder="1" applyAlignment="1">
      <alignment horizontal="center" vertical="center" wrapText="1"/>
    </xf>
    <xf numFmtId="9" fontId="12" fillId="6" borderId="1" xfId="1" applyNumberFormat="1" applyFont="1" applyFill="1" applyBorder="1" applyAlignment="1">
      <alignment horizontal="center" vertical="center"/>
    </xf>
    <xf numFmtId="0" fontId="25" fillId="19" borderId="6" xfId="0" applyFont="1" applyFill="1" applyBorder="1"/>
    <xf numFmtId="0" fontId="25" fillId="19" borderId="0" xfId="0" applyFont="1" applyFill="1"/>
    <xf numFmtId="0" fontId="3" fillId="0" borderId="0" xfId="1" applyFont="1" applyAlignment="1">
      <alignment horizontal="center" vertical="center"/>
    </xf>
    <xf numFmtId="0" fontId="3" fillId="2" borderId="0" xfId="1" applyFont="1" applyFill="1" applyAlignment="1">
      <alignment horizontal="center" vertical="center" wrapText="1"/>
    </xf>
    <xf numFmtId="2" fontId="3" fillId="2" borderId="0" xfId="1" applyNumberFormat="1" applyFont="1" applyFill="1" applyAlignment="1">
      <alignment horizontal="center" vertical="center"/>
    </xf>
    <xf numFmtId="164" fontId="3" fillId="2" borderId="0" xfId="1" applyNumberFormat="1" applyFont="1" applyFill="1" applyAlignment="1">
      <alignment horizontal="center" vertical="center"/>
    </xf>
    <xf numFmtId="164" fontId="3" fillId="2" borderId="0" xfId="3" applyNumberFormat="1" applyFont="1" applyFill="1" applyBorder="1" applyAlignment="1" applyProtection="1">
      <alignment horizontal="center" vertical="center"/>
    </xf>
    <xf numFmtId="10" fontId="3" fillId="2" borderId="0" xfId="3" applyNumberFormat="1" applyFont="1" applyFill="1" applyBorder="1" applyAlignment="1" applyProtection="1">
      <alignment horizontal="center" vertical="center"/>
    </xf>
    <xf numFmtId="0" fontId="3" fillId="13" borderId="1" xfId="1" applyFont="1" applyFill="1" applyBorder="1" applyAlignment="1" applyProtection="1">
      <alignment horizontal="center" vertical="center" wrapText="1"/>
      <protection locked="0"/>
    </xf>
    <xf numFmtId="0" fontId="37" fillId="18" borderId="21" xfId="0" applyFont="1" applyFill="1" applyBorder="1" applyAlignment="1">
      <alignment horizontal="center" vertical="center"/>
    </xf>
    <xf numFmtId="0" fontId="25" fillId="2" borderId="0" xfId="0" applyFont="1" applyFill="1"/>
    <xf numFmtId="3" fontId="3" fillId="13" borderId="5" xfId="1" applyNumberFormat="1" applyFont="1" applyFill="1" applyBorder="1" applyAlignment="1" applyProtection="1">
      <alignment horizontal="center" vertical="center" wrapText="1"/>
      <protection locked="0"/>
    </xf>
    <xf numFmtId="9" fontId="3" fillId="13" borderId="1" xfId="1" applyNumberFormat="1" applyFont="1" applyFill="1" applyBorder="1" applyAlignment="1" applyProtection="1">
      <alignment horizontal="center" vertical="center"/>
      <protection locked="0"/>
    </xf>
    <xf numFmtId="9" fontId="3" fillId="6" borderId="1" xfId="1" applyNumberFormat="1" applyFont="1" applyFill="1" applyBorder="1" applyAlignment="1">
      <alignment horizontal="center" vertical="center"/>
    </xf>
    <xf numFmtId="164" fontId="6" fillId="15" borderId="1" xfId="2" applyNumberFormat="1" applyFont="1" applyFill="1" applyBorder="1" applyAlignment="1">
      <alignment horizontal="center" vertical="center"/>
    </xf>
    <xf numFmtId="10" fontId="6" fillId="0" borderId="0" xfId="0" applyNumberFormat="1" applyFont="1" applyAlignment="1">
      <alignment horizontal="center"/>
    </xf>
    <xf numFmtId="10" fontId="25" fillId="0" borderId="0" xfId="0" applyNumberFormat="1" applyFont="1"/>
    <xf numFmtId="0" fontId="28" fillId="0" borderId="23" xfId="0" applyFont="1" applyBorder="1" applyAlignment="1">
      <alignment horizontal="center"/>
    </xf>
    <xf numFmtId="0" fontId="28" fillId="0" borderId="24" xfId="0" applyFont="1" applyBorder="1" applyAlignment="1">
      <alignment horizontal="center"/>
    </xf>
    <xf numFmtId="0" fontId="28" fillId="0" borderId="25" xfId="0" applyFont="1" applyBorder="1" applyAlignment="1">
      <alignment horizontal="center"/>
    </xf>
    <xf numFmtId="0" fontId="30" fillId="0" borderId="26" xfId="0" applyFont="1" applyBorder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30" fillId="0" borderId="27" xfId="0" applyFont="1" applyBorder="1" applyAlignment="1">
      <alignment horizontal="left" vertical="center"/>
    </xf>
    <xf numFmtId="0" fontId="30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right"/>
      <protection locked="0"/>
    </xf>
    <xf numFmtId="0" fontId="30" fillId="0" borderId="21" xfId="0" applyFont="1" applyBorder="1" applyAlignment="1" applyProtection="1">
      <alignment horizontal="center" vertical="center"/>
      <protection locked="0"/>
    </xf>
    <xf numFmtId="0" fontId="30" fillId="0" borderId="26" xfId="0" applyFont="1" applyBorder="1"/>
    <xf numFmtId="0" fontId="30" fillId="0" borderId="27" xfId="0" applyFont="1" applyBorder="1"/>
    <xf numFmtId="2" fontId="33" fillId="0" borderId="28" xfId="0" applyNumberFormat="1" applyFont="1" applyBorder="1" applyAlignment="1">
      <alignment horizontal="right"/>
    </xf>
    <xf numFmtId="2" fontId="33" fillId="0" borderId="7" xfId="0" applyNumberFormat="1" applyFont="1" applyBorder="1" applyAlignment="1">
      <alignment horizontal="right"/>
    </xf>
    <xf numFmtId="0" fontId="29" fillId="0" borderId="7" xfId="0" applyFont="1" applyBorder="1"/>
    <xf numFmtId="0" fontId="33" fillId="0" borderId="7" xfId="0" applyFont="1" applyBorder="1" applyAlignment="1">
      <alignment horizontal="right"/>
    </xf>
    <xf numFmtId="0" fontId="33" fillId="0" borderId="21" xfId="0" applyFont="1" applyBorder="1" applyAlignment="1">
      <alignment horizontal="right"/>
    </xf>
    <xf numFmtId="0" fontId="15" fillId="2" borderId="29" xfId="0" applyFont="1" applyFill="1" applyBorder="1" applyAlignment="1">
      <alignment horizontal="center" vertical="center"/>
    </xf>
    <xf numFmtId="0" fontId="15" fillId="2" borderId="30" xfId="0" applyFont="1" applyFill="1" applyBorder="1" applyAlignment="1">
      <alignment horizontal="center" vertical="center"/>
    </xf>
    <xf numFmtId="0" fontId="15" fillId="2" borderId="31" xfId="0" applyFont="1" applyFill="1" applyBorder="1" applyAlignment="1">
      <alignment horizontal="center" vertical="center" wrapText="1"/>
    </xf>
    <xf numFmtId="9" fontId="15" fillId="2" borderId="32" xfId="0" applyNumberFormat="1" applyFont="1" applyFill="1" applyBorder="1" applyAlignment="1">
      <alignment horizontal="center" vertical="center" wrapText="1"/>
    </xf>
    <xf numFmtId="10" fontId="25" fillId="0" borderId="33" xfId="0" applyNumberFormat="1" applyFont="1" applyBorder="1"/>
    <xf numFmtId="0" fontId="37" fillId="13" borderId="21" xfId="0" applyFont="1" applyFill="1" applyBorder="1" applyAlignment="1" applyProtection="1">
      <alignment horizontal="center" vertical="center"/>
      <protection locked="0"/>
    </xf>
    <xf numFmtId="0" fontId="3" fillId="3" borderId="1" xfId="1" applyFont="1" applyFill="1" applyBorder="1" applyAlignment="1">
      <alignment horizontal="center" vertical="center" wrapText="1"/>
    </xf>
    <xf numFmtId="0" fontId="2" fillId="0" borderId="0" xfId="1" applyFont="1" applyAlignment="1">
      <alignment horizontal="left" vertical="center" wrapText="1"/>
    </xf>
    <xf numFmtId="0" fontId="2" fillId="4" borderId="2" xfId="2" applyNumberFormat="1" applyFont="1" applyFill="1" applyBorder="1" applyAlignment="1" applyProtection="1">
      <alignment horizontal="left" vertical="center"/>
      <protection locked="0"/>
    </xf>
    <xf numFmtId="0" fontId="2" fillId="4" borderId="3" xfId="2" applyNumberFormat="1" applyFont="1" applyFill="1" applyBorder="1" applyAlignment="1" applyProtection="1">
      <alignment horizontal="left" vertical="center"/>
      <protection locked="0"/>
    </xf>
    <xf numFmtId="0" fontId="2" fillId="4" borderId="4" xfId="2" applyNumberFormat="1" applyFont="1" applyFill="1" applyBorder="1" applyAlignment="1" applyProtection="1">
      <alignment horizontal="left" vertical="center"/>
      <protection locked="0"/>
    </xf>
    <xf numFmtId="0" fontId="3" fillId="3" borderId="1" xfId="1" applyFont="1" applyFill="1" applyBorder="1" applyAlignment="1">
      <alignment horizontal="center" vertical="center"/>
    </xf>
    <xf numFmtId="0" fontId="9" fillId="0" borderId="0" xfId="1" applyFont="1"/>
    <xf numFmtId="0" fontId="38" fillId="6" borderId="3" xfId="0" applyFont="1" applyFill="1" applyBorder="1" applyAlignment="1">
      <alignment vertical="center"/>
    </xf>
    <xf numFmtId="0" fontId="5" fillId="6" borderId="1" xfId="0" applyFont="1" applyFill="1" applyBorder="1" applyAlignment="1">
      <alignment horizontal="right" vertical="center"/>
    </xf>
    <xf numFmtId="0" fontId="3" fillId="3" borderId="34" xfId="1" applyFont="1" applyFill="1" applyBorder="1" applyAlignment="1">
      <alignment horizontal="center" vertical="center" wrapText="1"/>
    </xf>
    <xf numFmtId="164" fontId="25" fillId="0" borderId="0" xfId="0" applyNumberFormat="1" applyFont="1"/>
    <xf numFmtId="10" fontId="3" fillId="6" borderId="1" xfId="3" applyNumberFormat="1" applyFont="1" applyFill="1" applyBorder="1" applyAlignment="1">
      <alignment vertical="center"/>
    </xf>
    <xf numFmtId="0" fontId="43" fillId="6" borderId="3" xfId="0" applyFont="1" applyFill="1" applyBorder="1" applyAlignment="1">
      <alignment horizontal="center" vertical="center"/>
    </xf>
    <xf numFmtId="0" fontId="25" fillId="19" borderId="6" xfId="0" applyFont="1" applyFill="1" applyBorder="1" applyAlignment="1">
      <alignment horizontal="left" vertical="top" wrapText="1"/>
    </xf>
    <xf numFmtId="0" fontId="43" fillId="20" borderId="4" xfId="0" applyFont="1" applyFill="1" applyBorder="1" applyAlignment="1">
      <alignment horizontal="center" vertical="center"/>
    </xf>
    <xf numFmtId="0" fontId="44" fillId="20" borderId="1" xfId="0" applyFont="1" applyFill="1" applyBorder="1" applyAlignment="1">
      <alignment horizontal="right" vertical="center"/>
    </xf>
    <xf numFmtId="49" fontId="26" fillId="0" borderId="0" xfId="0" applyNumberFormat="1" applyFont="1" applyAlignment="1">
      <alignment horizontal="left" wrapText="1"/>
    </xf>
    <xf numFmtId="49" fontId="17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 wrapText="1"/>
    </xf>
    <xf numFmtId="49" fontId="17" fillId="2" borderId="0" xfId="0" applyNumberFormat="1" applyFont="1" applyFill="1" applyAlignment="1">
      <alignment horizontal="left" wrapText="1"/>
    </xf>
    <xf numFmtId="49" fontId="0" fillId="0" borderId="0" xfId="0" applyNumberFormat="1" applyAlignment="1">
      <alignment horizontal="left" vertical="top" wrapText="1"/>
    </xf>
    <xf numFmtId="49" fontId="21" fillId="0" borderId="0" xfId="0" applyNumberFormat="1" applyFont="1" applyAlignment="1">
      <alignment horizontal="center" vertical="center" wrapText="1"/>
    </xf>
    <xf numFmtId="49" fontId="16" fillId="16" borderId="0" xfId="0" applyNumberFormat="1" applyFont="1" applyFill="1" applyAlignment="1">
      <alignment horizontal="center" wrapText="1"/>
    </xf>
    <xf numFmtId="49" fontId="16" fillId="0" borderId="0" xfId="0" applyNumberFormat="1" applyFont="1" applyAlignment="1">
      <alignment horizontal="left" wrapText="1"/>
    </xf>
    <xf numFmtId="0" fontId="0" fillId="0" borderId="0" xfId="0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49" fontId="0" fillId="2" borderId="0" xfId="0" applyNumberForma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0" fontId="2" fillId="4" borderId="1" xfId="1" applyFont="1" applyFill="1" applyBorder="1" applyAlignment="1" applyProtection="1">
      <alignment horizontal="center" vertical="top"/>
      <protection locked="0"/>
    </xf>
    <xf numFmtId="0" fontId="12" fillId="6" borderId="1" xfId="1" applyFont="1" applyFill="1" applyBorder="1" applyAlignment="1">
      <alignment horizontal="center" vertical="center"/>
    </xf>
    <xf numFmtId="0" fontId="34" fillId="6" borderId="1" xfId="0" applyFont="1" applyFill="1" applyBorder="1" applyAlignment="1">
      <alignment horizontal="center" vertical="center" wrapText="1"/>
    </xf>
    <xf numFmtId="0" fontId="28" fillId="0" borderId="26" xfId="0" applyFont="1" applyBorder="1" applyAlignment="1" applyProtection="1">
      <alignment horizontal="right" wrapText="1"/>
      <protection locked="0"/>
    </xf>
    <xf numFmtId="0" fontId="28" fillId="0" borderId="0" xfId="0" applyFont="1" applyAlignment="1" applyProtection="1">
      <alignment horizontal="right" wrapText="1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15" fillId="13" borderId="12" xfId="0" applyFont="1" applyFill="1" applyBorder="1" applyAlignment="1">
      <alignment horizontal="right" vertical="center"/>
    </xf>
    <xf numFmtId="0" fontId="15" fillId="13" borderId="22" xfId="0" applyFont="1" applyFill="1" applyBorder="1" applyAlignment="1">
      <alignment horizontal="right" vertical="center"/>
    </xf>
    <xf numFmtId="0" fontId="15" fillId="13" borderId="17" xfId="0" applyFont="1" applyFill="1" applyBorder="1" applyAlignment="1">
      <alignment horizontal="right" vertical="center"/>
    </xf>
    <xf numFmtId="0" fontId="34" fillId="0" borderId="5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5" fillId="2" borderId="9" xfId="0" applyFont="1" applyFill="1" applyBorder="1" applyAlignment="1">
      <alignment horizontal="left" vertical="center" wrapText="1"/>
    </xf>
    <xf numFmtId="0" fontId="6" fillId="2" borderId="10" xfId="0" applyFont="1" applyFill="1" applyBorder="1" applyAlignment="1">
      <alignment horizontal="left" vertical="center" wrapText="1"/>
    </xf>
    <xf numFmtId="0" fontId="6" fillId="2" borderId="20" xfId="0" applyFont="1" applyFill="1" applyBorder="1" applyAlignment="1">
      <alignment horizontal="left" vertical="center" wrapText="1"/>
    </xf>
    <xf numFmtId="0" fontId="30" fillId="0" borderId="26" xfId="0" applyFont="1" applyBorder="1" applyAlignment="1">
      <alignment horizontal="left"/>
    </xf>
    <xf numFmtId="0" fontId="30" fillId="0" borderId="0" xfId="0" applyFont="1" applyAlignment="1">
      <alignment horizontal="left"/>
    </xf>
    <xf numFmtId="0" fontId="30" fillId="0" borderId="27" xfId="0" applyFont="1" applyBorder="1" applyAlignment="1">
      <alignment horizontal="left"/>
    </xf>
    <xf numFmtId="164" fontId="6" fillId="3" borderId="1" xfId="1" applyNumberFormat="1" applyFont="1" applyFill="1" applyBorder="1" applyAlignment="1">
      <alignment horizontal="right" vertical="center"/>
    </xf>
    <xf numFmtId="164" fontId="3" fillId="11" borderId="2" xfId="1" applyNumberFormat="1" applyFont="1" applyFill="1" applyBorder="1" applyAlignment="1">
      <alignment horizontal="center" vertical="center"/>
    </xf>
    <xf numFmtId="164" fontId="3" fillId="11" borderId="3" xfId="1" applyNumberFormat="1" applyFont="1" applyFill="1" applyBorder="1" applyAlignment="1">
      <alignment horizontal="center" vertical="center"/>
    </xf>
    <xf numFmtId="164" fontId="3" fillId="11" borderId="4" xfId="1" applyNumberFormat="1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2" fillId="4" borderId="1" xfId="1" applyFont="1" applyFill="1" applyBorder="1" applyAlignment="1" applyProtection="1">
      <alignment horizontal="left" vertical="top"/>
      <protection locked="0"/>
    </xf>
    <xf numFmtId="164" fontId="3" fillId="3" borderId="1" xfId="1" applyNumberFormat="1" applyFont="1" applyFill="1" applyBorder="1" applyAlignment="1">
      <alignment horizontal="right" vertical="center"/>
    </xf>
    <xf numFmtId="0" fontId="13" fillId="15" borderId="1" xfId="1" applyFont="1" applyFill="1" applyBorder="1" applyAlignment="1">
      <alignment horizontal="center" vertical="center" wrapText="1"/>
    </xf>
    <xf numFmtId="0" fontId="13" fillId="3" borderId="1" xfId="1" applyFont="1" applyFill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 wrapText="1"/>
    </xf>
    <xf numFmtId="0" fontId="14" fillId="2" borderId="0" xfId="0" applyFont="1" applyFill="1" applyAlignment="1">
      <alignment horizontal="center" vertical="center" wrapText="1"/>
    </xf>
    <xf numFmtId="0" fontId="4" fillId="6" borderId="2" xfId="1" applyFont="1" applyFill="1" applyBorder="1" applyAlignment="1">
      <alignment horizontal="center" vertical="center" wrapText="1"/>
    </xf>
    <xf numFmtId="0" fontId="4" fillId="6" borderId="3" xfId="1" applyFont="1" applyFill="1" applyBorder="1" applyAlignment="1">
      <alignment horizontal="center" vertical="center" wrapText="1"/>
    </xf>
    <xf numFmtId="0" fontId="4" fillId="6" borderId="4" xfId="1" applyFont="1" applyFill="1" applyBorder="1" applyAlignment="1">
      <alignment horizontal="center" vertical="center" wrapText="1"/>
    </xf>
    <xf numFmtId="0" fontId="4" fillId="6" borderId="1" xfId="1" applyFont="1" applyFill="1" applyBorder="1" applyAlignment="1">
      <alignment horizontal="center" vertical="center" wrapText="1"/>
    </xf>
    <xf numFmtId="0" fontId="3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7" fillId="0" borderId="0" xfId="1" applyFont="1" applyAlignment="1">
      <alignment horizontal="left" vertical="top" wrapText="1"/>
    </xf>
    <xf numFmtId="0" fontId="2" fillId="0" borderId="0" xfId="1" applyFont="1" applyAlignment="1">
      <alignment horizontal="left" vertical="center" wrapText="1"/>
    </xf>
    <xf numFmtId="0" fontId="5" fillId="3" borderId="1" xfId="1" applyFont="1" applyFill="1" applyBorder="1" applyAlignment="1">
      <alignment horizontal="center" vertical="center"/>
    </xf>
    <xf numFmtId="0" fontId="12" fillId="6" borderId="1" xfId="1" applyFont="1" applyFill="1" applyBorder="1" applyAlignment="1">
      <alignment horizontal="left" vertical="center"/>
    </xf>
    <xf numFmtId="0" fontId="3" fillId="6" borderId="2" xfId="1" applyFont="1" applyFill="1" applyBorder="1" applyAlignment="1">
      <alignment horizontal="center" vertical="center" wrapText="1"/>
    </xf>
    <xf numFmtId="0" fontId="3" fillId="6" borderId="4" xfId="1" applyFont="1" applyFill="1" applyBorder="1" applyAlignment="1">
      <alignment horizontal="center" vertical="center" wrapText="1"/>
    </xf>
    <xf numFmtId="0" fontId="3" fillId="4" borderId="2" xfId="1" applyFont="1" applyFill="1" applyBorder="1" applyAlignment="1" applyProtection="1">
      <alignment horizontal="center" vertical="center" wrapText="1"/>
      <protection locked="0"/>
    </xf>
    <xf numFmtId="0" fontId="3" fillId="4" borderId="3" xfId="1" applyFont="1" applyFill="1" applyBorder="1" applyAlignment="1" applyProtection="1">
      <alignment horizontal="center" vertical="center" wrapText="1"/>
      <protection locked="0"/>
    </xf>
    <xf numFmtId="0" fontId="3" fillId="4" borderId="4" xfId="1" applyFont="1" applyFill="1" applyBorder="1" applyAlignment="1" applyProtection="1">
      <alignment horizontal="center" vertical="center" wrapText="1"/>
      <protection locked="0"/>
    </xf>
    <xf numFmtId="0" fontId="19" fillId="2" borderId="0" xfId="1" applyFont="1" applyFill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3" fillId="6" borderId="3" xfId="1" applyFont="1" applyFill="1" applyBorder="1" applyAlignment="1">
      <alignment horizontal="center" vertical="center" wrapText="1"/>
    </xf>
    <xf numFmtId="0" fontId="3" fillId="4" borderId="1" xfId="1" applyFont="1" applyFill="1" applyBorder="1" applyAlignment="1" applyProtection="1">
      <alignment horizontal="center" vertical="center" wrapText="1"/>
      <protection locked="0"/>
    </xf>
    <xf numFmtId="0" fontId="3" fillId="13" borderId="1" xfId="1" applyFont="1" applyFill="1" applyBorder="1" applyAlignment="1" applyProtection="1">
      <alignment horizontal="center" vertical="center" wrapText="1"/>
      <protection locked="0"/>
    </xf>
    <xf numFmtId="0" fontId="3" fillId="13" borderId="2" xfId="0" applyFont="1" applyFill="1" applyBorder="1" applyAlignment="1" applyProtection="1">
      <alignment horizontal="center" vertical="center" wrapText="1"/>
      <protection locked="0"/>
    </xf>
    <xf numFmtId="0" fontId="3" fillId="13" borderId="3" xfId="0" applyFont="1" applyFill="1" applyBorder="1" applyAlignment="1" applyProtection="1">
      <alignment horizontal="center" vertical="center" wrapText="1"/>
      <protection locked="0"/>
    </xf>
    <xf numFmtId="0" fontId="3" fillId="13" borderId="4" xfId="0" applyFont="1" applyFill="1" applyBorder="1" applyAlignment="1" applyProtection="1">
      <alignment horizontal="center" vertical="center" wrapText="1"/>
      <protection locked="0"/>
    </xf>
    <xf numFmtId="164" fontId="2" fillId="2" borderId="0" xfId="1" applyNumberFormat="1" applyFont="1" applyFill="1" applyAlignment="1">
      <alignment horizontal="left" vertical="center" wrapText="1"/>
    </xf>
    <xf numFmtId="0" fontId="2" fillId="4" borderId="2" xfId="2" applyNumberFormat="1" applyFont="1" applyFill="1" applyBorder="1" applyAlignment="1" applyProtection="1">
      <alignment horizontal="left" vertical="center"/>
      <protection locked="0"/>
    </xf>
    <xf numFmtId="0" fontId="2" fillId="4" borderId="3" xfId="2" applyNumberFormat="1" applyFont="1" applyFill="1" applyBorder="1" applyAlignment="1" applyProtection="1">
      <alignment horizontal="left" vertical="center"/>
      <protection locked="0"/>
    </xf>
    <xf numFmtId="0" fontId="2" fillId="4" borderId="4" xfId="2" applyNumberFormat="1" applyFont="1" applyFill="1" applyBorder="1" applyAlignment="1" applyProtection="1">
      <alignment horizontal="left" vertical="center"/>
      <protection locked="0"/>
    </xf>
    <xf numFmtId="0" fontId="38" fillId="6" borderId="3" xfId="0" applyFont="1" applyFill="1" applyBorder="1" applyAlignment="1">
      <alignment horizontal="right" vertical="center"/>
    </xf>
    <xf numFmtId="0" fontId="38" fillId="6" borderId="4" xfId="0" applyFont="1" applyFill="1" applyBorder="1" applyAlignment="1">
      <alignment horizontal="right" vertical="center"/>
    </xf>
    <xf numFmtId="0" fontId="5" fillId="20" borderId="3" xfId="0" applyFont="1" applyFill="1" applyBorder="1" applyAlignment="1">
      <alignment horizontal="right" vertical="center"/>
    </xf>
    <xf numFmtId="0" fontId="5" fillId="20" borderId="4" xfId="0" applyFont="1" applyFill="1" applyBorder="1" applyAlignment="1">
      <alignment horizontal="right" vertical="center"/>
    </xf>
  </cellXfs>
  <cellStyles count="5">
    <cellStyle name="Monétaire" xfId="2" builtinId="4"/>
    <cellStyle name="Normal" xfId="0" builtinId="0"/>
    <cellStyle name="Normal 2" xfId="4" xr:uid="{1C4C0121-3CC5-432C-836A-5BADE929ADD7}"/>
    <cellStyle name="Normal 5" xfId="1" xr:uid="{0A079CF1-245C-4799-A671-DF1567882EE9}"/>
    <cellStyle name="Pourcentage" xfId="3" builtinId="5"/>
  </cellStyles>
  <dxfs count="32">
    <dxf>
      <font>
        <color rgb="FFFF0000"/>
      </font>
    </dxf>
    <dxf>
      <fill>
        <patternFill>
          <bgColor theme="0" tint="-0.499984740745262"/>
        </patternFill>
      </fill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C00000"/>
      </font>
      <fill>
        <patternFill>
          <bgColor theme="5" tint="0.79998168889431442"/>
        </patternFill>
      </fill>
    </dxf>
    <dxf>
      <font>
        <color rgb="FFFF0000"/>
      </font>
    </dxf>
    <dxf>
      <font>
        <color theme="0"/>
      </font>
      <fill>
        <patternFill>
          <bgColor theme="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F7F7F7"/>
      <color rgb="FFDAE6F0"/>
      <color rgb="FFBBCDEB"/>
      <color rgb="FFF8E69A"/>
      <color rgb="FFE3E3E3"/>
      <color rgb="FF4E5662"/>
      <color rgb="FF265792"/>
      <color rgb="FFA1BAE3"/>
      <color rgb="FF325EA8"/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5" Type="http://schemas.openxmlformats.org/officeDocument/2006/relationships/customXml" Target="../customXml/item3.xml"/><Relationship Id="rId10" Type="http://schemas.microsoft.com/office/2017/06/relationships/rdRichValueStructure" Target="richData/rdrichvaluestructure.xml"/><Relationship Id="rId4" Type="http://schemas.openxmlformats.org/officeDocument/2006/relationships/externalLink" Target="externalLinks/externalLink1.xml"/><Relationship Id="rId9" Type="http://schemas.microsoft.com/office/2017/06/relationships/rdRichValue" Target="richData/rdrichvalue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6</xdr:col>
      <xdr:colOff>173038</xdr:colOff>
      <xdr:row>12</xdr:row>
      <xdr:rowOff>115821</xdr:rowOff>
    </xdr:from>
    <xdr:to>
      <xdr:col>6</xdr:col>
      <xdr:colOff>1411287</xdr:colOff>
      <xdr:row>14</xdr:row>
      <xdr:rowOff>230485</xdr:rowOff>
    </xdr:to>
    <xdr:sp macro="" textlink="">
      <xdr:nvSpPr>
        <xdr:cNvPr id="1061" name="Text Box 37" hidden="1">
          <a:extLst>
            <a:ext uri="{FF2B5EF4-FFF2-40B4-BE49-F238E27FC236}">
              <a16:creationId xmlns:a16="http://schemas.microsoft.com/office/drawing/2014/main" id="{1D3D5793-C66E-C815-55CD-82D9A0726C72}"/>
            </a:ext>
          </a:extLst>
        </xdr:cNvPr>
        <xdr:cNvSpPr txBox="1">
          <a:spLocks noChangeArrowheads="1"/>
        </xdr:cNvSpPr>
      </xdr:nvSpPr>
      <xdr:spPr bwMode="auto">
        <a:xfrm>
          <a:off x="10529888" y="4448175"/>
          <a:ext cx="1190625" cy="790575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E1" mc:Ignorable="a14" a14:legacySpreadsheetColorIndex="80"/>
        </a:solidFill>
        <a:ln w="9525">
          <a:solidFill>
            <a:srgbClr val="510000"/>
          </a:solidFill>
          <a:miter lim="800000"/>
          <a:headEnd/>
          <a:tailEnd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510000"/>
                </a:outerShdw>
              </a:effectLst>
            </a14:hiddenEffects>
          </a:ex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xdr:oneCellAnchor>
    <xdr:from>
      <xdr:col>0</xdr:col>
      <xdr:colOff>46658</xdr:colOff>
      <xdr:row>0</xdr:row>
      <xdr:rowOff>38146</xdr:rowOff>
    </xdr:from>
    <xdr:ext cx="1475608" cy="563783"/>
    <xdr:pic>
      <xdr:nvPicPr>
        <xdr:cNvPr id="3" name="Picture 13">
          <a:extLst>
            <a:ext uri="{FF2B5EF4-FFF2-40B4-BE49-F238E27FC236}">
              <a16:creationId xmlns:a16="http://schemas.microsoft.com/office/drawing/2014/main" id="{990A7197-D20B-44EC-AC7D-D7FB03767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658" y="38146"/>
          <a:ext cx="1475608" cy="5637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Qubc1-burop02\1400-qubc1-communs\Users\agrf234\AppData\Local\Microsoft\Windows\INetCache\Content.Outlook\FTTZUUUL\Copie%20de%20Plan%20de%20financement%20PTA%2023-26%20V12%204.1%20et%204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Coût Structure de financement"/>
      <sheetName val="Source"/>
    </sheetNames>
    <sheetDataSet>
      <sheetData sheetId="0" refreshError="1"/>
      <sheetData sheetId="1" refreshError="1">
        <row r="3">
          <cell r="H3" t="str">
            <v>(À sélectionner)</v>
          </cell>
        </row>
        <row r="7">
          <cell r="B7" t="str">
            <v>(À sélectionner)</v>
          </cell>
        </row>
      </sheetData>
      <sheetData sheetId="2" refreshError="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8</v>
    <v>8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2620808-8B7F-4EDD-B443-5E52FAE6C301}" name="Tableau578" displayName="Tableau578" ref="A1:C6" totalsRowShown="0" headerRowDxfId="31" dataDxfId="30">
  <autoFilter ref="A1:C6" xr:uid="{82620808-8B7F-4EDD-B443-5E52FAE6C301}"/>
  <sortState xmlns:xlrd2="http://schemas.microsoft.com/office/spreadsheetml/2017/richdata2" ref="A2:C6">
    <sortCondition ref="A1:A6"/>
  </sortState>
  <tableColumns count="3">
    <tableColumn id="1" xr3:uid="{11F4E0D3-C3D3-4345-8F45-7F402366E26E}" name="Profils" dataDxfId="29"/>
    <tableColumn id="2" xr3:uid="{46D158A1-3259-4937-9B86-FC199057F29C}" name="PDTS" dataDxfId="28"/>
    <tableColumn id="3" xr3:uid="{EFB6AB55-77DB-406D-B912-A219D133F0DF}" name="Colonne1" dataDxfId="27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14856BF-CEED-4432-8D20-82C1D3C532E2}" name="Tableau579" displayName="Tableau579" ref="A7:B10" totalsRowShown="0" headerRowDxfId="26" dataDxfId="25">
  <autoFilter ref="A7:B10" xr:uid="{D14856BF-CEED-4432-8D20-82C1D3C532E2}"/>
  <tableColumns count="2">
    <tableColumn id="1" xr3:uid="{FD8C3C5E-9DA8-43C2-920E-294169EACD45}" name="Colonne2" dataDxfId="24"/>
    <tableColumn id="2" xr3:uid="{D324BE81-4093-4AFA-B029-18D16839F3AB}" name="Colonne1" dataDxfId="2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C246580-4240-42F5-93FC-F47783597847}" name="Tableau5799" displayName="Tableau5799" ref="A11:B16" totalsRowShown="0" headerRowDxfId="22" dataDxfId="21">
  <autoFilter ref="A11:B16" xr:uid="{AC246580-4240-42F5-93FC-F47783597847}"/>
  <tableColumns count="2">
    <tableColumn id="1" xr3:uid="{ED288F1A-7AD3-4F53-8E86-70ED70ADE010}" name="Volets" dataDxfId="20"/>
    <tableColumn id="2" xr3:uid="{9B70C17B-2A86-4F06-BCF6-D015BAE264F2}" name="No selon le volet" dataDxfId="19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2034CCD-C917-4F85-AD61-3EE0B9F6CFFE}" name="Tableau579910" displayName="Tableau579910" ref="A17:F27" totalsRowShown="0" headerRowDxfId="18" dataDxfId="17">
  <autoFilter ref="A17:F27" xr:uid="{62034CCD-C917-4F85-AD61-3EE0B9F6CFFE}"/>
  <tableColumns count="6">
    <tableColumn id="1" xr3:uid="{1FEC9AFD-B008-4810-A24A-D18623565C11}" name="Clientèle" dataDxfId="16"/>
    <tableColumn id="2" xr3:uid="{E07B6127-727D-4261-AC85-F9E6D89A090D}" name="No selon la clientèle" dataDxfId="15"/>
    <tableColumn id="3" xr3:uid="{E4C66C1C-FE00-47E2-AF13-1DA08FD3CEA4}" name="Volet 1" dataDxfId="14"/>
    <tableColumn id="4" xr3:uid="{7BE2F2F4-95FB-40FD-A8EA-4127AD971659}" name="Volet 2" dataDxfId="13"/>
    <tableColumn id="5" xr3:uid="{8A9E369C-23B9-4EE6-B8EB-EE0A13309574}" name="Sous-volet 4.1" dataDxfId="12"/>
    <tableColumn id="6" xr3:uid="{12183F3E-7A2F-4446-8BB5-A1F485C9DA1A}" name="Sous-volet 4.2" dataDxfId="1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5F201-9F80-4926-AAFE-03AB09337756}">
  <sheetPr codeName="Feuil1"/>
  <dimension ref="A1:O42"/>
  <sheetViews>
    <sheetView showGridLines="0" zoomScale="115" zoomScaleNormal="115" workbookViewId="0">
      <selection activeCell="A10" sqref="A10:O10"/>
    </sheetView>
  </sheetViews>
  <sheetFormatPr baseColWidth="10" defaultColWidth="11.109375" defaultRowHeight="15" customHeight="1" x14ac:dyDescent="0.3"/>
  <cols>
    <col min="1" max="15" width="11.109375" style="14"/>
    <col min="16" max="16384" width="11.109375" style="13"/>
  </cols>
  <sheetData>
    <row r="1" spans="1:15" ht="30" customHeight="1" x14ac:dyDescent="0.3">
      <c r="A1" s="163" t="s">
        <v>161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  <c r="O1" s="163"/>
    </row>
    <row r="2" spans="1:15" ht="15" customHeight="1" x14ac:dyDescent="0.3">
      <c r="A2" s="164" t="s">
        <v>112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</row>
    <row r="3" spans="1:15" ht="15" customHeight="1" x14ac:dyDescent="0.3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65"/>
      <c r="N3" s="165"/>
      <c r="O3" s="165"/>
    </row>
    <row r="4" spans="1:15" ht="15" customHeight="1" x14ac:dyDescent="0.3">
      <c r="A4" s="158" t="s">
        <v>87</v>
      </c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</row>
    <row r="5" spans="1:15" ht="15" customHeight="1" x14ac:dyDescent="0.3">
      <c r="A5" s="165" t="s">
        <v>136</v>
      </c>
      <c r="B5" s="165"/>
      <c r="C5" s="165"/>
      <c r="D5" s="165"/>
      <c r="E5" s="165"/>
      <c r="F5" s="165"/>
      <c r="G5" s="165"/>
      <c r="H5" s="165"/>
      <c r="I5" s="165"/>
      <c r="J5" s="165"/>
      <c r="K5" s="165"/>
      <c r="L5" s="165"/>
      <c r="M5" s="165"/>
      <c r="N5" s="165"/>
      <c r="O5" s="165"/>
    </row>
    <row r="6" spans="1:15" ht="15" customHeight="1" x14ac:dyDescent="0.3">
      <c r="A6" s="165" t="s">
        <v>80</v>
      </c>
      <c r="B6" s="165"/>
      <c r="C6" s="165"/>
      <c r="D6" s="165"/>
      <c r="E6" s="165"/>
      <c r="F6" s="165"/>
      <c r="G6" s="165"/>
      <c r="H6" s="165"/>
      <c r="I6" s="165"/>
      <c r="J6" s="165"/>
      <c r="K6" s="165"/>
      <c r="L6" s="165"/>
      <c r="M6" s="165"/>
      <c r="N6" s="165"/>
      <c r="O6" s="165"/>
    </row>
    <row r="7" spans="1:15" ht="15" customHeight="1" x14ac:dyDescent="0.3">
      <c r="A7" s="160" t="s">
        <v>81</v>
      </c>
      <c r="B7" s="160"/>
      <c r="C7" s="160"/>
      <c r="D7" s="160"/>
      <c r="E7" s="160"/>
      <c r="F7" s="160"/>
      <c r="G7" s="160"/>
      <c r="H7" s="160"/>
      <c r="I7" s="160"/>
      <c r="J7" s="160"/>
      <c r="K7" s="160"/>
      <c r="L7" s="160"/>
      <c r="M7" s="160"/>
      <c r="N7" s="160"/>
      <c r="O7" s="160"/>
    </row>
    <row r="8" spans="1:15" ht="16.5" customHeight="1" x14ac:dyDescent="0.3">
      <c r="A8" s="159" t="s">
        <v>137</v>
      </c>
      <c r="B8" s="159"/>
      <c r="C8" s="159"/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</row>
    <row r="9" spans="1:15" ht="15" customHeight="1" x14ac:dyDescent="0.3">
      <c r="A9" s="159" t="s">
        <v>138</v>
      </c>
      <c r="B9" s="159"/>
      <c r="C9" s="159"/>
      <c r="D9" s="159"/>
      <c r="E9" s="159"/>
      <c r="F9" s="159"/>
      <c r="G9" s="159"/>
      <c r="H9" s="159"/>
      <c r="I9" s="159"/>
      <c r="J9" s="159"/>
      <c r="K9" s="159"/>
      <c r="L9" s="159"/>
      <c r="M9" s="159"/>
      <c r="N9" s="159"/>
      <c r="O9" s="159"/>
    </row>
    <row r="10" spans="1:15" ht="60" customHeight="1" x14ac:dyDescent="0.3">
      <c r="A10" s="162" t="s">
        <v>89</v>
      </c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</row>
    <row r="11" spans="1:15" ht="11.25" customHeight="1" x14ac:dyDescent="0.3">
      <c r="A11" s="160"/>
      <c r="B11" s="160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</row>
    <row r="12" spans="1:15" ht="15" customHeight="1" x14ac:dyDescent="0.3">
      <c r="A12" s="158" t="s">
        <v>88</v>
      </c>
      <c r="B12" s="158"/>
      <c r="C12" s="158"/>
      <c r="D12" s="158"/>
      <c r="E12" s="158"/>
      <c r="F12" s="158"/>
      <c r="G12" s="158"/>
      <c r="H12" s="158"/>
      <c r="I12" s="158"/>
      <c r="J12" s="158"/>
      <c r="K12" s="158"/>
      <c r="L12" s="158"/>
      <c r="M12" s="158"/>
      <c r="N12" s="158"/>
      <c r="O12" s="158"/>
    </row>
    <row r="13" spans="1:15" ht="15" customHeight="1" x14ac:dyDescent="0.3">
      <c r="A13" s="159" t="s">
        <v>204</v>
      </c>
      <c r="B13" s="158"/>
      <c r="C13" s="158"/>
      <c r="D13" s="158"/>
      <c r="E13" s="158"/>
      <c r="F13" s="158"/>
      <c r="G13" s="158"/>
      <c r="H13" s="158"/>
      <c r="I13" s="158"/>
      <c r="J13" s="158"/>
      <c r="K13" s="158"/>
      <c r="L13" s="158"/>
      <c r="M13" s="158"/>
      <c r="N13" s="158"/>
      <c r="O13" s="158"/>
    </row>
    <row r="14" spans="1:15" ht="15" customHeight="1" x14ac:dyDescent="0.3">
      <c r="A14" s="67" t="s">
        <v>142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</row>
    <row r="15" spans="1:15" ht="15" customHeight="1" x14ac:dyDescent="0.3">
      <c r="A15" s="159" t="s">
        <v>143</v>
      </c>
      <c r="B15" s="159"/>
      <c r="C15" s="159"/>
      <c r="D15" s="159"/>
      <c r="E15" s="159"/>
      <c r="F15" s="159"/>
      <c r="G15" s="159"/>
      <c r="H15" s="159"/>
      <c r="I15" s="159"/>
      <c r="J15" s="159"/>
      <c r="K15" s="159"/>
      <c r="L15" s="159"/>
      <c r="M15" s="159"/>
      <c r="N15" s="159"/>
      <c r="O15" s="159"/>
    </row>
    <row r="16" spans="1:15" s="69" customFormat="1" ht="15" customHeight="1" x14ac:dyDescent="0.3">
      <c r="A16" s="161" t="s">
        <v>162</v>
      </c>
      <c r="B16" s="161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</row>
    <row r="17" spans="1:15" ht="15" customHeight="1" x14ac:dyDescent="0.3">
      <c r="A17" s="49"/>
      <c r="B17" s="49"/>
      <c r="C17" s="49"/>
      <c r="D17" s="49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</row>
    <row r="18" spans="1:15" ht="15" customHeight="1" x14ac:dyDescent="0.3">
      <c r="A18" s="158" t="s">
        <v>140</v>
      </c>
      <c r="B18" s="158"/>
      <c r="C18" s="158"/>
      <c r="D18" s="158"/>
      <c r="E18" s="158"/>
      <c r="F18" s="158"/>
      <c r="G18" s="158"/>
      <c r="H18" s="158"/>
      <c r="I18" s="158"/>
      <c r="J18" s="158"/>
      <c r="K18" s="158"/>
      <c r="L18" s="158"/>
      <c r="M18" s="158"/>
      <c r="N18" s="158"/>
      <c r="O18" s="158"/>
    </row>
    <row r="19" spans="1:15" ht="15" customHeight="1" x14ac:dyDescent="0.3">
      <c r="A19" s="159" t="s">
        <v>141</v>
      </c>
      <c r="B19" s="158"/>
      <c r="C19" s="158"/>
      <c r="D19" s="158"/>
      <c r="E19" s="158"/>
      <c r="F19" s="158"/>
      <c r="G19" s="158"/>
      <c r="H19" s="158"/>
      <c r="I19" s="158"/>
      <c r="J19" s="158"/>
      <c r="K19" s="158"/>
      <c r="L19" s="158"/>
      <c r="M19" s="158"/>
      <c r="N19" s="158"/>
      <c r="O19" s="158"/>
    </row>
    <row r="20" spans="1:15" ht="15" customHeight="1" x14ac:dyDescent="0.3">
      <c r="A20" s="67" t="s">
        <v>142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</row>
    <row r="21" spans="1:15" ht="15" customHeight="1" x14ac:dyDescent="0.3">
      <c r="A21" s="159" t="s">
        <v>163</v>
      </c>
      <c r="B21" s="159"/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59"/>
    </row>
    <row r="22" spans="1:15" ht="27" customHeight="1" x14ac:dyDescent="0.3">
      <c r="A22" s="159" t="s">
        <v>164</v>
      </c>
      <c r="B22" s="159"/>
      <c r="C22" s="159"/>
      <c r="D22" s="159"/>
      <c r="E22" s="159"/>
      <c r="F22" s="159"/>
      <c r="G22" s="159"/>
      <c r="H22" s="159"/>
      <c r="I22" s="159"/>
      <c r="J22" s="159"/>
      <c r="K22" s="159"/>
      <c r="L22" s="159"/>
      <c r="M22" s="159"/>
      <c r="N22" s="159"/>
      <c r="O22" s="159"/>
    </row>
    <row r="23" spans="1:15" s="69" customFormat="1" ht="7.5" customHeight="1" x14ac:dyDescent="0.3">
      <c r="A23" s="71"/>
      <c r="B23" s="71"/>
      <c r="C23" s="71"/>
      <c r="D23" s="71"/>
      <c r="E23" s="71"/>
      <c r="F23" s="71"/>
      <c r="G23" s="71"/>
      <c r="H23" s="71"/>
      <c r="I23" s="71"/>
      <c r="J23" s="71"/>
      <c r="K23" s="71"/>
      <c r="L23" s="71"/>
      <c r="M23" s="71"/>
      <c r="N23" s="71"/>
      <c r="O23" s="71"/>
    </row>
    <row r="24" spans="1:15" s="69" customFormat="1" ht="15" customHeight="1" x14ac:dyDescent="0.3">
      <c r="A24" s="167" t="s">
        <v>165</v>
      </c>
      <c r="B24" s="167"/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</row>
    <row r="25" spans="1:15" s="69" customFormat="1" ht="15" customHeight="1" x14ac:dyDescent="0.3">
      <c r="A25" s="167" t="s">
        <v>201</v>
      </c>
      <c r="B25" s="167"/>
      <c r="C25" s="167"/>
      <c r="D25" s="167"/>
      <c r="E25" s="167"/>
      <c r="F25" s="167"/>
      <c r="G25" s="167"/>
      <c r="H25" s="167"/>
      <c r="I25" s="167"/>
      <c r="J25" s="167"/>
      <c r="K25" s="167"/>
      <c r="L25" s="167"/>
      <c r="M25" s="167"/>
      <c r="N25" s="167"/>
      <c r="O25" s="167"/>
    </row>
    <row r="26" spans="1:15" s="69" customFormat="1" ht="15" customHeight="1" x14ac:dyDescent="0.3">
      <c r="A26" s="167" t="s">
        <v>202</v>
      </c>
      <c r="B26" s="167"/>
      <c r="C26" s="167"/>
      <c r="D26" s="167"/>
      <c r="E26" s="167"/>
      <c r="F26" s="167"/>
      <c r="G26" s="167"/>
      <c r="H26" s="167"/>
      <c r="I26" s="167"/>
      <c r="J26" s="167"/>
      <c r="K26" s="167"/>
      <c r="L26" s="167"/>
      <c r="M26" s="167"/>
      <c r="N26" s="167"/>
      <c r="O26" s="167"/>
    </row>
    <row r="27" spans="1:15" s="69" customFormat="1" ht="15" customHeight="1" x14ac:dyDescent="0.3">
      <c r="A27" s="72"/>
      <c r="B27" s="72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</row>
    <row r="28" spans="1:15" s="69" customFormat="1" ht="15" customHeight="1" x14ac:dyDescent="0.3">
      <c r="A28" s="161" t="s">
        <v>166</v>
      </c>
      <c r="B28" s="161"/>
      <c r="C28" s="161"/>
      <c r="D28" s="161"/>
      <c r="E28" s="161"/>
      <c r="F28" s="161"/>
      <c r="G28" s="161"/>
      <c r="H28" s="161"/>
      <c r="I28" s="161"/>
      <c r="J28" s="161"/>
      <c r="K28" s="161"/>
      <c r="L28" s="161"/>
      <c r="M28" s="161"/>
      <c r="N28" s="161"/>
      <c r="O28" s="161"/>
    </row>
    <row r="29" spans="1:15" s="69" customFormat="1" ht="35.25" customHeight="1" x14ac:dyDescent="0.3">
      <c r="A29" s="161" t="s">
        <v>144</v>
      </c>
      <c r="B29" s="161"/>
      <c r="C29" s="161"/>
      <c r="D29" s="161"/>
      <c r="E29" s="161"/>
      <c r="F29" s="161"/>
      <c r="G29" s="161"/>
      <c r="H29" s="161"/>
      <c r="I29" s="161"/>
      <c r="J29" s="161"/>
      <c r="K29" s="161"/>
      <c r="L29" s="161"/>
      <c r="M29" s="161"/>
      <c r="N29" s="161"/>
      <c r="O29" s="161"/>
    </row>
    <row r="30" spans="1:15" s="69" customFormat="1" ht="15" customHeight="1" x14ac:dyDescent="0.3">
      <c r="A30" s="68"/>
      <c r="B30" s="68"/>
      <c r="C30" s="68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68"/>
      <c r="O30" s="68"/>
    </row>
    <row r="31" spans="1:15" ht="15" customHeight="1" x14ac:dyDescent="0.3">
      <c r="A31" s="158" t="s">
        <v>113</v>
      </c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</row>
    <row r="32" spans="1:15" ht="15" customHeight="1" x14ac:dyDescent="0.3">
      <c r="A32" s="160"/>
      <c r="B32" s="160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</row>
    <row r="33" spans="1:15" ht="15" customHeight="1" x14ac:dyDescent="0.3">
      <c r="A33" s="164" t="s">
        <v>0</v>
      </c>
      <c r="B33" s="164"/>
      <c r="C33" s="164"/>
      <c r="D33" s="164"/>
      <c r="E33" s="164"/>
      <c r="F33" s="164"/>
      <c r="G33" s="164"/>
      <c r="H33" s="164"/>
      <c r="I33" s="164"/>
      <c r="J33" s="164"/>
      <c r="K33" s="164"/>
      <c r="L33" s="164"/>
      <c r="M33" s="164"/>
      <c r="N33" s="164"/>
      <c r="O33" s="164"/>
    </row>
    <row r="35" spans="1:15" ht="30.75" customHeight="1" x14ac:dyDescent="0.3">
      <c r="A35" s="170" t="s">
        <v>82</v>
      </c>
      <c r="B35" s="170"/>
      <c r="C35" s="170"/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0"/>
    </row>
    <row r="36" spans="1:15" ht="54.75" customHeight="1" x14ac:dyDescent="0.3">
      <c r="A36" s="168" t="s">
        <v>167</v>
      </c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</row>
    <row r="37" spans="1:15" s="14" customFormat="1" ht="15" customHeight="1" x14ac:dyDescent="0.3">
      <c r="A37" s="165"/>
      <c r="B37" s="165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</row>
    <row r="38" spans="1:15" ht="15" customHeight="1" x14ac:dyDescent="0.3">
      <c r="A38" s="166"/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</row>
    <row r="39" spans="1:15" ht="15" customHeight="1" x14ac:dyDescent="0.3">
      <c r="A39" s="70"/>
      <c r="B39" s="70"/>
      <c r="C39" s="70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</row>
    <row r="40" spans="1:15" ht="15" customHeight="1" x14ac:dyDescent="0.3">
      <c r="A40" s="70"/>
      <c r="B40" s="70"/>
      <c r="C40" s="70"/>
      <c r="D40" s="70"/>
      <c r="E40" s="70"/>
      <c r="F40" s="70"/>
      <c r="G40" s="70"/>
      <c r="H40" s="70"/>
      <c r="I40" s="70"/>
      <c r="J40" s="70"/>
      <c r="K40" s="70"/>
      <c r="L40" s="70"/>
      <c r="M40" s="70"/>
      <c r="N40" s="70"/>
      <c r="O40" s="70"/>
    </row>
    <row r="41" spans="1:15" ht="15" customHeight="1" x14ac:dyDescent="0.3">
      <c r="A41" s="70"/>
      <c r="B41" s="70"/>
      <c r="C41" s="70"/>
      <c r="D41" s="70"/>
      <c r="E41" s="70"/>
      <c r="F41" s="70"/>
      <c r="G41" s="70"/>
      <c r="H41" s="70"/>
      <c r="I41" s="70"/>
      <c r="J41" s="70"/>
      <c r="K41" s="70"/>
      <c r="L41" s="70"/>
      <c r="M41" s="70"/>
      <c r="N41" s="70"/>
      <c r="O41" s="70"/>
    </row>
    <row r="42" spans="1:15" ht="15" customHeight="1" x14ac:dyDescent="0.3">
      <c r="A42" s="70"/>
      <c r="B42" s="70"/>
      <c r="C42" s="70"/>
      <c r="D42" s="70"/>
      <c r="E42" s="70"/>
      <c r="F42" s="70"/>
      <c r="G42" s="70"/>
      <c r="H42" s="70"/>
      <c r="I42" s="70"/>
      <c r="J42" s="70"/>
      <c r="K42" s="70"/>
      <c r="L42" s="70"/>
      <c r="M42" s="70"/>
      <c r="N42" s="70"/>
      <c r="O42" s="70"/>
    </row>
  </sheetData>
  <sheetProtection algorithmName="SHA-512" hashValue="zldlmPRPscDPuCmqulJqMgJ1OJTslfBVCB9JnWy2g3x8S8+RhsJfnbNSOAtNV8qBkICU+saUtJmJt2S4GZLHfw==" saltValue="50wKVPuu6W4h7IwMHUTd5g==" spinCount="100000" sheet="1" objects="1" scenarios="1" formatColumns="0"/>
  <mergeCells count="31">
    <mergeCell ref="A38:O38"/>
    <mergeCell ref="A21:O21"/>
    <mergeCell ref="A22:O22"/>
    <mergeCell ref="A24:O24"/>
    <mergeCell ref="A25:O25"/>
    <mergeCell ref="A36:O36"/>
    <mergeCell ref="A37:O37"/>
    <mergeCell ref="A35:O35"/>
    <mergeCell ref="A33:O33"/>
    <mergeCell ref="A26:O26"/>
    <mergeCell ref="A28:O28"/>
    <mergeCell ref="A29:O29"/>
    <mergeCell ref="A1:O1"/>
    <mergeCell ref="A2:O2"/>
    <mergeCell ref="A3:O3"/>
    <mergeCell ref="A4:O4"/>
    <mergeCell ref="A6:O6"/>
    <mergeCell ref="A5:O5"/>
    <mergeCell ref="A8:O8"/>
    <mergeCell ref="A9:O9"/>
    <mergeCell ref="A10:O10"/>
    <mergeCell ref="A11:O11"/>
    <mergeCell ref="A7:O7"/>
    <mergeCell ref="A12:O12"/>
    <mergeCell ref="A13:O13"/>
    <mergeCell ref="A18:O18"/>
    <mergeCell ref="A19:O19"/>
    <mergeCell ref="A32:O32"/>
    <mergeCell ref="A31:O31"/>
    <mergeCell ref="A15:O15"/>
    <mergeCell ref="A16:O16"/>
  </mergeCells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25A7E-58F5-44F2-AD04-5D825FEE7617}">
  <sheetPr codeName="Feuil2">
    <pageSetUpPr fitToPage="1"/>
  </sheetPr>
  <dimension ref="A1:M106"/>
  <sheetViews>
    <sheetView showGridLines="0" showZeros="0" tabSelected="1" topLeftCell="A14" zoomScale="85" zoomScaleNormal="85" zoomScalePageLayoutView="40" workbookViewId="0">
      <selection activeCell="A28" sqref="A28:H28"/>
    </sheetView>
  </sheetViews>
  <sheetFormatPr baseColWidth="10" defaultColWidth="11.109375" defaultRowHeight="13.8" x14ac:dyDescent="0.25"/>
  <cols>
    <col min="1" max="2" width="20.109375" style="1" customWidth="1"/>
    <col min="3" max="3" width="24.88671875" style="1" customWidth="1"/>
    <col min="4" max="4" width="23.109375" style="1" customWidth="1"/>
    <col min="5" max="5" width="30" style="1" customWidth="1"/>
    <col min="6" max="6" width="25" style="1" customWidth="1"/>
    <col min="7" max="7" width="26.5546875" style="1" customWidth="1"/>
    <col min="8" max="8" width="34.5546875" style="1" customWidth="1"/>
    <col min="9" max="9" width="25" style="1" customWidth="1"/>
    <col min="10" max="10" width="8.109375" style="1" customWidth="1"/>
    <col min="11" max="11" width="29.109375" style="1" customWidth="1"/>
    <col min="12" max="16384" width="11.109375" style="1"/>
  </cols>
  <sheetData>
    <row r="1" spans="1:10" s="2" customFormat="1" ht="93" customHeight="1" x14ac:dyDescent="0.25">
      <c r="A1" s="198" t="s">
        <v>191</v>
      </c>
      <c r="B1" s="198"/>
      <c r="C1" s="198"/>
      <c r="D1" s="198"/>
      <c r="E1" s="198"/>
      <c r="F1" s="198"/>
      <c r="G1" s="198"/>
      <c r="H1" s="198"/>
      <c r="I1" s="198"/>
      <c r="J1" s="3"/>
    </row>
    <row r="3" spans="1:10" ht="20.25" customHeight="1" x14ac:dyDescent="0.25">
      <c r="A3" s="210" t="s">
        <v>1</v>
      </c>
      <c r="B3" s="211"/>
      <c r="C3" s="212"/>
      <c r="D3" s="213"/>
      <c r="E3" s="214"/>
      <c r="H3" s="215"/>
      <c r="I3" s="215"/>
    </row>
    <row r="4" spans="1:10" ht="20.25" customHeight="1" x14ac:dyDescent="0.25">
      <c r="A4" s="210" t="s">
        <v>4</v>
      </c>
      <c r="B4" s="211"/>
      <c r="C4" s="218"/>
      <c r="D4" s="218"/>
      <c r="E4" s="218"/>
      <c r="H4" s="106"/>
      <c r="I4" s="107"/>
    </row>
    <row r="5" spans="1:10" ht="29.25" customHeight="1" x14ac:dyDescent="0.25">
      <c r="A5" s="210" t="s">
        <v>5</v>
      </c>
      <c r="B5" s="211"/>
      <c r="C5" s="219" t="s">
        <v>135</v>
      </c>
      <c r="D5" s="219"/>
      <c r="E5" s="219"/>
      <c r="F5" s="94" t="str">
        <f>IF(Source!A70=FALSE,"Clientèle non admissible","")</f>
        <v>Clientèle non admissible</v>
      </c>
      <c r="H5" s="106"/>
      <c r="I5" s="108"/>
    </row>
    <row r="6" spans="1:10" ht="26.25" customHeight="1" x14ac:dyDescent="0.25">
      <c r="A6" s="210" t="s">
        <v>6</v>
      </c>
      <c r="B6" s="211"/>
      <c r="C6" s="220" t="s">
        <v>135</v>
      </c>
      <c r="D6" s="221"/>
      <c r="E6" s="222"/>
      <c r="H6" s="106"/>
      <c r="I6" s="109"/>
    </row>
    <row r="7" spans="1:10" ht="23.25" customHeight="1" x14ac:dyDescent="0.25">
      <c r="A7" s="210" t="s">
        <v>188</v>
      </c>
      <c r="B7" s="211"/>
      <c r="C7" s="220" t="s">
        <v>154</v>
      </c>
      <c r="D7" s="221"/>
      <c r="E7" s="222"/>
      <c r="F7" s="10"/>
      <c r="H7" s="106"/>
      <c r="I7" s="110"/>
    </row>
    <row r="8" spans="1:10" ht="23.25" customHeight="1" x14ac:dyDescent="0.25">
      <c r="A8" s="210" t="s">
        <v>189</v>
      </c>
      <c r="B8" s="211"/>
      <c r="C8" s="220" t="s">
        <v>154</v>
      </c>
      <c r="D8" s="221"/>
      <c r="E8" s="222"/>
      <c r="F8" s="10"/>
      <c r="H8" s="106"/>
      <c r="I8" s="110"/>
    </row>
    <row r="9" spans="1:10" ht="22.5" customHeight="1" x14ac:dyDescent="0.25">
      <c r="A9" s="210" t="s">
        <v>210</v>
      </c>
      <c r="B9" s="217"/>
      <c r="C9" s="217"/>
      <c r="D9" s="211"/>
      <c r="E9" s="111" t="s">
        <v>135</v>
      </c>
      <c r="H9" s="107"/>
      <c r="I9" s="108"/>
    </row>
    <row r="10" spans="1:10" ht="27" customHeight="1" x14ac:dyDescent="0.25">
      <c r="A10" s="210" t="str">
        <f>IF(E9="Non","","Si oui, veuillez indiquer le nombre de demandes déjà déposé dans
le cadre du programme PTA 2024-2026  ")</f>
        <v xml:space="preserve">Si oui, veuillez indiquer le nombre de demandes déjà déposé dans
le cadre du programme PTA 2024-2026  </v>
      </c>
      <c r="B10" s="217"/>
      <c r="C10" s="217"/>
      <c r="D10" s="211"/>
      <c r="E10" s="114"/>
      <c r="H10" s="223"/>
      <c r="I10" s="223"/>
    </row>
    <row r="11" spans="1:10" ht="21" customHeight="1" x14ac:dyDescent="0.25">
      <c r="A11" s="210" t="s">
        <v>2</v>
      </c>
      <c r="B11" s="217"/>
      <c r="C11" s="217"/>
      <c r="D11" s="211"/>
      <c r="E11" s="115" t="s">
        <v>135</v>
      </c>
      <c r="H11" s="223"/>
      <c r="I11" s="223"/>
    </row>
    <row r="12" spans="1:10" ht="23.25" customHeight="1" x14ac:dyDescent="0.25">
      <c r="H12" s="105"/>
      <c r="I12" s="105"/>
    </row>
    <row r="13" spans="1:10" ht="25.5" customHeight="1" x14ac:dyDescent="0.25">
      <c r="A13" s="199" t="s">
        <v>173</v>
      </c>
      <c r="B13" s="200"/>
      <c r="C13" s="201"/>
      <c r="D13" s="116">
        <f>Source!A80</f>
        <v>0.5</v>
      </c>
      <c r="H13" s="216"/>
      <c r="I13" s="216"/>
    </row>
    <row r="14" spans="1:10" ht="27" customHeight="1" x14ac:dyDescent="0.25">
      <c r="A14" s="199" t="s">
        <v>199</v>
      </c>
      <c r="B14" s="200"/>
      <c r="C14" s="201"/>
      <c r="D14" s="81">
        <f>Source!A72</f>
        <v>0</v>
      </c>
    </row>
    <row r="15" spans="1:10" ht="25.5" customHeight="1" x14ac:dyDescent="0.25">
      <c r="A15" s="199" t="s">
        <v>200</v>
      </c>
      <c r="B15" s="200"/>
      <c r="C15" s="201"/>
      <c r="D15" s="81">
        <f>Source!A71</f>
        <v>0</v>
      </c>
    </row>
    <row r="16" spans="1:10" ht="27" customHeight="1" x14ac:dyDescent="0.25">
      <c r="A16" s="202" t="s">
        <v>174</v>
      </c>
      <c r="B16" s="202"/>
      <c r="C16" s="202"/>
      <c r="D16" s="116">
        <f>Source!A82</f>
        <v>0.6</v>
      </c>
    </row>
    <row r="18" spans="1:13" ht="9" customHeight="1" x14ac:dyDescent="0.25"/>
    <row r="19" spans="1:13" s="2" customFormat="1" ht="20.25" customHeight="1" x14ac:dyDescent="0.3">
      <c r="A19" s="192" t="s">
        <v>86</v>
      </c>
      <c r="B19" s="192"/>
      <c r="C19" s="192"/>
      <c r="D19" s="192"/>
      <c r="E19" s="192"/>
      <c r="F19" s="192"/>
      <c r="G19" s="192"/>
      <c r="H19" s="192"/>
      <c r="I19" s="192"/>
    </row>
    <row r="20" spans="1:13" s="2" customFormat="1" ht="26.25" customHeight="1" x14ac:dyDescent="0.3">
      <c r="A20" s="196" t="s">
        <v>105</v>
      </c>
      <c r="B20" s="196"/>
      <c r="C20" s="196"/>
      <c r="D20" s="196"/>
      <c r="E20" s="196"/>
      <c r="F20" s="196"/>
      <c r="G20" s="196"/>
      <c r="H20" s="196"/>
      <c r="I20" s="203" t="s">
        <v>130</v>
      </c>
      <c r="J20" s="207"/>
    </row>
    <row r="21" spans="1:13" s="4" customFormat="1" ht="15.75" customHeight="1" x14ac:dyDescent="0.25">
      <c r="A21" s="196" t="s">
        <v>217</v>
      </c>
      <c r="B21" s="196"/>
      <c r="C21" s="196"/>
      <c r="D21" s="196"/>
      <c r="E21" s="196"/>
      <c r="F21" s="196"/>
      <c r="G21" s="196"/>
      <c r="H21" s="196"/>
      <c r="I21" s="203"/>
      <c r="J21" s="207"/>
    </row>
    <row r="22" spans="1:13" s="4" customFormat="1" ht="15" customHeight="1" x14ac:dyDescent="0.25">
      <c r="A22" s="209" t="s">
        <v>90</v>
      </c>
      <c r="B22" s="209"/>
      <c r="C22" s="209"/>
      <c r="D22" s="209"/>
      <c r="E22" s="209"/>
      <c r="F22" s="209"/>
      <c r="G22" s="209"/>
      <c r="H22" s="209"/>
      <c r="I22" s="58">
        <v>40000</v>
      </c>
      <c r="J22" s="207"/>
      <c r="M22" s="206"/>
    </row>
    <row r="23" spans="1:13" s="4" customFormat="1" ht="15" customHeight="1" x14ac:dyDescent="0.25">
      <c r="A23" s="193"/>
      <c r="B23" s="193"/>
      <c r="C23" s="193"/>
      <c r="D23" s="193"/>
      <c r="E23" s="193"/>
      <c r="F23" s="193"/>
      <c r="G23" s="193"/>
      <c r="H23" s="193"/>
      <c r="I23" s="59"/>
      <c r="J23" s="207"/>
      <c r="M23" s="206"/>
    </row>
    <row r="24" spans="1:13" s="4" customFormat="1" ht="15" customHeight="1" x14ac:dyDescent="0.25">
      <c r="A24" s="193"/>
      <c r="B24" s="193"/>
      <c r="C24" s="193"/>
      <c r="D24" s="193"/>
      <c r="E24" s="193"/>
      <c r="F24" s="193"/>
      <c r="G24" s="193"/>
      <c r="H24" s="193"/>
      <c r="I24" s="59"/>
      <c r="J24" s="143"/>
      <c r="M24" s="206"/>
    </row>
    <row r="25" spans="1:13" s="4" customFormat="1" ht="15" customHeight="1" x14ac:dyDescent="0.25">
      <c r="A25" s="193"/>
      <c r="B25" s="193"/>
      <c r="C25" s="193"/>
      <c r="D25" s="193"/>
      <c r="E25" s="193"/>
      <c r="F25" s="193"/>
      <c r="G25" s="193"/>
      <c r="H25" s="193"/>
      <c r="I25" s="59"/>
      <c r="J25" s="143"/>
      <c r="M25" s="206"/>
    </row>
    <row r="26" spans="1:13" s="4" customFormat="1" ht="15" customHeight="1" x14ac:dyDescent="0.25">
      <c r="A26" s="193"/>
      <c r="B26" s="193"/>
      <c r="C26" s="193"/>
      <c r="D26" s="193"/>
      <c r="E26" s="193"/>
      <c r="F26" s="193"/>
      <c r="G26" s="193"/>
      <c r="H26" s="193"/>
      <c r="I26" s="59"/>
      <c r="J26" s="7"/>
      <c r="M26" s="206"/>
    </row>
    <row r="27" spans="1:13" s="4" customFormat="1" ht="15" customHeight="1" x14ac:dyDescent="0.25">
      <c r="A27" s="193"/>
      <c r="B27" s="193"/>
      <c r="C27" s="193"/>
      <c r="D27" s="193"/>
      <c r="E27" s="193"/>
      <c r="F27" s="193"/>
      <c r="G27" s="193"/>
      <c r="H27" s="193"/>
      <c r="I27" s="59"/>
      <c r="J27" s="7"/>
      <c r="M27" s="206"/>
    </row>
    <row r="28" spans="1:13" s="4" customFormat="1" ht="15" customHeight="1" x14ac:dyDescent="0.25">
      <c r="A28" s="194" t="s">
        <v>155</v>
      </c>
      <c r="B28" s="194"/>
      <c r="C28" s="194"/>
      <c r="D28" s="194"/>
      <c r="E28" s="194"/>
      <c r="F28" s="194"/>
      <c r="G28" s="194"/>
      <c r="H28" s="194"/>
      <c r="I28" s="9">
        <f>SUM(I23:I27)</f>
        <v>0</v>
      </c>
      <c r="M28" s="206"/>
    </row>
    <row r="29" spans="1:13" s="4" customFormat="1" ht="14.25" customHeight="1" x14ac:dyDescent="0.25">
      <c r="A29" s="196" t="str">
        <f>IF(Source!A65=1,"Salaire des experts internes non admissible au volet 1","Salaire des experts internes")</f>
        <v>Salaire des experts internes</v>
      </c>
      <c r="B29" s="196"/>
      <c r="C29" s="196"/>
      <c r="D29" s="196"/>
      <c r="E29" s="196"/>
      <c r="F29" s="196"/>
      <c r="G29" s="196"/>
      <c r="H29" s="196"/>
      <c r="I29" s="203" t="s">
        <v>131</v>
      </c>
      <c r="M29" s="206"/>
    </row>
    <row r="30" spans="1:13" s="4" customFormat="1" x14ac:dyDescent="0.25">
      <c r="A30" s="196" t="s">
        <v>156</v>
      </c>
      <c r="B30" s="196"/>
      <c r="C30" s="196"/>
      <c r="D30" s="196"/>
      <c r="E30" s="196"/>
      <c r="F30" s="196"/>
      <c r="G30" s="196"/>
      <c r="H30" s="196"/>
      <c r="I30" s="203"/>
      <c r="M30" s="206"/>
    </row>
    <row r="31" spans="1:13" s="4" customFormat="1" ht="30.75" customHeight="1" x14ac:dyDescent="0.25">
      <c r="A31" s="208" t="s">
        <v>7</v>
      </c>
      <c r="B31" s="208"/>
      <c r="C31" s="208"/>
      <c r="D31" s="208"/>
      <c r="E31" s="5" t="s">
        <v>85</v>
      </c>
      <c r="F31" s="6" t="s">
        <v>8</v>
      </c>
      <c r="G31" s="6" t="s">
        <v>9</v>
      </c>
      <c r="H31" s="6" t="s">
        <v>83</v>
      </c>
      <c r="I31" s="203"/>
    </row>
    <row r="32" spans="1:13" s="4" customFormat="1" ht="15" customHeight="1" x14ac:dyDescent="0.25">
      <c r="A32" s="209" t="str">
        <f>IF(Source!A65=1, ,"Exemple : John Fassett, entreprise X")</f>
        <v>Exemple : John Fassett, entreprise X</v>
      </c>
      <c r="B32" s="209"/>
      <c r="C32" s="209"/>
      <c r="D32" s="209"/>
      <c r="E32" s="82" t="str">
        <f>IF(Source!$A$65=1,,"Expert interne")</f>
        <v>Expert interne</v>
      </c>
      <c r="F32" s="82">
        <f>IF(Source!$A$65=1,,26.85)</f>
        <v>26.85</v>
      </c>
      <c r="G32" s="102">
        <f>IF(Source!$A$65=1,,0.26)</f>
        <v>0.26</v>
      </c>
      <c r="H32" s="63">
        <f>IF(Source!$A$65=1,,20)</f>
        <v>20</v>
      </c>
      <c r="I32" s="60">
        <f>IF(Source!$A$65=1,,676.62)</f>
        <v>676.62</v>
      </c>
    </row>
    <row r="33" spans="1:9" s="4" customFormat="1" ht="15" customHeight="1" x14ac:dyDescent="0.25">
      <c r="A33" s="224"/>
      <c r="B33" s="225"/>
      <c r="C33" s="225"/>
      <c r="D33" s="226"/>
      <c r="E33" s="8" t="s">
        <v>3</v>
      </c>
      <c r="F33" s="8"/>
      <c r="G33" s="12"/>
      <c r="H33" s="11"/>
      <c r="I33" s="61">
        <f>IF(Source!$A$65=1,0,(F33+(F33*G33))*H33)</f>
        <v>0</v>
      </c>
    </row>
    <row r="34" spans="1:9" s="4" customFormat="1" ht="15" customHeight="1" x14ac:dyDescent="0.25">
      <c r="A34" s="144"/>
      <c r="B34" s="145"/>
      <c r="C34" s="145"/>
      <c r="D34" s="146"/>
      <c r="E34" s="8" t="s">
        <v>3</v>
      </c>
      <c r="F34" s="8"/>
      <c r="G34" s="12"/>
      <c r="H34" s="11"/>
      <c r="I34" s="61">
        <f>IF(Source!$A$65=1,0,(F34+(F34*G34))*H34)</f>
        <v>0</v>
      </c>
    </row>
    <row r="35" spans="1:9" s="4" customFormat="1" ht="15" customHeight="1" x14ac:dyDescent="0.25">
      <c r="A35" s="144"/>
      <c r="B35" s="145"/>
      <c r="C35" s="145"/>
      <c r="D35" s="146"/>
      <c r="E35" s="8" t="s">
        <v>3</v>
      </c>
      <c r="F35" s="8"/>
      <c r="G35" s="12"/>
      <c r="H35" s="11"/>
      <c r="I35" s="61">
        <f>IF(Source!$A$65=1,0,(F35+(F35*G35))*H35)</f>
        <v>0</v>
      </c>
    </row>
    <row r="36" spans="1:9" s="4" customFormat="1" ht="15" customHeight="1" x14ac:dyDescent="0.25">
      <c r="A36" s="144"/>
      <c r="B36" s="145"/>
      <c r="C36" s="145"/>
      <c r="D36" s="146"/>
      <c r="E36" s="8" t="s">
        <v>3</v>
      </c>
      <c r="F36" s="8"/>
      <c r="G36" s="12"/>
      <c r="H36" s="11"/>
      <c r="I36" s="61">
        <f>IF(Source!$A$65=1,0,(F36+(F36*G36))*H36)</f>
        <v>0</v>
      </c>
    </row>
    <row r="37" spans="1:9" s="4" customFormat="1" ht="15" customHeight="1" x14ac:dyDescent="0.25">
      <c r="A37" s="224"/>
      <c r="B37" s="225"/>
      <c r="C37" s="225"/>
      <c r="D37" s="226"/>
      <c r="E37" s="8" t="s">
        <v>3</v>
      </c>
      <c r="F37" s="8"/>
      <c r="G37" s="12"/>
      <c r="H37" s="11"/>
      <c r="I37" s="61">
        <f>IF(Source!$A$65=1,0,(F37+(F37*G37))*H37)</f>
        <v>0</v>
      </c>
    </row>
    <row r="38" spans="1:9" s="4" customFormat="1" ht="15" customHeight="1" x14ac:dyDescent="0.25">
      <c r="A38" s="149"/>
      <c r="B38" s="149"/>
      <c r="C38" s="149"/>
      <c r="D38" s="149"/>
      <c r="E38" s="149"/>
      <c r="F38" s="149"/>
      <c r="G38" s="229" t="s">
        <v>221</v>
      </c>
      <c r="H38" s="230"/>
      <c r="I38" s="9">
        <f>IF(Source!A65=1,0,SUM(I33:I37))</f>
        <v>0</v>
      </c>
    </row>
    <row r="39" spans="1:9" s="4" customFormat="1" ht="15" customHeight="1" x14ac:dyDescent="0.25">
      <c r="A39" s="154"/>
      <c r="B39" s="154"/>
      <c r="C39" s="154"/>
      <c r="D39" s="154"/>
      <c r="E39" s="154"/>
      <c r="F39" s="154"/>
      <c r="G39" s="156"/>
      <c r="H39" s="157" t="s">
        <v>222</v>
      </c>
      <c r="I39" s="9">
        <f>Source!A92/Source!A80</f>
        <v>0</v>
      </c>
    </row>
    <row r="40" spans="1:9" s="4" customFormat="1" ht="15" customHeight="1" x14ac:dyDescent="0.25">
      <c r="A40" s="227" t="s">
        <v>157</v>
      </c>
      <c r="B40" s="227"/>
      <c r="C40" s="227"/>
      <c r="D40" s="227"/>
      <c r="E40" s="227"/>
      <c r="F40" s="227"/>
      <c r="G40" s="228"/>
      <c r="H40" s="150" t="s">
        <v>151</v>
      </c>
      <c r="I40" s="153">
        <f>IFERROR(((I38*D13)/D81),0)</f>
        <v>0</v>
      </c>
    </row>
    <row r="41" spans="1:9" s="4" customFormat="1" ht="20.25" customHeight="1" x14ac:dyDescent="0.25">
      <c r="A41" s="196" t="str">
        <f>IF(Source!A65=1,"Achat de matériel et d’équipements non admissible au Volet 1","Achat de matériel et d’équipements")</f>
        <v>Achat de matériel et d’équipements</v>
      </c>
      <c r="B41" s="196"/>
      <c r="C41" s="196"/>
      <c r="D41" s="196"/>
      <c r="E41" s="196"/>
      <c r="F41" s="196"/>
      <c r="G41" s="196"/>
      <c r="H41" s="196"/>
      <c r="I41" s="203" t="s">
        <v>131</v>
      </c>
    </row>
    <row r="42" spans="1:9" s="148" customFormat="1" ht="15" customHeight="1" x14ac:dyDescent="0.25">
      <c r="A42" s="205" t="s">
        <v>91</v>
      </c>
      <c r="B42" s="205"/>
      <c r="C42" s="205"/>
      <c r="D42" s="205"/>
      <c r="E42" s="205"/>
      <c r="F42" s="205"/>
      <c r="G42" s="205"/>
      <c r="H42" s="205"/>
      <c r="I42" s="203"/>
    </row>
    <row r="43" spans="1:9" s="148" customFormat="1" ht="15" customHeight="1" x14ac:dyDescent="0.25">
      <c r="A43" s="205" t="s">
        <v>92</v>
      </c>
      <c r="B43" s="205"/>
      <c r="C43" s="205"/>
      <c r="D43" s="147" t="s">
        <v>94</v>
      </c>
      <c r="E43" s="205" t="s">
        <v>93</v>
      </c>
      <c r="F43" s="205"/>
      <c r="G43" s="205" t="s">
        <v>114</v>
      </c>
      <c r="H43" s="205"/>
      <c r="I43" s="142"/>
    </row>
    <row r="44" spans="1:9" s="4" customFormat="1" ht="15" customHeight="1" x14ac:dyDescent="0.25">
      <c r="A44" s="209" t="s">
        <v>181</v>
      </c>
      <c r="B44" s="209"/>
      <c r="C44" s="209"/>
      <c r="D44" s="63">
        <v>123456789</v>
      </c>
      <c r="E44" s="172" t="s">
        <v>158</v>
      </c>
      <c r="F44" s="172"/>
      <c r="G44" s="172" t="s">
        <v>115</v>
      </c>
      <c r="H44" s="172"/>
      <c r="I44" s="58">
        <f>3*60000</f>
        <v>180000</v>
      </c>
    </row>
    <row r="45" spans="1:9" s="4" customFormat="1" ht="15" customHeight="1" x14ac:dyDescent="0.25">
      <c r="A45" s="171"/>
      <c r="B45" s="171"/>
      <c r="C45" s="171"/>
      <c r="D45" s="46"/>
      <c r="E45" s="171"/>
      <c r="F45" s="171"/>
      <c r="G45" s="171"/>
      <c r="H45" s="171"/>
      <c r="I45" s="59"/>
    </row>
    <row r="46" spans="1:9" s="4" customFormat="1" ht="15" customHeight="1" x14ac:dyDescent="0.25">
      <c r="A46" s="171"/>
      <c r="B46" s="171"/>
      <c r="C46" s="171"/>
      <c r="D46" s="46"/>
      <c r="E46" s="171"/>
      <c r="F46" s="171"/>
      <c r="G46" s="171"/>
      <c r="H46" s="171"/>
      <c r="I46" s="59"/>
    </row>
    <row r="47" spans="1:9" s="4" customFormat="1" ht="15" customHeight="1" x14ac:dyDescent="0.25">
      <c r="A47" s="171"/>
      <c r="B47" s="171"/>
      <c r="C47" s="171"/>
      <c r="D47" s="46"/>
      <c r="E47" s="171"/>
      <c r="F47" s="171"/>
      <c r="G47" s="171"/>
      <c r="H47" s="171"/>
      <c r="I47" s="59"/>
    </row>
    <row r="48" spans="1:9" s="4" customFormat="1" ht="15" customHeight="1" x14ac:dyDescent="0.25">
      <c r="A48" s="171"/>
      <c r="B48" s="171"/>
      <c r="C48" s="171"/>
      <c r="D48" s="50"/>
      <c r="E48" s="171"/>
      <c r="F48" s="171"/>
      <c r="G48" s="171"/>
      <c r="H48" s="171"/>
      <c r="I48" s="59"/>
    </row>
    <row r="49" spans="1:10" s="4" customFormat="1" ht="15" customHeight="1" x14ac:dyDescent="0.25">
      <c r="A49" s="171"/>
      <c r="B49" s="171"/>
      <c r="C49" s="171"/>
      <c r="D49" s="50"/>
      <c r="E49" s="171"/>
      <c r="F49" s="171"/>
      <c r="G49" s="171"/>
      <c r="H49" s="171"/>
      <c r="I49" s="59"/>
    </row>
    <row r="50" spans="1:10" s="4" customFormat="1" ht="15" customHeight="1" x14ac:dyDescent="0.25">
      <c r="A50" s="171"/>
      <c r="B50" s="171"/>
      <c r="C50" s="171"/>
      <c r="D50" s="50"/>
      <c r="E50" s="171"/>
      <c r="F50" s="171"/>
      <c r="G50" s="171"/>
      <c r="H50" s="171"/>
      <c r="I50" s="59"/>
    </row>
    <row r="51" spans="1:10" s="4" customFormat="1" ht="15" customHeight="1" x14ac:dyDescent="0.25">
      <c r="A51" s="171"/>
      <c r="B51" s="171"/>
      <c r="C51" s="171"/>
      <c r="D51" s="50"/>
      <c r="E51" s="171"/>
      <c r="F51" s="171"/>
      <c r="G51" s="171"/>
      <c r="H51" s="171"/>
      <c r="I51" s="59"/>
    </row>
    <row r="52" spans="1:10" s="4" customFormat="1" ht="15" customHeight="1" x14ac:dyDescent="0.25">
      <c r="A52" s="171"/>
      <c r="B52" s="171"/>
      <c r="C52" s="171"/>
      <c r="D52" s="50"/>
      <c r="E52" s="171"/>
      <c r="F52" s="171"/>
      <c r="G52" s="171"/>
      <c r="H52" s="171"/>
      <c r="I52" s="59"/>
    </row>
    <row r="53" spans="1:10" s="4" customFormat="1" ht="15" customHeight="1" x14ac:dyDescent="0.25">
      <c r="A53" s="171"/>
      <c r="B53" s="171"/>
      <c r="C53" s="171"/>
      <c r="D53" s="50"/>
      <c r="E53" s="171"/>
      <c r="F53" s="171"/>
      <c r="G53" s="171"/>
      <c r="H53" s="171"/>
      <c r="I53" s="59"/>
    </row>
    <row r="54" spans="1:10" s="4" customFormat="1" ht="15" customHeight="1" x14ac:dyDescent="0.25">
      <c r="A54" s="171"/>
      <c r="B54" s="171"/>
      <c r="C54" s="171"/>
      <c r="D54" s="50"/>
      <c r="E54" s="171"/>
      <c r="F54" s="171"/>
      <c r="G54" s="171"/>
      <c r="H54" s="171"/>
      <c r="I54" s="59"/>
    </row>
    <row r="55" spans="1:10" s="4" customFormat="1" ht="15" customHeight="1" x14ac:dyDescent="0.25">
      <c r="A55" s="171"/>
      <c r="B55" s="171"/>
      <c r="C55" s="171"/>
      <c r="D55" s="50"/>
      <c r="E55" s="171"/>
      <c r="F55" s="171"/>
      <c r="G55" s="171"/>
      <c r="H55" s="171"/>
      <c r="I55" s="59"/>
    </row>
    <row r="56" spans="1:10" s="4" customFormat="1" ht="15" customHeight="1" x14ac:dyDescent="0.25">
      <c r="A56" s="171"/>
      <c r="B56" s="171"/>
      <c r="C56" s="171"/>
      <c r="D56" s="50"/>
      <c r="E56" s="171"/>
      <c r="F56" s="171"/>
      <c r="G56" s="171"/>
      <c r="H56" s="171"/>
      <c r="I56" s="59"/>
    </row>
    <row r="57" spans="1:10" s="4" customFormat="1" ht="15" customHeight="1" x14ac:dyDescent="0.25">
      <c r="A57" s="171"/>
      <c r="B57" s="171"/>
      <c r="C57" s="171"/>
      <c r="D57" s="50"/>
      <c r="E57" s="171"/>
      <c r="F57" s="171"/>
      <c r="G57" s="171"/>
      <c r="H57" s="171"/>
      <c r="I57" s="59"/>
    </row>
    <row r="58" spans="1:10" s="4" customFormat="1" ht="15" customHeight="1" x14ac:dyDescent="0.25">
      <c r="A58" s="171"/>
      <c r="B58" s="171"/>
      <c r="C58" s="171"/>
      <c r="D58" s="46"/>
      <c r="E58" s="171"/>
      <c r="F58" s="171"/>
      <c r="G58" s="171"/>
      <c r="H58" s="171"/>
      <c r="I58" s="59"/>
    </row>
    <row r="59" spans="1:10" s="4" customFormat="1" ht="15" customHeight="1" x14ac:dyDescent="0.25">
      <c r="A59" s="171"/>
      <c r="B59" s="171"/>
      <c r="C59" s="171"/>
      <c r="D59" s="46"/>
      <c r="E59" s="171"/>
      <c r="F59" s="171"/>
      <c r="G59" s="171"/>
      <c r="H59" s="171"/>
      <c r="I59" s="59"/>
    </row>
    <row r="60" spans="1:10" s="4" customFormat="1" ht="15" customHeight="1" x14ac:dyDescent="0.25">
      <c r="A60" s="171"/>
      <c r="B60" s="171"/>
      <c r="C60" s="171"/>
      <c r="D60" s="46"/>
      <c r="E60" s="171"/>
      <c r="F60" s="171"/>
      <c r="G60" s="171"/>
      <c r="H60" s="171"/>
      <c r="I60" s="59"/>
    </row>
    <row r="61" spans="1:10" s="4" customFormat="1" ht="20.25" customHeight="1" x14ac:dyDescent="0.25">
      <c r="A61" s="194" t="s">
        <v>206</v>
      </c>
      <c r="B61" s="194"/>
      <c r="C61" s="194"/>
      <c r="D61" s="194"/>
      <c r="E61" s="194"/>
      <c r="F61" s="194"/>
      <c r="G61" s="194"/>
      <c r="H61" s="194"/>
      <c r="I61" s="66">
        <f>IF(Source!$A$65=1,0,SUM(I45:I60))</f>
        <v>0</v>
      </c>
    </row>
    <row r="62" spans="1:10" s="4" customFormat="1" ht="20.25" customHeight="1" x14ac:dyDescent="0.25">
      <c r="A62" s="196" t="s">
        <v>182</v>
      </c>
      <c r="B62" s="196"/>
      <c r="C62" s="196"/>
      <c r="D62" s="196"/>
      <c r="E62" s="196"/>
      <c r="F62" s="196"/>
      <c r="G62" s="196"/>
      <c r="H62" s="196"/>
      <c r="I62" s="203" t="s">
        <v>131</v>
      </c>
      <c r="J62" s="2"/>
    </row>
    <row r="63" spans="1:10" s="4" customFormat="1" ht="15" customHeight="1" x14ac:dyDescent="0.25">
      <c r="A63" s="204" t="s">
        <v>159</v>
      </c>
      <c r="B63" s="204"/>
      <c r="C63" s="204"/>
      <c r="D63" s="204"/>
      <c r="E63" s="204"/>
      <c r="F63" s="204"/>
      <c r="G63" s="204"/>
      <c r="H63" s="204"/>
      <c r="I63" s="203"/>
    </row>
    <row r="64" spans="1:10" s="4" customFormat="1" ht="24.75" customHeight="1" x14ac:dyDescent="0.25">
      <c r="A64" s="197" t="s">
        <v>118</v>
      </c>
      <c r="B64" s="197"/>
      <c r="C64" s="197"/>
      <c r="D64" s="197"/>
      <c r="E64" s="197"/>
      <c r="F64" s="197"/>
      <c r="G64" s="197"/>
      <c r="H64" s="197"/>
      <c r="I64" s="62">
        <v>76.400000000000006</v>
      </c>
    </row>
    <row r="65" spans="1:11" s="4" customFormat="1" ht="15" customHeight="1" x14ac:dyDescent="0.25">
      <c r="A65" s="193"/>
      <c r="B65" s="193"/>
      <c r="C65" s="193"/>
      <c r="D65" s="193"/>
      <c r="E65" s="193"/>
      <c r="F65" s="193"/>
      <c r="G65" s="193"/>
      <c r="H65" s="193"/>
      <c r="I65" s="59"/>
    </row>
    <row r="66" spans="1:11" s="4" customFormat="1" ht="15" customHeight="1" x14ac:dyDescent="0.25">
      <c r="A66" s="193"/>
      <c r="B66" s="193"/>
      <c r="C66" s="193"/>
      <c r="D66" s="193"/>
      <c r="E66" s="193"/>
      <c r="F66" s="193"/>
      <c r="G66" s="193"/>
      <c r="H66" s="193"/>
      <c r="I66" s="59"/>
    </row>
    <row r="67" spans="1:11" s="4" customFormat="1" ht="15" customHeight="1" x14ac:dyDescent="0.25">
      <c r="A67" s="194" t="s">
        <v>84</v>
      </c>
      <c r="B67" s="194"/>
      <c r="C67" s="194"/>
      <c r="D67" s="194"/>
      <c r="E67" s="194"/>
      <c r="F67" s="194"/>
      <c r="G67" s="194"/>
      <c r="H67" s="194"/>
      <c r="I67" s="66">
        <f>SUM(I65:I66)</f>
        <v>0</v>
      </c>
    </row>
    <row r="68" spans="1:11" s="4" customFormat="1" ht="23.25" customHeight="1" x14ac:dyDescent="0.25">
      <c r="A68" s="195" t="s">
        <v>184</v>
      </c>
      <c r="B68" s="195"/>
      <c r="C68" s="195"/>
      <c r="D68" s="195"/>
      <c r="E68" s="195"/>
      <c r="F68" s="195"/>
      <c r="G68" s="195"/>
      <c r="H68" s="195"/>
      <c r="I68" s="151"/>
    </row>
    <row r="69" spans="1:11" ht="15" customHeight="1" x14ac:dyDescent="0.25">
      <c r="A69" s="193"/>
      <c r="B69" s="193"/>
      <c r="C69" s="193"/>
      <c r="D69" s="193"/>
      <c r="E69" s="193"/>
      <c r="F69" s="193"/>
      <c r="G69" s="193"/>
      <c r="H69" s="193"/>
      <c r="I69" s="59"/>
      <c r="K69" s="10"/>
    </row>
    <row r="70" spans="1:11" ht="15" customHeight="1" x14ac:dyDescent="0.25">
      <c r="A70" s="193"/>
      <c r="B70" s="193"/>
      <c r="C70" s="193"/>
      <c r="D70" s="193"/>
      <c r="E70" s="193"/>
      <c r="F70" s="193"/>
      <c r="G70" s="193"/>
      <c r="H70" s="193"/>
      <c r="I70" s="59"/>
    </row>
    <row r="71" spans="1:11" ht="15" customHeight="1" x14ac:dyDescent="0.25">
      <c r="A71" s="193"/>
      <c r="B71" s="193"/>
      <c r="C71" s="193"/>
      <c r="D71" s="193"/>
      <c r="E71" s="193"/>
      <c r="F71" s="193"/>
      <c r="G71" s="193"/>
      <c r="H71" s="193"/>
      <c r="I71" s="59"/>
    </row>
    <row r="72" spans="1:11" ht="15" customHeight="1" x14ac:dyDescent="0.25">
      <c r="A72" s="193"/>
      <c r="B72" s="193"/>
      <c r="C72" s="193"/>
      <c r="D72" s="193"/>
      <c r="E72" s="193"/>
      <c r="F72" s="193"/>
      <c r="G72" s="193"/>
      <c r="H72" s="193"/>
      <c r="I72" s="59"/>
    </row>
    <row r="73" spans="1:11" ht="15" customHeight="1" x14ac:dyDescent="0.25">
      <c r="A73" s="193"/>
      <c r="B73" s="193"/>
      <c r="C73" s="193"/>
      <c r="D73" s="193"/>
      <c r="E73" s="193"/>
      <c r="F73" s="193"/>
      <c r="G73" s="193"/>
      <c r="H73" s="193"/>
      <c r="I73" s="59"/>
    </row>
    <row r="74" spans="1:11" ht="15" customHeight="1" x14ac:dyDescent="0.25">
      <c r="A74" s="194" t="s">
        <v>10</v>
      </c>
      <c r="B74" s="194"/>
      <c r="C74" s="194"/>
      <c r="D74" s="194"/>
      <c r="E74" s="194"/>
      <c r="F74" s="194"/>
      <c r="G74" s="194"/>
      <c r="H74" s="194"/>
      <c r="I74" s="66">
        <f>SUM(I69:I73)</f>
        <v>0</v>
      </c>
    </row>
    <row r="75" spans="1:11" ht="7.5" customHeight="1" x14ac:dyDescent="0.25">
      <c r="A75" s="189"/>
      <c r="B75" s="190"/>
      <c r="C75" s="190"/>
      <c r="D75" s="190"/>
      <c r="E75" s="190"/>
      <c r="F75" s="190"/>
      <c r="G75" s="190"/>
      <c r="H75" s="191"/>
      <c r="I75" s="64"/>
    </row>
    <row r="76" spans="1:11" ht="30" customHeight="1" x14ac:dyDescent="0.25">
      <c r="A76" s="188" t="s">
        <v>132</v>
      </c>
      <c r="B76" s="188"/>
      <c r="C76" s="188"/>
      <c r="D76" s="188"/>
      <c r="E76" s="188"/>
      <c r="F76" s="188"/>
      <c r="G76" s="188"/>
      <c r="H76" s="188"/>
      <c r="I76" s="117">
        <f>I28+I38+I61+I67+I74</f>
        <v>0</v>
      </c>
    </row>
    <row r="79" spans="1:11" x14ac:dyDescent="0.25">
      <c r="A79" s="192" t="s">
        <v>139</v>
      </c>
      <c r="B79" s="192"/>
      <c r="C79" s="192"/>
      <c r="D79" s="192"/>
      <c r="E79" s="192"/>
      <c r="F79" s="192"/>
      <c r="G79" s="192"/>
      <c r="H79" s="192"/>
      <c r="I79" s="65"/>
    </row>
    <row r="80" spans="1:11" ht="42" thickBot="1" x14ac:dyDescent="0.35">
      <c r="A80" s="136" t="s">
        <v>119</v>
      </c>
      <c r="B80" s="137" t="s">
        <v>185</v>
      </c>
      <c r="C80" s="138" t="s">
        <v>120</v>
      </c>
      <c r="D80" s="138" t="s">
        <v>116</v>
      </c>
      <c r="E80" s="138" t="s">
        <v>121</v>
      </c>
      <c r="F80" s="138" t="s">
        <v>133</v>
      </c>
      <c r="G80" s="138" t="s">
        <v>117</v>
      </c>
      <c r="H80" s="139" t="str">
        <f>"% du financement privé 
(pour un minimum de "&amp;(Source!A89*100)&amp;"% des dépenses admissibles)"</f>
        <v>% du financement privé 
(pour un minimum de 20% des dépenses admissibles)</v>
      </c>
      <c r="I80" s="51"/>
    </row>
    <row r="81" spans="1:9" ht="17.399999999999999" x14ac:dyDescent="0.3">
      <c r="A81" s="84" t="s">
        <v>186</v>
      </c>
      <c r="B81" s="112" t="s">
        <v>122</v>
      </c>
      <c r="C81" s="86" t="s">
        <v>11</v>
      </c>
      <c r="D81" s="85">
        <f>ROUND(IF((Source!A80*(I76-I38)+Source!A92)&gt;Source!A71,Source!A71,Source!A80*(I76-I38)+Source!A92),0)</f>
        <v>0</v>
      </c>
      <c r="E81" s="86" cm="1">
        <f t="array" ref="E81">_xlfn.IFS(C81="Subvention", D81,C81="Garantie de prêt gouvernemental",D81,C81="Prêt gouvernemental",D81,C81="(À sélectionner)",0)</f>
        <v>0</v>
      </c>
      <c r="F81" s="87">
        <f>IFERROR(E81/$I$76,0)</f>
        <v>0</v>
      </c>
      <c r="G81" s="86">
        <v>0</v>
      </c>
      <c r="H81" s="88">
        <f>IFERROR(G81/$I$76,0)</f>
        <v>0</v>
      </c>
      <c r="I81" s="52"/>
    </row>
    <row r="82" spans="1:9" ht="17.399999999999999" x14ac:dyDescent="0.3">
      <c r="A82" s="89" t="s">
        <v>3</v>
      </c>
      <c r="B82" s="141"/>
      <c r="C82" s="90" t="s">
        <v>3</v>
      </c>
      <c r="D82" s="91">
        <v>0</v>
      </c>
      <c r="E82" s="95">
        <f>IF(C82="Subvention",D82,IF(C82="Garantie de prêt gouvernemental",D82,IF(C82="Prêt gouvernemental",D82,IF(C82="(À sélectionner)",0)*0)))</f>
        <v>0</v>
      </c>
      <c r="F82" s="96">
        <f t="shared" ref="F82:F90" si="0">IFERROR(E82/$I$76,0)</f>
        <v>0</v>
      </c>
      <c r="G82" s="97">
        <f>IF(C82=Source!$A$109,D82,IF(C82=Source!$A$110,D82,IF(C82=Source!$A$111,D82,IF(C82=Source!$A$112,D82,IF(C82=Source!$A$113,D82,0)))))</f>
        <v>0</v>
      </c>
      <c r="H82" s="98">
        <f>IFERROR(G82/$I$76,0)</f>
        <v>0</v>
      </c>
      <c r="I82" s="52"/>
    </row>
    <row r="83" spans="1:9" ht="17.399999999999999" x14ac:dyDescent="0.3">
      <c r="A83" s="89" t="s">
        <v>3</v>
      </c>
      <c r="B83" s="141"/>
      <c r="C83" s="90" t="s">
        <v>3</v>
      </c>
      <c r="D83" s="91">
        <v>0</v>
      </c>
      <c r="E83" s="95">
        <f>IF(C83="Subvention",D83,IF(C83="Garantie de prêt gouvernemental",D83,IF(C83="Prêt gouvernemental",D83,IF(C83="(À sélectionner)",0)*0)))</f>
        <v>0</v>
      </c>
      <c r="F83" s="96">
        <f t="shared" si="0"/>
        <v>0</v>
      </c>
      <c r="G83" s="97">
        <f>IF(C83=Source!$A$109,D83,IF(C83=Source!$A$110,D83,IF(C83=Source!$A$111,D83,IF(C83=Source!$A$112,D83,IF(C83=Source!$A$113,D83,0)))))</f>
        <v>0</v>
      </c>
      <c r="H83" s="98">
        <f t="shared" ref="H83:H90" si="1">IFERROR(G83/$I$76,0)</f>
        <v>0</v>
      </c>
      <c r="I83" s="52"/>
    </row>
    <row r="84" spans="1:9" ht="17.399999999999999" x14ac:dyDescent="0.3">
      <c r="A84" s="89" t="s">
        <v>3</v>
      </c>
      <c r="B84" s="141"/>
      <c r="C84" s="90" t="s">
        <v>3</v>
      </c>
      <c r="D84" s="91">
        <v>0</v>
      </c>
      <c r="E84" s="95">
        <f t="shared" ref="E84:E90" si="2">IF(C84="Subvention",D84,IF(C84="Garantie de prêt gouvernemental",D84,IF(C84="Prêt gouvernemental",D84,IF(C84="(À sélectionner)",0)*0)))</f>
        <v>0</v>
      </c>
      <c r="F84" s="96">
        <f t="shared" si="0"/>
        <v>0</v>
      </c>
      <c r="G84" s="97">
        <f>IF(C84=Source!$A$109,D84,IF(C84=Source!$A$110,D84,IF(C84=Source!$A$111,D84,IF(C84=Source!$A$112,D84,IF(C84=Source!$A$113,D84,0)))))</f>
        <v>0</v>
      </c>
      <c r="H84" s="98">
        <f t="shared" si="1"/>
        <v>0</v>
      </c>
      <c r="I84" s="52"/>
    </row>
    <row r="85" spans="1:9" ht="17.399999999999999" x14ac:dyDescent="0.3">
      <c r="A85" s="89" t="s">
        <v>3</v>
      </c>
      <c r="B85" s="141"/>
      <c r="C85" s="90" t="s">
        <v>3</v>
      </c>
      <c r="D85" s="91">
        <v>0</v>
      </c>
      <c r="E85" s="95">
        <f t="shared" si="2"/>
        <v>0</v>
      </c>
      <c r="F85" s="96">
        <f t="shared" si="0"/>
        <v>0</v>
      </c>
      <c r="G85" s="97">
        <f>IF(C85=Source!$A$109,D85,IF(C85=Source!$A$110,D85,IF(C85=Source!$A$111,D85,IF(C85=Source!$A$112,D85,IF(C85=Source!$A$113,D85,0)))))</f>
        <v>0</v>
      </c>
      <c r="H85" s="98">
        <f t="shared" si="1"/>
        <v>0</v>
      </c>
      <c r="I85" s="52"/>
    </row>
    <row r="86" spans="1:9" ht="17.399999999999999" x14ac:dyDescent="0.3">
      <c r="A86" s="89" t="s">
        <v>3</v>
      </c>
      <c r="B86" s="141"/>
      <c r="C86" s="90" t="s">
        <v>3</v>
      </c>
      <c r="D86" s="91">
        <v>0</v>
      </c>
      <c r="E86" s="95">
        <f t="shared" si="2"/>
        <v>0</v>
      </c>
      <c r="F86" s="96">
        <f t="shared" si="0"/>
        <v>0</v>
      </c>
      <c r="G86" s="97">
        <f>IF(C86=Source!$A$109,D86,IF(C86=Source!$A$110,D86,IF(C86=Source!$A$111,D86,IF(C86=Source!$A$112,D86,IF(C86=Source!$A$113,D86,0)))))</f>
        <v>0</v>
      </c>
      <c r="H86" s="98">
        <f t="shared" si="1"/>
        <v>0</v>
      </c>
      <c r="I86" s="52"/>
    </row>
    <row r="87" spans="1:9" ht="17.399999999999999" x14ac:dyDescent="0.3">
      <c r="A87" s="89" t="s">
        <v>3</v>
      </c>
      <c r="B87" s="141"/>
      <c r="C87" s="90" t="s">
        <v>3</v>
      </c>
      <c r="D87" s="91">
        <v>0</v>
      </c>
      <c r="E87" s="95">
        <f t="shared" si="2"/>
        <v>0</v>
      </c>
      <c r="F87" s="96">
        <f t="shared" si="0"/>
        <v>0</v>
      </c>
      <c r="G87" s="97">
        <f>IF(C87=Source!$A$109,D87,IF(C87=Source!$A$110,D87,IF(C87=Source!$A$111,D87,IF(C87=Source!$A$112,D87,IF(C87=Source!$A$113,D87,0)))))</f>
        <v>0</v>
      </c>
      <c r="H87" s="98">
        <f t="shared" si="1"/>
        <v>0</v>
      </c>
      <c r="I87" s="52"/>
    </row>
    <row r="88" spans="1:9" ht="17.399999999999999" x14ac:dyDescent="0.3">
      <c r="A88" s="89" t="s">
        <v>3</v>
      </c>
      <c r="B88" s="141"/>
      <c r="C88" s="90" t="s">
        <v>3</v>
      </c>
      <c r="D88" s="91">
        <v>0</v>
      </c>
      <c r="E88" s="95">
        <f t="shared" si="2"/>
        <v>0</v>
      </c>
      <c r="F88" s="96">
        <f t="shared" si="0"/>
        <v>0</v>
      </c>
      <c r="G88" s="97">
        <f>IF(C88=Source!$A$109,D88,IF(C88=Source!$A$110,D88,IF(C88=Source!$A$111,D88,IF(C88=Source!$A$112,D88,IF(C88=Source!$A$113,D88,0)))))</f>
        <v>0</v>
      </c>
      <c r="H88" s="98">
        <f t="shared" si="1"/>
        <v>0</v>
      </c>
      <c r="I88" s="52"/>
    </row>
    <row r="89" spans="1:9" ht="17.399999999999999" x14ac:dyDescent="0.3">
      <c r="A89" s="89" t="s">
        <v>3</v>
      </c>
      <c r="B89" s="141"/>
      <c r="C89" s="90" t="s">
        <v>3</v>
      </c>
      <c r="D89" s="91">
        <v>0</v>
      </c>
      <c r="E89" s="95">
        <f t="shared" si="2"/>
        <v>0</v>
      </c>
      <c r="F89" s="96">
        <f t="shared" si="0"/>
        <v>0</v>
      </c>
      <c r="G89" s="97">
        <f>IF(C89=Source!$A$109,D89,IF(C89=Source!$A$110,D89,IF(C89=Source!$A$111,D89,IF(C89=Source!$A$112,D89,IF(C89=Source!$A$113,D89,0)))))</f>
        <v>0</v>
      </c>
      <c r="H89" s="98">
        <f t="shared" si="1"/>
        <v>0</v>
      </c>
      <c r="I89" s="52"/>
    </row>
    <row r="90" spans="1:9" ht="18" thickBot="1" x14ac:dyDescent="0.35">
      <c r="A90" s="89" t="s">
        <v>3</v>
      </c>
      <c r="B90" s="141"/>
      <c r="C90" s="90" t="s">
        <v>3</v>
      </c>
      <c r="D90" s="92">
        <v>0</v>
      </c>
      <c r="E90" s="95">
        <f t="shared" si="2"/>
        <v>0</v>
      </c>
      <c r="F90" s="96">
        <f t="shared" si="0"/>
        <v>0</v>
      </c>
      <c r="G90" s="97">
        <f>IF(C90=Source!$A$109,D90,IF(C90=Source!$A$110,D90,IF(C90=Source!$A$111,D90,IF(C90=Source!$A$112,D90,IF(C90=Source!$A$113,D90,0)))))</f>
        <v>0</v>
      </c>
      <c r="H90" s="98">
        <f t="shared" si="1"/>
        <v>0</v>
      </c>
      <c r="I90" s="52"/>
    </row>
    <row r="91" spans="1:9" ht="21" customHeight="1" thickBot="1" x14ac:dyDescent="0.35">
      <c r="A91" s="177" t="s">
        <v>134</v>
      </c>
      <c r="B91" s="178"/>
      <c r="C91" s="179"/>
      <c r="D91" s="93">
        <f>SUM(D81:D90)</f>
        <v>0</v>
      </c>
      <c r="E91" s="99">
        <f>SUM(E81:E90)</f>
        <v>0</v>
      </c>
      <c r="F91" s="100">
        <f>SUM(F81:F90)</f>
        <v>0</v>
      </c>
      <c r="G91" s="99">
        <f>SUM(G81:G90)</f>
        <v>0</v>
      </c>
      <c r="H91" s="101">
        <f>SUM(H81:H90)</f>
        <v>0</v>
      </c>
      <c r="I91" s="53"/>
    </row>
    <row r="92" spans="1:9" ht="42.75" customHeight="1" thickBot="1" x14ac:dyDescent="0.35">
      <c r="A92" s="182" t="s">
        <v>211</v>
      </c>
      <c r="B92" s="183"/>
      <c r="C92" s="183"/>
      <c r="D92" s="183"/>
      <c r="E92" s="183"/>
      <c r="F92" s="183"/>
      <c r="G92" s="183"/>
      <c r="H92" s="184"/>
      <c r="I92" s="53"/>
    </row>
    <row r="93" spans="1:9" ht="71.400000000000006" customHeight="1" x14ac:dyDescent="0.3">
      <c r="A93" s="181" t="s">
        <v>223</v>
      </c>
      <c r="B93" s="181"/>
      <c r="C93" s="181"/>
      <c r="D93" s="181"/>
      <c r="E93" s="181"/>
      <c r="F93" s="181"/>
      <c r="G93" s="181"/>
      <c r="H93" s="181"/>
      <c r="I93" s="53"/>
    </row>
    <row r="94" spans="1:9" ht="17.399999999999999" x14ac:dyDescent="0.25">
      <c r="A94" s="180" t="str">
        <f>IF(D91=I76,"","ERREUR-Le total du financement n'est pas égal au total des coûts admissibles")</f>
        <v/>
      </c>
      <c r="B94" s="180"/>
      <c r="C94" s="180"/>
      <c r="D94" s="180"/>
      <c r="E94" s="180"/>
      <c r="F94" s="180"/>
      <c r="G94" s="180"/>
      <c r="H94" s="180"/>
      <c r="I94" s="54"/>
    </row>
    <row r="95" spans="1:9" ht="17.399999999999999" x14ac:dyDescent="0.25">
      <c r="A95" s="173" t="str">
        <f>IF(F91&gt;Source!A82,"ERREUR-Le cumul d'aide publique maximal est dépassée","")</f>
        <v/>
      </c>
      <c r="B95" s="173"/>
      <c r="C95" s="173"/>
      <c r="D95" s="173"/>
      <c r="E95" s="173"/>
      <c r="F95" s="173"/>
      <c r="G95" s="173"/>
      <c r="H95" s="173"/>
      <c r="I95" s="54"/>
    </row>
    <row r="96" spans="1:9" ht="21" customHeight="1" x14ac:dyDescent="0.25">
      <c r="A96" s="181" t="str">
        <f>IF(H91&gt;=Source!A89,"","ERREUR-Le financement privé est insuffisant")</f>
        <v>ERREUR-Le financement privé est insuffisant</v>
      </c>
      <c r="B96" s="181"/>
      <c r="C96" s="181"/>
      <c r="D96" s="181"/>
      <c r="E96" s="181"/>
      <c r="F96" s="181"/>
      <c r="G96" s="181"/>
      <c r="H96" s="181"/>
      <c r="I96" s="54"/>
    </row>
    <row r="97" spans="1:9" ht="17.399999999999999" x14ac:dyDescent="0.25">
      <c r="A97" s="173" t="str">
        <f>IFERROR(IF(I40&gt;0.3,"ERREUR-Le montant maximal de 30% d'aide financière liée aux services d'experts internes est dépassé (cellule I32)",""),0)</f>
        <v/>
      </c>
      <c r="B97" s="173"/>
      <c r="C97" s="173"/>
      <c r="D97" s="173"/>
      <c r="E97" s="173"/>
      <c r="F97" s="173"/>
      <c r="G97" s="173"/>
      <c r="H97" s="173"/>
      <c r="I97" s="54"/>
    </row>
    <row r="98" spans="1:9" ht="17.399999999999999" x14ac:dyDescent="0.3">
      <c r="A98" s="120"/>
      <c r="B98" s="121"/>
      <c r="C98" s="121"/>
      <c r="D98" s="121"/>
      <c r="E98" s="121"/>
      <c r="F98" s="121"/>
      <c r="G98" s="121"/>
      <c r="H98" s="122"/>
      <c r="I98" s="52"/>
    </row>
    <row r="99" spans="1:9" ht="17.399999999999999" x14ac:dyDescent="0.3">
      <c r="A99" s="123" t="s">
        <v>123</v>
      </c>
      <c r="B99" s="124"/>
      <c r="C99" s="124"/>
      <c r="D99" s="124"/>
      <c r="E99" s="124"/>
      <c r="F99" s="124"/>
      <c r="G99" s="124"/>
      <c r="H99" s="125"/>
      <c r="I99" s="52"/>
    </row>
    <row r="100" spans="1:9" ht="17.399999999999999" x14ac:dyDescent="0.3">
      <c r="A100" s="123" t="s">
        <v>160</v>
      </c>
      <c r="B100" s="124"/>
      <c r="C100" s="124"/>
      <c r="D100" s="124"/>
      <c r="E100" s="124"/>
      <c r="F100" s="124"/>
      <c r="G100" s="124"/>
      <c r="H100" s="125"/>
      <c r="I100" s="52"/>
    </row>
    <row r="101" spans="1:9" ht="17.399999999999999" x14ac:dyDescent="0.3">
      <c r="A101" s="123"/>
      <c r="B101" s="124"/>
      <c r="C101" s="124"/>
      <c r="D101" s="124"/>
      <c r="E101" s="124"/>
      <c r="F101" s="124"/>
      <c r="G101" s="124"/>
      <c r="H101" s="125"/>
      <c r="I101" s="52"/>
    </row>
    <row r="102" spans="1:9" ht="17.399999999999999" x14ac:dyDescent="0.3">
      <c r="A102" s="185"/>
      <c r="B102" s="186"/>
      <c r="C102" s="186"/>
      <c r="D102" s="186"/>
      <c r="E102" s="186"/>
      <c r="F102" s="186"/>
      <c r="G102" s="186"/>
      <c r="H102" s="187"/>
      <c r="I102" s="52"/>
    </row>
    <row r="103" spans="1:9" ht="17.399999999999999" x14ac:dyDescent="0.3">
      <c r="A103" s="174" t="s">
        <v>216</v>
      </c>
      <c r="B103" s="175"/>
      <c r="C103" s="175"/>
      <c r="D103" s="176"/>
      <c r="E103" s="176"/>
      <c r="F103" s="126"/>
      <c r="G103" s="127" t="s">
        <v>124</v>
      </c>
      <c r="H103" s="128"/>
      <c r="I103" s="55"/>
    </row>
    <row r="104" spans="1:9" ht="17.399999999999999" x14ac:dyDescent="0.3">
      <c r="A104" s="129"/>
      <c r="B104" s="52"/>
      <c r="C104" s="52"/>
      <c r="D104" s="52"/>
      <c r="E104" s="52"/>
      <c r="F104" s="52"/>
      <c r="G104" s="52"/>
      <c r="H104" s="130"/>
      <c r="I104" s="52"/>
    </row>
    <row r="105" spans="1:9" ht="16.8" x14ac:dyDescent="0.3">
      <c r="A105" s="131"/>
      <c r="B105" s="132"/>
      <c r="C105" s="133"/>
      <c r="D105" s="133"/>
      <c r="E105" s="134"/>
      <c r="F105" s="134"/>
      <c r="G105" s="134"/>
      <c r="H105" s="135"/>
      <c r="I105" s="51"/>
    </row>
    <row r="106" spans="1:9" ht="16.8" x14ac:dyDescent="0.3">
      <c r="A106" s="51"/>
      <c r="B106" s="51"/>
      <c r="C106" s="51"/>
      <c r="D106" s="51"/>
      <c r="E106" s="51"/>
      <c r="F106" s="51"/>
      <c r="G106" s="51"/>
      <c r="H106" s="51"/>
      <c r="I106" s="51"/>
    </row>
  </sheetData>
  <sheetProtection algorithmName="SHA-512" hashValue="H9usT/Yubpv+iaAPgC1Lo4lipZAcnxD2F1/P4Luym0559tMqMCc+SDrPX0N9vbDQlLkBhemSzs18/8lwqd0ayg==" saltValue="zH7yC2SBjvn+Isz1Yx4NTg==" spinCount="100000" sheet="1" objects="1" scenarios="1"/>
  <protectedRanges>
    <protectedRange sqref="A82:A90 D82:D90" name="Plage1_1"/>
  </protectedRanges>
  <mergeCells count="130">
    <mergeCell ref="G43:H43"/>
    <mergeCell ref="E44:F44"/>
    <mergeCell ref="A32:D32"/>
    <mergeCell ref="A33:D33"/>
    <mergeCell ref="A37:D37"/>
    <mergeCell ref="E57:F57"/>
    <mergeCell ref="E58:F58"/>
    <mergeCell ref="A55:C55"/>
    <mergeCell ref="A56:C56"/>
    <mergeCell ref="A40:G40"/>
    <mergeCell ref="G38:H38"/>
    <mergeCell ref="G50:H50"/>
    <mergeCell ref="A43:C43"/>
    <mergeCell ref="A45:C45"/>
    <mergeCell ref="A47:C47"/>
    <mergeCell ref="E46:F46"/>
    <mergeCell ref="G46:H46"/>
    <mergeCell ref="G51:H51"/>
    <mergeCell ref="G52:H52"/>
    <mergeCell ref="G54:H54"/>
    <mergeCell ref="G55:H55"/>
    <mergeCell ref="G56:H56"/>
    <mergeCell ref="G57:H57"/>
    <mergeCell ref="G58:H58"/>
    <mergeCell ref="A3:B3"/>
    <mergeCell ref="A4:B4"/>
    <mergeCell ref="A5:B5"/>
    <mergeCell ref="A50:C50"/>
    <mergeCell ref="A51:C51"/>
    <mergeCell ref="A52:C52"/>
    <mergeCell ref="A53:C53"/>
    <mergeCell ref="C3:E3"/>
    <mergeCell ref="H3:I3"/>
    <mergeCell ref="H13:I13"/>
    <mergeCell ref="A11:D11"/>
    <mergeCell ref="A44:C44"/>
    <mergeCell ref="A9:D9"/>
    <mergeCell ref="A10:D10"/>
    <mergeCell ref="C4:E4"/>
    <mergeCell ref="C5:E5"/>
    <mergeCell ref="C6:E6"/>
    <mergeCell ref="C7:E7"/>
    <mergeCell ref="A13:C13"/>
    <mergeCell ref="H10:I11"/>
    <mergeCell ref="C8:E8"/>
    <mergeCell ref="A6:B6"/>
    <mergeCell ref="A7:B7"/>
    <mergeCell ref="A8:B8"/>
    <mergeCell ref="M22:M30"/>
    <mergeCell ref="J20:J23"/>
    <mergeCell ref="I20:I21"/>
    <mergeCell ref="A20:H20"/>
    <mergeCell ref="A21:H21"/>
    <mergeCell ref="I29:I31"/>
    <mergeCell ref="A29:H29"/>
    <mergeCell ref="A30:H30"/>
    <mergeCell ref="A31:D31"/>
    <mergeCell ref="A28:H28"/>
    <mergeCell ref="A24:H24"/>
    <mergeCell ref="A27:H27"/>
    <mergeCell ref="A25:H25"/>
    <mergeCell ref="A22:H22"/>
    <mergeCell ref="A23:H23"/>
    <mergeCell ref="A26:H26"/>
    <mergeCell ref="A1:I1"/>
    <mergeCell ref="A14:C14"/>
    <mergeCell ref="A15:C15"/>
    <mergeCell ref="A16:C16"/>
    <mergeCell ref="I62:I63"/>
    <mergeCell ref="I41:I42"/>
    <mergeCell ref="A67:H67"/>
    <mergeCell ref="A61:H61"/>
    <mergeCell ref="A19:I19"/>
    <mergeCell ref="A63:H63"/>
    <mergeCell ref="A41:H41"/>
    <mergeCell ref="A42:H42"/>
    <mergeCell ref="E50:F50"/>
    <mergeCell ref="E51:F51"/>
    <mergeCell ref="E52:F52"/>
    <mergeCell ref="E53:F53"/>
    <mergeCell ref="E54:F54"/>
    <mergeCell ref="E55:F55"/>
    <mergeCell ref="E56:F56"/>
    <mergeCell ref="A57:C57"/>
    <mergeCell ref="E43:F43"/>
    <mergeCell ref="E59:F59"/>
    <mergeCell ref="G49:H49"/>
    <mergeCell ref="G45:H45"/>
    <mergeCell ref="A76:H76"/>
    <mergeCell ref="A75:H75"/>
    <mergeCell ref="A79:H79"/>
    <mergeCell ref="A72:H72"/>
    <mergeCell ref="A71:H71"/>
    <mergeCell ref="A73:H73"/>
    <mergeCell ref="A74:H74"/>
    <mergeCell ref="A69:H69"/>
    <mergeCell ref="G60:H60"/>
    <mergeCell ref="E60:F60"/>
    <mergeCell ref="A68:H68"/>
    <mergeCell ref="A62:H62"/>
    <mergeCell ref="A64:H64"/>
    <mergeCell ref="A65:H65"/>
    <mergeCell ref="A66:H66"/>
    <mergeCell ref="A60:C60"/>
    <mergeCell ref="A70:H70"/>
    <mergeCell ref="A97:H97"/>
    <mergeCell ref="A103:C103"/>
    <mergeCell ref="D103:E103"/>
    <mergeCell ref="A91:C91"/>
    <mergeCell ref="A94:H94"/>
    <mergeCell ref="A95:H95"/>
    <mergeCell ref="A96:H96"/>
    <mergeCell ref="A92:H92"/>
    <mergeCell ref="A102:H102"/>
    <mergeCell ref="A93:H93"/>
    <mergeCell ref="G59:H59"/>
    <mergeCell ref="A59:C59"/>
    <mergeCell ref="G47:H47"/>
    <mergeCell ref="G48:H48"/>
    <mergeCell ref="A54:C54"/>
    <mergeCell ref="A58:C58"/>
    <mergeCell ref="G44:H44"/>
    <mergeCell ref="E45:F45"/>
    <mergeCell ref="E47:F47"/>
    <mergeCell ref="E48:F48"/>
    <mergeCell ref="E49:F49"/>
    <mergeCell ref="A48:C48"/>
    <mergeCell ref="A49:C49"/>
    <mergeCell ref="A46:C46"/>
    <mergeCell ref="G53:H53"/>
  </mergeCells>
  <phoneticPr fontId="8" type="noConversion"/>
  <conditionalFormatting sqref="D76">
    <cfRule type="cellIs" dxfId="8" priority="15" operator="notEqual">
      <formula>$H$62</formula>
    </cfRule>
  </conditionalFormatting>
  <conditionalFormatting sqref="E10">
    <cfRule type="expression" dxfId="7" priority="2">
      <formula>$E$9="Non"</formula>
    </cfRule>
  </conditionalFormatting>
  <conditionalFormatting sqref="F91">
    <cfRule type="cellIs" dxfId="6" priority="12" operator="greaterThan">
      <formula>$D$16</formula>
    </cfRule>
  </conditionalFormatting>
  <conditionalFormatting sqref="I4">
    <cfRule type="expression" dxfId="4" priority="9">
      <formula>#REF!&gt;#REF!</formula>
    </cfRule>
  </conditionalFormatting>
  <conditionalFormatting sqref="I5">
    <cfRule type="expression" dxfId="3" priority="7" stopIfTrue="1">
      <formula>#REF!&gt;#REF!</formula>
    </cfRule>
  </conditionalFormatting>
  <conditionalFormatting sqref="I6:I9 H10">
    <cfRule type="expression" dxfId="2" priority="8">
      <formula>#REF!&gt;#REF!</formula>
    </cfRule>
  </conditionalFormatting>
  <conditionalFormatting sqref="I40">
    <cfRule type="expression" dxfId="0" priority="6">
      <formula>$I$40&gt;0.3</formula>
    </cfRule>
  </conditionalFormatting>
  <dataValidations xWindow="739" yWindow="422" count="1">
    <dataValidation type="list" allowBlank="1" showInputMessage="1" showErrorMessage="1" sqref="E9" xr:uid="{8A727398-EEED-4CC4-8FB1-58600A9D9955}">
      <formula1>"(Faites un choix),Oui,Non,"</formula1>
    </dataValidation>
  </dataValidations>
  <pageMargins left="0.23622047244094491" right="0.23622047244094491" top="0.74803149606299213" bottom="0.74803149606299213" header="0.31496062992125984" footer="0.31496062992125984"/>
  <pageSetup paperSize="120" scale="32" fitToHeight="0" orientation="portrait" horizontalDpi="1200" verticalDpi="1200" r:id="rId1"/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77791A95-83C5-4248-A0DD-057561876732}">
            <xm:f>Source!$F$43&lt;&gt;0</xm:f>
            <x14:dxf>
              <font>
                <color theme="0"/>
              </font>
              <fill>
                <patternFill>
                  <bgColor theme="0"/>
                </patternFill>
              </fill>
            </x14:dxf>
          </x14:cfRule>
          <xm:sqref>A92:H92</xm:sqref>
        </x14:conditionalFormatting>
        <x14:conditionalFormatting xmlns:xm="http://schemas.microsoft.com/office/excel/2006/main">
          <x14:cfRule type="expression" priority="4" id="{9E0E0FF4-8811-4D7E-A9BE-9F240F3E0CDA}">
            <xm:f>Source!$A$70=FALSE</xm:f>
            <x14:dxf>
              <font>
                <color rgb="FFFF0000"/>
              </font>
            </x14:dxf>
          </x14:cfRule>
          <xm:sqref>C5:E5</xm:sqref>
        </x14:conditionalFormatting>
        <x14:conditionalFormatting xmlns:xm="http://schemas.microsoft.com/office/excel/2006/main">
          <x14:cfRule type="cellIs" priority="13" operator="lessThan" id="{0DB97D12-C6F6-406A-8CC0-A45A75E695FE}">
            <xm:f>Source!$A$89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H91</xm:sqref>
        </x14:conditionalFormatting>
        <x14:conditionalFormatting xmlns:xm="http://schemas.microsoft.com/office/excel/2006/main">
          <x14:cfRule type="expression" priority="5" id="{D0CB8485-0BC1-47CB-8F4A-725921D17F9F}">
            <xm:f>Source!$A$65=1</xm:f>
            <x14:dxf>
              <fill>
                <patternFill>
                  <bgColor theme="0" tint="-0.499984740745262"/>
                </patternFill>
              </fill>
            </x14:dxf>
          </x14:cfRule>
          <xm:sqref>I29 H31:H37 A31:B38 E31:G38 I32:I38 C38:D38 A40:B40 H40:I40 I40:I41 A42:B44 D43:E44 G43:G44 I43:I44 A45:I60 A61:B61 I61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xWindow="739" yWindow="422" count="7">
        <x14:dataValidation type="list" allowBlank="1" showInputMessage="1" showErrorMessage="1" xr:uid="{E54B85AE-375F-465B-ACCE-26DDECF1EA41}">
          <x14:formula1>
            <xm:f>Source!$A$18:$A$27</xm:f>
          </x14:formula1>
          <xm:sqref>C5:E5</xm:sqref>
        </x14:dataValidation>
        <x14:dataValidation type="list" allowBlank="1" showInputMessage="1" showErrorMessage="1" promptTitle="Durée du projet" prompt="Pour les projets de 12 mois et moins, sélectionnez 1 an; pour ceux de 13 à 24 mois, sélectionnez 2 ans; pour ceux de 25 à 36 mois, sélectionnez 3 ans" xr:uid="{34C44D34-88DC-4666-9AFF-78A0C6728AFB}">
          <x14:formula1>
            <xm:f>Source!$A$53:$A$56</xm:f>
          </x14:formula1>
          <xm:sqref>E11</xm:sqref>
        </x14:dataValidation>
        <x14:dataValidation type="list" allowBlank="1" showInputMessage="1" showErrorMessage="1" xr:uid="{DF1BF6E3-4FBF-4356-8CE5-2201977D41CB}">
          <x14:formula1>
            <xm:f>Source!$A$12:$A$16</xm:f>
          </x14:formula1>
          <xm:sqref>C6:E6</xm:sqref>
        </x14:dataValidation>
        <x14:dataValidation type="list" allowBlank="1" showInputMessage="1" showErrorMessage="1" xr:uid="{3CEBF743-05E6-449B-8F11-B2EBC372D036}">
          <x14:formula1>
            <xm:f>Source!$A$107:$A$115</xm:f>
          </x14:formula1>
          <xm:sqref>C82:C90</xm:sqref>
        </x14:dataValidation>
        <x14:dataValidation type="list" allowBlank="1" showInputMessage="1" showErrorMessage="1" xr:uid="{53CE1225-E6A4-458E-92DC-0427214E7BCF}">
          <x14:formula1>
            <xm:f>Source!$A$95:$A$104</xm:f>
          </x14:formula1>
          <xm:sqref>A82:A90</xm:sqref>
        </x14:dataValidation>
        <x14:dataValidation type="list" allowBlank="1" showInputMessage="1" showErrorMessage="1" xr:uid="{B3741D04-F965-44B7-8A57-5CC0C25D83C9}">
          <x14:formula1>
            <xm:f>IF(Source!$A$65=1,Source!$G$43:$G$49,IF(Source!$A$65=2,Source!$H$43:$H$50,Source!$A$43:$A$51))</xm:f>
          </x14:formula1>
          <xm:sqref>C7:E8</xm:sqref>
        </x14:dataValidation>
        <x14:dataValidation type="list" allowBlank="1" showInputMessage="1" showErrorMessage="1" xr:uid="{B73A0A92-7F54-4C4E-B120-B0A2D0ED6783}">
          <x14:formula1>
            <xm:f>Source!$A$2:$A$6</xm:f>
          </x14:formula1>
          <xm:sqref>E33:E37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DD6A2-85B8-405B-8ED8-67AB0DBAC5FB}">
  <sheetPr codeName="Feuil3"/>
  <dimension ref="A1:AO124"/>
  <sheetViews>
    <sheetView showZeros="0" topLeftCell="A80" zoomScale="85" zoomScaleNormal="85" workbookViewId="0">
      <pane xSplit="1" topLeftCell="B1" activePane="topRight" state="frozen"/>
      <selection activeCell="A29" sqref="A29"/>
      <selection pane="topRight" activeCell="B46" sqref="B46"/>
    </sheetView>
  </sheetViews>
  <sheetFormatPr baseColWidth="10" defaultColWidth="11.109375" defaultRowHeight="13.2" x14ac:dyDescent="0.25"/>
  <cols>
    <col min="1" max="1" width="127.5546875" style="16" bestFit="1" customWidth="1"/>
    <col min="2" max="2" width="40.109375" style="16" bestFit="1" customWidth="1"/>
    <col min="3" max="3" width="22" style="16" customWidth="1"/>
    <col min="4" max="4" width="20" style="16" bestFit="1" customWidth="1"/>
    <col min="5" max="5" width="24.5546875" style="16" customWidth="1"/>
    <col min="6" max="6" width="23.6640625" style="16" customWidth="1"/>
    <col min="7" max="7" width="20.88671875" style="16" customWidth="1"/>
    <col min="8" max="8" width="20.44140625" style="16" customWidth="1"/>
    <col min="9" max="16384" width="11.109375" style="16"/>
  </cols>
  <sheetData>
    <row r="1" spans="1:41" s="15" customFormat="1" ht="20.25" customHeight="1" x14ac:dyDescent="0.3">
      <c r="A1" s="18" t="s">
        <v>14</v>
      </c>
      <c r="B1" s="18" t="s">
        <v>15</v>
      </c>
      <c r="C1" s="18" t="s">
        <v>19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</row>
    <row r="2" spans="1:41" x14ac:dyDescent="0.25">
      <c r="A2" s="19" t="s">
        <v>3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</row>
    <row r="3" spans="1:41" x14ac:dyDescent="0.25">
      <c r="A3" s="113" t="s">
        <v>16</v>
      </c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</row>
    <row r="4" spans="1:41" x14ac:dyDescent="0.25">
      <c r="A4" s="113" t="s">
        <v>192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</row>
    <row r="5" spans="1:41" x14ac:dyDescent="0.25">
      <c r="A5" s="113" t="s">
        <v>17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</row>
    <row r="6" spans="1:41" x14ac:dyDescent="0.25">
      <c r="A6" s="113" t="s">
        <v>18</v>
      </c>
      <c r="B6" s="20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</row>
    <row r="7" spans="1:41" s="15" customFormat="1" ht="20.25" customHeight="1" x14ac:dyDescent="0.25">
      <c r="A7" s="47" t="s">
        <v>125</v>
      </c>
      <c r="B7" s="18" t="s">
        <v>19</v>
      </c>
      <c r="C7" s="19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</row>
    <row r="8" spans="1:41" x14ac:dyDescent="0.2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</row>
    <row r="9" spans="1:41" x14ac:dyDescent="0.25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</row>
    <row r="10" spans="1:41" x14ac:dyDescent="0.25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</row>
    <row r="11" spans="1:41" s="15" customFormat="1" ht="20.25" customHeight="1" x14ac:dyDescent="0.3">
      <c r="A11" s="18" t="s">
        <v>20</v>
      </c>
      <c r="B11" s="18" t="s">
        <v>21</v>
      </c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</row>
    <row r="12" spans="1:41" x14ac:dyDescent="0.25">
      <c r="A12" s="19" t="s">
        <v>135</v>
      </c>
      <c r="B12" s="19">
        <v>0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</row>
    <row r="13" spans="1:41" x14ac:dyDescent="0.25">
      <c r="A13" s="19" t="s">
        <v>95</v>
      </c>
      <c r="B13" s="19">
        <v>1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</row>
    <row r="14" spans="1:41" x14ac:dyDescent="0.25">
      <c r="A14" s="19" t="s">
        <v>96</v>
      </c>
      <c r="B14" s="19">
        <v>2</v>
      </c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</row>
    <row r="15" spans="1:41" x14ac:dyDescent="0.25">
      <c r="A15" s="19" t="s">
        <v>97</v>
      </c>
      <c r="B15" s="19">
        <v>3</v>
      </c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</row>
    <row r="16" spans="1:41" x14ac:dyDescent="0.25">
      <c r="A16" s="22" t="s">
        <v>98</v>
      </c>
      <c r="B16" s="19">
        <v>4</v>
      </c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</row>
    <row r="17" spans="1:41" s="15" customFormat="1" ht="20.25" customHeight="1" x14ac:dyDescent="0.3">
      <c r="A17" s="18" t="s">
        <v>22</v>
      </c>
      <c r="B17" s="18" t="s">
        <v>23</v>
      </c>
      <c r="C17" s="24" t="s">
        <v>99</v>
      </c>
      <c r="D17" s="18" t="s">
        <v>100</v>
      </c>
      <c r="E17" s="18" t="s">
        <v>101</v>
      </c>
      <c r="F17" s="18" t="s">
        <v>102</v>
      </c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</row>
    <row r="18" spans="1:41" x14ac:dyDescent="0.25">
      <c r="A18" s="19" t="s">
        <v>135</v>
      </c>
      <c r="B18" s="19" t="s">
        <v>24</v>
      </c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</row>
    <row r="19" spans="1:41" x14ac:dyDescent="0.25">
      <c r="A19" s="19" t="s">
        <v>168</v>
      </c>
      <c r="B19" s="19" t="s">
        <v>25</v>
      </c>
      <c r="C19" s="19" t="s">
        <v>13</v>
      </c>
      <c r="D19" s="19" t="s">
        <v>13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</row>
    <row r="20" spans="1:41" x14ac:dyDescent="0.25">
      <c r="A20" s="19" t="s">
        <v>178</v>
      </c>
      <c r="B20" s="19" t="s">
        <v>26</v>
      </c>
      <c r="C20" s="19" t="s">
        <v>13</v>
      </c>
      <c r="D20" s="19" t="s">
        <v>13</v>
      </c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</row>
    <row r="21" spans="1:41" x14ac:dyDescent="0.25">
      <c r="A21" s="19" t="s">
        <v>179</v>
      </c>
      <c r="B21" s="19" t="s">
        <v>27</v>
      </c>
      <c r="C21" s="19" t="s">
        <v>13</v>
      </c>
      <c r="D21" s="19" t="s">
        <v>13</v>
      </c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</row>
    <row r="22" spans="1:41" x14ac:dyDescent="0.25">
      <c r="A22" s="19" t="s">
        <v>175</v>
      </c>
      <c r="B22" s="19" t="s">
        <v>28</v>
      </c>
      <c r="C22" s="19" t="s">
        <v>13</v>
      </c>
      <c r="D22" s="19"/>
      <c r="E22" s="19" t="s">
        <v>13</v>
      </c>
      <c r="F22" s="19" t="s">
        <v>13</v>
      </c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</row>
    <row r="23" spans="1:41" x14ac:dyDescent="0.25">
      <c r="A23" s="19" t="s">
        <v>205</v>
      </c>
      <c r="B23" s="19" t="s">
        <v>29</v>
      </c>
      <c r="C23" s="19" t="s">
        <v>13</v>
      </c>
      <c r="D23" s="19"/>
      <c r="E23" s="19" t="s">
        <v>13</v>
      </c>
      <c r="F23" s="19" t="s">
        <v>13</v>
      </c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</row>
    <row r="24" spans="1:41" x14ac:dyDescent="0.25">
      <c r="A24" s="19" t="s">
        <v>176</v>
      </c>
      <c r="B24" s="19" t="s">
        <v>30</v>
      </c>
      <c r="C24" s="19" t="s">
        <v>13</v>
      </c>
      <c r="D24" s="19"/>
      <c r="E24" s="19" t="s">
        <v>13</v>
      </c>
      <c r="F24" s="19" t="s">
        <v>13</v>
      </c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</row>
    <row r="25" spans="1:41" x14ac:dyDescent="0.25">
      <c r="A25" s="19" t="s">
        <v>177</v>
      </c>
      <c r="B25" s="19" t="s">
        <v>31</v>
      </c>
      <c r="C25" s="19"/>
      <c r="D25" s="19"/>
      <c r="E25" s="19"/>
      <c r="F25" s="19" t="s">
        <v>13</v>
      </c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</row>
    <row r="26" spans="1:41" x14ac:dyDescent="0.25">
      <c r="A26" s="19" t="s">
        <v>169</v>
      </c>
      <c r="B26" s="19" t="s">
        <v>32</v>
      </c>
      <c r="C26" s="19"/>
      <c r="D26" s="19"/>
      <c r="E26" s="19"/>
      <c r="F26" s="19" t="s">
        <v>13</v>
      </c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</row>
    <row r="27" spans="1:41" x14ac:dyDescent="0.25">
      <c r="A27" s="19" t="s">
        <v>212</v>
      </c>
      <c r="B27" s="19" t="s">
        <v>33</v>
      </c>
      <c r="C27" s="19"/>
      <c r="D27" s="19"/>
      <c r="E27" s="19"/>
      <c r="F27" s="19" t="s">
        <v>13</v>
      </c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</row>
    <row r="28" spans="1:41" s="15" customFormat="1" ht="20.25" customHeight="1" x14ac:dyDescent="0.25">
      <c r="A28" s="25" t="s">
        <v>34</v>
      </c>
      <c r="B28" s="26"/>
      <c r="C28" s="19"/>
      <c r="D28" s="19"/>
      <c r="E28" s="19"/>
      <c r="F28" s="19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</row>
    <row r="29" spans="1:41" x14ac:dyDescent="0.25">
      <c r="A29" s="27">
        <v>0.5</v>
      </c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</row>
    <row r="30" spans="1:41" x14ac:dyDescent="0.25">
      <c r="A30" s="27">
        <v>0.6</v>
      </c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</row>
    <row r="31" spans="1:41" x14ac:dyDescent="0.25">
      <c r="A31" s="27">
        <v>0.9</v>
      </c>
      <c r="B31" s="19" t="s">
        <v>126</v>
      </c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</row>
    <row r="32" spans="1:41" s="15" customFormat="1" ht="20.25" customHeight="1" x14ac:dyDescent="0.3">
      <c r="A32" s="25" t="s">
        <v>35</v>
      </c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</row>
    <row r="33" spans="1:41" x14ac:dyDescent="0.25">
      <c r="A33" s="27" t="s">
        <v>3</v>
      </c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</row>
    <row r="34" spans="1:41" x14ac:dyDescent="0.25">
      <c r="A34" s="28" t="s">
        <v>36</v>
      </c>
      <c r="B34" s="19" t="s">
        <v>127</v>
      </c>
      <c r="C34" s="19" t="e" cm="1" vm="1">
        <f t="array" aca="1" ref="C34" ca="1">IF(Source!$A$65=1,Source!$A$43:$A$49,IF(Source!$A$65=2,Source!$H$43:$H$50,Source!$A$43:$A$51))</f>
        <v>#VALUE!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</row>
    <row r="35" spans="1:41" x14ac:dyDescent="0.25">
      <c r="A35" s="29" t="s">
        <v>37</v>
      </c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</row>
    <row r="36" spans="1:41" x14ac:dyDescent="0.25">
      <c r="A36" s="29" t="s">
        <v>128</v>
      </c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</row>
    <row r="37" spans="1:41" x14ac:dyDescent="0.25">
      <c r="A37" s="28" t="s">
        <v>38</v>
      </c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</row>
    <row r="38" spans="1:41" s="15" customFormat="1" ht="20.25" customHeight="1" x14ac:dyDescent="0.3">
      <c r="A38" s="25" t="s">
        <v>39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</row>
    <row r="39" spans="1:41" x14ac:dyDescent="0.25">
      <c r="A39" s="19" t="s">
        <v>3</v>
      </c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</row>
    <row r="40" spans="1:41" ht="13.8" thickBot="1" x14ac:dyDescent="0.3">
      <c r="A40" s="29" t="s">
        <v>40</v>
      </c>
      <c r="B40" s="19"/>
      <c r="C40" s="19"/>
      <c r="D40" s="19"/>
      <c r="E40" s="19" t="s">
        <v>198</v>
      </c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</row>
    <row r="41" spans="1:41" ht="13.8" thickBot="1" x14ac:dyDescent="0.3">
      <c r="A41" s="19" t="s">
        <v>41</v>
      </c>
      <c r="B41" s="19" t="s">
        <v>198</v>
      </c>
      <c r="C41" s="118">
        <f>IF('Plan de financement'!C7=A44,0,IF('Plan de financement'!C7=A43,0,0.1))</f>
        <v>0</v>
      </c>
      <c r="D41" s="118">
        <f>IF('Plan de financement'!C8=A43,0,IF('Plan de financement'!C8=A44,0,0.1))</f>
        <v>0</v>
      </c>
      <c r="E41" s="140">
        <f>IF(AND('Plan de financement'!C5=Source!A23,'Plan de financement'!C6=Source!A62,'Plan de financement'!C7=Source!A51),0.4,IF(AND('Plan de financement'!C5=Source!A23,'Plan de financement'!C6=Source!A62,'Plan de financement'!C8=Source!A51),0.4,MAX(C41:D41)))</f>
        <v>0</v>
      </c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</row>
    <row r="42" spans="1:41" s="17" customFormat="1" ht="20.25" customHeight="1" x14ac:dyDescent="0.3">
      <c r="A42" s="25" t="s">
        <v>42</v>
      </c>
      <c r="B42" s="26" t="s">
        <v>197</v>
      </c>
      <c r="C42" s="26" t="s">
        <v>193</v>
      </c>
      <c r="D42" s="26" t="s">
        <v>194</v>
      </c>
      <c r="E42" s="26" t="s">
        <v>195</v>
      </c>
      <c r="F42" s="26" t="s">
        <v>196</v>
      </c>
      <c r="G42" s="25" t="s">
        <v>207</v>
      </c>
      <c r="H42" s="25" t="s">
        <v>208</v>
      </c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AI42" s="26"/>
      <c r="AJ42" s="26"/>
      <c r="AK42" s="26"/>
      <c r="AL42" s="26"/>
      <c r="AM42" s="26"/>
      <c r="AN42" s="26"/>
      <c r="AO42" s="26"/>
    </row>
    <row r="43" spans="1:41" x14ac:dyDescent="0.25">
      <c r="A43" s="29" t="s">
        <v>154</v>
      </c>
      <c r="B43" s="19"/>
      <c r="C43" s="118">
        <f>IF('Plan de financement'!C7=A44,0,0.1)</f>
        <v>0.1</v>
      </c>
      <c r="D43" s="118">
        <f>IF('Plan de financement'!C8=A44,0,0.1)</f>
        <v>0.1</v>
      </c>
      <c r="E43" s="119">
        <f>MAX(C43:D43)</f>
        <v>0.1</v>
      </c>
      <c r="F43" s="119">
        <f>MIN(C43:D43)</f>
        <v>0.1</v>
      </c>
      <c r="G43" s="29" t="s">
        <v>154</v>
      </c>
      <c r="H43" s="29" t="s">
        <v>154</v>
      </c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</row>
    <row r="44" spans="1:41" x14ac:dyDescent="0.25">
      <c r="A44" s="28" t="s">
        <v>104</v>
      </c>
      <c r="B44" s="56">
        <v>0.1</v>
      </c>
      <c r="C44" s="19"/>
      <c r="D44" s="19"/>
      <c r="E44" s="19"/>
      <c r="F44" s="19"/>
      <c r="G44" s="28" t="s">
        <v>103</v>
      </c>
      <c r="H44" s="28" t="s">
        <v>104</v>
      </c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</row>
    <row r="45" spans="1:41" x14ac:dyDescent="0.25">
      <c r="A45" s="28" t="s">
        <v>103</v>
      </c>
      <c r="B45" s="56">
        <v>0.1</v>
      </c>
      <c r="C45" s="19"/>
      <c r="D45" s="19"/>
      <c r="E45" s="19"/>
      <c r="F45" s="19"/>
      <c r="G45" s="28" t="s">
        <v>180</v>
      </c>
      <c r="H45" s="28" t="s">
        <v>103</v>
      </c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</row>
    <row r="46" spans="1:41" x14ac:dyDescent="0.25">
      <c r="A46" s="28" t="s">
        <v>180</v>
      </c>
      <c r="B46" s="56">
        <v>0.1</v>
      </c>
      <c r="C46" s="19"/>
      <c r="D46" s="19"/>
      <c r="E46" s="19"/>
      <c r="F46" s="19"/>
      <c r="G46" s="103" t="s">
        <v>170</v>
      </c>
      <c r="H46" s="28" t="s">
        <v>180</v>
      </c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</row>
    <row r="47" spans="1:41" x14ac:dyDescent="0.25">
      <c r="A47" s="103" t="s">
        <v>218</v>
      </c>
      <c r="B47" s="56"/>
      <c r="C47" s="19"/>
      <c r="D47" s="19"/>
      <c r="E47" s="19"/>
      <c r="F47" s="19"/>
      <c r="G47" s="104" t="s">
        <v>171</v>
      </c>
      <c r="H47" s="103" t="s">
        <v>170</v>
      </c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</row>
    <row r="48" spans="1:41" x14ac:dyDescent="0.25">
      <c r="A48" s="104" t="s">
        <v>219</v>
      </c>
      <c r="B48" s="56">
        <v>0.1</v>
      </c>
      <c r="C48" s="19"/>
      <c r="D48" s="19"/>
      <c r="E48" s="19"/>
      <c r="F48" s="19"/>
      <c r="G48" s="103" t="s">
        <v>172</v>
      </c>
      <c r="H48" s="104" t="s">
        <v>171</v>
      </c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</row>
    <row r="49" spans="1:41" ht="26.4" x14ac:dyDescent="0.25">
      <c r="A49" s="155" t="s">
        <v>220</v>
      </c>
      <c r="B49" s="56"/>
      <c r="C49" s="19"/>
      <c r="D49" s="19"/>
      <c r="E49" s="19"/>
      <c r="F49" s="19"/>
      <c r="G49" s="19" t="s">
        <v>183</v>
      </c>
      <c r="H49" s="103" t="s">
        <v>172</v>
      </c>
      <c r="I49" s="19"/>
      <c r="J49" s="19"/>
      <c r="K49" s="19"/>
      <c r="L49" s="19"/>
      <c r="M49" s="19"/>
      <c r="N49" s="19"/>
      <c r="O49" s="19"/>
      <c r="P49" s="19"/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  <c r="AD49" s="1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</row>
    <row r="50" spans="1:41" x14ac:dyDescent="0.25">
      <c r="A50" s="19" t="s">
        <v>183</v>
      </c>
      <c r="B50" s="56"/>
      <c r="C50" s="19"/>
      <c r="D50" s="19"/>
      <c r="E50" s="19"/>
      <c r="F50" s="19"/>
      <c r="H50" s="19" t="s">
        <v>183</v>
      </c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</row>
    <row r="51" spans="1:41" x14ac:dyDescent="0.25">
      <c r="A51" s="57" t="s">
        <v>129</v>
      </c>
      <c r="B51" s="56">
        <v>0.4</v>
      </c>
      <c r="C51" s="19"/>
      <c r="D51" s="19"/>
      <c r="E51" s="19"/>
      <c r="F51" s="19"/>
      <c r="G51" s="57"/>
      <c r="H51" s="57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</row>
    <row r="52" spans="1:41" s="17" customFormat="1" ht="20.25" customHeight="1" x14ac:dyDescent="0.3">
      <c r="A52" s="25" t="s">
        <v>43</v>
      </c>
      <c r="B52" s="25" t="s">
        <v>44</v>
      </c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</row>
    <row r="53" spans="1:41" x14ac:dyDescent="0.25">
      <c r="A53" s="29" t="s">
        <v>135</v>
      </c>
      <c r="B53" s="30">
        <v>0</v>
      </c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</row>
    <row r="54" spans="1:41" x14ac:dyDescent="0.25">
      <c r="A54" s="28" t="s">
        <v>45</v>
      </c>
      <c r="B54" s="31">
        <v>1</v>
      </c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</row>
    <row r="55" spans="1:41" x14ac:dyDescent="0.25">
      <c r="A55" s="29" t="s">
        <v>46</v>
      </c>
      <c r="B55" s="30">
        <v>2</v>
      </c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</row>
    <row r="56" spans="1:41" x14ac:dyDescent="0.25">
      <c r="A56" s="28" t="s">
        <v>47</v>
      </c>
      <c r="B56" s="31">
        <v>3</v>
      </c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</row>
    <row r="57" spans="1:41" s="15" customFormat="1" ht="20.25" customHeight="1" x14ac:dyDescent="0.3">
      <c r="A57" s="25" t="s">
        <v>48</v>
      </c>
      <c r="B57" s="25" t="s">
        <v>49</v>
      </c>
      <c r="C57" s="25" t="s">
        <v>50</v>
      </c>
      <c r="D57" s="25" t="s">
        <v>51</v>
      </c>
      <c r="E57" s="25" t="s">
        <v>52</v>
      </c>
      <c r="F57" s="25" t="s">
        <v>146</v>
      </c>
      <c r="G57" s="18" t="s">
        <v>147</v>
      </c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</row>
    <row r="58" spans="1:41" x14ac:dyDescent="0.25">
      <c r="A58" s="29" t="s">
        <v>3</v>
      </c>
      <c r="B58" s="32">
        <v>0</v>
      </c>
      <c r="C58" s="32">
        <v>0</v>
      </c>
      <c r="D58" s="32">
        <v>0</v>
      </c>
      <c r="E58" s="32">
        <v>0</v>
      </c>
      <c r="F58" s="20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</row>
    <row r="59" spans="1:41" x14ac:dyDescent="0.25">
      <c r="A59" s="23" t="s">
        <v>95</v>
      </c>
      <c r="B59" s="33">
        <v>5000</v>
      </c>
      <c r="C59" s="34">
        <v>75000</v>
      </c>
      <c r="D59" s="34" t="s">
        <v>106</v>
      </c>
      <c r="E59" s="34" t="s">
        <v>53</v>
      </c>
      <c r="F59" s="76">
        <v>0.2</v>
      </c>
      <c r="G59" s="76">
        <v>0.2</v>
      </c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</row>
    <row r="60" spans="1:41" x14ac:dyDescent="0.25">
      <c r="A60" s="22" t="s">
        <v>96</v>
      </c>
      <c r="B60" s="35">
        <v>25000</v>
      </c>
      <c r="C60" s="32">
        <v>150000</v>
      </c>
      <c r="D60" s="32" t="s">
        <v>107</v>
      </c>
      <c r="E60" s="36" t="s">
        <v>108</v>
      </c>
      <c r="F60" s="76">
        <v>0.2</v>
      </c>
      <c r="G60" s="76">
        <v>0.2</v>
      </c>
      <c r="H60" s="19"/>
      <c r="I60" s="19"/>
      <c r="J60" s="19"/>
      <c r="K60" s="19"/>
      <c r="L60" s="19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</row>
    <row r="61" spans="1:41" x14ac:dyDescent="0.25">
      <c r="A61" s="23" t="s">
        <v>97</v>
      </c>
      <c r="B61" s="33">
        <v>7500</v>
      </c>
      <c r="C61" s="34">
        <v>150000</v>
      </c>
      <c r="D61" s="32" t="s">
        <v>107</v>
      </c>
      <c r="E61" s="34" t="s">
        <v>109</v>
      </c>
      <c r="F61" s="76">
        <v>0.2</v>
      </c>
      <c r="G61" s="76">
        <v>0.2</v>
      </c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</row>
    <row r="62" spans="1:41" x14ac:dyDescent="0.25">
      <c r="A62" s="22" t="s">
        <v>98</v>
      </c>
      <c r="B62" s="35">
        <v>7500</v>
      </c>
      <c r="C62" s="32">
        <v>150000</v>
      </c>
      <c r="D62" s="32" t="s">
        <v>107</v>
      </c>
      <c r="E62" s="36" t="s">
        <v>109</v>
      </c>
      <c r="F62" s="76">
        <v>0.2</v>
      </c>
      <c r="G62" s="76">
        <v>0.1</v>
      </c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</row>
    <row r="63" spans="1:41" s="15" customFormat="1" ht="20.25" customHeight="1" x14ac:dyDescent="0.3">
      <c r="A63" s="37" t="s">
        <v>54</v>
      </c>
      <c r="B63" s="37" t="s">
        <v>55</v>
      </c>
      <c r="C63" s="18"/>
      <c r="D63" s="18"/>
      <c r="E63" s="18"/>
      <c r="F63" s="18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</row>
    <row r="64" spans="1:41" s="15" customFormat="1" ht="20.25" customHeight="1" x14ac:dyDescent="0.3">
      <c r="A64" s="26" t="str" cm="1">
        <f t="array" ref="A64:C64">'Plan de financement'!C6:E6</f>
        <v>(Faites un choix)</v>
      </c>
      <c r="B64" s="26">
        <v>0</v>
      </c>
      <c r="C64" s="18">
        <v>0</v>
      </c>
      <c r="D64" s="18"/>
      <c r="E64" s="18"/>
      <c r="F64" s="18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</row>
    <row r="65" spans="1:41" ht="24" customHeight="1" x14ac:dyDescent="0.25">
      <c r="A65" s="73">
        <f>IF(A64=A13,B13,IF(A64=A14,B14,IF(A64=A15,B15,IF(A64=A16,B16,0))))</f>
        <v>0</v>
      </c>
      <c r="B65" s="74" t="str">
        <f>'Plan de financement'!E11</f>
        <v>(Faites un choix)</v>
      </c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</row>
    <row r="66" spans="1:41" s="15" customFormat="1" ht="20.25" customHeight="1" x14ac:dyDescent="0.3">
      <c r="A66" s="37" t="s">
        <v>56</v>
      </c>
      <c r="B66" s="37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</row>
    <row r="67" spans="1:41" s="15" customFormat="1" ht="20.25" customHeight="1" x14ac:dyDescent="0.3">
      <c r="A67" s="26" t="str">
        <f>'Plan de financement'!C5</f>
        <v>(Faites un choix)</v>
      </c>
      <c r="B67" s="26"/>
      <c r="C67" s="18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</row>
    <row r="68" spans="1:41" x14ac:dyDescent="0.25">
      <c r="A68" s="21" t="str">
        <f>IF(Source!A67=Source!A18,Source!B18,IF(Source!A67=Source!A19,Source!B19,IF(Source!A67=Source!A20,Source!B20,IF(Source!A67=Source!A21,Source!B21,IF(Source!A67=Source!A22,Source!B22,IF(Source!A67=Source!A23,Source!B23,IF(Source!A67=Source!A24,Source!B24,IF(Source!A67=Source!A25,Source!B25,IF(Source!A67=Source!A26,Source!B26,IF(Source!A67=Source!A27,Source!B27))))))))))</f>
        <v>CL0</v>
      </c>
      <c r="B68" s="19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</row>
    <row r="69" spans="1:41" s="15" customFormat="1" ht="20.25" customHeight="1" x14ac:dyDescent="0.3">
      <c r="A69" s="37" t="s">
        <v>57</v>
      </c>
      <c r="B69" s="37" t="s">
        <v>58</v>
      </c>
      <c r="C69" s="18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</row>
    <row r="70" spans="1:41" x14ac:dyDescent="0.25">
      <c r="A70" s="21" t="b">
        <f>(IF(AND(A68="CL1",A65=1),TRUE,IF(AND(A68="CL1",A65=2),TRUE,IF(AND(A68="CL2",A65=1),TRUE,IF(AND(A68="CL2",A65=2),TRUE,IF(AND(A68="CL3",A65=1),TRUE,IF(AND(A68="CL3",A65=2),TRUE,IF(AND(A68="CL4",A65=1),TRUE,IF(AND(A68="CL4",A65=3),TRUE,IF(AND(A68="CL4",A65=4),TRUE,IF(AND(A68="CL5",A65=1),TRUE,IF(AND(A68="CL5",A65=3),TRUE,IF(AND(A68="CL5",A65=4),TRUE,IF(AND(A68="CL6",A65=1),TRUE,IF(AND(A68="CL6",A65=3),TRUE,IF(AND(A68="CL6",A65=4),TRUE,IF(AND(A68="CL7",A65=4),TRUE,IF(AND(A68="CL8",A65=4),TRUE,IF(AND(A68="CL9",A65=4),TRUE,FALSE)))))))))))))))))))</f>
        <v>0</v>
      </c>
      <c r="B70" s="19" t="s">
        <v>59</v>
      </c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</row>
    <row r="71" spans="1:41" x14ac:dyDescent="0.25">
      <c r="A71" s="38">
        <f>IF(AND(A65=1,A70=TRUE),C59,IF(AND(A65=2,A70=TRUE),C60,IF(AND(A65=3,A70=TRUE),C61,IF(AND(A65=4,A70=TRUE),C62,0))))</f>
        <v>0</v>
      </c>
      <c r="B71" s="19" t="s">
        <v>60</v>
      </c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</row>
    <row r="72" spans="1:41" x14ac:dyDescent="0.25">
      <c r="A72" s="38">
        <f>IF(AND(A65=1,A70=TRUE),B59,IF(AND(A65=2,A70=TRUE),B60,IF(AND(A65=3,A70=TRUE),B61,IF(AND(A65=4,A70=TRUE),B62,0))))</f>
        <v>0</v>
      </c>
      <c r="B72" s="19" t="s">
        <v>61</v>
      </c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</row>
    <row r="73" spans="1:41" s="15" customFormat="1" ht="20.25" customHeight="1" x14ac:dyDescent="0.3">
      <c r="A73" s="37" t="s">
        <v>62</v>
      </c>
      <c r="B73" s="37"/>
      <c r="C73" s="18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</row>
    <row r="74" spans="1:41" x14ac:dyDescent="0.25">
      <c r="A74" s="75">
        <v>0.5</v>
      </c>
      <c r="B74" s="19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</row>
    <row r="75" spans="1:41" s="15" customFormat="1" ht="20.25" customHeight="1" x14ac:dyDescent="0.3">
      <c r="A75" s="37" t="s">
        <v>63</v>
      </c>
      <c r="B75" s="37" t="s">
        <v>64</v>
      </c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</row>
    <row r="76" spans="1:41" x14ac:dyDescent="0.25">
      <c r="A76" s="21" t="str">
        <f>'Plan de financement'!C7</f>
        <v>(Faites un choix si applicable)</v>
      </c>
      <c r="B76" s="19" t="s">
        <v>65</v>
      </c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  <c r="R76" s="19"/>
      <c r="S76" s="19"/>
      <c r="T76" s="19"/>
      <c r="U76" s="19"/>
      <c r="V76" s="19"/>
      <c r="W76" s="19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</row>
    <row r="77" spans="1:41" x14ac:dyDescent="0.25">
      <c r="A77" s="39">
        <f>E41</f>
        <v>0</v>
      </c>
      <c r="B77" s="19" t="s">
        <v>145</v>
      </c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  <c r="R77" s="19"/>
      <c r="S77" s="19"/>
      <c r="T77" s="19"/>
      <c r="U77" s="19"/>
      <c r="V77" s="19"/>
      <c r="W77" s="19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</row>
    <row r="78" spans="1:41" x14ac:dyDescent="0.25">
      <c r="A78" s="39"/>
      <c r="B78" s="19"/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  <c r="R78" s="19"/>
      <c r="S78" s="19"/>
      <c r="T78" s="19"/>
      <c r="U78" s="19"/>
      <c r="V78" s="19"/>
      <c r="W78" s="19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</row>
    <row r="79" spans="1:41" s="15" customFormat="1" ht="20.25" customHeight="1" x14ac:dyDescent="0.3">
      <c r="A79" s="37" t="s">
        <v>148</v>
      </c>
      <c r="B79" s="37" t="s">
        <v>64</v>
      </c>
      <c r="C79" s="18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</row>
    <row r="80" spans="1:41" x14ac:dyDescent="0.25">
      <c r="A80" s="39">
        <f>A74+A77</f>
        <v>0.5</v>
      </c>
      <c r="B80" s="19" t="s">
        <v>66</v>
      </c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  <c r="R80" s="19"/>
      <c r="S80" s="19"/>
      <c r="T80" s="19"/>
      <c r="U80" s="19"/>
      <c r="V80" s="19"/>
      <c r="W80" s="19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</row>
    <row r="81" spans="1:41" ht="20.25" customHeight="1" x14ac:dyDescent="0.25">
      <c r="A81" s="37" t="s">
        <v>149</v>
      </c>
      <c r="B81" s="37" t="s">
        <v>64</v>
      </c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19"/>
      <c r="AK81" s="19"/>
      <c r="AL81" s="19"/>
      <c r="AM81" s="19"/>
      <c r="AN81" s="19"/>
      <c r="AO81" s="19"/>
    </row>
    <row r="82" spans="1:41" x14ac:dyDescent="0.25">
      <c r="A82" s="75">
        <f>IF(AND(A65=4,A76=A51),0.9,IF(A76=A44,0.7,IF(A76=A45,0.7,IF(A76=A46,0.7,IF(A76=A47,0.7,IF(A76=A48,0.7,IF(A76=A49,0.7,IF(A76=A50,0.7,IF(A76=A51,0.7,0.6)))))))))</f>
        <v>0.6</v>
      </c>
      <c r="B82" s="19" t="s">
        <v>150</v>
      </c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  <c r="R82" s="19"/>
      <c r="S82" s="19"/>
      <c r="T82" s="19"/>
      <c r="U82" s="19"/>
      <c r="V82" s="19"/>
      <c r="W82" s="19"/>
      <c r="X82" s="19"/>
      <c r="Y82" s="19"/>
      <c r="Z82" s="19"/>
      <c r="AA82" s="19"/>
      <c r="AB82" s="19"/>
      <c r="AC82" s="19"/>
      <c r="AD82" s="19"/>
      <c r="AE82" s="19"/>
      <c r="AF82" s="19"/>
      <c r="AG82" s="19"/>
      <c r="AH82" s="19"/>
      <c r="AI82" s="19"/>
      <c r="AJ82" s="19"/>
      <c r="AK82" s="19"/>
      <c r="AL82" s="19"/>
      <c r="AM82" s="19"/>
      <c r="AN82" s="19"/>
      <c r="AO82" s="19"/>
    </row>
    <row r="83" spans="1:41" ht="20.25" customHeight="1" x14ac:dyDescent="0.25">
      <c r="A83" s="37" t="s">
        <v>12</v>
      </c>
      <c r="B83" s="37" t="s">
        <v>64</v>
      </c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19"/>
      <c r="AK83" s="19"/>
      <c r="AL83" s="19"/>
      <c r="AM83" s="19"/>
      <c r="AN83" s="19"/>
      <c r="AO83" s="19"/>
    </row>
    <row r="84" spans="1:41" x14ac:dyDescent="0.25">
      <c r="A84" s="40" t="str" cm="1">
        <f t="array" ref="A84">_xlfn.IFS('[1]Coût Structure de financement'!B7=A58,"Choisir un volet",'[1]Coût Structure de financement'!B7=A59,#REF!,'[1]Coût Structure de financement'!B7=A60,#REF!,'[1]Coût Structure de financement'!B7=A61,#REF!,'[1]Coût Structure de financement'!B7=A62,#REF!,'[1]Coût Structure de financement'!B7=#REF!,#REF!,'[1]Coût Structure de financement'!B7=#REF!,#REF!,'[1]Coût Structure de financement'!B7=#REF!,#REF!)</f>
        <v>Choisir un volet</v>
      </c>
      <c r="B84" s="19" t="s">
        <v>67</v>
      </c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  <c r="R84" s="19"/>
      <c r="S84" s="19"/>
      <c r="T84" s="19"/>
      <c r="U84" s="19"/>
      <c r="V84" s="19"/>
      <c r="W84" s="19"/>
      <c r="X84" s="19"/>
      <c r="Y84" s="19"/>
      <c r="Z84" s="19"/>
      <c r="AA84" s="19"/>
      <c r="AB84" s="19"/>
      <c r="AC84" s="19"/>
      <c r="AD84" s="19"/>
      <c r="AE84" s="19"/>
      <c r="AF84" s="19"/>
      <c r="AG84" s="19"/>
      <c r="AH84" s="19"/>
      <c r="AI84" s="19"/>
      <c r="AJ84" s="19"/>
      <c r="AK84" s="19"/>
      <c r="AL84" s="19"/>
      <c r="AM84" s="19"/>
      <c r="AN84" s="19"/>
      <c r="AO84" s="19"/>
    </row>
    <row r="85" spans="1:41" ht="53.25" customHeight="1" x14ac:dyDescent="0.25">
      <c r="A85" s="37" t="s">
        <v>68</v>
      </c>
      <c r="B85" s="37" t="s">
        <v>64</v>
      </c>
      <c r="C85" s="77"/>
      <c r="D85" s="77"/>
      <c r="E85" s="77"/>
      <c r="F85" s="77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  <c r="R85" s="19"/>
      <c r="S85" s="19"/>
      <c r="T85" s="19"/>
      <c r="U85" s="19"/>
      <c r="V85" s="19"/>
      <c r="W85" s="19"/>
      <c r="X85" s="19"/>
      <c r="Y85" s="19"/>
      <c r="Z85" s="19"/>
      <c r="AA85" s="19"/>
      <c r="AB85" s="19"/>
      <c r="AC85" s="19"/>
      <c r="AD85" s="19"/>
      <c r="AE85" s="19"/>
      <c r="AF85" s="19"/>
      <c r="AG85" s="19"/>
      <c r="AH85" s="19"/>
      <c r="AI85" s="19"/>
      <c r="AJ85" s="19"/>
      <c r="AK85" s="19"/>
      <c r="AL85" s="19"/>
      <c r="AM85" s="19"/>
      <c r="AN85" s="19"/>
      <c r="AO85" s="19"/>
    </row>
    <row r="86" spans="1:41" ht="14.4" x14ac:dyDescent="0.25">
      <c r="A86" s="20"/>
      <c r="B86" s="41" t="s">
        <v>99</v>
      </c>
      <c r="C86" s="78"/>
      <c r="D86" s="78"/>
      <c r="E86" s="42"/>
      <c r="F86" s="43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  <c r="R86" s="19"/>
      <c r="S86" s="19"/>
      <c r="T86" s="19"/>
      <c r="U86" s="19"/>
      <c r="V86" s="19"/>
      <c r="W86" s="19"/>
      <c r="X86" s="19"/>
      <c r="Y86" s="19"/>
      <c r="Z86" s="19"/>
      <c r="AA86" s="19"/>
      <c r="AB86" s="19"/>
      <c r="AC86" s="19"/>
      <c r="AD86" s="19"/>
      <c r="AE86" s="19"/>
      <c r="AF86" s="19"/>
      <c r="AG86" s="19"/>
      <c r="AH86" s="19"/>
      <c r="AI86" s="19"/>
      <c r="AJ86" s="19"/>
      <c r="AK86" s="19"/>
      <c r="AL86" s="19"/>
      <c r="AM86" s="19"/>
      <c r="AN86" s="19"/>
      <c r="AO86" s="19"/>
    </row>
    <row r="87" spans="1:41" ht="14.4" x14ac:dyDescent="0.25">
      <c r="A87" s="20"/>
      <c r="B87" s="41" t="s">
        <v>100</v>
      </c>
      <c r="C87" s="78"/>
      <c r="D87" s="78"/>
      <c r="E87" s="42"/>
      <c r="F87" s="43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  <c r="R87" s="19"/>
      <c r="S87" s="19"/>
      <c r="T87" s="19"/>
      <c r="U87" s="19"/>
      <c r="V87" s="19"/>
      <c r="W87" s="19"/>
      <c r="X87" s="19"/>
      <c r="Y87" s="19"/>
      <c r="Z87" s="19"/>
      <c r="AA87" s="19"/>
      <c r="AB87" s="19"/>
      <c r="AC87" s="19"/>
      <c r="AD87" s="19"/>
      <c r="AE87" s="19"/>
      <c r="AF87" s="19"/>
      <c r="AG87" s="19"/>
      <c r="AH87" s="19"/>
      <c r="AI87" s="19"/>
      <c r="AJ87" s="19"/>
      <c r="AK87" s="19"/>
      <c r="AL87" s="19"/>
      <c r="AM87" s="19"/>
      <c r="AN87" s="19"/>
      <c r="AO87" s="19"/>
    </row>
    <row r="88" spans="1:41" ht="14.4" x14ac:dyDescent="0.25">
      <c r="A88" s="20"/>
      <c r="B88" s="41" t="s">
        <v>110</v>
      </c>
      <c r="C88" s="42"/>
      <c r="D88" s="78"/>
      <c r="E88" s="42"/>
      <c r="F88" s="43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  <c r="R88" s="19"/>
      <c r="S88" s="19"/>
      <c r="T88" s="19"/>
      <c r="U88" s="19"/>
      <c r="V88" s="19"/>
      <c r="W88" s="19"/>
      <c r="X88" s="19"/>
      <c r="Y88" s="19"/>
      <c r="Z88" s="19"/>
      <c r="AA88" s="19"/>
      <c r="AB88" s="19"/>
      <c r="AC88" s="19"/>
      <c r="AD88" s="19"/>
      <c r="AE88" s="19"/>
      <c r="AF88" s="19"/>
      <c r="AG88" s="19"/>
      <c r="AH88" s="19"/>
      <c r="AI88" s="19"/>
      <c r="AJ88" s="19"/>
      <c r="AK88" s="19"/>
      <c r="AL88" s="19"/>
      <c r="AM88" s="19"/>
      <c r="AN88" s="19"/>
      <c r="AO88" s="19"/>
    </row>
    <row r="89" spans="1:41" ht="14.4" x14ac:dyDescent="0.25">
      <c r="A89" s="83">
        <f>IF(AND(A65=4,A76=A51),0.1,0.2)</f>
        <v>0.2</v>
      </c>
      <c r="B89" s="41" t="s">
        <v>111</v>
      </c>
      <c r="C89" s="78"/>
      <c r="D89" s="78"/>
      <c r="E89" s="42"/>
      <c r="F89" s="43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  <c r="R89" s="19"/>
      <c r="S89" s="19"/>
      <c r="T89" s="19"/>
      <c r="U89" s="19"/>
      <c r="V89" s="19"/>
      <c r="W89" s="19"/>
      <c r="X89" s="19"/>
      <c r="Y89" s="19"/>
      <c r="Z89" s="19"/>
      <c r="AA89" s="19"/>
      <c r="AB89" s="19"/>
      <c r="AC89" s="19"/>
      <c r="AD89" s="19"/>
      <c r="AE89" s="19"/>
      <c r="AF89" s="19"/>
      <c r="AG89" s="19"/>
      <c r="AH89" s="19"/>
      <c r="AI89" s="19"/>
      <c r="AJ89" s="19"/>
      <c r="AK89" s="19"/>
      <c r="AL89" s="19"/>
      <c r="AM89" s="19"/>
      <c r="AN89" s="19"/>
      <c r="AO89" s="19"/>
    </row>
    <row r="90" spans="1:41" ht="14.4" x14ac:dyDescent="0.25">
      <c r="A90" s="152">
        <f>'Plan de financement'!I38*Source!A80</f>
        <v>0</v>
      </c>
      <c r="B90" s="19" t="s">
        <v>213</v>
      </c>
      <c r="C90" s="19"/>
      <c r="D90" s="19"/>
      <c r="E90" s="42"/>
      <c r="F90" s="43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  <c r="R90" s="19"/>
      <c r="S90" s="19"/>
      <c r="T90" s="19"/>
      <c r="U90" s="19"/>
      <c r="V90" s="19"/>
      <c r="W90" s="19"/>
      <c r="X90" s="19"/>
      <c r="Y90" s="19"/>
      <c r="Z90" s="19"/>
      <c r="AA90" s="19"/>
      <c r="AB90" s="19"/>
      <c r="AC90" s="19"/>
      <c r="AD90" s="19"/>
      <c r="AE90" s="19"/>
      <c r="AF90" s="19"/>
      <c r="AG90" s="19"/>
      <c r="AH90" s="19"/>
      <c r="AI90" s="19"/>
      <c r="AJ90" s="19"/>
      <c r="AK90" s="19"/>
      <c r="AL90" s="19"/>
      <c r="AM90" s="19"/>
      <c r="AN90" s="19"/>
      <c r="AO90" s="19"/>
    </row>
    <row r="91" spans="1:41" x14ac:dyDescent="0.25">
      <c r="A91" s="152">
        <f>('Plan de financement'!I76-'Plan de financement'!I38)/0.7*Source!A80*0.3</f>
        <v>0</v>
      </c>
      <c r="B91" s="19" t="s">
        <v>214</v>
      </c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  <c r="R91" s="19"/>
      <c r="S91" s="19"/>
      <c r="T91" s="19"/>
      <c r="U91" s="19"/>
      <c r="V91" s="19"/>
      <c r="W91" s="19"/>
      <c r="X91" s="19"/>
      <c r="Y91" s="19"/>
      <c r="Z91" s="19"/>
      <c r="AA91" s="19"/>
      <c r="AB91" s="19"/>
      <c r="AC91" s="19"/>
      <c r="AD91" s="19"/>
      <c r="AE91" s="19"/>
      <c r="AF91" s="19"/>
      <c r="AG91" s="19"/>
      <c r="AH91" s="19"/>
      <c r="AI91" s="19"/>
      <c r="AJ91" s="19"/>
      <c r="AK91" s="19"/>
      <c r="AL91" s="19"/>
      <c r="AM91" s="19"/>
      <c r="AN91" s="19"/>
      <c r="AO91" s="19"/>
    </row>
    <row r="92" spans="1:41" x14ac:dyDescent="0.25">
      <c r="A92" s="152">
        <f>MIN(A90:A91)</f>
        <v>0</v>
      </c>
      <c r="B92" s="19" t="s">
        <v>215</v>
      </c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  <c r="R92" s="19"/>
      <c r="S92" s="19"/>
      <c r="T92" s="19"/>
      <c r="U92" s="19"/>
      <c r="V92" s="19"/>
      <c r="W92" s="19"/>
      <c r="X92" s="19"/>
      <c r="Y92" s="19"/>
      <c r="Z92" s="19"/>
      <c r="AA92" s="19"/>
      <c r="AB92" s="19"/>
      <c r="AC92" s="19"/>
      <c r="AD92" s="19"/>
      <c r="AE92" s="19"/>
      <c r="AF92" s="19"/>
      <c r="AG92" s="19"/>
      <c r="AH92" s="19"/>
      <c r="AI92" s="19"/>
      <c r="AJ92" s="19"/>
      <c r="AK92" s="19"/>
      <c r="AL92" s="19"/>
      <c r="AM92" s="19"/>
      <c r="AN92" s="19"/>
      <c r="AO92" s="19"/>
    </row>
    <row r="93" spans="1:41" x14ac:dyDescent="0.25">
      <c r="A93" s="19"/>
      <c r="B93" s="19"/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  <c r="R93" s="19"/>
      <c r="S93" s="19"/>
      <c r="T93" s="19"/>
      <c r="U93" s="19"/>
      <c r="V93" s="19"/>
      <c r="W93" s="19"/>
      <c r="X93" s="19"/>
      <c r="Y93" s="19"/>
      <c r="Z93" s="19"/>
      <c r="AA93" s="19"/>
      <c r="AB93" s="19"/>
      <c r="AC93" s="19"/>
      <c r="AD93" s="19"/>
      <c r="AE93" s="19"/>
      <c r="AF93" s="19"/>
      <c r="AG93" s="19"/>
      <c r="AH93" s="19"/>
      <c r="AI93" s="19"/>
      <c r="AJ93" s="19"/>
      <c r="AK93" s="19"/>
      <c r="AL93" s="19"/>
      <c r="AM93" s="19"/>
      <c r="AN93" s="19"/>
      <c r="AO93" s="19"/>
    </row>
    <row r="94" spans="1:41" x14ac:dyDescent="0.25">
      <c r="A94" s="44" t="s">
        <v>69</v>
      </c>
      <c r="B94" s="19"/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  <c r="R94" s="19"/>
      <c r="S94" s="19"/>
      <c r="T94" s="19"/>
      <c r="U94" s="19"/>
      <c r="V94" s="19"/>
      <c r="W94" s="19"/>
      <c r="X94" s="19"/>
      <c r="Y94" s="19"/>
      <c r="Z94" s="19"/>
      <c r="AA94" s="19"/>
      <c r="AB94" s="19"/>
      <c r="AC94" s="19"/>
      <c r="AD94" s="19"/>
      <c r="AE94" s="19"/>
      <c r="AF94" s="19"/>
      <c r="AG94" s="19"/>
      <c r="AH94" s="19"/>
      <c r="AI94" s="19"/>
      <c r="AJ94" s="19"/>
      <c r="AK94" s="19"/>
      <c r="AL94" s="19"/>
      <c r="AM94" s="19"/>
      <c r="AN94" s="19"/>
      <c r="AO94" s="19"/>
    </row>
    <row r="95" spans="1:41" x14ac:dyDescent="0.25">
      <c r="A95" s="45" t="s">
        <v>3</v>
      </c>
      <c r="B95" s="19"/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  <c r="R95" s="19"/>
      <c r="S95" s="19"/>
      <c r="T95" s="19"/>
      <c r="U95" s="19"/>
      <c r="V95" s="19"/>
      <c r="W95" s="19"/>
      <c r="X95" s="19"/>
      <c r="Y95" s="19"/>
      <c r="Z95" s="19"/>
      <c r="AA95" s="19"/>
      <c r="AB95" s="19"/>
      <c r="AC95" s="19"/>
      <c r="AD95" s="19"/>
      <c r="AE95" s="19"/>
      <c r="AF95" s="19"/>
      <c r="AG95" s="19"/>
      <c r="AH95" s="19"/>
      <c r="AI95" s="19"/>
      <c r="AJ95" s="19"/>
      <c r="AK95" s="19"/>
      <c r="AL95" s="19"/>
      <c r="AM95" s="19"/>
      <c r="AN95" s="19"/>
      <c r="AO95" s="19"/>
    </row>
    <row r="96" spans="1:41" x14ac:dyDescent="0.25">
      <c r="A96" s="19" t="s">
        <v>4</v>
      </c>
      <c r="B96" s="19"/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  <c r="R96" s="19"/>
      <c r="S96" s="19"/>
      <c r="T96" s="19"/>
      <c r="U96" s="19"/>
      <c r="V96" s="19"/>
      <c r="W96" s="19"/>
      <c r="X96" s="19"/>
      <c r="Y96" s="19"/>
      <c r="Z96" s="19"/>
      <c r="AA96" s="19"/>
      <c r="AB96" s="19"/>
      <c r="AC96" s="19"/>
      <c r="AD96" s="19"/>
      <c r="AE96" s="19"/>
      <c r="AF96" s="19"/>
      <c r="AG96" s="19"/>
      <c r="AH96" s="19"/>
      <c r="AI96" s="19"/>
      <c r="AJ96" s="19"/>
      <c r="AK96" s="19"/>
      <c r="AL96" s="19"/>
      <c r="AM96" s="19"/>
      <c r="AN96" s="19"/>
      <c r="AO96" s="19"/>
    </row>
    <row r="97" spans="1:41" x14ac:dyDescent="0.25">
      <c r="A97" s="19" t="s">
        <v>187</v>
      </c>
      <c r="B97" s="19"/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  <c r="R97" s="19"/>
      <c r="S97" s="19"/>
      <c r="T97" s="19"/>
      <c r="U97" s="19"/>
      <c r="V97" s="19"/>
      <c r="W97" s="19"/>
      <c r="X97" s="19"/>
      <c r="Y97" s="19"/>
      <c r="Z97" s="19"/>
      <c r="AA97" s="19"/>
      <c r="AB97" s="19"/>
      <c r="AC97" s="19"/>
      <c r="AD97" s="19"/>
      <c r="AE97" s="19"/>
      <c r="AF97" s="19"/>
      <c r="AG97" s="19"/>
      <c r="AH97" s="19"/>
      <c r="AI97" s="19"/>
      <c r="AJ97" s="19"/>
      <c r="AK97" s="19"/>
      <c r="AL97" s="19"/>
      <c r="AM97" s="19"/>
      <c r="AN97" s="19"/>
      <c r="AO97" s="19"/>
    </row>
    <row r="98" spans="1:41" x14ac:dyDescent="0.25">
      <c r="A98" s="19" t="s">
        <v>70</v>
      </c>
      <c r="B98" s="19"/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  <c r="R98" s="19"/>
      <c r="S98" s="19"/>
      <c r="T98" s="19"/>
      <c r="U98" s="19"/>
      <c r="V98" s="19"/>
      <c r="W98" s="19"/>
      <c r="X98" s="19"/>
      <c r="Y98" s="19"/>
      <c r="Z98" s="19"/>
      <c r="AA98" s="19"/>
      <c r="AB98" s="19"/>
      <c r="AC98" s="19"/>
      <c r="AD98" s="19"/>
      <c r="AE98" s="19"/>
      <c r="AF98" s="19"/>
      <c r="AG98" s="19"/>
      <c r="AH98" s="19"/>
      <c r="AI98" s="19"/>
      <c r="AJ98" s="19"/>
      <c r="AK98" s="19"/>
      <c r="AL98" s="19"/>
      <c r="AM98" s="19"/>
      <c r="AN98" s="19"/>
      <c r="AO98" s="19"/>
    </row>
    <row r="99" spans="1:41" x14ac:dyDescent="0.25">
      <c r="A99" s="19" t="s">
        <v>71</v>
      </c>
      <c r="B99" s="19"/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  <c r="R99" s="19"/>
      <c r="S99" s="19"/>
      <c r="T99" s="19"/>
      <c r="U99" s="19"/>
      <c r="V99" s="19"/>
      <c r="W99" s="19"/>
      <c r="X99" s="19"/>
      <c r="Y99" s="19"/>
      <c r="Z99" s="19"/>
      <c r="AA99" s="19"/>
      <c r="AB99" s="19"/>
      <c r="AC99" s="19"/>
      <c r="AD99" s="19"/>
      <c r="AE99" s="19"/>
      <c r="AF99" s="19"/>
      <c r="AG99" s="19"/>
      <c r="AH99" s="19"/>
      <c r="AI99" s="19"/>
      <c r="AJ99" s="19"/>
      <c r="AK99" s="19"/>
      <c r="AL99" s="19"/>
      <c r="AM99" s="19"/>
      <c r="AN99" s="19"/>
      <c r="AO99" s="19"/>
    </row>
    <row r="100" spans="1:41" x14ac:dyDescent="0.25">
      <c r="A100" s="19" t="s">
        <v>72</v>
      </c>
      <c r="B100" s="19"/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  <c r="R100" s="19"/>
      <c r="S100" s="19"/>
      <c r="T100" s="19"/>
      <c r="U100" s="19"/>
      <c r="V100" s="19"/>
      <c r="W100" s="19"/>
      <c r="X100" s="19"/>
      <c r="Y100" s="19"/>
      <c r="Z100" s="19"/>
      <c r="AA100" s="19"/>
      <c r="AB100" s="19"/>
      <c r="AC100" s="19"/>
      <c r="AD100" s="19"/>
      <c r="AE100" s="19"/>
      <c r="AF100" s="19"/>
      <c r="AG100" s="19"/>
      <c r="AH100" s="19"/>
      <c r="AI100" s="19"/>
      <c r="AJ100" s="19"/>
      <c r="AK100" s="19"/>
      <c r="AL100" s="19"/>
      <c r="AM100" s="19"/>
      <c r="AN100" s="19"/>
      <c r="AO100" s="19"/>
    </row>
    <row r="101" spans="1:41" x14ac:dyDescent="0.25">
      <c r="A101" s="19" t="s">
        <v>73</v>
      </c>
      <c r="B101" s="19"/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  <c r="R101" s="19"/>
      <c r="S101" s="19"/>
      <c r="T101" s="19"/>
      <c r="U101" s="19"/>
      <c r="V101" s="19"/>
      <c r="W101" s="19"/>
      <c r="X101" s="19"/>
      <c r="Y101" s="19"/>
      <c r="Z101" s="19"/>
      <c r="AA101" s="19"/>
      <c r="AB101" s="19"/>
      <c r="AC101" s="19"/>
      <c r="AD101" s="19"/>
      <c r="AE101" s="19"/>
      <c r="AF101" s="19"/>
      <c r="AG101" s="19"/>
      <c r="AH101" s="19"/>
      <c r="AI101" s="19"/>
      <c r="AJ101" s="19"/>
      <c r="AK101" s="19"/>
      <c r="AL101" s="19"/>
      <c r="AM101" s="19"/>
      <c r="AN101" s="19"/>
      <c r="AO101" s="19"/>
    </row>
    <row r="102" spans="1:41" x14ac:dyDescent="0.25">
      <c r="A102" s="19" t="s">
        <v>190</v>
      </c>
      <c r="B102" s="19"/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  <c r="R102" s="19"/>
      <c r="S102" s="19"/>
      <c r="T102" s="19"/>
      <c r="U102" s="19"/>
      <c r="V102" s="19"/>
      <c r="W102" s="19"/>
      <c r="X102" s="19"/>
      <c r="Y102" s="19"/>
      <c r="Z102" s="19"/>
      <c r="AA102" s="19"/>
      <c r="AB102" s="19"/>
      <c r="AC102" s="19"/>
      <c r="AD102" s="19"/>
      <c r="AE102" s="19"/>
      <c r="AF102" s="19"/>
      <c r="AG102" s="19"/>
      <c r="AH102" s="19"/>
      <c r="AI102" s="19"/>
      <c r="AJ102" s="19"/>
      <c r="AK102" s="19"/>
      <c r="AL102" s="19"/>
      <c r="AM102" s="19"/>
      <c r="AN102" s="19"/>
      <c r="AO102" s="19"/>
    </row>
    <row r="103" spans="1:41" x14ac:dyDescent="0.25">
      <c r="A103" s="19" t="s">
        <v>74</v>
      </c>
      <c r="B103" s="19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  <c r="R103" s="19"/>
      <c r="S103" s="19"/>
      <c r="T103" s="19"/>
      <c r="U103" s="19"/>
      <c r="V103" s="19"/>
      <c r="W103" s="19"/>
      <c r="X103" s="19"/>
      <c r="Y103" s="19"/>
      <c r="Z103" s="19"/>
      <c r="AA103" s="19"/>
      <c r="AB103" s="19"/>
      <c r="AC103" s="19"/>
      <c r="AD103" s="19"/>
      <c r="AE103" s="19"/>
      <c r="AF103" s="19"/>
      <c r="AG103" s="19"/>
      <c r="AH103" s="19"/>
      <c r="AI103" s="19"/>
      <c r="AJ103" s="19"/>
      <c r="AK103" s="19"/>
      <c r="AL103" s="19"/>
      <c r="AM103" s="19"/>
      <c r="AN103" s="19"/>
      <c r="AO103" s="19"/>
    </row>
    <row r="104" spans="1:41" x14ac:dyDescent="0.25">
      <c r="A104" s="19" t="s">
        <v>75</v>
      </c>
      <c r="B104" s="19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  <c r="R104" s="19"/>
      <c r="S104" s="19"/>
      <c r="T104" s="19"/>
      <c r="U104" s="19"/>
      <c r="V104" s="19"/>
      <c r="W104" s="19"/>
      <c r="X104" s="19"/>
      <c r="Y104" s="19"/>
      <c r="Z104" s="19"/>
      <c r="AA104" s="19"/>
      <c r="AB104" s="19"/>
      <c r="AC104" s="19"/>
      <c r="AD104" s="19"/>
      <c r="AE104" s="19"/>
      <c r="AF104" s="19"/>
      <c r="AG104" s="19"/>
      <c r="AH104" s="19"/>
      <c r="AI104" s="19"/>
      <c r="AJ104" s="19"/>
      <c r="AK104" s="19"/>
      <c r="AL104" s="19"/>
      <c r="AM104" s="19"/>
      <c r="AN104" s="19"/>
      <c r="AO104" s="19"/>
    </row>
    <row r="105" spans="1:41" x14ac:dyDescent="0.25">
      <c r="A105" s="19"/>
      <c r="B105" s="19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9"/>
      <c r="AN105" s="19"/>
      <c r="AO105" s="19"/>
    </row>
    <row r="106" spans="1:41" x14ac:dyDescent="0.25">
      <c r="A106" s="44" t="s">
        <v>76</v>
      </c>
      <c r="B106" s="19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  <c r="R106" s="19"/>
      <c r="S106" s="19"/>
      <c r="T106" s="19"/>
      <c r="U106" s="19"/>
      <c r="V106" s="19"/>
      <c r="W106" s="19"/>
      <c r="X106" s="19"/>
      <c r="Y106" s="19"/>
      <c r="Z106" s="19"/>
      <c r="AA106" s="19"/>
      <c r="AB106" s="19"/>
      <c r="AC106" s="19"/>
      <c r="AD106" s="19"/>
      <c r="AE106" s="19"/>
      <c r="AF106" s="19"/>
      <c r="AG106" s="19"/>
      <c r="AH106" s="19"/>
      <c r="AI106" s="19"/>
      <c r="AJ106" s="19"/>
      <c r="AK106" s="19"/>
      <c r="AL106" s="19"/>
      <c r="AM106" s="19"/>
      <c r="AN106" s="19"/>
      <c r="AO106" s="19"/>
    </row>
    <row r="107" spans="1:41" x14ac:dyDescent="0.25">
      <c r="A107" s="45" t="s">
        <v>3</v>
      </c>
      <c r="B107" s="19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  <c r="R107" s="19"/>
      <c r="S107" s="19"/>
      <c r="T107" s="19"/>
      <c r="U107" s="19"/>
      <c r="V107" s="19"/>
      <c r="W107" s="19"/>
      <c r="X107" s="19"/>
      <c r="Y107" s="19"/>
      <c r="Z107" s="19"/>
      <c r="AA107" s="19"/>
      <c r="AB107" s="19"/>
      <c r="AC107" s="19"/>
      <c r="AD107" s="19"/>
      <c r="AE107" s="19"/>
      <c r="AF107" s="19"/>
      <c r="AG107" s="19"/>
      <c r="AH107" s="19"/>
      <c r="AI107" s="19"/>
      <c r="AJ107" s="19"/>
      <c r="AK107" s="19"/>
      <c r="AL107" s="19"/>
      <c r="AM107" s="19"/>
      <c r="AN107" s="19"/>
      <c r="AO107" s="19"/>
    </row>
    <row r="108" spans="1:41" x14ac:dyDescent="0.25">
      <c r="A108" s="19" t="s">
        <v>11</v>
      </c>
      <c r="B108" s="21">
        <v>0</v>
      </c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9"/>
      <c r="AN108" s="19"/>
      <c r="AO108" s="19"/>
    </row>
    <row r="109" spans="1:41" x14ac:dyDescent="0.25">
      <c r="A109" s="19" t="s">
        <v>77</v>
      </c>
      <c r="B109" s="21">
        <v>1</v>
      </c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  <c r="R109" s="19"/>
      <c r="S109" s="19"/>
      <c r="T109" s="19"/>
      <c r="U109" s="19"/>
      <c r="V109" s="19"/>
      <c r="W109" s="19"/>
      <c r="X109" s="19"/>
      <c r="Y109" s="19"/>
      <c r="Z109" s="19"/>
      <c r="AA109" s="19"/>
      <c r="AB109" s="19"/>
      <c r="AC109" s="19"/>
      <c r="AD109" s="19"/>
      <c r="AE109" s="19"/>
      <c r="AF109" s="19"/>
      <c r="AG109" s="19"/>
      <c r="AH109" s="19"/>
      <c r="AI109" s="19"/>
      <c r="AJ109" s="19"/>
      <c r="AK109" s="19"/>
      <c r="AL109" s="19"/>
      <c r="AM109" s="19"/>
      <c r="AN109" s="19"/>
      <c r="AO109" s="19"/>
    </row>
    <row r="110" spans="1:41" x14ac:dyDescent="0.25">
      <c r="A110" s="19" t="s">
        <v>152</v>
      </c>
      <c r="B110" s="21">
        <v>1</v>
      </c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  <c r="R110" s="19"/>
      <c r="S110" s="19"/>
      <c r="T110" s="19"/>
      <c r="U110" s="19"/>
      <c r="V110" s="19"/>
      <c r="W110" s="19"/>
      <c r="X110" s="19"/>
      <c r="Y110" s="19"/>
      <c r="Z110" s="19"/>
      <c r="AA110" s="19"/>
      <c r="AB110" s="19"/>
      <c r="AC110" s="19"/>
      <c r="AD110" s="19"/>
      <c r="AE110" s="19"/>
      <c r="AF110" s="19"/>
      <c r="AG110" s="19"/>
      <c r="AH110" s="19"/>
      <c r="AI110" s="19"/>
      <c r="AJ110" s="19"/>
      <c r="AK110" s="19"/>
      <c r="AL110" s="19"/>
      <c r="AM110" s="19"/>
      <c r="AN110" s="19"/>
      <c r="AO110" s="19"/>
    </row>
    <row r="111" spans="1:41" x14ac:dyDescent="0.25">
      <c r="A111" s="19" t="s">
        <v>209</v>
      </c>
      <c r="B111" s="21">
        <v>1</v>
      </c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9"/>
      <c r="AN111" s="19"/>
      <c r="AO111" s="19"/>
    </row>
    <row r="112" spans="1:41" x14ac:dyDescent="0.25">
      <c r="A112" s="19" t="s">
        <v>153</v>
      </c>
      <c r="B112" s="21">
        <v>1</v>
      </c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  <c r="Y112" s="19"/>
      <c r="Z112" s="19"/>
      <c r="AA112" s="19"/>
      <c r="AB112" s="19"/>
      <c r="AC112" s="19"/>
      <c r="AD112" s="19"/>
      <c r="AE112" s="19"/>
      <c r="AF112" s="19"/>
      <c r="AG112" s="19"/>
      <c r="AH112" s="19"/>
      <c r="AI112" s="19"/>
      <c r="AJ112" s="19"/>
      <c r="AK112" s="19"/>
      <c r="AL112" s="19"/>
      <c r="AM112" s="19"/>
      <c r="AN112" s="19"/>
      <c r="AO112" s="19"/>
    </row>
    <row r="113" spans="1:41" x14ac:dyDescent="0.25">
      <c r="A113" s="19" t="s">
        <v>203</v>
      </c>
      <c r="B113" s="21">
        <v>1</v>
      </c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  <c r="AD113" s="19"/>
      <c r="AE113" s="19"/>
      <c r="AF113" s="19"/>
      <c r="AG113" s="19"/>
      <c r="AH113" s="19"/>
      <c r="AI113" s="19"/>
      <c r="AJ113" s="19"/>
      <c r="AK113" s="19"/>
      <c r="AL113" s="19"/>
      <c r="AM113" s="19"/>
      <c r="AN113" s="19"/>
      <c r="AO113" s="19"/>
    </row>
    <row r="114" spans="1:41" x14ac:dyDescent="0.25">
      <c r="A114" s="19" t="s">
        <v>78</v>
      </c>
      <c r="B114" s="21">
        <v>0</v>
      </c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  <c r="AD114" s="19"/>
      <c r="AE114" s="19"/>
      <c r="AF114" s="19"/>
      <c r="AG114" s="19"/>
      <c r="AH114" s="19"/>
      <c r="AI114" s="19"/>
      <c r="AJ114" s="19"/>
      <c r="AK114" s="19"/>
      <c r="AL114" s="19"/>
      <c r="AM114" s="19"/>
      <c r="AN114" s="19"/>
      <c r="AO114" s="19"/>
    </row>
    <row r="115" spans="1:41" x14ac:dyDescent="0.25">
      <c r="A115" s="19" t="s">
        <v>79</v>
      </c>
      <c r="B115" s="21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  <c r="AD115" s="19"/>
      <c r="AE115" s="19"/>
      <c r="AF115" s="19"/>
      <c r="AG115" s="19"/>
      <c r="AH115" s="19"/>
      <c r="AI115" s="19"/>
      <c r="AJ115" s="19"/>
      <c r="AK115" s="19"/>
      <c r="AL115" s="19"/>
      <c r="AM115" s="19"/>
      <c r="AN115" s="19"/>
      <c r="AO115" s="19"/>
    </row>
    <row r="116" spans="1:41" x14ac:dyDescent="0.25">
      <c r="A116" s="80"/>
      <c r="B116" s="19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  <c r="AD116" s="19"/>
      <c r="AE116" s="19"/>
      <c r="AF116" s="19"/>
      <c r="AG116" s="19"/>
      <c r="AH116" s="19"/>
      <c r="AI116" s="19"/>
      <c r="AJ116" s="19"/>
      <c r="AK116" s="19"/>
      <c r="AL116" s="19"/>
      <c r="AM116" s="19"/>
      <c r="AN116" s="19"/>
      <c r="AO116" s="19"/>
    </row>
    <row r="117" spans="1:41" x14ac:dyDescent="0.25">
      <c r="A117" s="19"/>
      <c r="B117" s="19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  <c r="AD117" s="19"/>
      <c r="AE117" s="19"/>
      <c r="AF117" s="19"/>
      <c r="AG117" s="19"/>
      <c r="AH117" s="19"/>
      <c r="AI117" s="19"/>
      <c r="AJ117" s="19"/>
      <c r="AK117" s="19"/>
      <c r="AL117" s="19"/>
      <c r="AM117" s="19"/>
      <c r="AN117" s="19"/>
      <c r="AO117" s="19"/>
    </row>
    <row r="118" spans="1:41" x14ac:dyDescent="0.25">
      <c r="A118" s="19"/>
      <c r="B118" s="19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  <c r="AD118" s="19"/>
      <c r="AE118" s="19"/>
      <c r="AF118" s="19"/>
      <c r="AG118" s="19"/>
      <c r="AH118" s="19"/>
      <c r="AI118" s="19"/>
      <c r="AJ118" s="19"/>
      <c r="AK118" s="19"/>
      <c r="AL118" s="19"/>
      <c r="AM118" s="19"/>
      <c r="AN118" s="19"/>
      <c r="AO118" s="19"/>
    </row>
    <row r="119" spans="1:41" x14ac:dyDescent="0.25">
      <c r="A119" s="19"/>
      <c r="B119" s="19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  <c r="AD119" s="19"/>
      <c r="AE119" s="19"/>
      <c r="AF119" s="19"/>
      <c r="AG119" s="19"/>
      <c r="AH119" s="19"/>
      <c r="AI119" s="19"/>
      <c r="AJ119" s="19"/>
      <c r="AK119" s="19"/>
      <c r="AL119" s="19"/>
      <c r="AM119" s="19"/>
      <c r="AN119" s="19"/>
      <c r="AO119" s="19"/>
    </row>
    <row r="120" spans="1:41" x14ac:dyDescent="0.25">
      <c r="A120" s="79"/>
      <c r="B120" s="19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  <c r="R120" s="19"/>
      <c r="S120" s="19"/>
      <c r="T120" s="19"/>
      <c r="U120" s="19"/>
      <c r="V120" s="19"/>
      <c r="W120" s="19"/>
      <c r="X120" s="19"/>
      <c r="Y120" s="19"/>
      <c r="Z120" s="19"/>
      <c r="AA120" s="19"/>
      <c r="AB120" s="19"/>
      <c r="AC120" s="19"/>
      <c r="AD120" s="19"/>
      <c r="AE120" s="19"/>
      <c r="AF120" s="19"/>
      <c r="AG120" s="19"/>
      <c r="AH120" s="19"/>
      <c r="AI120" s="19"/>
      <c r="AJ120" s="19"/>
      <c r="AK120" s="19"/>
      <c r="AL120" s="19"/>
      <c r="AM120" s="19"/>
      <c r="AN120" s="19"/>
      <c r="AO120" s="19"/>
    </row>
    <row r="121" spans="1:41" x14ac:dyDescent="0.25">
      <c r="A121" s="19"/>
      <c r="B121" s="19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  <c r="R121" s="19"/>
      <c r="S121" s="19"/>
      <c r="T121" s="19"/>
      <c r="U121" s="19"/>
      <c r="V121" s="19"/>
      <c r="W121" s="19"/>
      <c r="X121" s="19"/>
      <c r="Y121" s="19"/>
      <c r="Z121" s="19"/>
      <c r="AA121" s="19"/>
      <c r="AB121" s="19"/>
      <c r="AC121" s="19"/>
      <c r="AD121" s="19"/>
      <c r="AE121" s="19"/>
      <c r="AF121" s="19"/>
      <c r="AG121" s="19"/>
      <c r="AH121" s="19"/>
      <c r="AI121" s="19"/>
      <c r="AJ121" s="19"/>
      <c r="AK121" s="19"/>
      <c r="AL121" s="19"/>
      <c r="AM121" s="19"/>
      <c r="AN121" s="19"/>
      <c r="AO121" s="19"/>
    </row>
    <row r="122" spans="1:41" x14ac:dyDescent="0.25">
      <c r="A122" s="21"/>
      <c r="B122" s="19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  <c r="R122" s="19"/>
      <c r="S122" s="19"/>
      <c r="T122" s="19"/>
      <c r="U122" s="19"/>
      <c r="V122" s="19"/>
      <c r="W122" s="19"/>
      <c r="X122" s="19"/>
      <c r="Y122" s="19"/>
      <c r="Z122" s="19"/>
      <c r="AA122" s="19"/>
      <c r="AB122" s="19"/>
      <c r="AC122" s="19"/>
      <c r="AD122" s="19"/>
      <c r="AE122" s="19"/>
      <c r="AF122" s="19"/>
      <c r="AG122" s="19"/>
      <c r="AH122" s="19"/>
      <c r="AI122" s="19"/>
      <c r="AJ122" s="19"/>
      <c r="AK122" s="19"/>
      <c r="AL122" s="19"/>
      <c r="AM122" s="19"/>
      <c r="AN122" s="19"/>
      <c r="AO122" s="19"/>
    </row>
    <row r="123" spans="1:41" x14ac:dyDescent="0.25">
      <c r="A123" s="21"/>
      <c r="B123" s="19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9"/>
      <c r="AN123" s="19"/>
      <c r="AO123" s="19"/>
    </row>
    <row r="124" spans="1:41" x14ac:dyDescent="0.25">
      <c r="A124" s="19"/>
      <c r="B124" s="19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</row>
  </sheetData>
  <sheetProtection algorithmName="SHA-512" hashValue="cIqurIN0VIbACGTV4AltFLgkT+qmANwTfONGfHD0Sc8A5BpOj1nVqworc9fuRd4WLJO8Se6CrFx3mfq2Xe/RCQ==" saltValue="rTiOujkJ6WKEipw4A0qAig==" spinCount="100000" sheet="1" objects="1" scenarios="1"/>
  <phoneticPr fontId="8" type="noConversion"/>
  <pageMargins left="0.7" right="0.7" top="0.75" bottom="0.75" header="0.3" footer="0.3"/>
  <pageSetup orientation="portrait" horizontalDpi="1200" verticalDpi="1200" r:id="rId1"/>
  <tableParts count="4"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0C261D32E3624D81156C227BE4A5B1" ma:contentTypeVersion="5" ma:contentTypeDescription="Crée un document." ma:contentTypeScope="" ma:versionID="da269c4aed42acc6060b3ff97b775091">
  <xsd:schema xmlns:xsd="http://www.w3.org/2001/XMLSchema" xmlns:xs="http://www.w3.org/2001/XMLSchema" xmlns:p="http://schemas.microsoft.com/office/2006/metadata/properties" xmlns:ns2="4af4371d-bb1f-45db-87fd-84154f966167" xmlns:ns3="168a77a2-27a7-4d90-8740-5119586f1896" targetNamespace="http://schemas.microsoft.com/office/2006/metadata/properties" ma:root="true" ma:fieldsID="b1f18170ef0c85ae0a3abf3bac5b3ba4" ns2:_="" ns3:_="">
    <xsd:import namespace="4af4371d-bb1f-45db-87fd-84154f966167"/>
    <xsd:import namespace="168a77a2-27a7-4d90-8740-5119586f18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f4371d-bb1f-45db-87fd-84154f96616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8a77a2-27a7-4d90-8740-5119586f189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8a77a2-27a7-4d90-8740-5119586f1896">
      <UserInfo>
        <DisplayName>Desbiens Bénédicte (DASIP) (Québec)</DisplayName>
        <AccountId>45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FA6DAB4-96DE-4220-A6A6-4DE187C5A8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af4371d-bb1f-45db-87fd-84154f966167"/>
    <ds:schemaRef ds:uri="168a77a2-27a7-4d90-8740-5119586f18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45A863D-B8BB-4866-BFE0-00D84D804A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6BFD81D-0B3B-4716-844A-0D889C7B8FC1}">
  <ds:schemaRefs>
    <ds:schemaRef ds:uri="http://purl.org/dc/terms/"/>
    <ds:schemaRef ds:uri="168a77a2-27a7-4d90-8740-5119586f1896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4af4371d-bb1f-45db-87fd-84154f966167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2</vt:i4>
      </vt:variant>
    </vt:vector>
  </HeadingPairs>
  <TitlesOfParts>
    <vt:vector size="5" baseType="lpstr">
      <vt:lpstr>Instructions</vt:lpstr>
      <vt:lpstr>Plan de financement</vt:lpstr>
      <vt:lpstr>Source</vt:lpstr>
      <vt:lpstr>Instructions!_ftn1</vt:lpstr>
      <vt:lpstr>'Plan de financement'!Zone_d_impression</vt:lpstr>
    </vt:vector>
  </TitlesOfParts>
  <Manager/>
  <Company>MAPAQ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Dufour Sara (DPP) (Québec)</dc:creator>
  <cp:keywords/>
  <dc:description/>
  <cp:lastModifiedBy>Guindon Geneviève (DAGPST) (Québec)</cp:lastModifiedBy>
  <cp:revision/>
  <dcterms:created xsi:type="dcterms:W3CDTF">2023-03-08T14:47:28Z</dcterms:created>
  <dcterms:modified xsi:type="dcterms:W3CDTF">2025-05-06T15:22:32Z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0x010100180C261D32E3624D81156C227BE4A5B1</vt:lpwstr>
  </property>
</Properties>
</file>