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1.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C:\Users\CynthiaMarmen\Downloads\"/>
    </mc:Choice>
  </mc:AlternateContent>
  <xr:revisionPtr revIDLastSave="0" documentId="8_{415404C4-AB7E-4E95-B8DC-F8168C9D31FE}" xr6:coauthVersionLast="47" xr6:coauthVersionMax="47" xr10:uidLastSave="{00000000-0000-0000-0000-000000000000}"/>
  <workbookProtection workbookAlgorithmName="SHA-512" workbookHashValue="4vI6ZFVw5TPNY/EbrGcnUrsFAphkUCwvGwyQabmy0RhryI9WNc+Jtev1m8SSeJ4oJM2lBFXpNM2/tHi5v+g3eg==" workbookSaltValue="UZJ2s4HvdEavmLfpSMeatw==" workbookSpinCount="100000" lockStructure="1"/>
  <bookViews>
    <workbookView xWindow="-120" yWindow="-120" windowWidth="29040" windowHeight="15720" tabRatio="902" firstSheet="5" activeTab="5" xr2:uid="{329A5B06-EE1B-4744-A924-20B3AFCFD6A7}"/>
  </bookViews>
  <sheets>
    <sheet name="Données_MRC&amp;Villes" sheetId="37" state="hidden" r:id="rId1"/>
    <sheet name="Sources" sheetId="2" state="hidden" r:id="rId2"/>
    <sheet name="MCC - initiale" sheetId="39" state="hidden" r:id="rId3"/>
    <sheet name="MCC - comité" sheetId="9" state="hidden" r:id="rId4"/>
    <sheet name="MCC - finale" sheetId="38" state="hidden" r:id="rId5"/>
    <sheet name="Identification du bien" sheetId="1" r:id="rId6"/>
    <sheet name="Intervention 1" sheetId="20" r:id="rId7"/>
    <sheet name="Intervention 2" sheetId="40" r:id="rId8"/>
    <sheet name="Intervention 3" sheetId="41" r:id="rId9"/>
    <sheet name="Intervention 4" sheetId="42" r:id="rId10"/>
    <sheet name="Intervention 5" sheetId="43" r:id="rId11"/>
    <sheet name="Intervention 6" sheetId="44" r:id="rId12"/>
    <sheet name="Intervention 7" sheetId="45" r:id="rId13"/>
    <sheet name="Intervention 8" sheetId="46" r:id="rId14"/>
    <sheet name="Intervention 9" sheetId="47" r:id="rId15"/>
    <sheet name="Intervention 10" sheetId="54" r:id="rId16"/>
    <sheet name="Intervention 11" sheetId="48" state="hidden" r:id="rId17"/>
    <sheet name="Intervention 12" sheetId="49" state="hidden" r:id="rId18"/>
    <sheet name="Intervention 13" sheetId="50" state="hidden" r:id="rId19"/>
    <sheet name="Intervention 14" sheetId="51" state="hidden" r:id="rId20"/>
    <sheet name="Intervention 15" sheetId="52" state="hidden" r:id="rId21"/>
    <sheet name="Intervention 16" sheetId="53" state="hidden" r:id="rId22"/>
    <sheet name="Intervention 17" sheetId="55" state="hidden" r:id="rId23"/>
    <sheet name="Intervention 18" sheetId="56" state="hidden" r:id="rId24"/>
    <sheet name="Intervention 19" sheetId="57" state="hidden" r:id="rId25"/>
    <sheet name="Intervention 20" sheetId="58" state="hidden" r:id="rId26"/>
    <sheet name="Sommaire_Demande initiale" sheetId="25" r:id="rId27"/>
    <sheet name="Sommaire_Demande finale" sheetId="60" state="hidden" r:id="rId28"/>
    <sheet name="Sommaire_Reddition de comptes" sheetId="34" state="hidden" r:id="rId29"/>
  </sheets>
  <externalReferences>
    <externalReference r:id="rId30"/>
  </externalReferences>
  <definedNames>
    <definedName name="_xlnm._FilterDatabase" localSheetId="0" hidden="1">'Données_MRC&amp;Villes'!$A$1:$H$1199</definedName>
    <definedName name="Regions">[1]Source!$D$2:$D$18</definedName>
    <definedName name="_xlnm.Print_Area" localSheetId="6">'Intervention 1'!$A$1:$Q$44</definedName>
    <definedName name="_xlnm.Print_Area" localSheetId="15">'Intervention 10'!$A$1:$Q$44</definedName>
    <definedName name="_xlnm.Print_Area" localSheetId="16">'Intervention 11'!$A$1:$Q$44</definedName>
    <definedName name="_xlnm.Print_Area" localSheetId="17">'Intervention 12'!$A$1:$Q$44</definedName>
    <definedName name="_xlnm.Print_Area" localSheetId="18">'Intervention 13'!$A$1:$Q$44</definedName>
    <definedName name="_xlnm.Print_Area" localSheetId="19">'Intervention 14'!$A$1:$Q$44</definedName>
    <definedName name="_xlnm.Print_Area" localSheetId="20">'Intervention 15'!$A$1:$Q$44</definedName>
    <definedName name="_xlnm.Print_Area" localSheetId="21">'Intervention 16'!$A$1:$Q$44</definedName>
    <definedName name="_xlnm.Print_Area" localSheetId="22">'Intervention 17'!$A$1:$Q$44</definedName>
    <definedName name="_xlnm.Print_Area" localSheetId="23">'Intervention 18'!$A$1:$Q$44</definedName>
    <definedName name="_xlnm.Print_Area" localSheetId="24">'Intervention 19'!$A$1:$Q$44</definedName>
    <definedName name="_xlnm.Print_Area" localSheetId="7">'Intervention 2'!$A$1:$Q$44</definedName>
    <definedName name="_xlnm.Print_Area" localSheetId="25">'Intervention 20'!$A$1:$Q$44</definedName>
    <definedName name="_xlnm.Print_Area" localSheetId="8">'Intervention 3'!$A$1:$Q$44</definedName>
    <definedName name="_xlnm.Print_Area" localSheetId="9">'Intervention 4'!$A$1:$Q$44</definedName>
    <definedName name="_xlnm.Print_Area" localSheetId="10">'Intervention 5'!$A$1:$Q$44</definedName>
    <definedName name="_xlnm.Print_Area" localSheetId="11">'Intervention 6'!$A$1:$Q$44</definedName>
    <definedName name="_xlnm.Print_Area" localSheetId="12">'Intervention 7'!$A$1:$Q$44</definedName>
    <definedName name="_xlnm.Print_Area" localSheetId="13">'Intervention 8'!$A$1:$Q$44</definedName>
    <definedName name="_xlnm.Print_Area" localSheetId="14">'Intervention 9'!$A$1:$Q$44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58" l="1"/>
  <c r="B42" i="57"/>
  <c r="B42" i="56"/>
  <c r="B42" i="55"/>
  <c r="B42" i="53"/>
  <c r="B42" i="52"/>
  <c r="B42" i="51"/>
  <c r="B42" i="50"/>
  <c r="B42" i="49"/>
  <c r="B42" i="48"/>
  <c r="B42" i="54"/>
  <c r="B42" i="47"/>
  <c r="B42" i="46"/>
  <c r="B42" i="45"/>
  <c r="B42" i="44"/>
  <c r="B42" i="43"/>
  <c r="B42" i="42"/>
  <c r="B42" i="41"/>
  <c r="B42" i="40"/>
  <c r="B42" i="20"/>
  <c r="B40" i="20"/>
  <c r="C118" i="39" l="1"/>
  <c r="C81" i="38" l="1"/>
  <c r="L43" i="38"/>
  <c r="L42" i="38"/>
  <c r="L41" i="38"/>
  <c r="L40" i="38"/>
  <c r="L39" i="38"/>
  <c r="L38" i="38"/>
  <c r="L37" i="38"/>
  <c r="L36" i="38"/>
  <c r="L35" i="38"/>
  <c r="L34" i="38"/>
  <c r="L32" i="38"/>
  <c r="L31" i="38"/>
  <c r="L30" i="38"/>
  <c r="L29" i="38"/>
  <c r="L28" i="38"/>
  <c r="L27" i="38"/>
  <c r="L26" i="38"/>
  <c r="L25" i="38"/>
  <c r="L24" i="38"/>
  <c r="L23" i="38"/>
  <c r="C91" i="38"/>
  <c r="C92" i="38"/>
  <c r="C84" i="38"/>
  <c r="C80" i="38"/>
  <c r="I74" i="38"/>
  <c r="I72" i="38"/>
  <c r="I70" i="38"/>
  <c r="I68" i="38"/>
  <c r="I64" i="38"/>
  <c r="I66" i="38"/>
  <c r="I62" i="38"/>
  <c r="I57" i="38"/>
  <c r="I59" i="38"/>
  <c r="I54" i="38"/>
  <c r="I48" i="38"/>
  <c r="I47" i="38"/>
  <c r="I45" i="38"/>
  <c r="C79" i="38"/>
  <c r="C78" i="38"/>
  <c r="I18" i="38"/>
  <c r="I16" i="38"/>
  <c r="C41" i="9" l="1"/>
  <c r="C40" i="9"/>
  <c r="C39" i="9"/>
  <c r="C38" i="9"/>
  <c r="C37" i="9"/>
  <c r="C36" i="9"/>
  <c r="C35" i="9"/>
  <c r="C34" i="9"/>
  <c r="C33" i="9"/>
  <c r="C124" i="39"/>
  <c r="C122" i="39"/>
  <c r="C120" i="39"/>
  <c r="C119" i="39"/>
  <c r="C123" i="39"/>
  <c r="C128" i="39"/>
  <c r="C129" i="39"/>
  <c r="C130" i="39"/>
  <c r="C126" i="39"/>
  <c r="H114" i="39"/>
  <c r="H116" i="39"/>
  <c r="I33" i="39"/>
  <c r="I32" i="39"/>
  <c r="I13" i="38"/>
  <c r="I13" i="9"/>
  <c r="I15" i="38"/>
  <c r="K6" i="34"/>
  <c r="B39" i="42"/>
  <c r="B39" i="58"/>
  <c r="B39" i="57"/>
  <c r="B39" i="56"/>
  <c r="B39" i="55"/>
  <c r="B39" i="53"/>
  <c r="B39" i="52"/>
  <c r="B39" i="51"/>
  <c r="B39" i="50"/>
  <c r="B39" i="49"/>
  <c r="B39" i="48"/>
  <c r="B39" i="54"/>
  <c r="B39" i="47"/>
  <c r="B39" i="46"/>
  <c r="B39" i="45"/>
  <c r="B39" i="44"/>
  <c r="B39" i="43"/>
  <c r="B39" i="41"/>
  <c r="B39" i="40"/>
  <c r="B39" i="20"/>
  <c r="E29" i="58"/>
  <c r="B40" i="58"/>
  <c r="E34" i="58"/>
  <c r="B40" i="57"/>
  <c r="E34" i="57"/>
  <c r="E29" i="57"/>
  <c r="B40" i="56"/>
  <c r="E34" i="56"/>
  <c r="E29" i="56"/>
  <c r="B40" i="55"/>
  <c r="E34" i="55"/>
  <c r="E29" i="55"/>
  <c r="B40" i="54"/>
  <c r="E34" i="54"/>
  <c r="E29" i="54"/>
  <c r="B40" i="53"/>
  <c r="E34" i="53"/>
  <c r="E29" i="53"/>
  <c r="B40" i="52"/>
  <c r="E34" i="52"/>
  <c r="E29" i="52"/>
  <c r="B40" i="51"/>
  <c r="E34" i="51"/>
  <c r="E29" i="51"/>
  <c r="B40" i="50"/>
  <c r="E34" i="50"/>
  <c r="E29" i="50"/>
  <c r="B40" i="49"/>
  <c r="E34" i="49"/>
  <c r="E29" i="49"/>
  <c r="B40" i="48"/>
  <c r="E34" i="48"/>
  <c r="E29" i="48"/>
  <c r="B40" i="47"/>
  <c r="E34" i="47"/>
  <c r="E29" i="47"/>
  <c r="B40" i="46"/>
  <c r="E34" i="46"/>
  <c r="E29" i="46"/>
  <c r="B40" i="45"/>
  <c r="E34" i="45"/>
  <c r="E29" i="45"/>
  <c r="B40" i="44"/>
  <c r="E34" i="44"/>
  <c r="E29" i="44"/>
  <c r="B40" i="43"/>
  <c r="E34" i="43"/>
  <c r="E29" i="43"/>
  <c r="B40" i="42"/>
  <c r="E34" i="42"/>
  <c r="E29" i="42"/>
  <c r="B40" i="41"/>
  <c r="E34" i="41"/>
  <c r="E29" i="41"/>
  <c r="B40" i="40"/>
  <c r="E34" i="40"/>
  <c r="E29" i="40"/>
  <c r="I46" i="38"/>
  <c r="C93" i="38"/>
  <c r="C90" i="38"/>
  <c r="C89" i="38"/>
  <c r="C88" i="38"/>
  <c r="C87" i="38"/>
  <c r="I49" i="38"/>
  <c r="C86" i="38"/>
  <c r="I50" i="38"/>
  <c r="C85" i="38"/>
  <c r="C83" i="38"/>
  <c r="C82" i="38"/>
  <c r="I25" i="9" l="1"/>
  <c r="I21" i="9"/>
  <c r="I42" i="39"/>
  <c r="I28" i="9"/>
  <c r="I20" i="9"/>
  <c r="I23" i="9"/>
  <c r="I30" i="9"/>
  <c r="I36" i="39"/>
  <c r="J21" i="39"/>
  <c r="C127" i="39"/>
  <c r="C125" i="39"/>
  <c r="J30" i="39"/>
  <c r="J19" i="39"/>
  <c r="C121" i="39"/>
  <c r="I14" i="39"/>
  <c r="I13" i="39"/>
  <c r="B2" i="38"/>
  <c r="J16" i="39"/>
  <c r="B9" i="38"/>
  <c r="B10" i="38"/>
  <c r="B11" i="38"/>
  <c r="B10" i="9"/>
  <c r="B11" i="9"/>
  <c r="B9" i="9"/>
  <c r="L6" i="9"/>
  <c r="I6" i="9"/>
  <c r="F6" i="9"/>
  <c r="D6" i="9"/>
  <c r="B6" i="9"/>
  <c r="F6" i="38"/>
  <c r="I6" i="38"/>
  <c r="L6" i="38"/>
  <c r="D6" i="38"/>
  <c r="B6" i="38"/>
  <c r="B4" i="38"/>
  <c r="B4" i="9"/>
  <c r="B2" i="9"/>
  <c r="B5" i="9"/>
  <c r="B5" i="38"/>
  <c r="I9" i="38"/>
  <c r="I10" i="38"/>
  <c r="I11" i="38"/>
  <c r="I10" i="9"/>
  <c r="I11" i="9"/>
  <c r="I9" i="9"/>
  <c r="K2" i="37" a="1"/>
  <c r="K2" i="37" s="1"/>
  <c r="J2" i="37" a="1"/>
  <c r="J2" i="37" s="1"/>
  <c r="L7" i="38"/>
  <c r="I7" i="38"/>
  <c r="F7" i="38"/>
  <c r="D7" i="38"/>
  <c r="B7" i="38"/>
  <c r="L7" i="9"/>
  <c r="I7" i="9"/>
  <c r="F7" i="9"/>
  <c r="D7" i="9"/>
  <c r="B7" i="9"/>
  <c r="J17" i="39"/>
  <c r="J20" i="39"/>
  <c r="M27" i="1" l="1"/>
  <c r="C273" i="37" l="1"/>
  <c r="E34" i="20"/>
  <c r="E29" i="20"/>
  <c r="K6" i="60" l="1"/>
  <c r="M10" i="60" s="1"/>
  <c r="K6" i="25"/>
  <c r="K8" i="25" s="1"/>
  <c r="H27" i="9" s="1"/>
  <c r="K8" i="60" l="1"/>
  <c r="H76" i="38" s="1"/>
  <c r="K8" i="34" s="1"/>
  <c r="B19" i="34" s="1"/>
  <c r="M10" i="25"/>
  <c r="B20" i="25"/>
  <c r="M11" i="60"/>
  <c r="M10" i="34"/>
  <c r="M11" i="25"/>
  <c r="M11" i="34"/>
  <c r="M8" i="34" l="1"/>
  <c r="B15" i="34" s="1"/>
  <c r="K9" i="60"/>
  <c r="M9" i="60" s="1"/>
  <c r="B20" i="60"/>
  <c r="M8" i="60"/>
  <c r="B16" i="60" s="1"/>
  <c r="K9" i="34"/>
  <c r="M9" i="34" s="1"/>
  <c r="B17" i="34" s="1"/>
  <c r="M8" i="25"/>
  <c r="B16" i="25" s="1"/>
  <c r="K9" i="25"/>
  <c r="M9" i="25" s="1"/>
  <c r="B18" i="25" s="1"/>
  <c r="M12" i="60" l="1"/>
  <c r="B18" i="60"/>
  <c r="M12" i="34"/>
  <c r="K12" i="60"/>
  <c r="K12" i="34"/>
  <c r="K12" i="25"/>
  <c r="M12"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tc={C40F6C8F-9840-4767-9B80-3DFF0AA8A890}</author>
    <author>tc={570D052B-FA22-4FF6-852A-5A77F43BBB15}</author>
  </authors>
  <commentList>
    <comment ref="A42" authorId="0" shapeId="0" xr:uid="{C40F6C8F-9840-4767-9B80-3DFF0AA8A89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[Tâches]
Une tâche ancrée à ce commentaire ne peut pas être affichée dans votre client.
Commentaire :
    @Geneviève Dion qu’est-ce que tu penses de ces libellés ? 
Réponse :
    Je vais les regarder plus attentivement. Par exemple, des travaux préventifs peuvent avoir un effet structurant et durable sur la pérennité du bien.
Je suis d'avis qu'il faut les faire valider par le comité 4.3, surtout par Sylvain Bossé. Je vais leur envoyer après les avoir regardé.</t>
      </text>
    </comment>
    <comment ref="B42" authorId="1" shapeId="0" xr:uid="{570D052B-FA22-4FF6-852A-5A77F43BBB1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[Tâches]
Une tâche ancrée à ce commentaire ne peut pas être affichée dans votre client.
Commentaire :
    @Geneviève Dion voici ce que je propose
Réponse :
    Parfait!</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<sst xmlns="http://schemas.openxmlformats.org/spreadsheetml/2006/main" count="11456" uniqueCount="3011">
  <si>
    <t>Nom du propriétaire :</t>
  </si>
  <si>
    <t>Adresse complète :</t>
  </si>
  <si>
    <t>Type de propriétaire</t>
  </si>
  <si>
    <t>Type de bien</t>
  </si>
  <si>
    <t>Typologie du patrimoine</t>
  </si>
  <si>
    <t>Statut de protection</t>
  </si>
  <si>
    <t>Bien utilisé comme résidence principale du propriétaire</t>
  </si>
  <si>
    <t>Bien dont le propriétaire est un OBNL à vocation culturelle, communautaire ou de logement social</t>
  </si>
  <si>
    <t>IVÉ</t>
  </si>
  <si>
    <t>Individu (personne physique)</t>
  </si>
  <si>
    <t>Bien meuble</t>
  </si>
  <si>
    <t>Religieux</t>
  </si>
  <si>
    <t>Bien meuble classé</t>
  </si>
  <si>
    <t>Oui</t>
  </si>
  <si>
    <t>Positif</t>
  </si>
  <si>
    <t>Copropriété (syndicat)</t>
  </si>
  <si>
    <t>Immeuble</t>
  </si>
  <si>
    <t>Institutionnel</t>
  </si>
  <si>
    <t>Bien immeuble classé</t>
  </si>
  <si>
    <t>Non</t>
  </si>
  <si>
    <t>Négatif</t>
  </si>
  <si>
    <t>Entreprise privée</t>
  </si>
  <si>
    <t>Site archéologique</t>
  </si>
  <si>
    <t>Industriel</t>
  </si>
  <si>
    <t>Bien immeuble situé dans un site patrimonial classé</t>
  </si>
  <si>
    <t>Organisme du réseau de l’éducation, de la santé et des services sociaux</t>
  </si>
  <si>
    <t>Résidentiel</t>
  </si>
  <si>
    <t>Bien immeuble situé dans un site patrimonial déclaré</t>
  </si>
  <si>
    <t>Municipalité</t>
  </si>
  <si>
    <t>Organisme paramunicipal</t>
  </si>
  <si>
    <t>Autre</t>
  </si>
  <si>
    <t>Organisme à but non lucratif</t>
  </si>
  <si>
    <t>INFORMATIONS SUR LE PROPRIÉTAIRE</t>
  </si>
  <si>
    <t>INFORMATIONS SUR LE BIEN PATRIMONIAL</t>
  </si>
  <si>
    <t>Usage actuel</t>
  </si>
  <si>
    <t>Commercial</t>
  </si>
  <si>
    <t>Institutionnel ou public (ex. : bibliothèque, hôtel de ville)</t>
  </si>
  <si>
    <t>(Municipalité)</t>
  </si>
  <si>
    <t>(Code postal)</t>
  </si>
  <si>
    <t>Total des dépenses prévues pour cette intervention</t>
  </si>
  <si>
    <t>Total du financement prévu</t>
  </si>
  <si>
    <t>État d'avancement de l'intervention au 31 décembre</t>
  </si>
  <si>
    <t>Intervention annulée</t>
  </si>
  <si>
    <t>N° id bien PIMIQ</t>
  </si>
  <si>
    <t>N° demande autorisation de travaux</t>
  </si>
  <si>
    <t>Téléphone :</t>
  </si>
  <si>
    <t xml:space="preserve">Courriel : </t>
  </si>
  <si>
    <t>Type de propriétaire :</t>
  </si>
  <si>
    <t>(Nom)</t>
  </si>
  <si>
    <t>(Téléphone)</t>
  </si>
  <si>
    <t>(Courriel)</t>
  </si>
  <si>
    <t>ENVOI DU FORMULAIRE ET DES DOCUMENTS REQUIS</t>
  </si>
  <si>
    <t>Le présent formulaire dûment rempli ainsi que les documents requis qui l’accompagnent peuvent être transmis par courriel à votre direction régionale du Ministère.</t>
  </si>
  <si>
    <t>Documents requis à joindre avec la demande</t>
  </si>
  <si>
    <t>Photographies démontrant l'état actuel des composantes visées</t>
  </si>
  <si>
    <t>Type de bien :</t>
  </si>
  <si>
    <t>Typologie du patrimoine :</t>
  </si>
  <si>
    <t>Statut de protection :</t>
  </si>
  <si>
    <t>Usage actuel :</t>
  </si>
  <si>
    <t>Type d'intervention</t>
  </si>
  <si>
    <t>Type d'intervention :</t>
  </si>
  <si>
    <t>Sinistre</t>
  </si>
  <si>
    <t>Indemnisation</t>
  </si>
  <si>
    <t>Total des dépenses réelles pour cette intervention</t>
  </si>
  <si>
    <t>Si Autre, précisez :</t>
  </si>
  <si>
    <t>La part du propriétaire est d'au moins 20 % du coût des dépenses admissibles</t>
  </si>
  <si>
    <t>%</t>
  </si>
  <si>
    <t>Catégorie de propriétaire associée aux pourcentages d'aide financière</t>
  </si>
  <si>
    <t>Le propriétaire du bien est un OBNL à vocation culturelle, communautaire ou de logement social</t>
  </si>
  <si>
    <t>Municipalité dont l'IVÉ est positif</t>
  </si>
  <si>
    <t>Municipalité dont l'IVÉ est négatif</t>
  </si>
  <si>
    <t xml:space="preserve">La contribution du Ministère correspond au pourcentage d'aide financière prévu pour la catégorie de propriétaire </t>
  </si>
  <si>
    <r>
      <rPr>
        <b/>
        <sz val="14"/>
        <rFont val="Aptos Light"/>
        <family val="2"/>
      </rPr>
      <t xml:space="preserve">PROGRAMME D'ENTENTES EN PATRIMOINE </t>
    </r>
    <r>
      <rPr>
        <b/>
        <sz val="10"/>
        <rFont val="Aptos Display"/>
        <family val="2"/>
        <scheme val="major"/>
      </rPr>
      <t xml:space="preserve">
</t>
    </r>
    <r>
      <rPr>
        <b/>
        <sz val="10"/>
        <rFont val="Aptos Light"/>
        <family val="2"/>
      </rPr>
      <t>RESTAURATION ET PRÉSERVATION DES BIENS PATRIMONIAUX PROTÉGÉS PAR LE GOUVEREMENT DU QUÉBEC</t>
    </r>
  </si>
  <si>
    <r>
      <t>1</t>
    </r>
    <r>
      <rPr>
        <b/>
        <vertAlign val="superscript"/>
        <sz val="9"/>
        <color theme="1"/>
        <rFont val="Aptos Narrow"/>
        <family val="2"/>
        <scheme val="minor"/>
      </rPr>
      <t>er</t>
    </r>
    <r>
      <rPr>
        <b/>
        <sz val="9"/>
        <color theme="1"/>
        <rFont val="Aptos Narrow"/>
        <family val="2"/>
        <scheme val="minor"/>
      </rPr>
      <t xml:space="preserve"> janvier 2026
au 31 décembre 2026</t>
    </r>
  </si>
  <si>
    <r>
      <t>1</t>
    </r>
    <r>
      <rPr>
        <b/>
        <vertAlign val="superscript"/>
        <sz val="9"/>
        <color theme="1"/>
        <rFont val="Aptos Narrow"/>
        <family val="2"/>
        <scheme val="minor"/>
      </rPr>
      <t>er</t>
    </r>
    <r>
      <rPr>
        <b/>
        <sz val="9"/>
        <color theme="1"/>
        <rFont val="Aptos Narrow"/>
        <family val="2"/>
        <scheme val="minor"/>
      </rPr>
      <t xml:space="preserve"> janvier 2027
au 31 décembre 2027</t>
    </r>
  </si>
  <si>
    <r>
      <t>1</t>
    </r>
    <r>
      <rPr>
        <b/>
        <vertAlign val="superscript"/>
        <sz val="9"/>
        <color theme="1"/>
        <rFont val="Aptos Narrow"/>
        <family val="2"/>
        <scheme val="minor"/>
      </rPr>
      <t>er</t>
    </r>
    <r>
      <rPr>
        <b/>
        <sz val="9"/>
        <color theme="1"/>
        <rFont val="Aptos Narrow"/>
        <family val="2"/>
        <scheme val="minor"/>
      </rPr>
      <t xml:space="preserve"> janvier 2028
au 31 décembre 2028</t>
    </r>
  </si>
  <si>
    <t>Est-ce que l'intervention vise à remettre en état le bien à la suite d'un sinistre?</t>
  </si>
  <si>
    <t>Liste des coordonnées</t>
  </si>
  <si>
    <r>
      <t>1</t>
    </r>
    <r>
      <rPr>
        <b/>
        <vertAlign val="superscript"/>
        <sz val="9"/>
        <color theme="1"/>
        <rFont val="Aptos Narrow"/>
        <family val="2"/>
        <scheme val="minor"/>
      </rPr>
      <t>er</t>
    </r>
    <r>
      <rPr>
        <b/>
        <sz val="9"/>
        <color theme="1"/>
        <rFont val="Aptos Narrow"/>
        <family val="2"/>
        <scheme val="minor"/>
      </rPr>
      <t xml:space="preserve"> janvier 2029
au 31 décembre 2029</t>
    </r>
  </si>
  <si>
    <t>Dépenses réelles, par année, pour cette intervention</t>
  </si>
  <si>
    <t>Statut du projet au 31 décembre</t>
  </si>
  <si>
    <t>PRÉVISIONS BUDGÉTAIRES POUR LE PROJET</t>
  </si>
  <si>
    <t>Coût total des interventions</t>
  </si>
  <si>
    <t xml:space="preserve">Taux maximal autorisé en vertu de la norme 4.3 </t>
  </si>
  <si>
    <t>Bien meuble ou immeuble dont le propriétaire est un OBNL à vocation communautaire, culturelle ou de logement social</t>
  </si>
  <si>
    <t>Propriétaire d'un bien patrimonial (meuble ou immeuble) autre que ceux nommés précédemment</t>
  </si>
  <si>
    <t>Bien appartenant à une municipalité dont l'IVÉ est positif</t>
  </si>
  <si>
    <t>Bien appartenant à une municipalité dont l'IVÉ est négatif</t>
  </si>
  <si>
    <t>Étude technique</t>
  </si>
  <si>
    <t>Intervention de restauration et de préservation sur un bien immeuble</t>
  </si>
  <si>
    <t xml:space="preserve">VALIDATION DU MONTAGE FINANCIER </t>
  </si>
  <si>
    <r>
      <t>1</t>
    </r>
    <r>
      <rPr>
        <b/>
        <vertAlign val="superscript"/>
        <sz val="9"/>
        <color theme="1"/>
        <rFont val="Aptos Narrow"/>
        <family val="2"/>
        <scheme val="minor"/>
      </rPr>
      <t>er</t>
    </r>
    <r>
      <rPr>
        <b/>
        <sz val="9"/>
        <color theme="1"/>
        <rFont val="Aptos Narrow"/>
        <family val="2"/>
        <scheme val="minor"/>
      </rPr>
      <t xml:space="preserve"> janvier 2030
au 31 décembre 2030</t>
    </r>
  </si>
  <si>
    <r>
      <t>1</t>
    </r>
    <r>
      <rPr>
        <b/>
        <vertAlign val="superscript"/>
        <sz val="9"/>
        <color theme="1"/>
        <rFont val="Aptos Narrow"/>
        <family val="2"/>
        <scheme val="minor"/>
      </rPr>
      <t>er</t>
    </r>
    <r>
      <rPr>
        <b/>
        <sz val="9"/>
        <color theme="1"/>
        <rFont val="Aptos Narrow"/>
        <family val="2"/>
        <scheme val="minor"/>
      </rPr>
      <t xml:space="preserve"> janvier 2031
au 31 décembre 2031</t>
    </r>
  </si>
  <si>
    <r>
      <t>1</t>
    </r>
    <r>
      <rPr>
        <b/>
        <vertAlign val="superscript"/>
        <sz val="9"/>
        <color theme="1"/>
        <rFont val="Aptos Narrow"/>
        <family val="2"/>
        <scheme val="minor"/>
      </rPr>
      <t>er</t>
    </r>
    <r>
      <rPr>
        <b/>
        <sz val="9"/>
        <color theme="1"/>
        <rFont val="Aptos Narrow"/>
        <family val="2"/>
        <scheme val="minor"/>
      </rPr>
      <t xml:space="preserve"> janvier 2032
au 31 décembre 2032</t>
    </r>
  </si>
  <si>
    <r>
      <t>1</t>
    </r>
    <r>
      <rPr>
        <b/>
        <vertAlign val="superscript"/>
        <sz val="9"/>
        <color theme="1"/>
        <rFont val="Aptos Narrow"/>
        <family val="2"/>
        <scheme val="minor"/>
      </rPr>
      <t>er</t>
    </r>
    <r>
      <rPr>
        <b/>
        <sz val="9"/>
        <color theme="1"/>
        <rFont val="Aptos Narrow"/>
        <family val="2"/>
        <scheme val="minor"/>
      </rPr>
      <t xml:space="preserve"> janvier 2033
au 31 décembre 2033</t>
    </r>
  </si>
  <si>
    <t>Questions oui/non</t>
  </si>
  <si>
    <t>Saint-François-du-Lac</t>
  </si>
  <si>
    <t>50128</t>
  </si>
  <si>
    <t>Nicolet-Yamaska</t>
  </si>
  <si>
    <t>50</t>
  </si>
  <si>
    <t>17</t>
  </si>
  <si>
    <t>Chibougamau</t>
  </si>
  <si>
    <t>99025</t>
  </si>
  <si>
    <t>3-Ville admissibles hors-MRC</t>
  </si>
  <si>
    <t>Pierreville</t>
  </si>
  <si>
    <t>50113</t>
  </si>
  <si>
    <t>Chapais</t>
  </si>
  <si>
    <t>99020</t>
  </si>
  <si>
    <t>Baie-du-Febvre</t>
  </si>
  <si>
    <t>50100</t>
  </si>
  <si>
    <t>Matagami</t>
  </si>
  <si>
    <t>99015</t>
  </si>
  <si>
    <t>Saint-Elphège</t>
  </si>
  <si>
    <t>50095</t>
  </si>
  <si>
    <t>Lebel-sur-Quévillon</t>
  </si>
  <si>
    <t>99005</t>
  </si>
  <si>
    <t>Saint-Zéphirin-de-Courval</t>
  </si>
  <si>
    <t>50090</t>
  </si>
  <si>
    <t>Le Golfe-du-Saint-Laurent</t>
  </si>
  <si>
    <t>982</t>
  </si>
  <si>
    <t>1-MRC</t>
  </si>
  <si>
    <t>La Visitation-de-Yamaska</t>
  </si>
  <si>
    <t>50085</t>
  </si>
  <si>
    <t>Nicolet</t>
  </si>
  <si>
    <t>50072</t>
  </si>
  <si>
    <t>Grand-Saint-Esprit</t>
  </si>
  <si>
    <t>50065</t>
  </si>
  <si>
    <t>Sainte-Monique</t>
  </si>
  <si>
    <t>50057</t>
  </si>
  <si>
    <t>Sainte-Perpétue</t>
  </si>
  <si>
    <t>50050</t>
  </si>
  <si>
    <t>Saint-Léonard-d'Aston</t>
  </si>
  <si>
    <t>50042</t>
  </si>
  <si>
    <t>Minganie</t>
  </si>
  <si>
    <t>981</t>
  </si>
  <si>
    <t>Saint-Célestin</t>
  </si>
  <si>
    <t>50035</t>
  </si>
  <si>
    <t>50030</t>
  </si>
  <si>
    <t>Saint-Wenceslas</t>
  </si>
  <si>
    <t>50023</t>
  </si>
  <si>
    <t>Aston-Jonction</t>
  </si>
  <si>
    <t>50013</t>
  </si>
  <si>
    <t>Sainte-Eulalie</t>
  </si>
  <si>
    <t>50005</t>
  </si>
  <si>
    <t>Saint-Pie-de-Guire</t>
  </si>
  <si>
    <t>49130</t>
  </si>
  <si>
    <t>Drummond</t>
  </si>
  <si>
    <t>49</t>
  </si>
  <si>
    <t>Saint-Bonaventure</t>
  </si>
  <si>
    <t>49125</t>
  </si>
  <si>
    <t>Saint-Guillaume</t>
  </si>
  <si>
    <t>49113</t>
  </si>
  <si>
    <t>Saint-Eugène</t>
  </si>
  <si>
    <t>49105</t>
  </si>
  <si>
    <t>Caniapiscau</t>
  </si>
  <si>
    <t>972</t>
  </si>
  <si>
    <t>Saint-Edmond-de-Grantham</t>
  </si>
  <si>
    <t>49100</t>
  </si>
  <si>
    <t>Saint-Majorique-de-Grantham</t>
  </si>
  <si>
    <t>49095</t>
  </si>
  <si>
    <t>Sainte-Brigitte-des-Saults</t>
  </si>
  <si>
    <t>49085</t>
  </si>
  <si>
    <t>Notre-Dame-du-Bon-Conseil</t>
  </si>
  <si>
    <t>49080</t>
  </si>
  <si>
    <t>49075</t>
  </si>
  <si>
    <t>Saint-Cyrille-de-Wendover</t>
  </si>
  <si>
    <t>49070</t>
  </si>
  <si>
    <t>Sept-Rivières</t>
  </si>
  <si>
    <t>971</t>
  </si>
  <si>
    <t>Drummondville</t>
  </si>
  <si>
    <t>49058</t>
  </si>
  <si>
    <t>Saint-Germain-de-Grantham</t>
  </si>
  <si>
    <t>49048</t>
  </si>
  <si>
    <t>Wickham</t>
  </si>
  <si>
    <t>49040</t>
  </si>
  <si>
    <t>Saint-Lucien</t>
  </si>
  <si>
    <t>49030</t>
  </si>
  <si>
    <t>Manicouagan</t>
  </si>
  <si>
    <t>96</t>
  </si>
  <si>
    <t>L'Avenir</t>
  </si>
  <si>
    <t>49025</t>
  </si>
  <si>
    <t>Lefebvre</t>
  </si>
  <si>
    <t>49020</t>
  </si>
  <si>
    <t>Durham-Sud</t>
  </si>
  <si>
    <t>49015</t>
  </si>
  <si>
    <t>Saint-Félix-de-Kingsey</t>
  </si>
  <si>
    <t>49005</t>
  </si>
  <si>
    <t>Saint-Louis-de-Blandford</t>
  </si>
  <si>
    <t>39170</t>
  </si>
  <si>
    <t>Arthabaska</t>
  </si>
  <si>
    <t>39</t>
  </si>
  <si>
    <t>Maddington Falls</t>
  </si>
  <si>
    <t>39165</t>
  </si>
  <si>
    <t>Daveluyville</t>
  </si>
  <si>
    <t>39152</t>
  </si>
  <si>
    <t>Saint-Rosaire</t>
  </si>
  <si>
    <t>39145</t>
  </si>
  <si>
    <t>Saint-Valère</t>
  </si>
  <si>
    <t>39135</t>
  </si>
  <si>
    <t>La Haute-Côte-Nord</t>
  </si>
  <si>
    <t>95</t>
  </si>
  <si>
    <t>Saint-Samuel</t>
  </si>
  <si>
    <t>39130</t>
  </si>
  <si>
    <t>Sainte-Clotilde-de-Horton</t>
  </si>
  <si>
    <t>39117</t>
  </si>
  <si>
    <t>Sainte-Séraphine</t>
  </si>
  <si>
    <t>39105</t>
  </si>
  <si>
    <t>Kingsey Falls</t>
  </si>
  <si>
    <t>39097</t>
  </si>
  <si>
    <t>Sainte-Élizabeth-de-Warwick</t>
  </si>
  <si>
    <t>39090</t>
  </si>
  <si>
    <t>Saint-Albert</t>
  </si>
  <si>
    <t>39085</t>
  </si>
  <si>
    <t>Warwick</t>
  </si>
  <si>
    <t>39077</t>
  </si>
  <si>
    <t>Victoriaville</t>
  </si>
  <si>
    <t>39062</t>
  </si>
  <si>
    <t>Saint-Christophe-d'Arthabaska</t>
  </si>
  <si>
    <t>39060</t>
  </si>
  <si>
    <t>Le Fjord-du-Saguenay</t>
  </si>
  <si>
    <t>942</t>
  </si>
  <si>
    <t>Saint-Norbert-d'Arthabaska</t>
  </si>
  <si>
    <t>39043</t>
  </si>
  <si>
    <t>Sainte-Hélène-de-Chester</t>
  </si>
  <si>
    <t>39035</t>
  </si>
  <si>
    <t>Chesterville</t>
  </si>
  <si>
    <t>39030</t>
  </si>
  <si>
    <t>Tingwick</t>
  </si>
  <si>
    <t>39025</t>
  </si>
  <si>
    <t>Saint-Rémi-de-Tingwick</t>
  </si>
  <si>
    <t>39020</t>
  </si>
  <si>
    <t>Notre-Dame-de-Ham</t>
  </si>
  <si>
    <t>39015</t>
  </si>
  <si>
    <t>Ham-Nord</t>
  </si>
  <si>
    <t>39010</t>
  </si>
  <si>
    <t>Saints-Martyrs-Canadiens</t>
  </si>
  <si>
    <t>39005</t>
  </si>
  <si>
    <t>Deschaillons-sur-Saint-Laurent</t>
  </si>
  <si>
    <t>38070</t>
  </si>
  <si>
    <t>Bécancour</t>
  </si>
  <si>
    <t>38</t>
  </si>
  <si>
    <t>Saint-Pierre-les-Becquets</t>
  </si>
  <si>
    <t>38065</t>
  </si>
  <si>
    <t>Sainte-Cécile-de-Lévrard</t>
  </si>
  <si>
    <t>38060</t>
  </si>
  <si>
    <t>Parisville</t>
  </si>
  <si>
    <t>38055</t>
  </si>
  <si>
    <t>Fortierville</t>
  </si>
  <si>
    <t>38047</t>
  </si>
  <si>
    <t>Sainte-Sophie-de-Lévrard</t>
  </si>
  <si>
    <t>38040</t>
  </si>
  <si>
    <t>Sainte-Françoise</t>
  </si>
  <si>
    <t>38035</t>
  </si>
  <si>
    <t>Manseau</t>
  </si>
  <si>
    <t>38028</t>
  </si>
  <si>
    <t>Saguenay</t>
  </si>
  <si>
    <t>941</t>
  </si>
  <si>
    <t>2-Agglomération faisant office de MRC</t>
  </si>
  <si>
    <t>Lemieux</t>
  </si>
  <si>
    <t>38020</t>
  </si>
  <si>
    <t>Lac-Saint-Jean-Est</t>
  </si>
  <si>
    <t>93</t>
  </si>
  <si>
    <t>Sainte-Marie-de-Blandford</t>
  </si>
  <si>
    <t>38015</t>
  </si>
  <si>
    <t>38010</t>
  </si>
  <si>
    <t>Saint-Sylvère</t>
  </si>
  <si>
    <t>38005</t>
  </si>
  <si>
    <t>Villeroy</t>
  </si>
  <si>
    <t>32085</t>
  </si>
  <si>
    <t>L'Érable</t>
  </si>
  <si>
    <t>32</t>
  </si>
  <si>
    <t>Notre-Dame-de-Lourdes</t>
  </si>
  <si>
    <t>32080</t>
  </si>
  <si>
    <t>Laurierville</t>
  </si>
  <si>
    <t>32072</t>
  </si>
  <si>
    <t>Lyster</t>
  </si>
  <si>
    <t>32065</t>
  </si>
  <si>
    <t>Inverness</t>
  </si>
  <si>
    <t>32058</t>
  </si>
  <si>
    <t>Saint-Pierre-Baptiste</t>
  </si>
  <si>
    <t>32050</t>
  </si>
  <si>
    <t>Plessisville</t>
  </si>
  <si>
    <t>32045</t>
  </si>
  <si>
    <t>32040</t>
  </si>
  <si>
    <t>Princeville</t>
  </si>
  <si>
    <t>32033</t>
  </si>
  <si>
    <t>Sainte-Sophie-d'Halifax</t>
  </si>
  <si>
    <t>32023</t>
  </si>
  <si>
    <t>Saint-Ferdinand</t>
  </si>
  <si>
    <t>32013</t>
  </si>
  <si>
    <t>Pointe-Fortune</t>
  </si>
  <si>
    <t>71140</t>
  </si>
  <si>
    <t>Vaudreuil-Soulanges</t>
  </si>
  <si>
    <t>71</t>
  </si>
  <si>
    <t>16</t>
  </si>
  <si>
    <t>Rigaud</t>
  </si>
  <si>
    <t>71133</t>
  </si>
  <si>
    <t>Très-Saint-Rédempteur</t>
  </si>
  <si>
    <t>71125</t>
  </si>
  <si>
    <t>Sainte-Justine-de-Newton</t>
  </si>
  <si>
    <t>71115</t>
  </si>
  <si>
    <t>Maria-Chapdelaine</t>
  </si>
  <si>
    <t>92</t>
  </si>
  <si>
    <t>Sainte-Marthe</t>
  </si>
  <si>
    <t>71110</t>
  </si>
  <si>
    <t>Saint-Lazare</t>
  </si>
  <si>
    <t>71105</t>
  </si>
  <si>
    <t>Hudson</t>
  </si>
  <si>
    <t>71100</t>
  </si>
  <si>
    <t>L'Île-Cadieux</t>
  </si>
  <si>
    <t>71095</t>
  </si>
  <si>
    <t>Vaudreuil-sur-le-Lac</t>
  </si>
  <si>
    <t>71090</t>
  </si>
  <si>
    <t>Vaudreuil-Dorion</t>
  </si>
  <si>
    <t>71083</t>
  </si>
  <si>
    <t>Terrasse-Vaudreuil</t>
  </si>
  <si>
    <t>71075</t>
  </si>
  <si>
    <t>Pincourt</t>
  </si>
  <si>
    <t>71070</t>
  </si>
  <si>
    <t>Notre-Dame-de-l'Île-Perrot</t>
  </si>
  <si>
    <t>71065</t>
  </si>
  <si>
    <t>L'Île-Perrot</t>
  </si>
  <si>
    <t>71060</t>
  </si>
  <si>
    <t>Pointe-des-Cascades</t>
  </si>
  <si>
    <t>71055</t>
  </si>
  <si>
    <t>Les Cèdres</t>
  </si>
  <si>
    <t>71050</t>
  </si>
  <si>
    <t>Saint-Clet</t>
  </si>
  <si>
    <t>71045</t>
  </si>
  <si>
    <t>Coteau-du-Lac</t>
  </si>
  <si>
    <t>71040</t>
  </si>
  <si>
    <t>Le Domaine-du-Roy</t>
  </si>
  <si>
    <t>91</t>
  </si>
  <si>
    <t>Les Coteaux</t>
  </si>
  <si>
    <t>71033</t>
  </si>
  <si>
    <t>Saint-Zotique</t>
  </si>
  <si>
    <t>71025</t>
  </si>
  <si>
    <t>Saint-Polycarpe</t>
  </si>
  <si>
    <t>71020</t>
  </si>
  <si>
    <t>Saint-Télesphore</t>
  </si>
  <si>
    <t>71015</t>
  </si>
  <si>
    <t>Rivière-Beaudette</t>
  </si>
  <si>
    <t>71005</t>
  </si>
  <si>
    <t>Salaberry-de-Valleyfield</t>
  </si>
  <si>
    <t>70052</t>
  </si>
  <si>
    <t>Beauharnois-Salaberry</t>
  </si>
  <si>
    <t>70</t>
  </si>
  <si>
    <t>Saint-Stanislas-de-Kostka</t>
  </si>
  <si>
    <t>70040</t>
  </si>
  <si>
    <t>Saint-Louis-de-Gonzague</t>
  </si>
  <si>
    <t>70035</t>
  </si>
  <si>
    <t>Saint-Étienne-de-Beauharnois</t>
  </si>
  <si>
    <t>70030</t>
  </si>
  <si>
    <t>Beauharnois</t>
  </si>
  <si>
    <t>70022</t>
  </si>
  <si>
    <t>La Tuque</t>
  </si>
  <si>
    <t>90</t>
  </si>
  <si>
    <t>Sainte-Martine</t>
  </si>
  <si>
    <t>70012</t>
  </si>
  <si>
    <t>Saint-Urbain-Premier</t>
  </si>
  <si>
    <t>70005</t>
  </si>
  <si>
    <t>Dundee</t>
  </si>
  <si>
    <t>69075</t>
  </si>
  <si>
    <t>Le Haut-Saint-Laurent</t>
  </si>
  <si>
    <t>69</t>
  </si>
  <si>
    <t>La Vallée-de-l'Or</t>
  </si>
  <si>
    <t>89</t>
  </si>
  <si>
    <t>Saint-Anicet</t>
  </si>
  <si>
    <t>69070</t>
  </si>
  <si>
    <t>Sainte-Barbe</t>
  </si>
  <si>
    <t>69065</t>
  </si>
  <si>
    <t>Godmanchester</t>
  </si>
  <si>
    <t>69060</t>
  </si>
  <si>
    <t>Huntingdon</t>
  </si>
  <si>
    <t>69055</t>
  </si>
  <si>
    <t>Elgin</t>
  </si>
  <si>
    <t>69050</t>
  </si>
  <si>
    <t>Hinchinbrooke</t>
  </si>
  <si>
    <t>69045</t>
  </si>
  <si>
    <t>Ormstown</t>
  </si>
  <si>
    <t>69037</t>
  </si>
  <si>
    <t>Très-Saint-Sacrement</t>
  </si>
  <si>
    <t>69030</t>
  </si>
  <si>
    <t>Howick</t>
  </si>
  <si>
    <t>69025</t>
  </si>
  <si>
    <t>Saint-Chrysostome</t>
  </si>
  <si>
    <t>69017</t>
  </si>
  <si>
    <t>Abitibi</t>
  </si>
  <si>
    <t>88</t>
  </si>
  <si>
    <t>Franklin</t>
  </si>
  <si>
    <t>69010</t>
  </si>
  <si>
    <t>Havelock</t>
  </si>
  <si>
    <t>69005</t>
  </si>
  <si>
    <t>Saint-Rémi</t>
  </si>
  <si>
    <t>68055</t>
  </si>
  <si>
    <t>Les Jardins-de-Napierville</t>
  </si>
  <si>
    <t>68</t>
  </si>
  <si>
    <t>Saint-Michel</t>
  </si>
  <si>
    <t>68050</t>
  </si>
  <si>
    <t>Saint-Édouard</t>
  </si>
  <si>
    <t>68045</t>
  </si>
  <si>
    <t>Saint-Jacques-le-Mineur</t>
  </si>
  <si>
    <t>68040</t>
  </si>
  <si>
    <t>Saint-Cyprien-de-Napierville</t>
  </si>
  <si>
    <t>68035</t>
  </si>
  <si>
    <t>Napierville</t>
  </si>
  <si>
    <t>68030</t>
  </si>
  <si>
    <t>Saint-Patrice-de-Sherrington</t>
  </si>
  <si>
    <t>68025</t>
  </si>
  <si>
    <t>Sainte-Clotilde</t>
  </si>
  <si>
    <t>68020</t>
  </si>
  <si>
    <t>Hemmingford</t>
  </si>
  <si>
    <t>68015</t>
  </si>
  <si>
    <t>68010</t>
  </si>
  <si>
    <t>Saint-Bernard-de-Lacolle</t>
  </si>
  <si>
    <t>68005</t>
  </si>
  <si>
    <t>Léry</t>
  </si>
  <si>
    <t>67055</t>
  </si>
  <si>
    <t>Roussillon</t>
  </si>
  <si>
    <t>67</t>
  </si>
  <si>
    <t>Châteauguay</t>
  </si>
  <si>
    <t>67050</t>
  </si>
  <si>
    <t>Mercier</t>
  </si>
  <si>
    <t>67045</t>
  </si>
  <si>
    <t>Saint-Isidore</t>
  </si>
  <si>
    <t>67040</t>
  </si>
  <si>
    <t>Saint-Constant</t>
  </si>
  <si>
    <t>67035</t>
  </si>
  <si>
    <t>Abitibi-Ouest</t>
  </si>
  <si>
    <t>87</t>
  </si>
  <si>
    <t>Sainte-Catherine</t>
  </si>
  <si>
    <t>67030</t>
  </si>
  <si>
    <t>Delson</t>
  </si>
  <si>
    <t>67025</t>
  </si>
  <si>
    <t>Candiac</t>
  </si>
  <si>
    <t>67020</t>
  </si>
  <si>
    <t>La Prairie</t>
  </si>
  <si>
    <t>67015</t>
  </si>
  <si>
    <t>Saint-Philippe</t>
  </si>
  <si>
    <t>67010</t>
  </si>
  <si>
    <t>Saint-Mathieu</t>
  </si>
  <si>
    <t>67005</t>
  </si>
  <si>
    <t>Contrecoeur</t>
  </si>
  <si>
    <t>59035</t>
  </si>
  <si>
    <t>Marguerite-D'Youville</t>
  </si>
  <si>
    <t>59</t>
  </si>
  <si>
    <t>Calixa-Lavallée</t>
  </si>
  <si>
    <t>59030</t>
  </si>
  <si>
    <t>Verchères</t>
  </si>
  <si>
    <t>59025</t>
  </si>
  <si>
    <t>Varennes</t>
  </si>
  <si>
    <t>59020</t>
  </si>
  <si>
    <t>Saint-Amable</t>
  </si>
  <si>
    <t>59015</t>
  </si>
  <si>
    <t>Sainte-Julie</t>
  </si>
  <si>
    <t>59010</t>
  </si>
  <si>
    <t>Longueuil</t>
  </si>
  <si>
    <t>58227</t>
  </si>
  <si>
    <t>58</t>
  </si>
  <si>
    <t>Saint-Bruno-de-Montarville</t>
  </si>
  <si>
    <t>58037</t>
  </si>
  <si>
    <t>Boucherville</t>
  </si>
  <si>
    <t>58033</t>
  </si>
  <si>
    <t>Saint-Lambert</t>
  </si>
  <si>
    <t>58012</t>
  </si>
  <si>
    <t>Brossard</t>
  </si>
  <si>
    <t>58007</t>
  </si>
  <si>
    <t>Saint-Antoine-sur-Richelieu</t>
  </si>
  <si>
    <t>57075</t>
  </si>
  <si>
    <t>La Vallée-du-Richelieu</t>
  </si>
  <si>
    <t>57</t>
  </si>
  <si>
    <t>Saint-Denis-sur-Richelieu</t>
  </si>
  <si>
    <t>57068</t>
  </si>
  <si>
    <t>Saint-Charles-sur-Richelieu</t>
  </si>
  <si>
    <t>57057</t>
  </si>
  <si>
    <t>Saint-Marc-sur-Richelieu</t>
  </si>
  <si>
    <t>57050</t>
  </si>
  <si>
    <t>Saint-Mathieu-de-Beloeil</t>
  </si>
  <si>
    <t>57045</t>
  </si>
  <si>
    <t>Beloeil</t>
  </si>
  <si>
    <t>57040</t>
  </si>
  <si>
    <t>Rouyn-Noranda</t>
  </si>
  <si>
    <t>86</t>
  </si>
  <si>
    <t>Mont-Saint-Hilaire</t>
  </si>
  <si>
    <t>57035</t>
  </si>
  <si>
    <t>Témiscamingue</t>
  </si>
  <si>
    <t>85</t>
  </si>
  <si>
    <t>Saint-Jean-Baptiste</t>
  </si>
  <si>
    <t>57033</t>
  </si>
  <si>
    <t>Otterburn Park</t>
  </si>
  <si>
    <t>57030</t>
  </si>
  <si>
    <t>McMasterville</t>
  </si>
  <si>
    <t>57025</t>
  </si>
  <si>
    <t>Saint-Basile-le-Grand</t>
  </si>
  <si>
    <t>57020</t>
  </si>
  <si>
    <t>Carignan</t>
  </si>
  <si>
    <t>57010</t>
  </si>
  <si>
    <t>Chambly</t>
  </si>
  <si>
    <t>57005</t>
  </si>
  <si>
    <t>Sainte-Brigide-d'Iberville</t>
  </si>
  <si>
    <t>56105</t>
  </si>
  <si>
    <t>Le Haut-Richelieu</t>
  </si>
  <si>
    <t>56</t>
  </si>
  <si>
    <t>Mont-Saint-Grégoire</t>
  </si>
  <si>
    <t>56097</t>
  </si>
  <si>
    <t>Saint-Jean-sur-Richelieu</t>
  </si>
  <si>
    <t>56083</t>
  </si>
  <si>
    <t>Saint-Blaise-sur-Richelieu</t>
  </si>
  <si>
    <t>56065</t>
  </si>
  <si>
    <t>Sainte-Anne-de-Sabrevois</t>
  </si>
  <si>
    <t>56060</t>
  </si>
  <si>
    <t>Saint-Alexandre</t>
  </si>
  <si>
    <t>56055</t>
  </si>
  <si>
    <t>Saint-Sébastien</t>
  </si>
  <si>
    <t>56050</t>
  </si>
  <si>
    <t>Henryville</t>
  </si>
  <si>
    <t>56042</t>
  </si>
  <si>
    <t>Saint-Paul-de-l'Île-aux-Noix</t>
  </si>
  <si>
    <t>56035</t>
  </si>
  <si>
    <t>Saint-Valentin</t>
  </si>
  <si>
    <t>56030</t>
  </si>
  <si>
    <t>Lacolle</t>
  </si>
  <si>
    <t>56023</t>
  </si>
  <si>
    <t>Noyan</t>
  </si>
  <si>
    <t>56015</t>
  </si>
  <si>
    <t>Clarenceville</t>
  </si>
  <si>
    <t>56010</t>
  </si>
  <si>
    <t>Venise-en-Québec</t>
  </si>
  <si>
    <t>56005</t>
  </si>
  <si>
    <t>Saint-Mathias-sur-Richelieu</t>
  </si>
  <si>
    <t>55065</t>
  </si>
  <si>
    <t>Rouville</t>
  </si>
  <si>
    <t>55</t>
  </si>
  <si>
    <t>Pontiac</t>
  </si>
  <si>
    <t>84</t>
  </si>
  <si>
    <t>Richelieu</t>
  </si>
  <si>
    <t>55057</t>
  </si>
  <si>
    <t>Marieville</t>
  </si>
  <si>
    <t>55048</t>
  </si>
  <si>
    <t>Rougemont</t>
  </si>
  <si>
    <t>55037</t>
  </si>
  <si>
    <t>Sainte-Angèle-de-Monnoir</t>
  </si>
  <si>
    <t>55030</t>
  </si>
  <si>
    <t>Saint-Césaire</t>
  </si>
  <si>
    <t>55023</t>
  </si>
  <si>
    <t>Saint-Paul-d'Abbotsford</t>
  </si>
  <si>
    <t>55015</t>
  </si>
  <si>
    <t>Ange-Gardien</t>
  </si>
  <si>
    <t>55008</t>
  </si>
  <si>
    <t>Saint-Marcel-de-Richelieu</t>
  </si>
  <si>
    <t>54125</t>
  </si>
  <si>
    <t>Les Maskoutains</t>
  </si>
  <si>
    <t>54</t>
  </si>
  <si>
    <t>Saint-Louis</t>
  </si>
  <si>
    <t>54120</t>
  </si>
  <si>
    <t>Saint-Bernard-de-Michaudville</t>
  </si>
  <si>
    <t>54115</t>
  </si>
  <si>
    <t>Saint-Jude</t>
  </si>
  <si>
    <t>54110</t>
  </si>
  <si>
    <t>Saint-Barnabé-Sud</t>
  </si>
  <si>
    <t>54105</t>
  </si>
  <si>
    <t>Saint-Hugues</t>
  </si>
  <si>
    <t>54100</t>
  </si>
  <si>
    <t>Sainte-Hélène-de-Bagot</t>
  </si>
  <si>
    <t>54095</t>
  </si>
  <si>
    <t>Saint-Simon</t>
  </si>
  <si>
    <t>54090</t>
  </si>
  <si>
    <t>Saint-Liboire</t>
  </si>
  <si>
    <t>54072</t>
  </si>
  <si>
    <t>Saint-Valérien-de-Milton</t>
  </si>
  <si>
    <t>54065</t>
  </si>
  <si>
    <t>Saint-Dominique</t>
  </si>
  <si>
    <t>54060</t>
  </si>
  <si>
    <t>Saint-Hyacinthe</t>
  </si>
  <si>
    <t>54048</t>
  </si>
  <si>
    <t>La Vallée-de-la-Gatineau</t>
  </si>
  <si>
    <t>83</t>
  </si>
  <si>
    <t>La Présentation</t>
  </si>
  <si>
    <t>54035</t>
  </si>
  <si>
    <t>Sainte-Marie-Madeleine</t>
  </si>
  <si>
    <t>54030</t>
  </si>
  <si>
    <t>Sainte-Madeleine</t>
  </si>
  <si>
    <t>54025</t>
  </si>
  <si>
    <t>Saint-Damase</t>
  </si>
  <si>
    <t>54017</t>
  </si>
  <si>
    <t>Saint-Pie</t>
  </si>
  <si>
    <t>54008</t>
  </si>
  <si>
    <t>Saint-Gérard-Majella</t>
  </si>
  <si>
    <t>53085</t>
  </si>
  <si>
    <t>Pierre-De Saurel</t>
  </si>
  <si>
    <t>53</t>
  </si>
  <si>
    <t>Yamaska</t>
  </si>
  <si>
    <t>53072</t>
  </si>
  <si>
    <t>Sainte-Anne-de-Sorel</t>
  </si>
  <si>
    <t>53065</t>
  </si>
  <si>
    <t>Sorel-Tracy</t>
  </si>
  <si>
    <t>53052</t>
  </si>
  <si>
    <t>Saint-Joseph-de-Sorel</t>
  </si>
  <si>
    <t>53050</t>
  </si>
  <si>
    <t>Saint-Roch-de-Richelieu</t>
  </si>
  <si>
    <t>53040</t>
  </si>
  <si>
    <t>Saint-Ours</t>
  </si>
  <si>
    <t>53032</t>
  </si>
  <si>
    <t>Sainte-Victoire-de-Sorel</t>
  </si>
  <si>
    <t>53025</t>
  </si>
  <si>
    <t>Saint-Robert</t>
  </si>
  <si>
    <t>53020</t>
  </si>
  <si>
    <t>Saint-Aimé</t>
  </si>
  <si>
    <t>53015</t>
  </si>
  <si>
    <t>Massueville</t>
  </si>
  <si>
    <t>53010</t>
  </si>
  <si>
    <t>Saint-David</t>
  </si>
  <si>
    <t>53005</t>
  </si>
  <si>
    <t>Saint-Nazaire-d'Acton</t>
  </si>
  <si>
    <t>48050</t>
  </si>
  <si>
    <t>Acton</t>
  </si>
  <si>
    <t>48</t>
  </si>
  <si>
    <t>Saint-Théodore-d'Acton</t>
  </si>
  <si>
    <t>48045</t>
  </si>
  <si>
    <t>Upton</t>
  </si>
  <si>
    <t>48038</t>
  </si>
  <si>
    <t>Acton Vale</t>
  </si>
  <si>
    <t>48028</t>
  </si>
  <si>
    <t>Sainte-Christine</t>
  </si>
  <si>
    <t>48020</t>
  </si>
  <si>
    <t>Les Collines-de-l'Outaouais</t>
  </si>
  <si>
    <t>82</t>
  </si>
  <si>
    <t>Roxton</t>
  </si>
  <si>
    <t>48015</t>
  </si>
  <si>
    <t>Roxton Falls</t>
  </si>
  <si>
    <t>48010</t>
  </si>
  <si>
    <t>Béthanie</t>
  </si>
  <si>
    <t>48005</t>
  </si>
  <si>
    <t>Lac-Marguerite</t>
  </si>
  <si>
    <t>79926</t>
  </si>
  <si>
    <t>Antoine-Labelle</t>
  </si>
  <si>
    <t>79</t>
  </si>
  <si>
    <t>15</t>
  </si>
  <si>
    <t>Lac-Ernest</t>
  </si>
  <si>
    <t>79924</t>
  </si>
  <si>
    <t>Lac-Douaire</t>
  </si>
  <si>
    <t>79922</t>
  </si>
  <si>
    <t>Gatineau</t>
  </si>
  <si>
    <t>81</t>
  </si>
  <si>
    <t>Baie-des-Chaloupes</t>
  </si>
  <si>
    <t>79920</t>
  </si>
  <si>
    <t>Papineau</t>
  </si>
  <si>
    <t>80</t>
  </si>
  <si>
    <t>Lac-de-la-Maison-de-Pierre</t>
  </si>
  <si>
    <t>79916</t>
  </si>
  <si>
    <t>Lac-Oscar</t>
  </si>
  <si>
    <t>79914</t>
  </si>
  <si>
    <t>Lac-De La Bidière</t>
  </si>
  <si>
    <t>79912</t>
  </si>
  <si>
    <t>Lac-Bazinet</t>
  </si>
  <si>
    <t>79910</t>
  </si>
  <si>
    <t>Lac-Wagwabika</t>
  </si>
  <si>
    <t>79906</t>
  </si>
  <si>
    <t>Lac-Akonapwehikan</t>
  </si>
  <si>
    <t>79904</t>
  </si>
  <si>
    <t>Lac-de-la-Pomme</t>
  </si>
  <si>
    <t>79902</t>
  </si>
  <si>
    <t>Sainte-Anne-du-Lac</t>
  </si>
  <si>
    <t>79115</t>
  </si>
  <si>
    <t>Mont-Saint-Michel</t>
  </si>
  <si>
    <t>79110</t>
  </si>
  <si>
    <t>Lac-Saint-Paul</t>
  </si>
  <si>
    <t>79105</t>
  </si>
  <si>
    <t>Ferme-Neuve</t>
  </si>
  <si>
    <t>79097</t>
  </si>
  <si>
    <t>Mont-Laurier</t>
  </si>
  <si>
    <t>79088</t>
  </si>
  <si>
    <t>Lac-des-Écorces</t>
  </si>
  <si>
    <t>79078</t>
  </si>
  <si>
    <t>Chute-Saint-Philippe</t>
  </si>
  <si>
    <t>79065</t>
  </si>
  <si>
    <t>Lac-Saguay</t>
  </si>
  <si>
    <t>79060</t>
  </si>
  <si>
    <t>L'Ascension</t>
  </si>
  <si>
    <t>79050</t>
  </si>
  <si>
    <t>La Macaza</t>
  </si>
  <si>
    <t>79047</t>
  </si>
  <si>
    <t>Rivière-Rouge</t>
  </si>
  <si>
    <t>79037</t>
  </si>
  <si>
    <t>Nominingue</t>
  </si>
  <si>
    <t>79030</t>
  </si>
  <si>
    <t>Kiamika</t>
  </si>
  <si>
    <t>79025</t>
  </si>
  <si>
    <t>Saint-Aimé-du-Lac-des-Îles</t>
  </si>
  <si>
    <t>79022</t>
  </si>
  <si>
    <t>Lac-du-Cerf</t>
  </si>
  <si>
    <t>79015</t>
  </si>
  <si>
    <t>Notre-Dame-de-Pontmain</t>
  </si>
  <si>
    <t>79010</t>
  </si>
  <si>
    <t>Notre-Dame-du-Laus</t>
  </si>
  <si>
    <t>79005</t>
  </si>
  <si>
    <t>La Minerve</t>
  </si>
  <si>
    <t>78130</t>
  </si>
  <si>
    <t>Les Laurentides</t>
  </si>
  <si>
    <t>78</t>
  </si>
  <si>
    <t>Lac-Tremblant-Nord</t>
  </si>
  <si>
    <t>78127</t>
  </si>
  <si>
    <t>Labelle</t>
  </si>
  <si>
    <t>78120</t>
  </si>
  <si>
    <t>La Conception</t>
  </si>
  <si>
    <t>78115</t>
  </si>
  <si>
    <t>Mont-Tremblant</t>
  </si>
  <si>
    <t>78102</t>
  </si>
  <si>
    <t>Val-des-Lacs</t>
  </si>
  <si>
    <t>78100</t>
  </si>
  <si>
    <t>Lac-Supérieur</t>
  </si>
  <si>
    <t>78095</t>
  </si>
  <si>
    <t>Brébeuf</t>
  </si>
  <si>
    <t>78075</t>
  </si>
  <si>
    <t>Amherst</t>
  </si>
  <si>
    <t>78070</t>
  </si>
  <si>
    <t>Huberdeau</t>
  </si>
  <si>
    <t>78065</t>
  </si>
  <si>
    <t>Arundel</t>
  </si>
  <si>
    <t>78060</t>
  </si>
  <si>
    <t>Montcalm</t>
  </si>
  <si>
    <t>78055</t>
  </si>
  <si>
    <t>Barkmere</t>
  </si>
  <si>
    <t>78050</t>
  </si>
  <si>
    <t>Mont-Blanc</t>
  </si>
  <si>
    <t>78047</t>
  </si>
  <si>
    <t>Ivry-sur-le-Lac</t>
  </si>
  <si>
    <t>78042</t>
  </si>
  <si>
    <t>Sainte-Agathe-des-Monts</t>
  </si>
  <si>
    <t>78032</t>
  </si>
  <si>
    <t>Sainte-Lucie-des-Laurentides</t>
  </si>
  <si>
    <t>78020</t>
  </si>
  <si>
    <t>Lantier</t>
  </si>
  <si>
    <t>78015</t>
  </si>
  <si>
    <t>Val-David</t>
  </si>
  <si>
    <t>78010</t>
  </si>
  <si>
    <t>Val-Morin</t>
  </si>
  <si>
    <t>78005</t>
  </si>
  <si>
    <t>Saint-Adolphe-d'Howard</t>
  </si>
  <si>
    <t>77065</t>
  </si>
  <si>
    <t>Les Pays-d'en-Haut</t>
  </si>
  <si>
    <t>77</t>
  </si>
  <si>
    <t>Wentworth-Nord</t>
  </si>
  <si>
    <t>77060</t>
  </si>
  <si>
    <t>Lac-des-Seize-Îles</t>
  </si>
  <si>
    <t>77055</t>
  </si>
  <si>
    <t>Morin-Heights</t>
  </si>
  <si>
    <t>77050</t>
  </si>
  <si>
    <t>Saint-Sauveur</t>
  </si>
  <si>
    <t>77043</t>
  </si>
  <si>
    <t>Sainte-Anne-des-Lacs</t>
  </si>
  <si>
    <t>77035</t>
  </si>
  <si>
    <t>Piedmont</t>
  </si>
  <si>
    <t>77030</t>
  </si>
  <si>
    <t>Sainte-Adèle</t>
  </si>
  <si>
    <t>77022</t>
  </si>
  <si>
    <t>Sainte-Marguerite-du-Lac-Masson</t>
  </si>
  <si>
    <t>77012</t>
  </si>
  <si>
    <t>Estérel</t>
  </si>
  <si>
    <t>77011</t>
  </si>
  <si>
    <t>Harrington</t>
  </si>
  <si>
    <t>76065</t>
  </si>
  <si>
    <t>Argenteuil</t>
  </si>
  <si>
    <t>76</t>
  </si>
  <si>
    <t>Grenville</t>
  </si>
  <si>
    <t>76055</t>
  </si>
  <si>
    <t>Grenville-sur-la-Rouge</t>
  </si>
  <si>
    <t>76052</t>
  </si>
  <si>
    <t>Brownsburg-Chatham</t>
  </si>
  <si>
    <t>76043</t>
  </si>
  <si>
    <t>Wentworth</t>
  </si>
  <si>
    <t>76035</t>
  </si>
  <si>
    <t>Mille-Isles</t>
  </si>
  <si>
    <t>76030</t>
  </si>
  <si>
    <t>Gore</t>
  </si>
  <si>
    <t>76025</t>
  </si>
  <si>
    <t>Lachute</t>
  </si>
  <si>
    <t>76020</t>
  </si>
  <si>
    <t>Saint-André-d'Argenteuil</t>
  </si>
  <si>
    <t>76008</t>
  </si>
  <si>
    <t>Saint-Hippolyte</t>
  </si>
  <si>
    <t>75045</t>
  </si>
  <si>
    <t>La Rivière-du-Nord</t>
  </si>
  <si>
    <t>75</t>
  </si>
  <si>
    <t>Prévost</t>
  </si>
  <si>
    <t>75040</t>
  </si>
  <si>
    <t>Sainte-Sophie</t>
  </si>
  <si>
    <t>75028</t>
  </si>
  <si>
    <t>Saint-Jérôme</t>
  </si>
  <si>
    <t>75017</t>
  </si>
  <si>
    <t>Saint-Colomban</t>
  </si>
  <si>
    <t>75005</t>
  </si>
  <si>
    <t>Mirabel</t>
  </si>
  <si>
    <t>74005</t>
  </si>
  <si>
    <t>74</t>
  </si>
  <si>
    <t>Sainte-Anne-des-Plaines</t>
  </si>
  <si>
    <t>73035</t>
  </si>
  <si>
    <t>Thérèse-De Blainville</t>
  </si>
  <si>
    <t>73</t>
  </si>
  <si>
    <t>Bois-des-Filion</t>
  </si>
  <si>
    <t>73030</t>
  </si>
  <si>
    <t>Lorraine</t>
  </si>
  <si>
    <t>73025</t>
  </si>
  <si>
    <t>Rosemère</t>
  </si>
  <si>
    <t>73020</t>
  </si>
  <si>
    <t>Blainville</t>
  </si>
  <si>
    <t>73015</t>
  </si>
  <si>
    <t>Sainte-Thérèse</t>
  </si>
  <si>
    <t>73010</t>
  </si>
  <si>
    <t>Boisbriand</t>
  </si>
  <si>
    <t>73005</t>
  </si>
  <si>
    <t>Saint-Placide</t>
  </si>
  <si>
    <t>72043</t>
  </si>
  <si>
    <t>Deux-Montagnes</t>
  </si>
  <si>
    <t>72</t>
  </si>
  <si>
    <t>Oka</t>
  </si>
  <si>
    <t>72032</t>
  </si>
  <si>
    <t>Saint-Joseph-du-Lac</t>
  </si>
  <si>
    <t>72025</t>
  </si>
  <si>
    <t>Pointe-Calumet</t>
  </si>
  <si>
    <t>72020</t>
  </si>
  <si>
    <t>Sainte-Marthe-sur-le-Lac</t>
  </si>
  <si>
    <t>72015</t>
  </si>
  <si>
    <t>72010</t>
  </si>
  <si>
    <t>Saint-Eustache</t>
  </si>
  <si>
    <t>72005</t>
  </si>
  <si>
    <t>Mascouche</t>
  </si>
  <si>
    <t>64015</t>
  </si>
  <si>
    <t>Les Moulins</t>
  </si>
  <si>
    <t>64</t>
  </si>
  <si>
    <t>14</t>
  </si>
  <si>
    <t>Terrebonne</t>
  </si>
  <si>
    <t>64008</t>
  </si>
  <si>
    <t>Saint-Liguori</t>
  </si>
  <si>
    <t>63065</t>
  </si>
  <si>
    <t>63</t>
  </si>
  <si>
    <t>Sainte-Julienne</t>
  </si>
  <si>
    <t>63060</t>
  </si>
  <si>
    <t>Saint-Calixte</t>
  </si>
  <si>
    <t>63055</t>
  </si>
  <si>
    <t>Saint-Lin–Laurentides</t>
  </si>
  <si>
    <t>63048</t>
  </si>
  <si>
    <t>Saint-Roch-Ouest</t>
  </si>
  <si>
    <t>63040</t>
  </si>
  <si>
    <t>Saint-Roch-de-l'Achigan</t>
  </si>
  <si>
    <t>63035</t>
  </si>
  <si>
    <t>Saint-Esprit</t>
  </si>
  <si>
    <t>63030</t>
  </si>
  <si>
    <t>Saint-Alexis</t>
  </si>
  <si>
    <t>63023</t>
  </si>
  <si>
    <t>Saint-Jacques</t>
  </si>
  <si>
    <t>63013</t>
  </si>
  <si>
    <t>Sainte-Marie-Salomé</t>
  </si>
  <si>
    <t>63005</t>
  </si>
  <si>
    <t>Lac-du-Taureau</t>
  </si>
  <si>
    <t>62922</t>
  </si>
  <si>
    <t>Matawinie</t>
  </si>
  <si>
    <t>62</t>
  </si>
  <si>
    <t>Baie-Atibenne</t>
  </si>
  <si>
    <t>62920</t>
  </si>
  <si>
    <t>Lac-Cabasta</t>
  </si>
  <si>
    <t>62919</t>
  </si>
  <si>
    <t>Baie-Obaoca</t>
  </si>
  <si>
    <t>62918</t>
  </si>
  <si>
    <t>Lac-Santé</t>
  </si>
  <si>
    <t>62916</t>
  </si>
  <si>
    <t>Lac-des-Dix-Milles</t>
  </si>
  <si>
    <t>62914</t>
  </si>
  <si>
    <t>Saint-Guillaume-Nord</t>
  </si>
  <si>
    <t>62912</t>
  </si>
  <si>
    <t>Lac-Legendre</t>
  </si>
  <si>
    <t>62910</t>
  </si>
  <si>
    <t>Lac-Matawin</t>
  </si>
  <si>
    <t>62908</t>
  </si>
  <si>
    <t>Baie-de-la-Bouteille</t>
  </si>
  <si>
    <t>62906</t>
  </si>
  <si>
    <t>Lac-Devenyns</t>
  </si>
  <si>
    <t>62904</t>
  </si>
  <si>
    <t>Lac-Minaki</t>
  </si>
  <si>
    <t>62902</t>
  </si>
  <si>
    <t>Saint-Michel-des-Saints</t>
  </si>
  <si>
    <t>62085</t>
  </si>
  <si>
    <t>Saint-Zénon</t>
  </si>
  <si>
    <t>62080</t>
  </si>
  <si>
    <t>Saint-Damien</t>
  </si>
  <si>
    <t>62075</t>
  </si>
  <si>
    <t>Sainte-Émélie-de-l'Énergie</t>
  </si>
  <si>
    <t>62070</t>
  </si>
  <si>
    <t>Saint-Côme</t>
  </si>
  <si>
    <t>62065</t>
  </si>
  <si>
    <t>Saint-Donat</t>
  </si>
  <si>
    <t>62060</t>
  </si>
  <si>
    <t>Notre-Dame-de-la-Merci</t>
  </si>
  <si>
    <t>62055</t>
  </si>
  <si>
    <t>Entrelacs</t>
  </si>
  <si>
    <t>62053</t>
  </si>
  <si>
    <t>Chertsey</t>
  </si>
  <si>
    <t>62047</t>
  </si>
  <si>
    <t>Rawdon</t>
  </si>
  <si>
    <t>62037</t>
  </si>
  <si>
    <t>Sainte-Marcelline-de-Kildare</t>
  </si>
  <si>
    <t>62030</t>
  </si>
  <si>
    <t>Saint-Alphonse-Rodriguez</t>
  </si>
  <si>
    <t>62025</t>
  </si>
  <si>
    <t>Sainte-Béatrix</t>
  </si>
  <si>
    <t>62020</t>
  </si>
  <si>
    <t>Saint-Jean-de-Matha</t>
  </si>
  <si>
    <t>62015</t>
  </si>
  <si>
    <t>Saint-Félix-de-Valois</t>
  </si>
  <si>
    <t>62007</t>
  </si>
  <si>
    <t>Sainte-Mélanie</t>
  </si>
  <si>
    <t>61050</t>
  </si>
  <si>
    <t>Joliette</t>
  </si>
  <si>
    <t>61</t>
  </si>
  <si>
    <t>61045</t>
  </si>
  <si>
    <t>Saint-Ambroise-de-Kildare</t>
  </si>
  <si>
    <t>61040</t>
  </si>
  <si>
    <t>Saint-Charles-Borromée</t>
  </si>
  <si>
    <t>61035</t>
  </si>
  <si>
    <t>Notre-Dame-des-Prairies</t>
  </si>
  <si>
    <t>61030</t>
  </si>
  <si>
    <t>Saint-Thomas</t>
  </si>
  <si>
    <t>61027</t>
  </si>
  <si>
    <t>61025</t>
  </si>
  <si>
    <t>Saint-Pierre</t>
  </si>
  <si>
    <t>61020</t>
  </si>
  <si>
    <t>Crabtree</t>
  </si>
  <si>
    <t>61013</t>
  </si>
  <si>
    <t>Saint-Paul</t>
  </si>
  <si>
    <t>61005</t>
  </si>
  <si>
    <t>L'Épiphanie</t>
  </si>
  <si>
    <t>60037</t>
  </si>
  <si>
    <t>L'Assomption</t>
  </si>
  <si>
    <t>60</t>
  </si>
  <si>
    <t>60028</t>
  </si>
  <si>
    <t>Saint-Sulpice</t>
  </si>
  <si>
    <t>60020</t>
  </si>
  <si>
    <t>Repentigny</t>
  </si>
  <si>
    <t>60013</t>
  </si>
  <si>
    <t>Charlemagne</t>
  </si>
  <si>
    <t>60005</t>
  </si>
  <si>
    <t>Mandeville</t>
  </si>
  <si>
    <t>52095</t>
  </si>
  <si>
    <t>D'Autray</t>
  </si>
  <si>
    <t>52</t>
  </si>
  <si>
    <t>Saint-Didace</t>
  </si>
  <si>
    <t>52090</t>
  </si>
  <si>
    <t>Saint-Gabriel-de-Brandon</t>
  </si>
  <si>
    <t>52085</t>
  </si>
  <si>
    <t>Saint-Gabriel</t>
  </si>
  <si>
    <t>52080</t>
  </si>
  <si>
    <t>Saint-Cléophas-de-Brandon</t>
  </si>
  <si>
    <t>52075</t>
  </si>
  <si>
    <t>Saint-Norbert</t>
  </si>
  <si>
    <t>52070</t>
  </si>
  <si>
    <t>Saint-Cuthbert</t>
  </si>
  <si>
    <t>52062</t>
  </si>
  <si>
    <t>Saint-Barthélemy</t>
  </si>
  <si>
    <t>52055</t>
  </si>
  <si>
    <t>La Visitation-de-l'Île-Dupas</t>
  </si>
  <si>
    <t>52050</t>
  </si>
  <si>
    <t>Saint-Ignace-de-Loyola</t>
  </si>
  <si>
    <t>52045</t>
  </si>
  <si>
    <t>Sainte-Geneviève-de-Berthier</t>
  </si>
  <si>
    <t>52040</t>
  </si>
  <si>
    <t>Berthierville</t>
  </si>
  <si>
    <t>52035</t>
  </si>
  <si>
    <t>Sainte-Élisabeth</t>
  </si>
  <si>
    <t>52030</t>
  </si>
  <si>
    <t>Lanoraie</t>
  </si>
  <si>
    <t>52017</t>
  </si>
  <si>
    <t>Lavaltrie</t>
  </si>
  <si>
    <t>52007</t>
  </si>
  <si>
    <t>Laval</t>
  </si>
  <si>
    <t>65005</t>
  </si>
  <si>
    <t>65</t>
  </si>
  <si>
    <t>13</t>
  </si>
  <si>
    <t>Lévis</t>
  </si>
  <si>
    <t>25213</t>
  </si>
  <si>
    <t>251</t>
  </si>
  <si>
    <t>12</t>
  </si>
  <si>
    <t>Leclercville</t>
  </si>
  <si>
    <t>33123</t>
  </si>
  <si>
    <t>Lotbinière</t>
  </si>
  <si>
    <t>33</t>
  </si>
  <si>
    <t>33115</t>
  </si>
  <si>
    <t>Sainte-Croix</t>
  </si>
  <si>
    <t>33102</t>
  </si>
  <si>
    <t>Saint-Antoine-de-Tilly</t>
  </si>
  <si>
    <t>33095</t>
  </si>
  <si>
    <t>Saint-Apollinaire</t>
  </si>
  <si>
    <t>33090</t>
  </si>
  <si>
    <t>Notre-Dame-du-Sacré-Coeur-d'Issoudun</t>
  </si>
  <si>
    <t>33085</t>
  </si>
  <si>
    <t>Saint-Édouard-de-Lotbinière</t>
  </si>
  <si>
    <t>33080</t>
  </si>
  <si>
    <t>Val-Alain</t>
  </si>
  <si>
    <t>33070</t>
  </si>
  <si>
    <t>Saint-Janvier-de-Joly</t>
  </si>
  <si>
    <t>33065</t>
  </si>
  <si>
    <t>Laurier-Station</t>
  </si>
  <si>
    <t>33060</t>
  </si>
  <si>
    <t>Saint-Flavien</t>
  </si>
  <si>
    <t>33052</t>
  </si>
  <si>
    <t>Saint-Agapit</t>
  </si>
  <si>
    <t>33045</t>
  </si>
  <si>
    <t>Dosquet</t>
  </si>
  <si>
    <t>33040</t>
  </si>
  <si>
    <t>Saint-Gilles</t>
  </si>
  <si>
    <t>33035</t>
  </si>
  <si>
    <t>Saint-Narcisse-de-Beaurivage</t>
  </si>
  <si>
    <t>33030</t>
  </si>
  <si>
    <t>Saint-Patrice-de-Beaurivage</t>
  </si>
  <si>
    <t>33025</t>
  </si>
  <si>
    <t>Sainte-Agathe-de-Lotbinière</t>
  </si>
  <si>
    <t>33017</t>
  </si>
  <si>
    <t>Saint-Sylvestre</t>
  </si>
  <si>
    <t>33007</t>
  </si>
  <si>
    <t>Saint-Jacques-de-Leeds</t>
  </si>
  <si>
    <t>31140</t>
  </si>
  <si>
    <t>Les Appalaches</t>
  </si>
  <si>
    <t>31</t>
  </si>
  <si>
    <t>Saint-Pierre-de-Broughton</t>
  </si>
  <si>
    <t>31135</t>
  </si>
  <si>
    <t>Sacré-Coeur-de-Jésus</t>
  </si>
  <si>
    <t>31130</t>
  </si>
  <si>
    <t>East Broughton</t>
  </si>
  <si>
    <t>31122</t>
  </si>
  <si>
    <t>Kinnear's Mills</t>
  </si>
  <si>
    <t>31105</t>
  </si>
  <si>
    <t>Dollard-des-Ormeaux</t>
  </si>
  <si>
    <t>66142</t>
  </si>
  <si>
    <t>Saint-Jean-de-Brébeuf</t>
  </si>
  <si>
    <t>31100</t>
  </si>
  <si>
    <t>Senneville</t>
  </si>
  <si>
    <t>66127</t>
  </si>
  <si>
    <t>Saint-Adrien-d'Irlande</t>
  </si>
  <si>
    <t>31095</t>
  </si>
  <si>
    <t>Sainte-Anne-de-Bellevue</t>
  </si>
  <si>
    <t>66117</t>
  </si>
  <si>
    <t>Thetford Mines</t>
  </si>
  <si>
    <t>31084</t>
  </si>
  <si>
    <t>Baie-D'Urfé</t>
  </si>
  <si>
    <t>66112</t>
  </si>
  <si>
    <t>Sainte-Clotilde-de-Beauce</t>
  </si>
  <si>
    <t>31060</t>
  </si>
  <si>
    <t>Beaconsfield</t>
  </si>
  <si>
    <t>66107</t>
  </si>
  <si>
    <t>Adstock</t>
  </si>
  <si>
    <t>31056</t>
  </si>
  <si>
    <t>Kirkland</t>
  </si>
  <si>
    <t>66102</t>
  </si>
  <si>
    <t>Sainte-Praxède</t>
  </si>
  <si>
    <t>31050</t>
  </si>
  <si>
    <t>Pointe-Claire</t>
  </si>
  <si>
    <t>66097</t>
  </si>
  <si>
    <t>Saint-Joseph-de-Coleraine</t>
  </si>
  <si>
    <t>31045</t>
  </si>
  <si>
    <t>L'Île-Dorval</t>
  </si>
  <si>
    <t>66092</t>
  </si>
  <si>
    <t>Irlande</t>
  </si>
  <si>
    <t>31040</t>
  </si>
  <si>
    <t>Dorval</t>
  </si>
  <si>
    <t>66087</t>
  </si>
  <si>
    <t>Saint-Julien</t>
  </si>
  <si>
    <t>31035</t>
  </si>
  <si>
    <t>Mont-Royal</t>
  </si>
  <si>
    <t>66072</t>
  </si>
  <si>
    <t>Saint-Fortunat</t>
  </si>
  <si>
    <t>31030</t>
  </si>
  <si>
    <t>Hampstead</t>
  </si>
  <si>
    <t>66062</t>
  </si>
  <si>
    <t>Saint-Jacques-le-Majeur-de-Wolfestown</t>
  </si>
  <si>
    <t>31025</t>
  </si>
  <si>
    <t>Côte-Saint-Luc</t>
  </si>
  <si>
    <t>66058</t>
  </si>
  <si>
    <t>Disraeli</t>
  </si>
  <si>
    <t>31020</t>
  </si>
  <si>
    <t>Montréal-Ouest</t>
  </si>
  <si>
    <t>66047</t>
  </si>
  <si>
    <t>31015</t>
  </si>
  <si>
    <t>Westmount</t>
  </si>
  <si>
    <t>66032</t>
  </si>
  <si>
    <t>Beaulac-Garthby</t>
  </si>
  <si>
    <t>31008</t>
  </si>
  <si>
    <t>Montréal-Est</t>
  </si>
  <si>
    <t>66007</t>
  </si>
  <si>
    <t>Saint-Simon-les-Mines</t>
  </si>
  <si>
    <t>29125</t>
  </si>
  <si>
    <t>Beauce-Sartigan</t>
  </si>
  <si>
    <t>29</t>
  </si>
  <si>
    <t>Notre-Dame-des-Pins</t>
  </si>
  <si>
    <t>29120</t>
  </si>
  <si>
    <t>Saint-Éphrem-de-Beauce</t>
  </si>
  <si>
    <t>29112</t>
  </si>
  <si>
    <t>Saint-Benoît-Labre</t>
  </si>
  <si>
    <t>29100</t>
  </si>
  <si>
    <t>Lac-Poulin</t>
  </si>
  <si>
    <t>29095</t>
  </si>
  <si>
    <t>Saint-Georges</t>
  </si>
  <si>
    <t>29073</t>
  </si>
  <si>
    <t>Saint-Philibert</t>
  </si>
  <si>
    <t>29065</t>
  </si>
  <si>
    <t>Saint-Côme–Linière</t>
  </si>
  <si>
    <t>29057</t>
  </si>
  <si>
    <t>Saint-René</t>
  </si>
  <si>
    <t>29050</t>
  </si>
  <si>
    <t>Saint-Martin</t>
  </si>
  <si>
    <t>29045</t>
  </si>
  <si>
    <t>Saint-Honoré-de-Shenley</t>
  </si>
  <si>
    <t>29038</t>
  </si>
  <si>
    <t>La Guadeloupe</t>
  </si>
  <si>
    <t>29030</t>
  </si>
  <si>
    <t>Saint-Évariste-de-Forsyth</t>
  </si>
  <si>
    <t>29025</t>
  </si>
  <si>
    <t>Saint-Hilaire-de-Dorset</t>
  </si>
  <si>
    <t>29020</t>
  </si>
  <si>
    <t>Saint-Gédéon-de-Beauce</t>
  </si>
  <si>
    <t>29013</t>
  </si>
  <si>
    <t>Saint-Théophile</t>
  </si>
  <si>
    <t>29005</t>
  </si>
  <si>
    <t>Saint-Magloire</t>
  </si>
  <si>
    <t>28075</t>
  </si>
  <si>
    <t>Les Etchemins</t>
  </si>
  <si>
    <t>28</t>
  </si>
  <si>
    <t>Saint-Camille-de-Lellis</t>
  </si>
  <si>
    <t>28070</t>
  </si>
  <si>
    <t>Sainte-Sabine</t>
  </si>
  <si>
    <t>28065</t>
  </si>
  <si>
    <t>Saint-Luc-de-Bellechasse</t>
  </si>
  <si>
    <t>28060</t>
  </si>
  <si>
    <t>Lac-Etchemin</t>
  </si>
  <si>
    <t>28053</t>
  </si>
  <si>
    <t>Sainte-Justine</t>
  </si>
  <si>
    <t>28045</t>
  </si>
  <si>
    <t>Saint-Cyprien</t>
  </si>
  <si>
    <t>28040</t>
  </si>
  <si>
    <t>28035</t>
  </si>
  <si>
    <t>Sainte-Rose-de-Watford</t>
  </si>
  <si>
    <t>28030</t>
  </si>
  <si>
    <t>Saint-Benjamin</t>
  </si>
  <si>
    <t>28025</t>
  </si>
  <si>
    <t>Saint-Prosper</t>
  </si>
  <si>
    <t>28020</t>
  </si>
  <si>
    <t>Sainte-Aurélie</t>
  </si>
  <si>
    <t>28015</t>
  </si>
  <si>
    <t>Saint-Zacharie</t>
  </si>
  <si>
    <t>28005</t>
  </si>
  <si>
    <t>Saint-Séverin</t>
  </si>
  <si>
    <t>27070</t>
  </si>
  <si>
    <t>Beauce-Centre</t>
  </si>
  <si>
    <t>27</t>
  </si>
  <si>
    <t>Saint-Frédéric</t>
  </si>
  <si>
    <t>27065</t>
  </si>
  <si>
    <t>Tring-Jonction</t>
  </si>
  <si>
    <t>27060</t>
  </si>
  <si>
    <t>Saint-Jules</t>
  </si>
  <si>
    <t>27055</t>
  </si>
  <si>
    <t>Saint-Joseph-des-Érables</t>
  </si>
  <si>
    <t>27050</t>
  </si>
  <si>
    <t>Saint-Joseph-de-Beauce</t>
  </si>
  <si>
    <t>27043</t>
  </si>
  <si>
    <t>Saint-Odilon-de-Cranbourne</t>
  </si>
  <si>
    <t>27035</t>
  </si>
  <si>
    <t>Beauceville</t>
  </si>
  <si>
    <t>27028</t>
  </si>
  <si>
    <t>Saint-Alfred</t>
  </si>
  <si>
    <t>27015</t>
  </si>
  <si>
    <t>Saint-Victor</t>
  </si>
  <si>
    <t>27008</t>
  </si>
  <si>
    <t>Saint-Lambert-de-Lauzon</t>
  </si>
  <si>
    <t>26070</t>
  </si>
  <si>
    <t>La Nouvelle-Beauce</t>
  </si>
  <si>
    <t>26</t>
  </si>
  <si>
    <t>26063</t>
  </si>
  <si>
    <t>Saint-Bernard</t>
  </si>
  <si>
    <t>26055</t>
  </si>
  <si>
    <t>Scott</t>
  </si>
  <si>
    <t>26048</t>
  </si>
  <si>
    <t>Sainte-Hénédine</t>
  </si>
  <si>
    <t>26040</t>
  </si>
  <si>
    <t>Sainte-Marguerite</t>
  </si>
  <si>
    <t>26035</t>
  </si>
  <si>
    <t>Sainte-Marie</t>
  </si>
  <si>
    <t>26030</t>
  </si>
  <si>
    <t>Saint-Elzéar</t>
  </si>
  <si>
    <t>26022</t>
  </si>
  <si>
    <t>Vallée-Jonction</t>
  </si>
  <si>
    <t>26015</t>
  </si>
  <si>
    <t>Saints-Anges</t>
  </si>
  <si>
    <t>26010</t>
  </si>
  <si>
    <t>Frampton</t>
  </si>
  <si>
    <t>26005</t>
  </si>
  <si>
    <t>Saint-Vallier</t>
  </si>
  <si>
    <t>19117</t>
  </si>
  <si>
    <t>Bellechasse</t>
  </si>
  <si>
    <t>19</t>
  </si>
  <si>
    <t>Saint-Michel-de-Bellechasse</t>
  </si>
  <si>
    <t>19110</t>
  </si>
  <si>
    <t>Beaumont</t>
  </si>
  <si>
    <t>19105</t>
  </si>
  <si>
    <t>Saint-Charles-de-Bellechasse</t>
  </si>
  <si>
    <t>19097</t>
  </si>
  <si>
    <t>La Durantaye</t>
  </si>
  <si>
    <t>19090</t>
  </si>
  <si>
    <t>Saint-Raphaël</t>
  </si>
  <si>
    <t>19082</t>
  </si>
  <si>
    <t>Saint-Gervais</t>
  </si>
  <si>
    <t>19075</t>
  </si>
  <si>
    <t>Honfleur</t>
  </si>
  <si>
    <t>19070</t>
  </si>
  <si>
    <t>Saint-Henri</t>
  </si>
  <si>
    <t>19068</t>
  </si>
  <si>
    <t>Saint-Anselme</t>
  </si>
  <si>
    <t>19062</t>
  </si>
  <si>
    <t>Sainte-Claire</t>
  </si>
  <si>
    <t>19055</t>
  </si>
  <si>
    <t>Saint-Lazare-de-Bellechasse</t>
  </si>
  <si>
    <t>19050</t>
  </si>
  <si>
    <t>Saint-Nérée-de-Bellechasse</t>
  </si>
  <si>
    <t>19045</t>
  </si>
  <si>
    <t>Armagh</t>
  </si>
  <si>
    <t>19037</t>
  </si>
  <si>
    <t>Saint-Damien-de-Buckland</t>
  </si>
  <si>
    <t>19030</t>
  </si>
  <si>
    <t>Saint-Malachie</t>
  </si>
  <si>
    <t>19025</t>
  </si>
  <si>
    <t>Saint-Léon-de-Standon</t>
  </si>
  <si>
    <t>19020</t>
  </si>
  <si>
    <t>Saint-Nazaire-de-Dorchester</t>
  </si>
  <si>
    <t>19015</t>
  </si>
  <si>
    <t>Notre-Dame-Auxiliatrice-de-Buckland</t>
  </si>
  <si>
    <t>19010</t>
  </si>
  <si>
    <t>Saint-Philémon</t>
  </si>
  <si>
    <t>19005</t>
  </si>
  <si>
    <t>Saint-Antoine-de-l'Isle-aux-Grues</t>
  </si>
  <si>
    <t>18070</t>
  </si>
  <si>
    <t>Montmagny</t>
  </si>
  <si>
    <t>18</t>
  </si>
  <si>
    <t>Berthier-sur-Mer</t>
  </si>
  <si>
    <t>18065</t>
  </si>
  <si>
    <t>Saint-François-de-la-Rivière-du-Sud</t>
  </si>
  <si>
    <t>18060</t>
  </si>
  <si>
    <t>Saint-Pierre-de-la-Rivière-du-Sud</t>
  </si>
  <si>
    <t>18055</t>
  </si>
  <si>
    <t>18050</t>
  </si>
  <si>
    <t>Cap-Saint-Ignace</t>
  </si>
  <si>
    <t>18045</t>
  </si>
  <si>
    <t>Notre-Dame-du-Rosaire</t>
  </si>
  <si>
    <t>18040</t>
  </si>
  <si>
    <t>Sainte-Euphémie-sur-Rivière-du-Sud</t>
  </si>
  <si>
    <t>18035</t>
  </si>
  <si>
    <t>Saint-Paul-de-Montminy</t>
  </si>
  <si>
    <t>18030</t>
  </si>
  <si>
    <t>Sainte-Apolline-de-Patton</t>
  </si>
  <si>
    <t>18025</t>
  </si>
  <si>
    <t>Sainte-Lucie-de-Beauregard</t>
  </si>
  <si>
    <t>18020</t>
  </si>
  <si>
    <t>Saint-Fabien-de-Panet</t>
  </si>
  <si>
    <t>18015</t>
  </si>
  <si>
    <t>Lac-Frontière</t>
  </si>
  <si>
    <t>18010</t>
  </si>
  <si>
    <t>Saint-Just-de-Bretenières</t>
  </si>
  <si>
    <t>18005</t>
  </si>
  <si>
    <t>L'Islet</t>
  </si>
  <si>
    <t>17078</t>
  </si>
  <si>
    <t>Saint-Jean-Port-Joli</t>
  </si>
  <si>
    <t>17070</t>
  </si>
  <si>
    <t>Saint-Roch-des-Aulnaies</t>
  </si>
  <si>
    <t>17065</t>
  </si>
  <si>
    <t>Sainte-Louise</t>
  </si>
  <si>
    <t>17060</t>
  </si>
  <si>
    <t>Saint-Aubert</t>
  </si>
  <si>
    <t>17055</t>
  </si>
  <si>
    <t>Saint-Cyrille-de-Lessard</t>
  </si>
  <si>
    <t>17045</t>
  </si>
  <si>
    <t>Saint-Damase-de-L'Islet</t>
  </si>
  <si>
    <t>17040</t>
  </si>
  <si>
    <t>Tourville</t>
  </si>
  <si>
    <t>17035</t>
  </si>
  <si>
    <t>17030</t>
  </si>
  <si>
    <t>Sainte-Félicité</t>
  </si>
  <si>
    <t>17025</t>
  </si>
  <si>
    <t>Saint-Marcel</t>
  </si>
  <si>
    <t>17020</t>
  </si>
  <si>
    <t>Saint-Adalbert</t>
  </si>
  <si>
    <t>17015</t>
  </si>
  <si>
    <t>Saint-Pamphile</t>
  </si>
  <si>
    <t>17010</t>
  </si>
  <si>
    <t>Saint-Omer</t>
  </si>
  <si>
    <t>17005</t>
  </si>
  <si>
    <t>Ruisseau-Ferguson</t>
  </si>
  <si>
    <t>06904</t>
  </si>
  <si>
    <t>Avignon</t>
  </si>
  <si>
    <t>06</t>
  </si>
  <si>
    <t>11</t>
  </si>
  <si>
    <t>Rivière-Nouvelle</t>
  </si>
  <si>
    <t>06902</t>
  </si>
  <si>
    <t>L'Ascension-de-Patapédia</t>
  </si>
  <si>
    <t>06060</t>
  </si>
  <si>
    <t>Saint-François-d'Assise</t>
  </si>
  <si>
    <t>06055</t>
  </si>
  <si>
    <t>Saint-Alexis-de-Matapédia</t>
  </si>
  <si>
    <t>06050</t>
  </si>
  <si>
    <t>Matapédia</t>
  </si>
  <si>
    <t>06045</t>
  </si>
  <si>
    <t>Saint-André-de-Restigouche</t>
  </si>
  <si>
    <t>06040</t>
  </si>
  <si>
    <t>Ristigouche-Partie-Sud-Est</t>
  </si>
  <si>
    <t>06035</t>
  </si>
  <si>
    <t>Pointe-à-la-Croix</t>
  </si>
  <si>
    <t>06030</t>
  </si>
  <si>
    <t>Escuminac</t>
  </si>
  <si>
    <t>06025</t>
  </si>
  <si>
    <t>Nouvelle</t>
  </si>
  <si>
    <t>06020</t>
  </si>
  <si>
    <t>Carleton-sur-Mer</t>
  </si>
  <si>
    <t>06013</t>
  </si>
  <si>
    <t>Maria</t>
  </si>
  <si>
    <t>06005</t>
  </si>
  <si>
    <t>Rivière-Bonaventure</t>
  </si>
  <si>
    <t>05902</t>
  </si>
  <si>
    <t>Bonaventure</t>
  </si>
  <si>
    <t>05</t>
  </si>
  <si>
    <t>Cascapédia–Saint-Jules</t>
  </si>
  <si>
    <t>05077</t>
  </si>
  <si>
    <t>New Richmond</t>
  </si>
  <si>
    <t>05070</t>
  </si>
  <si>
    <t>Saint-Alphonse</t>
  </si>
  <si>
    <t>05065</t>
  </si>
  <si>
    <t>Caplan</t>
  </si>
  <si>
    <t>05060</t>
  </si>
  <si>
    <t>Saint-Siméon</t>
  </si>
  <si>
    <t>05055</t>
  </si>
  <si>
    <t>05050</t>
  </si>
  <si>
    <t>05045</t>
  </si>
  <si>
    <t>New Carlisle</t>
  </si>
  <si>
    <t>05040</t>
  </si>
  <si>
    <t>Paspébiac</t>
  </si>
  <si>
    <t>05032</t>
  </si>
  <si>
    <t>Hope</t>
  </si>
  <si>
    <t>05025</t>
  </si>
  <si>
    <t>Hope Town</t>
  </si>
  <si>
    <t>05020</t>
  </si>
  <si>
    <t>Saint-Godefroi</t>
  </si>
  <si>
    <t>05015</t>
  </si>
  <si>
    <t>Shigawake</t>
  </si>
  <si>
    <t>05010</t>
  </si>
  <si>
    <t>Coulée-des-Adolphe</t>
  </si>
  <si>
    <t>04904</t>
  </si>
  <si>
    <t>La Haute-Gaspésie</t>
  </si>
  <si>
    <t>04</t>
  </si>
  <si>
    <t>Mont-Albert</t>
  </si>
  <si>
    <t>04902</t>
  </si>
  <si>
    <t>Cap-Chat</t>
  </si>
  <si>
    <t>04047</t>
  </si>
  <si>
    <t>Sainte-Anne-des-Monts</t>
  </si>
  <si>
    <t>04037</t>
  </si>
  <si>
    <t>La Martre</t>
  </si>
  <si>
    <t>04030</t>
  </si>
  <si>
    <t>Marsoui</t>
  </si>
  <si>
    <t>04025</t>
  </si>
  <si>
    <t>Rivière-à-Claude</t>
  </si>
  <si>
    <t>04020</t>
  </si>
  <si>
    <t>Mont-Saint-Pierre</t>
  </si>
  <si>
    <t>04015</t>
  </si>
  <si>
    <t>Saint-Maxime-du-Mont-Louis</t>
  </si>
  <si>
    <t>04010</t>
  </si>
  <si>
    <t>Sainte-Madeleine-de-la-Rivière-Madeleine</t>
  </si>
  <si>
    <t>04005</t>
  </si>
  <si>
    <t>Collines-du-Basque</t>
  </si>
  <si>
    <t>03904</t>
  </si>
  <si>
    <t>La Côte-de-Gaspé</t>
  </si>
  <si>
    <t>03</t>
  </si>
  <si>
    <t>Rivière-Saint-Jean</t>
  </si>
  <si>
    <t>03902</t>
  </si>
  <si>
    <t>Murdochville</t>
  </si>
  <si>
    <t>03025</t>
  </si>
  <si>
    <t>Grande-Vallée</t>
  </si>
  <si>
    <t>03020</t>
  </si>
  <si>
    <t>Petite-Vallée</t>
  </si>
  <si>
    <t>03015</t>
  </si>
  <si>
    <t>Cloridorme</t>
  </si>
  <si>
    <t>03010</t>
  </si>
  <si>
    <t>Gaspé</t>
  </si>
  <si>
    <t>03005</t>
  </si>
  <si>
    <t>Mont-Alexandre</t>
  </si>
  <si>
    <t>02902</t>
  </si>
  <si>
    <t>Le Rocher-Percé</t>
  </si>
  <si>
    <t>02</t>
  </si>
  <si>
    <t>Port-Daniel–Gascons</t>
  </si>
  <si>
    <t>02047</t>
  </si>
  <si>
    <t>Chandler</t>
  </si>
  <si>
    <t>02028</t>
  </si>
  <si>
    <t>Grande-Rivière</t>
  </si>
  <si>
    <t>02015</t>
  </si>
  <si>
    <t>Maskinongé</t>
  </si>
  <si>
    <t>51</t>
  </si>
  <si>
    <t>Sainte-Thérèse-de-Gaspé</t>
  </si>
  <si>
    <t>02010</t>
  </si>
  <si>
    <t>Percé</t>
  </si>
  <si>
    <t>02005</t>
  </si>
  <si>
    <t>Grosse-Île</t>
  </si>
  <si>
    <t>01042</t>
  </si>
  <si>
    <t>Communauté maritime des Îles-de-la-Madeleine</t>
  </si>
  <si>
    <t>01</t>
  </si>
  <si>
    <t>Les Îles-de-la-Madeleine</t>
  </si>
  <si>
    <t>01023</t>
  </si>
  <si>
    <t>Jamésie</t>
  </si>
  <si>
    <t>991</t>
  </si>
  <si>
    <t>10</t>
  </si>
  <si>
    <t>Petit-Mécatina</t>
  </si>
  <si>
    <t>98912</t>
  </si>
  <si>
    <t>09</t>
  </si>
  <si>
    <t>Côte-Nord-du-Golfe-du-Saint-Laurent</t>
  </si>
  <si>
    <t>98015</t>
  </si>
  <si>
    <t>Gros-Mécatina</t>
  </si>
  <si>
    <t>98014</t>
  </si>
  <si>
    <t>Saint-Augustin</t>
  </si>
  <si>
    <t>98012</t>
  </si>
  <si>
    <t>Bonne-Espérance</t>
  </si>
  <si>
    <t>98010</t>
  </si>
  <si>
    <t>Blanc-Sablon</t>
  </si>
  <si>
    <t>98005</t>
  </si>
  <si>
    <t>Lac-Jérôme</t>
  </si>
  <si>
    <t>98904</t>
  </si>
  <si>
    <t>Rivière-au-Tonnerre</t>
  </si>
  <si>
    <t>98055</t>
  </si>
  <si>
    <t>98050</t>
  </si>
  <si>
    <t>Longue-Pointe-de-Mingan</t>
  </si>
  <si>
    <t>98045</t>
  </si>
  <si>
    <t>Havre-Saint-Pierre</t>
  </si>
  <si>
    <t>98040</t>
  </si>
  <si>
    <t>Baie-Johan-Beetz</t>
  </si>
  <si>
    <t>98035</t>
  </si>
  <si>
    <t>Aguanish</t>
  </si>
  <si>
    <t>98030</t>
  </si>
  <si>
    <t>Natashquan</t>
  </si>
  <si>
    <t>98025</t>
  </si>
  <si>
    <t>L'Île-d'Anticosti</t>
  </si>
  <si>
    <t>98020</t>
  </si>
  <si>
    <t>Lac-Vacher</t>
  </si>
  <si>
    <t>97914</t>
  </si>
  <si>
    <t>Lac-Juillet</t>
  </si>
  <si>
    <t>97912</t>
  </si>
  <si>
    <t>97908</t>
  </si>
  <si>
    <t>Rivière-Mouchalagane</t>
  </si>
  <si>
    <t>97906</t>
  </si>
  <si>
    <t>Schefferville</t>
  </si>
  <si>
    <t>97040</t>
  </si>
  <si>
    <t>Fermont</t>
  </si>
  <si>
    <t>97035</t>
  </si>
  <si>
    <t>Lac-Walker</t>
  </si>
  <si>
    <t>97904</t>
  </si>
  <si>
    <t>Rivière-Nipissis</t>
  </si>
  <si>
    <t>97902</t>
  </si>
  <si>
    <t>Port-Cartier</t>
  </si>
  <si>
    <t>97022</t>
  </si>
  <si>
    <t>Sept-Îles</t>
  </si>
  <si>
    <t>97007</t>
  </si>
  <si>
    <t>Rivière-aux-Outardes</t>
  </si>
  <si>
    <t>96902</t>
  </si>
  <si>
    <t>Ragueneau</t>
  </si>
  <si>
    <t>96040</t>
  </si>
  <si>
    <t>Chute-aux-Outardes</t>
  </si>
  <si>
    <t>96035</t>
  </si>
  <si>
    <t>Pointe-aux-Outardes</t>
  </si>
  <si>
    <t>96030</t>
  </si>
  <si>
    <t>Pointe-Lebel</t>
  </si>
  <si>
    <t>96025</t>
  </si>
  <si>
    <t>Baie-Comeau</t>
  </si>
  <si>
    <t>96020</t>
  </si>
  <si>
    <t>Franquelin</t>
  </si>
  <si>
    <t>96015</t>
  </si>
  <si>
    <t>Godbout</t>
  </si>
  <si>
    <t>96010</t>
  </si>
  <si>
    <t>Baie-Trinité</t>
  </si>
  <si>
    <t>96005</t>
  </si>
  <si>
    <t>Lac-au-Brochet</t>
  </si>
  <si>
    <t>95902</t>
  </si>
  <si>
    <t>Colombier</t>
  </si>
  <si>
    <t>95050</t>
  </si>
  <si>
    <t>Forestville</t>
  </si>
  <si>
    <t>95045</t>
  </si>
  <si>
    <t>Portneuf-sur-Mer</t>
  </si>
  <si>
    <t>95040</t>
  </si>
  <si>
    <t>Longue-Rive</t>
  </si>
  <si>
    <t>95032</t>
  </si>
  <si>
    <t>Les Escoumins</t>
  </si>
  <si>
    <t>95025</t>
  </si>
  <si>
    <t>Les Bergeronnes</t>
  </si>
  <si>
    <t>95018</t>
  </si>
  <si>
    <t>Sacré-Coeur</t>
  </si>
  <si>
    <t>95010</t>
  </si>
  <si>
    <t>Tadoussac</t>
  </si>
  <si>
    <t>95005</t>
  </si>
  <si>
    <t>Lac-Granet</t>
  </si>
  <si>
    <t>89912</t>
  </si>
  <si>
    <t>08</t>
  </si>
  <si>
    <t>Réservoir-Dozois</t>
  </si>
  <si>
    <t>89910</t>
  </si>
  <si>
    <t>Lac-Metei</t>
  </si>
  <si>
    <t>89908</t>
  </si>
  <si>
    <t>Matchi-Manitou</t>
  </si>
  <si>
    <t>89902</t>
  </si>
  <si>
    <t>Belcourt</t>
  </si>
  <si>
    <t>89050</t>
  </si>
  <si>
    <t>Senneterre</t>
  </si>
  <si>
    <t>89045</t>
  </si>
  <si>
    <t>89040</t>
  </si>
  <si>
    <t>Malartic</t>
  </si>
  <si>
    <t>89015</t>
  </si>
  <si>
    <t>La Haute-Yamaska</t>
  </si>
  <si>
    <t>47</t>
  </si>
  <si>
    <t>Rivière-Héva</t>
  </si>
  <si>
    <t>89010</t>
  </si>
  <si>
    <t>Val-d'Or</t>
  </si>
  <si>
    <t>89008</t>
  </si>
  <si>
    <t>Lac-Chicobi</t>
  </si>
  <si>
    <t>88904</t>
  </si>
  <si>
    <t>Lac-Despinassy</t>
  </si>
  <si>
    <t>88902</t>
  </si>
  <si>
    <t>Preissac</t>
  </si>
  <si>
    <t>88090</t>
  </si>
  <si>
    <t>Sainte-Gertrude-Manneville</t>
  </si>
  <si>
    <t>88085</t>
  </si>
  <si>
    <t>Launay</t>
  </si>
  <si>
    <t>88080</t>
  </si>
  <si>
    <t>Trécesson</t>
  </si>
  <si>
    <t>88075</t>
  </si>
  <si>
    <t>Brome-Missisquoi</t>
  </si>
  <si>
    <t>46</t>
  </si>
  <si>
    <t>Berry</t>
  </si>
  <si>
    <t>88070</t>
  </si>
  <si>
    <t>Saint-Dominique-du-Rosaire</t>
  </si>
  <si>
    <t>88065</t>
  </si>
  <si>
    <t>Saint-Félix-de-Dalquier</t>
  </si>
  <si>
    <t>88060</t>
  </si>
  <si>
    <t>Amos</t>
  </si>
  <si>
    <t>88055</t>
  </si>
  <si>
    <t>Saint-Mathieu-d'Harricana</t>
  </si>
  <si>
    <t>88050</t>
  </si>
  <si>
    <t>La Motte</t>
  </si>
  <si>
    <t>88045</t>
  </si>
  <si>
    <t>Saint-Marc-de-Figuery</t>
  </si>
  <si>
    <t>88040</t>
  </si>
  <si>
    <t>Landrienne</t>
  </si>
  <si>
    <t>88035</t>
  </si>
  <si>
    <t>La Corne</t>
  </si>
  <si>
    <t>88030</t>
  </si>
  <si>
    <t>Barraute</t>
  </si>
  <si>
    <t>88022</t>
  </si>
  <si>
    <t>La Morandière-Rochebaucourt</t>
  </si>
  <si>
    <t>88012</t>
  </si>
  <si>
    <t>Champneuf</t>
  </si>
  <si>
    <t>88005</t>
  </si>
  <si>
    <t>Rivière-Ojima</t>
  </si>
  <si>
    <t>87904</t>
  </si>
  <si>
    <t>Lac-Duparquet</t>
  </si>
  <si>
    <t>87902</t>
  </si>
  <si>
    <t>87120</t>
  </si>
  <si>
    <t>Normétal</t>
  </si>
  <si>
    <t>87115</t>
  </si>
  <si>
    <t>Clermont</t>
  </si>
  <si>
    <t>87110</t>
  </si>
  <si>
    <t>Val-Saint-Gilles</t>
  </si>
  <si>
    <t>87105</t>
  </si>
  <si>
    <t>Authier-Nord</t>
  </si>
  <si>
    <t>87100</t>
  </si>
  <si>
    <t>Chazel</t>
  </si>
  <si>
    <t>87095</t>
  </si>
  <si>
    <t>La Sarre</t>
  </si>
  <si>
    <t>87090</t>
  </si>
  <si>
    <t>Memphrémagog</t>
  </si>
  <si>
    <t>45</t>
  </si>
  <si>
    <t>Dupuy</t>
  </si>
  <si>
    <t>87085</t>
  </si>
  <si>
    <t>La Reine</t>
  </si>
  <si>
    <t>87080</t>
  </si>
  <si>
    <t>Clerval</t>
  </si>
  <si>
    <t>87075</t>
  </si>
  <si>
    <t>Sainte-Hélène-de-Mancebourg</t>
  </si>
  <si>
    <t>87070</t>
  </si>
  <si>
    <t>Macamic</t>
  </si>
  <si>
    <t>87058</t>
  </si>
  <si>
    <t>Authier</t>
  </si>
  <si>
    <t>87050</t>
  </si>
  <si>
    <t>Taschereau</t>
  </si>
  <si>
    <t>87042</t>
  </si>
  <si>
    <t>Poularies</t>
  </si>
  <si>
    <t>87035</t>
  </si>
  <si>
    <t>Sainte-Germaine-Boulé</t>
  </si>
  <si>
    <t>87030</t>
  </si>
  <si>
    <t>Palmarolle</t>
  </si>
  <si>
    <t>87025</t>
  </si>
  <si>
    <t>Gallichan</t>
  </si>
  <si>
    <t>87020</t>
  </si>
  <si>
    <t>Roquemaure</t>
  </si>
  <si>
    <t>87015</t>
  </si>
  <si>
    <t>Rapide-Danseur</t>
  </si>
  <si>
    <t>87010</t>
  </si>
  <si>
    <t>Duparquet</t>
  </si>
  <si>
    <t>87005</t>
  </si>
  <si>
    <t>86042</t>
  </si>
  <si>
    <t>Les Lacs-du-Témiscamingue</t>
  </si>
  <si>
    <t>85907</t>
  </si>
  <si>
    <t>Laniel</t>
  </si>
  <si>
    <t>85905</t>
  </si>
  <si>
    <t>Coaticook</t>
  </si>
  <si>
    <t>44</t>
  </si>
  <si>
    <t>Rémigny</t>
  </si>
  <si>
    <t>85105</t>
  </si>
  <si>
    <t>Nédélec</t>
  </si>
  <si>
    <t>85100</t>
  </si>
  <si>
    <t>Guérin</t>
  </si>
  <si>
    <t>85095</t>
  </si>
  <si>
    <t>Notre-Dame-du-Nord</t>
  </si>
  <si>
    <t>85090</t>
  </si>
  <si>
    <t>Saint-Eugène-de-Guigues</t>
  </si>
  <si>
    <t>85085</t>
  </si>
  <si>
    <t>Moffet</t>
  </si>
  <si>
    <t>85075</t>
  </si>
  <si>
    <t>Laforce</t>
  </si>
  <si>
    <t>85070</t>
  </si>
  <si>
    <t>Belleterre</t>
  </si>
  <si>
    <t>85065</t>
  </si>
  <si>
    <t>Latulipe-et-Gaboury</t>
  </si>
  <si>
    <t>85060</t>
  </si>
  <si>
    <t>Fugèreville</t>
  </si>
  <si>
    <t>85055</t>
  </si>
  <si>
    <t>Laverlochère-Angliers</t>
  </si>
  <si>
    <t>85052</t>
  </si>
  <si>
    <t>Saint-Bruno-de-Guigues</t>
  </si>
  <si>
    <t>85045</t>
  </si>
  <si>
    <t>Sherbrooke</t>
  </si>
  <si>
    <t>43</t>
  </si>
  <si>
    <t>Lorrainville</t>
  </si>
  <si>
    <t>85037</t>
  </si>
  <si>
    <t>Le Val-Saint-François</t>
  </si>
  <si>
    <t>42</t>
  </si>
  <si>
    <t>Duhamel-Ouest</t>
  </si>
  <si>
    <t>85030</t>
  </si>
  <si>
    <t>Ville-Marie</t>
  </si>
  <si>
    <t>85025</t>
  </si>
  <si>
    <t>Béarn</t>
  </si>
  <si>
    <t>85020</t>
  </si>
  <si>
    <t>Saint-Édouard-de-Fabre</t>
  </si>
  <si>
    <t>85015</t>
  </si>
  <si>
    <t>Kipawa</t>
  </si>
  <si>
    <t>85010</t>
  </si>
  <si>
    <t>Témiscaming</t>
  </si>
  <si>
    <t>85005</t>
  </si>
  <si>
    <t>Lac-Nilgaut</t>
  </si>
  <si>
    <t>84902</t>
  </si>
  <si>
    <t>07</t>
  </si>
  <si>
    <t>Rapides-des-Joachims</t>
  </si>
  <si>
    <t>84100</t>
  </si>
  <si>
    <t>Sheenboro</t>
  </si>
  <si>
    <t>84095</t>
  </si>
  <si>
    <t>Chichester</t>
  </si>
  <si>
    <t>84090</t>
  </si>
  <si>
    <t>L'Isle-aux-Allumettes</t>
  </si>
  <si>
    <t>84082</t>
  </si>
  <si>
    <t>Waltham</t>
  </si>
  <si>
    <t>84070</t>
  </si>
  <si>
    <t>Mansfield-et-Pontefract</t>
  </si>
  <si>
    <t>84065</t>
  </si>
  <si>
    <t>Fort-Coulonge</t>
  </si>
  <si>
    <t>84060</t>
  </si>
  <si>
    <t>Otter Lake</t>
  </si>
  <si>
    <t>84055</t>
  </si>
  <si>
    <t>Alleyn-et-Cawood</t>
  </si>
  <si>
    <t>84050</t>
  </si>
  <si>
    <t>Thorne</t>
  </si>
  <si>
    <t>84045</t>
  </si>
  <si>
    <t>Litchfield</t>
  </si>
  <si>
    <t>84040</t>
  </si>
  <si>
    <t>Le Haut-Saint-François</t>
  </si>
  <si>
    <t>41</t>
  </si>
  <si>
    <t>L'Île-du-Grand-Calumet</t>
  </si>
  <si>
    <t>84035</t>
  </si>
  <si>
    <t>Campbell's Bay</t>
  </si>
  <si>
    <t>84030</t>
  </si>
  <si>
    <t>Bryson</t>
  </si>
  <si>
    <t>84025</t>
  </si>
  <si>
    <t>Portage-du-Fort</t>
  </si>
  <si>
    <t>84020</t>
  </si>
  <si>
    <t>Clarendon</t>
  </si>
  <si>
    <t>84015</t>
  </si>
  <si>
    <t>Shawville</t>
  </si>
  <si>
    <t>84010</t>
  </si>
  <si>
    <t>Bristol</t>
  </si>
  <si>
    <t>84005</t>
  </si>
  <si>
    <t>Dépôt-Échouani</t>
  </si>
  <si>
    <t>83912</t>
  </si>
  <si>
    <t>Lac-Moselle</t>
  </si>
  <si>
    <t>83908</t>
  </si>
  <si>
    <t>Lac-Lenôtre</t>
  </si>
  <si>
    <t>83906</t>
  </si>
  <si>
    <t>Cascades-Malignes</t>
  </si>
  <si>
    <t>83904</t>
  </si>
  <si>
    <t>Lac-Pythonga</t>
  </si>
  <si>
    <t>83902</t>
  </si>
  <si>
    <t>Grand-Remous</t>
  </si>
  <si>
    <t>83095</t>
  </si>
  <si>
    <t>Aumond</t>
  </si>
  <si>
    <t>83090</t>
  </si>
  <si>
    <t>Les Sources</t>
  </si>
  <si>
    <t>40</t>
  </si>
  <si>
    <t>Montcerf-Lytton</t>
  </si>
  <si>
    <t>83088</t>
  </si>
  <si>
    <t>Bois-Franc</t>
  </si>
  <si>
    <t>83085</t>
  </si>
  <si>
    <t>Egan-Sud</t>
  </si>
  <si>
    <t>83075</t>
  </si>
  <si>
    <t>Déléage</t>
  </si>
  <si>
    <t>83070</t>
  </si>
  <si>
    <t>Maniwaki</t>
  </si>
  <si>
    <t>83065</t>
  </si>
  <si>
    <t>Messines</t>
  </si>
  <si>
    <t>83060</t>
  </si>
  <si>
    <t>Sainte-Thérèse-de-la-Gatineau</t>
  </si>
  <si>
    <t>83055</t>
  </si>
  <si>
    <t>Bouchette</t>
  </si>
  <si>
    <t>83050</t>
  </si>
  <si>
    <t>Blue Sea</t>
  </si>
  <si>
    <t>83045</t>
  </si>
  <si>
    <t>Cayamant</t>
  </si>
  <si>
    <t>83040</t>
  </si>
  <si>
    <t>Gracefield</t>
  </si>
  <si>
    <t>83032</t>
  </si>
  <si>
    <t>Lac-Sainte-Marie</t>
  </si>
  <si>
    <t>83020</t>
  </si>
  <si>
    <t>Kazabazua</t>
  </si>
  <si>
    <t>83015</t>
  </si>
  <si>
    <t>Low</t>
  </si>
  <si>
    <t>83010</t>
  </si>
  <si>
    <t>Denholm</t>
  </si>
  <si>
    <t>83005</t>
  </si>
  <si>
    <t>La Pêche</t>
  </si>
  <si>
    <t>82035</t>
  </si>
  <si>
    <t>82030</t>
  </si>
  <si>
    <t>Chelsea</t>
  </si>
  <si>
    <t>82025</t>
  </si>
  <si>
    <t>Cantley</t>
  </si>
  <si>
    <t>82020</t>
  </si>
  <si>
    <t>Val-des-Monts</t>
  </si>
  <si>
    <t>82015</t>
  </si>
  <si>
    <t>L'Ange-Gardien</t>
  </si>
  <si>
    <t>82005</t>
  </si>
  <si>
    <t>81017</t>
  </si>
  <si>
    <t>Bowman</t>
  </si>
  <si>
    <t>80145</t>
  </si>
  <si>
    <t>Val-des-Bois</t>
  </si>
  <si>
    <t>80140</t>
  </si>
  <si>
    <t>Duhamel</t>
  </si>
  <si>
    <t>80135</t>
  </si>
  <si>
    <t>Lac-des-Plages</t>
  </si>
  <si>
    <t>80130</t>
  </si>
  <si>
    <t>Saint-Émile-de-Suffolk</t>
  </si>
  <si>
    <t>80125</t>
  </si>
  <si>
    <t>Boileau</t>
  </si>
  <si>
    <t>80115</t>
  </si>
  <si>
    <t>Namur</t>
  </si>
  <si>
    <t>80110</t>
  </si>
  <si>
    <t>Chénéville</t>
  </si>
  <si>
    <t>80103</t>
  </si>
  <si>
    <t>Lac-Simon</t>
  </si>
  <si>
    <t>80095</t>
  </si>
  <si>
    <t>Montpellier</t>
  </si>
  <si>
    <t>80090</t>
  </si>
  <si>
    <t>Notre-Dame-de-la-Salette</t>
  </si>
  <si>
    <t>80087</t>
  </si>
  <si>
    <t>Mulgrave-et-Derry</t>
  </si>
  <si>
    <t>80085</t>
  </si>
  <si>
    <t>Ripon</t>
  </si>
  <si>
    <t>80078</t>
  </si>
  <si>
    <t>Saint-Sixte</t>
  </si>
  <si>
    <t>80070</t>
  </si>
  <si>
    <t>Mayo</t>
  </si>
  <si>
    <t>80065</t>
  </si>
  <si>
    <t>Lochaber-Partie-Ouest</t>
  </si>
  <si>
    <t>80060</t>
  </si>
  <si>
    <t>Lochaber</t>
  </si>
  <si>
    <t>80055</t>
  </si>
  <si>
    <t>Thurso</t>
  </si>
  <si>
    <t>80050</t>
  </si>
  <si>
    <t>Plaisance</t>
  </si>
  <si>
    <t>80045</t>
  </si>
  <si>
    <t>Les Chenaux</t>
  </si>
  <si>
    <t>372</t>
  </si>
  <si>
    <t>Papineauville</t>
  </si>
  <si>
    <t>80037</t>
  </si>
  <si>
    <t>Saint-André-Avellin</t>
  </si>
  <si>
    <t>80027</t>
  </si>
  <si>
    <t>Notre-Dame-de-la-Paix</t>
  </si>
  <si>
    <t>80020</t>
  </si>
  <si>
    <t>Notre-Dame-de-Bonsecours</t>
  </si>
  <si>
    <t>80015</t>
  </si>
  <si>
    <t>Montebello</t>
  </si>
  <si>
    <t>80010</t>
  </si>
  <si>
    <t>Fassett</t>
  </si>
  <si>
    <t>80005</t>
  </si>
  <si>
    <t>Montréal</t>
  </si>
  <si>
    <t>66</t>
  </si>
  <si>
    <t>Trois-Rivières</t>
  </si>
  <si>
    <t>371</t>
  </si>
  <si>
    <t>Shawinigan</t>
  </si>
  <si>
    <t>36</t>
  </si>
  <si>
    <t>Mékinac</t>
  </si>
  <si>
    <t>35</t>
  </si>
  <si>
    <t>Sainte-Cécile-de-Milton</t>
  </si>
  <si>
    <t>47055</t>
  </si>
  <si>
    <t>Roxton Pond</t>
  </si>
  <si>
    <t>47047</t>
  </si>
  <si>
    <t>Saint-Joachim-de-Shefford</t>
  </si>
  <si>
    <t>47040</t>
  </si>
  <si>
    <t>Shefford</t>
  </si>
  <si>
    <t>47035</t>
  </si>
  <si>
    <t>Warden</t>
  </si>
  <si>
    <t>47030</t>
  </si>
  <si>
    <t>Portneuf</t>
  </si>
  <si>
    <t>34</t>
  </si>
  <si>
    <t>Waterloo</t>
  </si>
  <si>
    <t>47025</t>
  </si>
  <si>
    <t>Granby</t>
  </si>
  <si>
    <t>47017</t>
  </si>
  <si>
    <t>Saint-Alphonse-de-Granby</t>
  </si>
  <si>
    <t>47010</t>
  </si>
  <si>
    <t>Farnham</t>
  </si>
  <si>
    <t>46112</t>
  </si>
  <si>
    <t>46105</t>
  </si>
  <si>
    <t>Notre-Dame-de-Stanbridge</t>
  </si>
  <si>
    <t>46100</t>
  </si>
  <si>
    <t>Saint-Ignace-de-Stanbridge</t>
  </si>
  <si>
    <t>46095</t>
  </si>
  <si>
    <t>Brigham</t>
  </si>
  <si>
    <t>46090</t>
  </si>
  <si>
    <t>East Farnham</t>
  </si>
  <si>
    <t>46085</t>
  </si>
  <si>
    <t>Cowansville</t>
  </si>
  <si>
    <t>46080</t>
  </si>
  <si>
    <t>Bromont</t>
  </si>
  <si>
    <t>46078</t>
  </si>
  <si>
    <t>Lac-Brome</t>
  </si>
  <si>
    <t>46075</t>
  </si>
  <si>
    <t>Brome</t>
  </si>
  <si>
    <t>46070</t>
  </si>
  <si>
    <t>Bolton-Ouest</t>
  </si>
  <si>
    <t>46065</t>
  </si>
  <si>
    <t>Sutton</t>
  </si>
  <si>
    <t>46058</t>
  </si>
  <si>
    <t>Dunham</t>
  </si>
  <si>
    <t>46050</t>
  </si>
  <si>
    <t>Stanbridge East</t>
  </si>
  <si>
    <t>46045</t>
  </si>
  <si>
    <t>Bedford</t>
  </si>
  <si>
    <t>46040</t>
  </si>
  <si>
    <t>46035</t>
  </si>
  <si>
    <t>Stanbridge Station</t>
  </si>
  <si>
    <t>46030</t>
  </si>
  <si>
    <t>Pike River</t>
  </si>
  <si>
    <t>46025</t>
  </si>
  <si>
    <t>Saint-Armand</t>
  </si>
  <si>
    <t>46017</t>
  </si>
  <si>
    <t>Frelighsburg</t>
  </si>
  <si>
    <t>46010</t>
  </si>
  <si>
    <t>Abercorn</t>
  </si>
  <si>
    <t>46005</t>
  </si>
  <si>
    <t>Orford</t>
  </si>
  <si>
    <t>45115</t>
  </si>
  <si>
    <t>Stukely-Sud</t>
  </si>
  <si>
    <t>45105</t>
  </si>
  <si>
    <t>Saint-Étienne-de-Bolton</t>
  </si>
  <si>
    <t>45100</t>
  </si>
  <si>
    <t>Bolton-Est</t>
  </si>
  <si>
    <t>45095</t>
  </si>
  <si>
    <t>Eastman</t>
  </si>
  <si>
    <t>45093</t>
  </si>
  <si>
    <t>Austin</t>
  </si>
  <si>
    <t>45085</t>
  </si>
  <si>
    <t>Saint-Benoît-du-Lac</t>
  </si>
  <si>
    <t>45080</t>
  </si>
  <si>
    <t>Magog</t>
  </si>
  <si>
    <t>45072</t>
  </si>
  <si>
    <t>Sainte-Catherine-de-Hatley</t>
  </si>
  <si>
    <t>45060</t>
  </si>
  <si>
    <t>Hatley</t>
  </si>
  <si>
    <t>45055</t>
  </si>
  <si>
    <t>North Hatley</t>
  </si>
  <si>
    <t>45050</t>
  </si>
  <si>
    <t>45043</t>
  </si>
  <si>
    <t>Ayer's Cliff</t>
  </si>
  <si>
    <t>45035</t>
  </si>
  <si>
    <t>Potton</t>
  </si>
  <si>
    <t>45030</t>
  </si>
  <si>
    <t>Stanstead</t>
  </si>
  <si>
    <t>45025</t>
  </si>
  <si>
    <t>Ogden</t>
  </si>
  <si>
    <t>45020</t>
  </si>
  <si>
    <t>45008</t>
  </si>
  <si>
    <t>Waterville</t>
  </si>
  <si>
    <t>44080</t>
  </si>
  <si>
    <t>Compton</t>
  </si>
  <si>
    <t>44071</t>
  </si>
  <si>
    <t>Martinville</t>
  </si>
  <si>
    <t>44060</t>
  </si>
  <si>
    <t>Sainte-Edwidge-de-Clifton</t>
  </si>
  <si>
    <t>44055</t>
  </si>
  <si>
    <t>Stanstead-Est</t>
  </si>
  <si>
    <t>44050</t>
  </si>
  <si>
    <t>Barnston-Ouest</t>
  </si>
  <si>
    <t>44045</t>
  </si>
  <si>
    <t>44037</t>
  </si>
  <si>
    <t>Dixville</t>
  </si>
  <si>
    <t>44023</t>
  </si>
  <si>
    <t>Saint-Herménégilde</t>
  </si>
  <si>
    <t>44015</t>
  </si>
  <si>
    <t>East Hereford</t>
  </si>
  <si>
    <t>44010</t>
  </si>
  <si>
    <t>Saint-Venant-de-Paquette</t>
  </si>
  <si>
    <t>44005</t>
  </si>
  <si>
    <t>Saint-Malo</t>
  </si>
  <si>
    <t>44003</t>
  </si>
  <si>
    <t>43027</t>
  </si>
  <si>
    <t>Cleveland</t>
  </si>
  <si>
    <t>42110</t>
  </si>
  <si>
    <t>Saint-Claude</t>
  </si>
  <si>
    <t>42100</t>
  </si>
  <si>
    <t>Richmond</t>
  </si>
  <si>
    <t>42098</t>
  </si>
  <si>
    <t>Val-Joli</t>
  </si>
  <si>
    <t>42095</t>
  </si>
  <si>
    <t>Windsor</t>
  </si>
  <si>
    <t>42088</t>
  </si>
  <si>
    <t>Ulverton</t>
  </si>
  <si>
    <t>42078</t>
  </si>
  <si>
    <t>Melbourne</t>
  </si>
  <si>
    <t>42075</t>
  </si>
  <si>
    <t>Kingsbury</t>
  </si>
  <si>
    <t>42070</t>
  </si>
  <si>
    <t>Maricourt</t>
  </si>
  <si>
    <t>42065</t>
  </si>
  <si>
    <t>Valcourt</t>
  </si>
  <si>
    <t>42060</t>
  </si>
  <si>
    <t>42055</t>
  </si>
  <si>
    <t>Sainte-Anne-de-la-Rochelle</t>
  </si>
  <si>
    <t>42050</t>
  </si>
  <si>
    <t>Lawrenceville</t>
  </si>
  <si>
    <t>42045</t>
  </si>
  <si>
    <t>Bonsecours</t>
  </si>
  <si>
    <t>42040</t>
  </si>
  <si>
    <t>Racine</t>
  </si>
  <si>
    <t>42032</t>
  </si>
  <si>
    <t>Le Granit</t>
  </si>
  <si>
    <t>30</t>
  </si>
  <si>
    <t>Saint-Denis-de-Brompton</t>
  </si>
  <si>
    <t>42025</t>
  </si>
  <si>
    <t>Saint-François-Xavier-de-Brompton</t>
  </si>
  <si>
    <t>42020</t>
  </si>
  <si>
    <t>Stoke</t>
  </si>
  <si>
    <t>42005</t>
  </si>
  <si>
    <t>Dudswell</t>
  </si>
  <si>
    <t>41117</t>
  </si>
  <si>
    <t>Weedon</t>
  </si>
  <si>
    <t>41098</t>
  </si>
  <si>
    <t>Lingwick</t>
  </si>
  <si>
    <t>41085</t>
  </si>
  <si>
    <t>Scotstown</t>
  </si>
  <si>
    <t>41080</t>
  </si>
  <si>
    <t>Hampden</t>
  </si>
  <si>
    <t>41075</t>
  </si>
  <si>
    <t>Bury</t>
  </si>
  <si>
    <t>41070</t>
  </si>
  <si>
    <t>Westbury</t>
  </si>
  <si>
    <t>41065</t>
  </si>
  <si>
    <t>East Angus</t>
  </si>
  <si>
    <t>41060</t>
  </si>
  <si>
    <t>Ascot Corner</t>
  </si>
  <si>
    <t>41055</t>
  </si>
  <si>
    <t>Cookshire-Eaton</t>
  </si>
  <si>
    <t>41038</t>
  </si>
  <si>
    <t>Newport</t>
  </si>
  <si>
    <t>41037</t>
  </si>
  <si>
    <t>La Patrie</t>
  </si>
  <si>
    <t>41027</t>
  </si>
  <si>
    <t>Chartierville</t>
  </si>
  <si>
    <t>41020</t>
  </si>
  <si>
    <t>Saint-Isidore-de-Clifton</t>
  </si>
  <si>
    <t>41012</t>
  </si>
  <si>
    <t>Danville</t>
  </si>
  <si>
    <t>40047</t>
  </si>
  <si>
    <t>Val-des-Sources</t>
  </si>
  <si>
    <t>40043</t>
  </si>
  <si>
    <t>Saint-Georges-de-Windsor</t>
  </si>
  <si>
    <t>40032</t>
  </si>
  <si>
    <t>Saint-Camille</t>
  </si>
  <si>
    <t>40025</t>
  </si>
  <si>
    <t>Wotton</t>
  </si>
  <si>
    <t>40017</t>
  </si>
  <si>
    <t>Saint-Adrien</t>
  </si>
  <si>
    <t>40010</t>
  </si>
  <si>
    <t>Ham-Sud</t>
  </si>
  <si>
    <t>40005</t>
  </si>
  <si>
    <t>Stratford</t>
  </si>
  <si>
    <t>30110</t>
  </si>
  <si>
    <t>Stornoway</t>
  </si>
  <si>
    <t>30105</t>
  </si>
  <si>
    <t>Saint-Romain</t>
  </si>
  <si>
    <t>30100</t>
  </si>
  <si>
    <t>Lambton</t>
  </si>
  <si>
    <t>30095</t>
  </si>
  <si>
    <t>Courcelles</t>
  </si>
  <si>
    <t>30090</t>
  </si>
  <si>
    <t>30085</t>
  </si>
  <si>
    <t>Lac-Drolet</t>
  </si>
  <si>
    <t>30080</t>
  </si>
  <si>
    <t>Saint-Ludger</t>
  </si>
  <si>
    <t>30072</t>
  </si>
  <si>
    <t>Saint-Robert-Bellarmin</t>
  </si>
  <si>
    <t>30070</t>
  </si>
  <si>
    <t>Audet</t>
  </si>
  <si>
    <t>30055</t>
  </si>
  <si>
    <t>Sainte-Cécile-de-Whitton</t>
  </si>
  <si>
    <t>30050</t>
  </si>
  <si>
    <t>Nantes</t>
  </si>
  <si>
    <t>30045</t>
  </si>
  <si>
    <t>Milan</t>
  </si>
  <si>
    <t>30040</t>
  </si>
  <si>
    <t>Marston</t>
  </si>
  <si>
    <t>30035</t>
  </si>
  <si>
    <t>Lac-Mégantic</t>
  </si>
  <si>
    <t>30030</t>
  </si>
  <si>
    <t>Frontenac</t>
  </si>
  <si>
    <t>30025</t>
  </si>
  <si>
    <t>Piopolis</t>
  </si>
  <si>
    <t>30020</t>
  </si>
  <si>
    <t>Val-Racine</t>
  </si>
  <si>
    <t>30015</t>
  </si>
  <si>
    <t>Notre-Dame-des-Bois</t>
  </si>
  <si>
    <t>30010</t>
  </si>
  <si>
    <t>Saint-Augustin-de-Woburn</t>
  </si>
  <si>
    <t>30005</t>
  </si>
  <si>
    <t>Saint-Prosper-de-Champlain</t>
  </si>
  <si>
    <t>37250</t>
  </si>
  <si>
    <t>Saint-Stanislas</t>
  </si>
  <si>
    <t>37245</t>
  </si>
  <si>
    <t>Saint-Narcisse</t>
  </si>
  <si>
    <t>37240</t>
  </si>
  <si>
    <t>Notre-Dame-du-Mont-Carmel</t>
  </si>
  <si>
    <t>37235</t>
  </si>
  <si>
    <t>Saint-Maurice</t>
  </si>
  <si>
    <t>37230</t>
  </si>
  <si>
    <t>Saint-Luc-de-Vincennes</t>
  </si>
  <si>
    <t>37225</t>
  </si>
  <si>
    <t>Champlain</t>
  </si>
  <si>
    <t>37220</t>
  </si>
  <si>
    <t>Sainte-Geneviève-de-Batiscan</t>
  </si>
  <si>
    <t>37215</t>
  </si>
  <si>
    <t>Batiscan</t>
  </si>
  <si>
    <t>37210</t>
  </si>
  <si>
    <t>Sainte-Anne-de-la-Pérade</t>
  </si>
  <si>
    <t>37205</t>
  </si>
  <si>
    <t>37067</t>
  </si>
  <si>
    <t>Lac-Édouard</t>
  </si>
  <si>
    <t>90027</t>
  </si>
  <si>
    <t>La Bostonnais</t>
  </si>
  <si>
    <t>90017</t>
  </si>
  <si>
    <t>90012</t>
  </si>
  <si>
    <t>Saint-Étienne-des-Grès</t>
  </si>
  <si>
    <t>51090</t>
  </si>
  <si>
    <t>Saint-Boniface</t>
  </si>
  <si>
    <t>51085</t>
  </si>
  <si>
    <t>Charette</t>
  </si>
  <si>
    <t>51080</t>
  </si>
  <si>
    <t>Saint-Élie-de-Caxton</t>
  </si>
  <si>
    <t>51075</t>
  </si>
  <si>
    <t>Saint-Mathieu-du-Parc</t>
  </si>
  <si>
    <t>51070</t>
  </si>
  <si>
    <t>Saint-Alexis-des-Monts</t>
  </si>
  <si>
    <t>51065</t>
  </si>
  <si>
    <t>Saint-Paulin</t>
  </si>
  <si>
    <t>51060</t>
  </si>
  <si>
    <t>Sainte-Angèle-de-Prémont</t>
  </si>
  <si>
    <t>51055</t>
  </si>
  <si>
    <t>Saint-Édouard-de-Maskinongé</t>
  </si>
  <si>
    <t>51050</t>
  </si>
  <si>
    <t>Saint-Justin</t>
  </si>
  <si>
    <t>51045</t>
  </si>
  <si>
    <t>Sainte-Ursule</t>
  </si>
  <si>
    <t>51040</t>
  </si>
  <si>
    <t>Saint-Léon-le-Grand</t>
  </si>
  <si>
    <t>51035</t>
  </si>
  <si>
    <t>Saint-Sévère</t>
  </si>
  <si>
    <t>51030</t>
  </si>
  <si>
    <t>Saint-Augustin-de-Desmaures</t>
  </si>
  <si>
    <t>23072</t>
  </si>
  <si>
    <t>Saint-Barnabé</t>
  </si>
  <si>
    <t>51025</t>
  </si>
  <si>
    <t>L'Ancienne-Lorette</t>
  </si>
  <si>
    <t>23057</t>
  </si>
  <si>
    <t>Yamachiche</t>
  </si>
  <si>
    <t>51020</t>
  </si>
  <si>
    <t>23015</t>
  </si>
  <si>
    <t>Louiseville</t>
  </si>
  <si>
    <t>51015</t>
  </si>
  <si>
    <t>La Jacques-Cartier</t>
  </si>
  <si>
    <t>22</t>
  </si>
  <si>
    <t>51008</t>
  </si>
  <si>
    <t>36033</t>
  </si>
  <si>
    <t>Lac-Boulé</t>
  </si>
  <si>
    <t>35908</t>
  </si>
  <si>
    <t>Rivière-de-la-Savane</t>
  </si>
  <si>
    <t>35906</t>
  </si>
  <si>
    <t>Lac-Normand</t>
  </si>
  <si>
    <t>35904</t>
  </si>
  <si>
    <t>Lac-Masketsi</t>
  </si>
  <si>
    <t>35902</t>
  </si>
  <si>
    <t>Trois-Rives</t>
  </si>
  <si>
    <t>35055</t>
  </si>
  <si>
    <t>Sainte-Thècle</t>
  </si>
  <si>
    <t>35050</t>
  </si>
  <si>
    <t>Saint-Roch-de-Mékinac</t>
  </si>
  <si>
    <t>35045</t>
  </si>
  <si>
    <t>Grandes-Piles</t>
  </si>
  <si>
    <t>35040</t>
  </si>
  <si>
    <t>La Côte-de-Beaupré</t>
  </si>
  <si>
    <t>21</t>
  </si>
  <si>
    <t>Hérouxville</t>
  </si>
  <si>
    <t>35035</t>
  </si>
  <si>
    <t>Saint-Tite</t>
  </si>
  <si>
    <t>35027</t>
  </si>
  <si>
    <t>35020</t>
  </si>
  <si>
    <t>Saint-Adelphe</t>
  </si>
  <si>
    <t>35015</t>
  </si>
  <si>
    <t>Lac-aux-Sables</t>
  </si>
  <si>
    <t>35010</t>
  </si>
  <si>
    <t>Notre-Dame-de-Montauban</t>
  </si>
  <si>
    <t>35005</t>
  </si>
  <si>
    <t>Lac-Lapeyrère</t>
  </si>
  <si>
    <t>34906</t>
  </si>
  <si>
    <t>Linton</t>
  </si>
  <si>
    <t>34904</t>
  </si>
  <si>
    <t>Lac-Blanc</t>
  </si>
  <si>
    <t>34902</t>
  </si>
  <si>
    <t>Rivière-à-Pierre</t>
  </si>
  <si>
    <t>34135</t>
  </si>
  <si>
    <t>Saint-Raymond</t>
  </si>
  <si>
    <t>34128</t>
  </si>
  <si>
    <t>L'Île-d'Orléans</t>
  </si>
  <si>
    <t>20</t>
  </si>
  <si>
    <t>Lac-Sergent</t>
  </si>
  <si>
    <t>34120</t>
  </si>
  <si>
    <t>Saint-Léonard-de-Portneuf</t>
  </si>
  <si>
    <t>34115</t>
  </si>
  <si>
    <t>Sainte-Christine-d'Auvergne</t>
  </si>
  <si>
    <t>34105</t>
  </si>
  <si>
    <t>Saint-Alban</t>
  </si>
  <si>
    <t>34097</t>
  </si>
  <si>
    <t>Saint-Ubalde</t>
  </si>
  <si>
    <t>34090</t>
  </si>
  <si>
    <t>Saint-Thuribe</t>
  </si>
  <si>
    <t>34085</t>
  </si>
  <si>
    <t>Saint-Casimir</t>
  </si>
  <si>
    <t>34078</t>
  </si>
  <si>
    <t>Saint-Marc-des-Carrières</t>
  </si>
  <si>
    <t>34065</t>
  </si>
  <si>
    <t>Saint-Gilbert</t>
  </si>
  <si>
    <t>34060</t>
  </si>
  <si>
    <t>Deschambault-Grondines</t>
  </si>
  <si>
    <t>34058</t>
  </si>
  <si>
    <t>34048</t>
  </si>
  <si>
    <t>Saint-Basile</t>
  </si>
  <si>
    <t>34038</t>
  </si>
  <si>
    <t>Cap-Santé</t>
  </si>
  <si>
    <t>34030</t>
  </si>
  <si>
    <t>Donnacona</t>
  </si>
  <si>
    <t>34025</t>
  </si>
  <si>
    <t>Pont-Rouge</t>
  </si>
  <si>
    <t>34017</t>
  </si>
  <si>
    <t>Neuville</t>
  </si>
  <si>
    <t>34007</t>
  </si>
  <si>
    <t>Québec</t>
  </si>
  <si>
    <t>23</t>
  </si>
  <si>
    <t>Notre-Dame-des-Anges</t>
  </si>
  <si>
    <t>Lac-Croche</t>
  </si>
  <si>
    <t>22902</t>
  </si>
  <si>
    <t>Sainte-Brigitte-de-Laval</t>
  </si>
  <si>
    <t>22045</t>
  </si>
  <si>
    <t>Lac-Beauport</t>
  </si>
  <si>
    <t>22040</t>
  </si>
  <si>
    <t>Stoneham-et-Tewkesbury</t>
  </si>
  <si>
    <t>22035</t>
  </si>
  <si>
    <t>Lac-Delage</t>
  </si>
  <si>
    <t>22030</t>
  </si>
  <si>
    <t>Saint-Gabriel-de-Valcartier</t>
  </si>
  <si>
    <t>22025</t>
  </si>
  <si>
    <t>Shannon</t>
  </si>
  <si>
    <t>22020</t>
  </si>
  <si>
    <t>Lac-Saint-Joseph</t>
  </si>
  <si>
    <t>22015</t>
  </si>
  <si>
    <t>Fossambault-sur-le-Lac</t>
  </si>
  <si>
    <t>22010</t>
  </si>
  <si>
    <t>Sainte-Catherine-de-la-Jacques-Cartier</t>
  </si>
  <si>
    <t>22005</t>
  </si>
  <si>
    <t>Lac-Jacques-Cartier</t>
  </si>
  <si>
    <t>21904</t>
  </si>
  <si>
    <t>Sault-au-Cochon</t>
  </si>
  <si>
    <t>21902</t>
  </si>
  <si>
    <t>Boischatel</t>
  </si>
  <si>
    <t>21045</t>
  </si>
  <si>
    <t>21040</t>
  </si>
  <si>
    <t>Château-Richer</t>
  </si>
  <si>
    <t>21035</t>
  </si>
  <si>
    <t>Sainte-Anne-de-Beaupré</t>
  </si>
  <si>
    <t>21030</t>
  </si>
  <si>
    <t>Beaupré</t>
  </si>
  <si>
    <t>21025</t>
  </si>
  <si>
    <t>Saint-Joachim</t>
  </si>
  <si>
    <t>21020</t>
  </si>
  <si>
    <t>Saint-Louis-de-Gonzague-du-Cap-Tourmente</t>
  </si>
  <si>
    <t>21015</t>
  </si>
  <si>
    <t>Saint-Ferréol-les-Neiges</t>
  </si>
  <si>
    <t>21010</t>
  </si>
  <si>
    <t>Saint-Tite-des-Caps</t>
  </si>
  <si>
    <t>21005</t>
  </si>
  <si>
    <t>Sainte-Pétronille</t>
  </si>
  <si>
    <t>20030</t>
  </si>
  <si>
    <t>Saint-Pierre-de-l'Île-d'Orléans</t>
  </si>
  <si>
    <t>20025</t>
  </si>
  <si>
    <t>Saint-Laurent-de-l'Île-d'Orléans</t>
  </si>
  <si>
    <t>20020</t>
  </si>
  <si>
    <t>Saint-Jean-de-l'Île-d'Orléans</t>
  </si>
  <si>
    <t>20015</t>
  </si>
  <si>
    <t>Sainte-Famille-de-l'Île-d'Orléans</t>
  </si>
  <si>
    <t>20010</t>
  </si>
  <si>
    <t>Saint-François-de-l'Île-d'Orléans</t>
  </si>
  <si>
    <t>20005</t>
  </si>
  <si>
    <t>Lac-Pikauba</t>
  </si>
  <si>
    <t>16902</t>
  </si>
  <si>
    <t>Charlevoix</t>
  </si>
  <si>
    <t>Saint-Urbain</t>
  </si>
  <si>
    <t>16055</t>
  </si>
  <si>
    <t>Saint-Hilarion</t>
  </si>
  <si>
    <t>16050</t>
  </si>
  <si>
    <t>Les Éboulements</t>
  </si>
  <si>
    <t>16048</t>
  </si>
  <si>
    <t>L'Isle-aux-Coudres</t>
  </si>
  <si>
    <t>16023</t>
  </si>
  <si>
    <t>Baie-Saint-Paul</t>
  </si>
  <si>
    <t>16013</t>
  </si>
  <si>
    <t>Petite-Rivière-Saint-François</t>
  </si>
  <si>
    <t>16005</t>
  </si>
  <si>
    <t>Sagard</t>
  </si>
  <si>
    <t>15904</t>
  </si>
  <si>
    <t>Charlevoix-Est</t>
  </si>
  <si>
    <t>Mont-Élie</t>
  </si>
  <si>
    <t>15902</t>
  </si>
  <si>
    <t>Baie-Sainte-Catherine</t>
  </si>
  <si>
    <t>15065</t>
  </si>
  <si>
    <t>15058</t>
  </si>
  <si>
    <t>15035</t>
  </si>
  <si>
    <t>Saint-Aimé-des-Lacs</t>
  </si>
  <si>
    <t>15030</t>
  </si>
  <si>
    <t>Notre-Dame-des-Monts</t>
  </si>
  <si>
    <t>15025</t>
  </si>
  <si>
    <t>La Malbaie</t>
  </si>
  <si>
    <t>15013</t>
  </si>
  <si>
    <t>Saint-Irénée</t>
  </si>
  <si>
    <t>15005</t>
  </si>
  <si>
    <t>Mont-Valin</t>
  </si>
  <si>
    <t>94930</t>
  </si>
  <si>
    <t>Lac-Ministuk</t>
  </si>
  <si>
    <t>94928</t>
  </si>
  <si>
    <t>Lalemant</t>
  </si>
  <si>
    <t>94926</t>
  </si>
  <si>
    <t>Larouche</t>
  </si>
  <si>
    <t>94265</t>
  </si>
  <si>
    <t>Saint-Charles-de-Bourget</t>
  </si>
  <si>
    <t>94260</t>
  </si>
  <si>
    <t>Saint-Ambroise</t>
  </si>
  <si>
    <t>94255</t>
  </si>
  <si>
    <t>Bégin</t>
  </si>
  <si>
    <t>94250</t>
  </si>
  <si>
    <t>Saint-David-de-Falardeau</t>
  </si>
  <si>
    <t>94245</t>
  </si>
  <si>
    <t>Kamouraska</t>
  </si>
  <si>
    <t>Saint-Honoré</t>
  </si>
  <si>
    <t>94240</t>
  </si>
  <si>
    <t>Saint-Fulgence</t>
  </si>
  <si>
    <t>94235</t>
  </si>
  <si>
    <t>Sainte-Rose-du-Nord</t>
  </si>
  <si>
    <t>94230</t>
  </si>
  <si>
    <t>Saint-Félix-d'Otis</t>
  </si>
  <si>
    <t>94225</t>
  </si>
  <si>
    <t>Ferland-et-Boilleau</t>
  </si>
  <si>
    <t>94220</t>
  </si>
  <si>
    <t>Rivière-Éternité</t>
  </si>
  <si>
    <t>94215</t>
  </si>
  <si>
    <t>L'Anse-Saint-Jean</t>
  </si>
  <si>
    <t>94210</t>
  </si>
  <si>
    <t>Petit-Saguenay</t>
  </si>
  <si>
    <t>94205</t>
  </si>
  <si>
    <t>94068</t>
  </si>
  <si>
    <t>Belle-Rivière</t>
  </si>
  <si>
    <t>93908</t>
  </si>
  <si>
    <t>Lac-Achouakan</t>
  </si>
  <si>
    <t>93906</t>
  </si>
  <si>
    <t>Lac-Moncouche</t>
  </si>
  <si>
    <t>93904</t>
  </si>
  <si>
    <t>Mont-Apica</t>
  </si>
  <si>
    <t>93902</t>
  </si>
  <si>
    <t>Saint-Ludger-de-Milot</t>
  </si>
  <si>
    <t>93080</t>
  </si>
  <si>
    <t>93075</t>
  </si>
  <si>
    <t>Saint-Henri-de-Taillon</t>
  </si>
  <si>
    <t>93070</t>
  </si>
  <si>
    <t>L'Ascension-de-Notre-Seigneur</t>
  </si>
  <si>
    <t>93065</t>
  </si>
  <si>
    <t>Lamarche</t>
  </si>
  <si>
    <t>93060</t>
  </si>
  <si>
    <t>Labrecque</t>
  </si>
  <si>
    <t>93055</t>
  </si>
  <si>
    <t>Témiscouata</t>
  </si>
  <si>
    <t>Saint-Nazaire</t>
  </si>
  <si>
    <t>93045</t>
  </si>
  <si>
    <t>Alma</t>
  </si>
  <si>
    <t>93042</t>
  </si>
  <si>
    <t>Saint-Gédéon</t>
  </si>
  <si>
    <t>93035</t>
  </si>
  <si>
    <t>Saint-Bruno</t>
  </si>
  <si>
    <t>93030</t>
  </si>
  <si>
    <t>Hébertville-Station</t>
  </si>
  <si>
    <t>93025</t>
  </si>
  <si>
    <t>Hébertville</t>
  </si>
  <si>
    <t>93020</t>
  </si>
  <si>
    <t>Métabetchouan–Lac-à-la-Croix</t>
  </si>
  <si>
    <t>93012</t>
  </si>
  <si>
    <t>Desbiens</t>
  </si>
  <si>
    <t>93005</t>
  </si>
  <si>
    <t>Rivière-Mistassini</t>
  </si>
  <si>
    <t>92904</t>
  </si>
  <si>
    <t>Passes-Dangereuses</t>
  </si>
  <si>
    <t>92902</t>
  </si>
  <si>
    <t>92070</t>
  </si>
  <si>
    <t>Saint-Eugène-d'Argentenay</t>
  </si>
  <si>
    <t>92065</t>
  </si>
  <si>
    <t>Notre-Dame-de-Lorette</t>
  </si>
  <si>
    <t>92060</t>
  </si>
  <si>
    <t>Girardville</t>
  </si>
  <si>
    <t>92055</t>
  </si>
  <si>
    <t>Saint-Edmond-les-Plaines</t>
  </si>
  <si>
    <t>92050</t>
  </si>
  <si>
    <t>Saint-Thomas-Didyme</t>
  </si>
  <si>
    <t>92045</t>
  </si>
  <si>
    <t>Normandin</t>
  </si>
  <si>
    <t>92040</t>
  </si>
  <si>
    <t>Albanel</t>
  </si>
  <si>
    <t>92030</t>
  </si>
  <si>
    <t>Dolbeau-Mistassini</t>
  </si>
  <si>
    <t>92022</t>
  </si>
  <si>
    <t>Rivière-du-Loup</t>
  </si>
  <si>
    <t>Sainte-Jeanne-d'Arc</t>
  </si>
  <si>
    <t>92015</t>
  </si>
  <si>
    <t>Péribonka</t>
  </si>
  <si>
    <t>92010</t>
  </si>
  <si>
    <t>92005</t>
  </si>
  <si>
    <t>Lac-Ashuapmushuan</t>
  </si>
  <si>
    <t>91902</t>
  </si>
  <si>
    <t>La Doré</t>
  </si>
  <si>
    <t>91050</t>
  </si>
  <si>
    <t>Saint-Félicien</t>
  </si>
  <si>
    <t>91042</t>
  </si>
  <si>
    <t>Saint-Prime</t>
  </si>
  <si>
    <t>91035</t>
  </si>
  <si>
    <t>Sainte-Hedwidge</t>
  </si>
  <si>
    <t>91030</t>
  </si>
  <si>
    <t>Roberval</t>
  </si>
  <si>
    <t>91025</t>
  </si>
  <si>
    <t>Chambord</t>
  </si>
  <si>
    <t>91020</t>
  </si>
  <si>
    <t>Saint-François-de-Sales</t>
  </si>
  <si>
    <t>91015</t>
  </si>
  <si>
    <t>Saint-André-du-Lac-Saint-Jean</t>
  </si>
  <si>
    <t>91010</t>
  </si>
  <si>
    <t>Lac-Bouchette</t>
  </si>
  <si>
    <t>91005</t>
  </si>
  <si>
    <t>Les Basques</t>
  </si>
  <si>
    <t>Petit-Lac-Sainte-Anne</t>
  </si>
  <si>
    <t>14904</t>
  </si>
  <si>
    <t>Picard</t>
  </si>
  <si>
    <t>14902</t>
  </si>
  <si>
    <t>Sainte-Anne-de-la-Pocatière</t>
  </si>
  <si>
    <t>14090</t>
  </si>
  <si>
    <t>La Pocatière</t>
  </si>
  <si>
    <t>14085</t>
  </si>
  <si>
    <t>Saint-Onésime-d'Ixworth</t>
  </si>
  <si>
    <t>14080</t>
  </si>
  <si>
    <t>Saint-Gabriel-Lalemant</t>
  </si>
  <si>
    <t>14075</t>
  </si>
  <si>
    <t>Saint-Pacôme</t>
  </si>
  <si>
    <t>14070</t>
  </si>
  <si>
    <t>Rivière-Ouelle</t>
  </si>
  <si>
    <t>14065</t>
  </si>
  <si>
    <t>Saint-Philippe-de-Néri</t>
  </si>
  <si>
    <t>14060</t>
  </si>
  <si>
    <t>Saint-Denis-De La Bouteillerie</t>
  </si>
  <si>
    <t>14055</t>
  </si>
  <si>
    <t>14050</t>
  </si>
  <si>
    <t>Saint-Germain-de-Kamouraska</t>
  </si>
  <si>
    <t>14045</t>
  </si>
  <si>
    <t>Rimouski-Neigette</t>
  </si>
  <si>
    <t>Saint-André-de-Kamouraska</t>
  </si>
  <si>
    <t>14040</t>
  </si>
  <si>
    <t>Saint-Alexandre-de-Kamouraska</t>
  </si>
  <si>
    <t>14035</t>
  </si>
  <si>
    <t>Saint-Joseph-de-Kamouraska</t>
  </si>
  <si>
    <t>14030</t>
  </si>
  <si>
    <t>Sainte-Hélène-de-Kamouraska</t>
  </si>
  <si>
    <t>14025</t>
  </si>
  <si>
    <t>Saint-Pascal</t>
  </si>
  <si>
    <t>14018</t>
  </si>
  <si>
    <t>Saint-Bruno-de-Kamouraska</t>
  </si>
  <si>
    <t>14010</t>
  </si>
  <si>
    <t>Mont-Carmel</t>
  </si>
  <si>
    <t>14005</t>
  </si>
  <si>
    <t>Saint-Athanase</t>
  </si>
  <si>
    <t>13100</t>
  </si>
  <si>
    <t>Pohénégamook</t>
  </si>
  <si>
    <t>13095</t>
  </si>
  <si>
    <t>Saint-Honoré-de-Témiscouata</t>
  </si>
  <si>
    <t>13090</t>
  </si>
  <si>
    <t>La Mitis</t>
  </si>
  <si>
    <t>Saint-Elzéar-de-Témiscouata</t>
  </si>
  <si>
    <t>13085</t>
  </si>
  <si>
    <t>Saint-Louis-du-Ha! Ha!</t>
  </si>
  <si>
    <t>13080</t>
  </si>
  <si>
    <t>Saint-Pierre-de-Lamy</t>
  </si>
  <si>
    <t>13075</t>
  </si>
  <si>
    <t>Témiscouata-sur-le-Lac</t>
  </si>
  <si>
    <t>13073</t>
  </si>
  <si>
    <t>Saint-Michel-du-Squatec</t>
  </si>
  <si>
    <t>13065</t>
  </si>
  <si>
    <t>Lac-des-Aigles</t>
  </si>
  <si>
    <t>13060</t>
  </si>
  <si>
    <t>Biencourt</t>
  </si>
  <si>
    <t>13055</t>
  </si>
  <si>
    <t>Lejeune</t>
  </si>
  <si>
    <t>13050</t>
  </si>
  <si>
    <t>Auclair</t>
  </si>
  <si>
    <t>13045</t>
  </si>
  <si>
    <t>Saint-Juste-du-Lac</t>
  </si>
  <si>
    <t>13040</t>
  </si>
  <si>
    <t>Saint-Eusèbe</t>
  </si>
  <si>
    <t>13030</t>
  </si>
  <si>
    <t>Rivière-Bleue</t>
  </si>
  <si>
    <t>13025</t>
  </si>
  <si>
    <t>Saint-Marc-du-Lac-Long</t>
  </si>
  <si>
    <t>13020</t>
  </si>
  <si>
    <t>Packington</t>
  </si>
  <si>
    <t>13015</t>
  </si>
  <si>
    <t>Saint-Jean-de-la-Lande</t>
  </si>
  <si>
    <t>13010</t>
  </si>
  <si>
    <t>Dégelis</t>
  </si>
  <si>
    <t>13005</t>
  </si>
  <si>
    <t>Notre-Dame-du-Portage</t>
  </si>
  <si>
    <t>12080</t>
  </si>
  <si>
    <t>12072</t>
  </si>
  <si>
    <t>La Matanie</t>
  </si>
  <si>
    <t>Saint-Arsène</t>
  </si>
  <si>
    <t>12065</t>
  </si>
  <si>
    <t>Cacouna</t>
  </si>
  <si>
    <t>12057</t>
  </si>
  <si>
    <t>Notre-Dame-des-Sept-Douleurs</t>
  </si>
  <si>
    <t>12045</t>
  </si>
  <si>
    <t>L'Isle-Verte</t>
  </si>
  <si>
    <t>12043</t>
  </si>
  <si>
    <t>Saint-Paul-de-la-Croix</t>
  </si>
  <si>
    <t>12035</t>
  </si>
  <si>
    <t>Saint-Épiphane</t>
  </si>
  <si>
    <t>12030</t>
  </si>
  <si>
    <t>Saint-François-Xavier-de-Viger</t>
  </si>
  <si>
    <t>12025</t>
  </si>
  <si>
    <t>Saint-Modeste</t>
  </si>
  <si>
    <t>12020</t>
  </si>
  <si>
    <t>Saint-Antonin</t>
  </si>
  <si>
    <t>12015</t>
  </si>
  <si>
    <t>Saint-Hubert-de-Rivière-du-Loup</t>
  </si>
  <si>
    <t>12010</t>
  </si>
  <si>
    <t>12005</t>
  </si>
  <si>
    <t>Lac-Boisbouscache</t>
  </si>
  <si>
    <t>11902</t>
  </si>
  <si>
    <t>La Matapédia</t>
  </si>
  <si>
    <t>Saint-Simon-de-Rimouski</t>
  </si>
  <si>
    <t>11055</t>
  </si>
  <si>
    <t>Saint-Mathieu-de-Rioux</t>
  </si>
  <si>
    <t>11050</t>
  </si>
  <si>
    <t>Notre-Dame-des-Neiges</t>
  </si>
  <si>
    <t>11045</t>
  </si>
  <si>
    <t>Trois-Pistoles</t>
  </si>
  <si>
    <t>11040</t>
  </si>
  <si>
    <t>Saint-Éloi</t>
  </si>
  <si>
    <t>11035</t>
  </si>
  <si>
    <t>11030</t>
  </si>
  <si>
    <t>Saint-Médard</t>
  </si>
  <si>
    <t>11025</t>
  </si>
  <si>
    <t>Saint-Guy</t>
  </si>
  <si>
    <t>11020</t>
  </si>
  <si>
    <t>Sainte-Rita</t>
  </si>
  <si>
    <t>11015</t>
  </si>
  <si>
    <t>Saint-Jean-de-Dieu</t>
  </si>
  <si>
    <t>11010</t>
  </si>
  <si>
    <t>Saint-Clément</t>
  </si>
  <si>
    <t>11005</t>
  </si>
  <si>
    <t>Lac-Huron</t>
  </si>
  <si>
    <t>10902</t>
  </si>
  <si>
    <t>Saint-Eugène-de-Ladrière</t>
  </si>
  <si>
    <t>10075</t>
  </si>
  <si>
    <t>Saint-Fabien</t>
  </si>
  <si>
    <t>10070</t>
  </si>
  <si>
    <t>Saint-Valérien</t>
  </si>
  <si>
    <t>10060</t>
  </si>
  <si>
    <t>Rimouski</t>
  </si>
  <si>
    <t>10043</t>
  </si>
  <si>
    <t>Saint-Anaclet-de-Lessard</t>
  </si>
  <si>
    <t>10030</t>
  </si>
  <si>
    <t>Saint-Marcellin</t>
  </si>
  <si>
    <t>10025</t>
  </si>
  <si>
    <t>Saint-Narcisse-de-Rimouski</t>
  </si>
  <si>
    <t>10015</t>
  </si>
  <si>
    <t>La Trinité-des-Monts</t>
  </si>
  <si>
    <t>10010</t>
  </si>
  <si>
    <t>Esprit-Saint</t>
  </si>
  <si>
    <t>10005</t>
  </si>
  <si>
    <t>Lac-à-la-Croix</t>
  </si>
  <si>
    <t>09904</t>
  </si>
  <si>
    <t>Lac-des-Eaux-Mortes</t>
  </si>
  <si>
    <t>09902</t>
  </si>
  <si>
    <t>Sainte-Luce</t>
  </si>
  <si>
    <t>09092</t>
  </si>
  <si>
    <t>Sainte-Flavie</t>
  </si>
  <si>
    <t>09085</t>
  </si>
  <si>
    <t>Mont-Joli</t>
  </si>
  <si>
    <t>09077</t>
  </si>
  <si>
    <t>Saint-Joseph-de-Lepage</t>
  </si>
  <si>
    <t>09070</t>
  </si>
  <si>
    <t>Price</t>
  </si>
  <si>
    <t>09065</t>
  </si>
  <si>
    <t>Grand-Métis</t>
  </si>
  <si>
    <t>09060</t>
  </si>
  <si>
    <t>Saint-Octave-de-Métis</t>
  </si>
  <si>
    <t>09055</t>
  </si>
  <si>
    <t>Métis-sur-Mer</t>
  </si>
  <si>
    <t>09048</t>
  </si>
  <si>
    <t>Padoue</t>
  </si>
  <si>
    <t>09040</t>
  </si>
  <si>
    <t>Sainte-Angèle-de-Mérici</t>
  </si>
  <si>
    <t>09035</t>
  </si>
  <si>
    <t>09030</t>
  </si>
  <si>
    <t>Saint-Gabriel-de-Rimouski</t>
  </si>
  <si>
    <t>09025</t>
  </si>
  <si>
    <t>09020</t>
  </si>
  <si>
    <t>Les Hauteurs</t>
  </si>
  <si>
    <t>09015</t>
  </si>
  <si>
    <t>Saint-Charles-Garnier</t>
  </si>
  <si>
    <t>09010</t>
  </si>
  <si>
    <t>La Rédemption</t>
  </si>
  <si>
    <t>09005</t>
  </si>
  <si>
    <t>Rivière-Bonjour</t>
  </si>
  <si>
    <t>08902</t>
  </si>
  <si>
    <t>Baie-des-Sables</t>
  </si>
  <si>
    <t>08080</t>
  </si>
  <si>
    <t>Saint-Ulric</t>
  </si>
  <si>
    <t>08073</t>
  </si>
  <si>
    <t>Saint-Léandre</t>
  </si>
  <si>
    <t>08065</t>
  </si>
  <si>
    <t>Matane</t>
  </si>
  <si>
    <t>08053</t>
  </si>
  <si>
    <t>Sainte-Paule</t>
  </si>
  <si>
    <t>08040</t>
  </si>
  <si>
    <t>Saint-René-de-Matane</t>
  </si>
  <si>
    <t>08035</t>
  </si>
  <si>
    <t>Saint-Adelme</t>
  </si>
  <si>
    <t>08030</t>
  </si>
  <si>
    <t>08023</t>
  </si>
  <si>
    <t>Grosses-Roches</t>
  </si>
  <si>
    <t>08015</t>
  </si>
  <si>
    <t>Saint-Jean-de-Cherbourg</t>
  </si>
  <si>
    <t>08010</t>
  </si>
  <si>
    <t>Les Méchins</t>
  </si>
  <si>
    <t>08005</t>
  </si>
  <si>
    <t>Lac-Matapédia</t>
  </si>
  <si>
    <t>07914</t>
  </si>
  <si>
    <t>Lac-Alfred</t>
  </si>
  <si>
    <t>07912</t>
  </si>
  <si>
    <t>Ruisseau-des-Mineurs</t>
  </si>
  <si>
    <t>07910</t>
  </si>
  <si>
    <t>Lac-Casault</t>
  </si>
  <si>
    <t>07908</t>
  </si>
  <si>
    <t>Rivière-Patapédia-Est</t>
  </si>
  <si>
    <t>07906</t>
  </si>
  <si>
    <t>Rivière-Vaseuse</t>
  </si>
  <si>
    <t>07904</t>
  </si>
  <si>
    <t>Routhierville</t>
  </si>
  <si>
    <t>07902</t>
  </si>
  <si>
    <t>07105</t>
  </si>
  <si>
    <t>Saint-Noël</t>
  </si>
  <si>
    <t>07100</t>
  </si>
  <si>
    <t>Saint-Moïse</t>
  </si>
  <si>
    <t>07095</t>
  </si>
  <si>
    <t>Saint-Cléophas</t>
  </si>
  <si>
    <t>07090</t>
  </si>
  <si>
    <t>Sayabec</t>
  </si>
  <si>
    <t>07085</t>
  </si>
  <si>
    <t>Val-Brillant</t>
  </si>
  <si>
    <t>07080</t>
  </si>
  <si>
    <t>Saint-Vianney</t>
  </si>
  <si>
    <t>07075</t>
  </si>
  <si>
    <t>Saint-Tharcisius</t>
  </si>
  <si>
    <t>07070</t>
  </si>
  <si>
    <t>Saint-Alexandre-des-Lacs</t>
  </si>
  <si>
    <t>07065</t>
  </si>
  <si>
    <t>Lac-au-Saumon</t>
  </si>
  <si>
    <t>07057</t>
  </si>
  <si>
    <t>Amqui</t>
  </si>
  <si>
    <t>07047</t>
  </si>
  <si>
    <t>Sainte-Irène</t>
  </si>
  <si>
    <t>07040</t>
  </si>
  <si>
    <t>Saint-Zénon-du-Lac-Humqui</t>
  </si>
  <si>
    <t>07035</t>
  </si>
  <si>
    <t>07030</t>
  </si>
  <si>
    <t>Albertville</t>
  </si>
  <si>
    <t>07025</t>
  </si>
  <si>
    <t>Causapscal</t>
  </si>
  <si>
    <t>07018</t>
  </si>
  <si>
    <t>Sainte-Florence</t>
  </si>
  <si>
    <t>07010</t>
  </si>
  <si>
    <t>Sainte-Marguerite-Marie</t>
  </si>
  <si>
    <t>07005</t>
  </si>
  <si>
    <t>Municipalités</t>
  </si>
  <si>
    <t>MUS_CO_GEO</t>
  </si>
  <si>
    <t>MRC</t>
  </si>
  <si>
    <t>MUS_CO_MRC</t>
  </si>
  <si>
    <t>Région</t>
  </si>
  <si>
    <t>Nom entité éligible PEP</t>
  </si>
  <si>
    <t>Code_PEP</t>
  </si>
  <si>
    <t>Catégorie_PEP</t>
  </si>
  <si>
    <t>01- Bas-Saint-Laurent</t>
  </si>
  <si>
    <t>02- Saguenay–Lac-Saint-Jean</t>
  </si>
  <si>
    <t>03- Capitale-Nationale</t>
  </si>
  <si>
    <t>04-Mauricie</t>
  </si>
  <si>
    <t>05-Estrie</t>
  </si>
  <si>
    <t>06-Montréal</t>
  </si>
  <si>
    <t>07- Outaouais</t>
  </si>
  <si>
    <t>08- Abitibi-Témiscamingue</t>
  </si>
  <si>
    <t>09- Côte-Nord</t>
  </si>
  <si>
    <t>10- Nord-du-Québec</t>
  </si>
  <si>
    <t>11- Gaspésie–Îles-de-la-Madeleine</t>
  </si>
  <si>
    <t>12- Chaudière-Appalaches</t>
  </si>
  <si>
    <t>13- Laval</t>
  </si>
  <si>
    <t>14- Lanaudière</t>
  </si>
  <si>
    <t>15- Laurentides</t>
  </si>
  <si>
    <t>16- Montérégie</t>
  </si>
  <si>
    <t>17- Centre-du-Québec</t>
  </si>
  <si>
    <t>Déploiement MRC</t>
  </si>
  <si>
    <t>Déploiement municipalités</t>
  </si>
  <si>
    <t xml:space="preserve">Est-ce que le montage financier initial prévoit l'appariement de l'investissement du MCC par un autre M/O ? </t>
  </si>
  <si>
    <r>
      <t xml:space="preserve">Est-ce que le demandeur prévoit réaliser le projet en régie interne ? 
</t>
    </r>
    <r>
      <rPr>
        <sz val="9"/>
        <color theme="1"/>
        <rFont val="Aptos Narrow"/>
        <family val="2"/>
        <scheme val="minor"/>
      </rPr>
      <t xml:space="preserve"> </t>
    </r>
  </si>
  <si>
    <t>N° DAF di@pason</t>
  </si>
  <si>
    <r>
      <t xml:space="preserve">Carnet de santé récent ? (5 ans ou moins)
</t>
    </r>
    <r>
      <rPr>
        <i/>
        <sz val="9"/>
        <color theme="1"/>
        <rFont val="Aptos Narrow"/>
        <family val="2"/>
        <scheme val="minor"/>
      </rPr>
      <t>Non-obligatoire, mais fortement recommandé</t>
    </r>
  </si>
  <si>
    <r>
      <t xml:space="preserve">Document de </t>
    </r>
    <r>
      <rPr>
        <b/>
        <i/>
        <sz val="9"/>
        <rFont val="Aptos Narrow"/>
        <family val="2"/>
        <scheme val="minor"/>
      </rPr>
      <t xml:space="preserve">Conditions d'octroi de l'aide financière </t>
    </r>
    <r>
      <rPr>
        <b/>
        <sz val="9"/>
        <rFont val="Aptos Narrow"/>
        <family val="2"/>
        <scheme val="minor"/>
      </rPr>
      <t>signé</t>
    </r>
  </si>
  <si>
    <t>États financiers les plus récents</t>
  </si>
  <si>
    <t>Pièces justificatives des autres sources de financement</t>
  </si>
  <si>
    <t xml:space="preserve">Est-ce que le projet  fait déjà l'objet d'une autorisation de travaux active ? </t>
  </si>
  <si>
    <r>
      <t xml:space="preserve">Est-ce que la demande finale est complète et conforme i.e. tous les documents obligatoires ont été transmis et ont été dûment complétés par le demandeur ? 
</t>
    </r>
    <r>
      <rPr>
        <sz val="9"/>
        <color theme="1"/>
        <rFont val="Aptos Narrow"/>
        <family val="2"/>
        <scheme val="minor"/>
      </rPr>
      <t>Le demandeur dispose de 60 jours pour transmettre sa demande finale. Si ce délai n'est pas respecté, la demande est jugée non-conforme et doit être refusée.</t>
    </r>
  </si>
  <si>
    <t xml:space="preserve">Est-ce que le bien a fait l'objet d'une inspection dans les 5 dernières années ? </t>
  </si>
  <si>
    <t>Documents requis à joindre en annexe de la demande initiale</t>
  </si>
  <si>
    <t>Documents requis à joindre en annexe de la demande finale</t>
  </si>
  <si>
    <t>Avez-vous reçu ou recevrez-vous une indemnité de votre assureur pour l'intervention
visant à remettre en état le bien à la suite de ce sinistre?</t>
  </si>
  <si>
    <t>Dépenses prévues, par année, pour cette intervention</t>
  </si>
  <si>
    <r>
      <t xml:space="preserve">Nom de l'immeuble ou du bien meuble 
</t>
    </r>
    <r>
      <rPr>
        <sz val="8"/>
        <color theme="1"/>
        <rFont val="Aptos Narrow"/>
        <family val="2"/>
        <scheme val="minor"/>
      </rPr>
      <t>Ex. : ancien palais de justice de Québec ou la nature du bien (maison, statue, etc.) :</t>
    </r>
  </si>
  <si>
    <t>FORMULAIRE DE DEMANDE ET DE REDDITION DE COMPTES</t>
  </si>
  <si>
    <r>
      <t xml:space="preserve">Est-ce que le bien patrimonial répond à l'un des critères suivants :
</t>
    </r>
    <r>
      <rPr>
        <sz val="9"/>
        <color theme="1"/>
        <rFont val="Aptos Narrow"/>
        <family val="2"/>
        <scheme val="minor"/>
      </rPr>
      <t>• détenir un statut de classement en vertu de la LPC
• être situé dans un site patrimonial classé ou déclaré en vertu de la LPC</t>
    </r>
  </si>
  <si>
    <t>N° demande accompagnement travaux</t>
  </si>
  <si>
    <r>
      <t>Est-ce que le formulaire contient les informations supplémentaires requises pour chaque intervention?</t>
    </r>
    <r>
      <rPr>
        <sz val="9"/>
        <color theme="1"/>
        <rFont val="Aptos Narrow"/>
        <family val="2"/>
        <scheme val="minor"/>
      </rPr>
      <t xml:space="preserve">
(portée, calendrier de réalisation, coût de l'intervention)</t>
    </r>
  </si>
  <si>
    <t>Est-ce que la subvention est égale ou supérieure à 250k$ ?</t>
  </si>
  <si>
    <t>Est-ce que le demandeur a déposé une demande d'accompagnement
 ou une demande d'autorisation de travaux ?</t>
  </si>
  <si>
    <t>VALIDATION DES CRITÈRES DE PRIORISATION DE LA DEMANDE</t>
  </si>
  <si>
    <t>Est-ce qu'une infraction a été « constatée » après la priorisation de la demande,
par exemple, lors de l'analyse de la demande finale?</t>
  </si>
  <si>
    <t>IDENTIFICATION DE LA DEMANDE</t>
  </si>
  <si>
    <t>ANALYSE DE L'ADMISSIBILITÉ DE LA DEMANDE INITIALE</t>
  </si>
  <si>
    <t>PROCHAINES ACTIONS DE LA DIRECTION RÉGIONALE</t>
  </si>
  <si>
    <t>ANALYSE DE LA CONFORMITÉ DE LA DEMANDE INITIALE</t>
  </si>
  <si>
    <t>Date de dépôt de la demande</t>
  </si>
  <si>
    <r>
      <rPr>
        <b/>
        <sz val="14"/>
        <rFont val="Aptos Light"/>
        <family val="2"/>
      </rPr>
      <t xml:space="preserve">PROGRAMME D'ENTENTES EN PATRIMOINE </t>
    </r>
    <r>
      <rPr>
        <b/>
        <sz val="10"/>
        <rFont val="Aptos Display"/>
        <family val="2"/>
        <scheme val="major"/>
      </rPr>
      <t xml:space="preserve">
</t>
    </r>
    <r>
      <rPr>
        <b/>
        <sz val="10"/>
        <rFont val="Aptos Light"/>
        <family val="2"/>
      </rPr>
      <t>Restauration et préservation des biens patrimoniaux protégés
par le gouvernement du Québec</t>
    </r>
  </si>
  <si>
    <t>PROGRAMME D'ENTENTES EN PATRIMOINE 
Restauration et préservation des biens patrimoniaux protégés
par le gouvernement du Québec</t>
  </si>
  <si>
    <t>(N° d'immeuble, rue)</t>
  </si>
  <si>
    <t>Date limite d'envoi d'une première lettre de décision administrative</t>
  </si>
  <si>
    <t>Conditions d'octroi de l'aide financière signé</t>
  </si>
  <si>
    <t>Date d'envoi de la première lettre de décision administrative</t>
  </si>
  <si>
    <r>
      <t>Carnet de santé ou audit technique</t>
    </r>
    <r>
      <rPr>
        <sz val="9"/>
        <color theme="1"/>
        <rFont val="Aptos Narrow"/>
        <family val="2"/>
        <scheme val="minor"/>
      </rPr>
      <t>, s'il est disponible</t>
    </r>
    <r>
      <rPr>
        <b/>
        <sz val="9"/>
        <color theme="1"/>
        <rFont val="Aptos Narrow"/>
        <family val="2"/>
        <scheme val="minor"/>
      </rPr>
      <t xml:space="preserve">
</t>
    </r>
    <r>
      <rPr>
        <i/>
        <sz val="8"/>
        <color theme="1"/>
        <rFont val="Aptos Narrow"/>
        <family val="2"/>
        <scheme val="minor"/>
      </rPr>
      <t>Ou constat d'état d'un bien mobilier réalisé par un[e] restaurateur[-trice] professionnel[le] reconnu[e]</t>
    </r>
  </si>
  <si>
    <t>Calcul nombre de jours ouvrables entre le dépôt de l'envoi de la première lettre de décision administrative</t>
  </si>
  <si>
    <r>
      <t xml:space="preserve">Pièces justificatives des autres sources de financement
</t>
    </r>
    <r>
      <rPr>
        <i/>
        <sz val="9"/>
        <color theme="1"/>
        <rFont val="Aptos Narrow"/>
        <family val="2"/>
        <scheme val="minor"/>
      </rPr>
      <t>E</t>
    </r>
    <r>
      <rPr>
        <i/>
        <sz val="8"/>
        <color theme="1"/>
        <rFont val="Aptos Narrow"/>
        <family val="2"/>
        <scheme val="minor"/>
      </rPr>
      <t>x. : aide d'un autre ministère, d'une municipalité ou du gouvernement fédéral</t>
    </r>
  </si>
  <si>
    <t>DESCRIPTION DE L'INTERVENTION 1 : DEMANDE INITIALE</t>
  </si>
  <si>
    <t>(AAAA-MM-JJ)</t>
  </si>
  <si>
    <t>Si oui, quand le sinistre
est-il survenu?</t>
  </si>
  <si>
    <r>
      <t xml:space="preserve">Photographies de vues générales du bien
</t>
    </r>
    <r>
      <rPr>
        <i/>
        <sz val="8"/>
        <color theme="1"/>
        <rFont val="Aptos Narrow"/>
        <family val="2"/>
        <scheme val="minor"/>
      </rPr>
      <t>E</t>
    </r>
    <r>
      <rPr>
        <i/>
        <sz val="9"/>
        <color theme="1"/>
        <rFont val="Aptos Narrow"/>
        <family val="2"/>
        <scheme val="minor"/>
      </rPr>
      <t>x. : photographies de chaque façade d'un bâtiment.</t>
    </r>
  </si>
  <si>
    <t>Document de l'assureur sur l'indemnisation à joindre en annexe de la demande</t>
  </si>
  <si>
    <t>INFORMATIONS SUPPLÉMENTAIRES SUR L'INTERVENTION 1 : DEMANDE FINALE</t>
  </si>
  <si>
    <t xml:space="preserve">Soumission d'un entrepreneur ayant une licence RBQ, d’un[e] artisan[e] professionnel[le] ou d’un[e] restaurateur[-trice] professionnel[le] </t>
  </si>
  <si>
    <r>
      <t xml:space="preserve">Plans ou croquis
</t>
    </r>
    <r>
      <rPr>
        <i/>
        <sz val="8"/>
        <rFont val="Aptos Narrow"/>
        <family val="2"/>
        <scheme val="minor"/>
      </rPr>
      <t>Votre direction régionale vous indiquera si des plans ou des croquis sont requis.</t>
    </r>
  </si>
  <si>
    <r>
      <t xml:space="preserve">Année(s) de l'entente
</t>
    </r>
    <r>
      <rPr>
        <i/>
        <sz val="9"/>
        <color theme="1"/>
        <rFont val="Aptos Narrow"/>
        <family val="2"/>
        <scheme val="minor"/>
      </rPr>
      <t>Cochez la ou les années de la réalisation de l'intervention.</t>
    </r>
  </si>
  <si>
    <t>Date de début prévue de l'intervention :</t>
  </si>
  <si>
    <t>Date de fin prévue de l'intervention :</t>
  </si>
  <si>
    <r>
      <rPr>
        <sz val="9"/>
        <color theme="1"/>
        <rFont val="Aptos Narrow"/>
        <family val="2"/>
        <scheme val="minor"/>
      </rPr>
      <t>(</t>
    </r>
    <r>
      <rPr>
        <i/>
        <sz val="9"/>
        <color theme="1"/>
        <rFont val="Aptos Narrow"/>
        <family val="2"/>
        <scheme val="minor"/>
      </rPr>
      <t>AAAA-MM-JJ</t>
    </r>
    <r>
      <rPr>
        <sz val="9"/>
        <color theme="1"/>
        <rFont val="Aptos Narrow"/>
        <family val="2"/>
        <scheme val="minor"/>
      </rPr>
      <t>)</t>
    </r>
  </si>
  <si>
    <r>
      <t xml:space="preserve">Portée de l'intervention
</t>
    </r>
    <r>
      <rPr>
        <i/>
        <sz val="8"/>
        <color theme="1"/>
        <rFont val="Aptos Narrow"/>
        <family val="2"/>
        <scheme val="minor"/>
      </rPr>
      <t>Décrivez le problème que l'intervention vise à corriger, les techniques et matériaux proposés ainsi que les effets des travaux de restauration ou de préservation sur l'amélioration de l'état des composantes visées.</t>
    </r>
  </si>
  <si>
    <r>
      <t xml:space="preserve">Description de l'intervention
</t>
    </r>
    <r>
      <rPr>
        <i/>
        <sz val="8"/>
        <color theme="1"/>
        <rFont val="Aptos Narrow"/>
        <family val="2"/>
        <scheme val="minor"/>
      </rPr>
      <t>Décrivez les travaux prévus sur les composantes visées.</t>
    </r>
  </si>
  <si>
    <r>
      <t xml:space="preserve">CALENDRIER DE RÉALISATION DE L'INTERVENTION 1
</t>
    </r>
    <r>
      <rPr>
        <i/>
        <sz val="9"/>
        <color theme="1"/>
        <rFont val="Aptos Light"/>
        <family val="2"/>
      </rPr>
      <t>À spécifier dans la demande initiale et à ajuster dans la demande finale.</t>
    </r>
  </si>
  <si>
    <r>
      <t xml:space="preserve">COÛT DE L'INTERVENTION 1 : PRÉVISION
</t>
    </r>
    <r>
      <rPr>
        <i/>
        <sz val="9"/>
        <color theme="1"/>
        <rFont val="Aptos Light"/>
        <family val="2"/>
      </rPr>
      <t>À spécifier dans la demande initiale et à ajuster dans la demande finale.</t>
    </r>
  </si>
  <si>
    <r>
      <t xml:space="preserve">COÛT DE L'INTERVENTION 1 : RÉEL
</t>
    </r>
    <r>
      <rPr>
        <i/>
        <sz val="9"/>
        <color theme="1"/>
        <rFont val="Aptos Light"/>
        <family val="2"/>
      </rPr>
      <t>À spécifier dans la reddition de comptes.</t>
    </r>
  </si>
  <si>
    <t>INFORMATIONS SUR LE PROJET : MONTAGE FINANCIER</t>
  </si>
  <si>
    <r>
      <t xml:space="preserve">Autre(s) source(s) de financement
</t>
    </r>
    <r>
      <rPr>
        <i/>
        <sz val="8"/>
        <color theme="1"/>
        <rFont val="Aptos Narrow"/>
        <family val="2"/>
        <scheme val="minor"/>
      </rPr>
      <t>Ex. : indemnité d'assurance.</t>
    </r>
  </si>
  <si>
    <t>Somme</t>
  </si>
  <si>
    <r>
      <t xml:space="preserve">Contribution du Ministère
</t>
    </r>
    <r>
      <rPr>
        <i/>
        <sz val="8"/>
        <rFont val="Aptos Narrow"/>
        <family val="2"/>
        <scheme val="minor"/>
      </rPr>
      <t>La contribution maximale du Ministère ne peut pas excéder 750 k$ par année.
Pour une entente de 3 ans, la subvention maximale est de 2,25 M$.</t>
    </r>
    <r>
      <rPr>
        <b/>
        <sz val="8"/>
        <rFont val="Aptos Narrow"/>
        <family val="2"/>
        <scheme val="minor"/>
      </rPr>
      <t xml:space="preserve"> </t>
    </r>
  </si>
  <si>
    <t>Contribution du [de la] propriétaire</t>
  </si>
  <si>
    <r>
      <t xml:space="preserve">Contribution provenant de sources de financement public
autres que celle du Ministère
</t>
    </r>
    <r>
      <rPr>
        <i/>
        <sz val="8"/>
        <color theme="1"/>
        <rFont val="Aptos Narrow"/>
        <family val="2"/>
        <scheme val="minor"/>
      </rPr>
      <t>Ex. : ministères et organismes des gouvernements du Québec ou du Canada,
incluant les crédits d'impôt et les crédits de taxes foncières de la Municipalité.</t>
    </r>
  </si>
  <si>
    <t>Cochez les cases pour lesquelles vous avez reçu le document  demandé.</t>
  </si>
  <si>
    <r>
      <t xml:space="preserve">Dans quelle </t>
    </r>
    <r>
      <rPr>
        <b/>
        <sz val="9"/>
        <color theme="1"/>
        <rFont val="Aptos Narrow"/>
        <family val="2"/>
        <scheme val="minor"/>
      </rPr>
      <t>région administrative</t>
    </r>
    <r>
      <rPr>
        <sz val="9"/>
        <color theme="1"/>
        <rFont val="Aptos Narrow"/>
        <family val="2"/>
        <scheme val="minor"/>
      </rPr>
      <t xml:space="preserve"> le bien est-il situé ? </t>
    </r>
  </si>
  <si>
    <r>
      <t xml:space="preserve">Dans quelle </t>
    </r>
    <r>
      <rPr>
        <b/>
        <sz val="9"/>
        <color theme="1"/>
        <rFont val="Aptos Narrow"/>
        <family val="2"/>
        <scheme val="minor"/>
      </rPr>
      <t>muninicipalité locale</t>
    </r>
    <r>
      <rPr>
        <sz val="9"/>
        <color theme="1"/>
        <rFont val="Aptos Narrow"/>
        <family val="2"/>
        <scheme val="minor"/>
      </rPr>
      <t xml:space="preserve"> le bien est-il situé ?</t>
    </r>
  </si>
  <si>
    <t>ÉLÉMENTS À VALIDER</t>
  </si>
  <si>
    <r>
      <t xml:space="preserve">Est-ce que les interventions prévues sont financées dans le cadre du sous-volet 4.1 ou 4.2 du PEP
ou dans un autre programme d'aide financière du MCC?
</t>
    </r>
    <r>
      <rPr>
        <sz val="9"/>
        <color theme="1"/>
        <rFont val="Aptos Narrow"/>
        <family val="2"/>
        <scheme val="minor"/>
      </rPr>
      <t>(ex. : programme Aide aux immobilisation ou EDC avec les villes de Québec et de Montréal)</t>
    </r>
  </si>
  <si>
    <t>Est-ce que le propriétaire a commis une infraction sur le bien faisant l'objet de la demande ?</t>
  </si>
  <si>
    <t>Urgence des travaux</t>
  </si>
  <si>
    <t>Indice d'état</t>
  </si>
  <si>
    <t>Donnée inconnue</t>
  </si>
  <si>
    <t>Pertinence des travaux pour améliorer l'état physique du bien</t>
  </si>
  <si>
    <r>
      <t xml:space="preserve">Contribution du Ministère
</t>
    </r>
    <r>
      <rPr>
        <i/>
        <sz val="8"/>
        <rFont val="Aptos Narrow"/>
        <family val="2"/>
        <scheme val="minor"/>
      </rPr>
      <t>La contribution maximale du Ministère ne peut pas excéder 750 k$ par année.
Pour une entente de 3 ans, la subvention maximale est de 2,25 M$.</t>
    </r>
    <r>
      <rPr>
        <b/>
        <i/>
        <sz val="8"/>
        <rFont val="Aptos Narrow"/>
        <family val="2"/>
        <scheme val="minor"/>
      </rPr>
      <t xml:space="preserve"> </t>
    </r>
  </si>
  <si>
    <t>Immeuble de bureaux</t>
  </si>
  <si>
    <t>En service : les dépenses sont terminées, mais les factures ne sont pas toutes payées.</t>
  </si>
  <si>
    <t>En clôture : les dernières factures ont été payées et la reddition de comptes finale de l'entente sera transmise prochainement au Ministère.</t>
  </si>
  <si>
    <t>Propriétaire privé[e] d’un immeuble qui use du bien comme résidence principale</t>
  </si>
  <si>
    <t>Propriétaire privé[e] d'un bien patrimonial autre que ceux nommés précédemment</t>
  </si>
  <si>
    <t>Propriétaire privé[e] d'un immeuble qui use du bien comme résidence principale</t>
  </si>
  <si>
    <t>N° dossier de la demande dans Constellio</t>
  </si>
  <si>
    <t>Est-ce que le bien a été inspecté par le Ministère dans les 5 dernières années ?</t>
  </si>
  <si>
    <t>Surcoût</t>
  </si>
  <si>
    <t>Sans objet</t>
  </si>
  <si>
    <t>Respect des caractéristiques patrimoniales du bien</t>
  </si>
  <si>
    <t>Durée de l'entente</t>
  </si>
  <si>
    <t>1 an</t>
  </si>
  <si>
    <t xml:space="preserve">2 ans </t>
  </si>
  <si>
    <t>3 ans</t>
  </si>
  <si>
    <t>DÉPENSES RÉELLES POUR LE PROJET</t>
  </si>
  <si>
    <t>Questions oui/non/s.o.</t>
  </si>
  <si>
    <t>Est-ce que le Comité recommande d'apporter des modifications au projet?</t>
  </si>
  <si>
    <r>
      <t>Est-ce que le Comité autorise le propriétaire à réaliser les travaux en régie interne ?</t>
    </r>
    <r>
      <rPr>
        <sz val="9"/>
        <color theme="1"/>
        <rFont val="Aptos Narrow"/>
        <family val="2"/>
        <scheme val="minor"/>
      </rPr>
      <t xml:space="preserve"> </t>
    </r>
  </si>
  <si>
    <t>Envergure et durabilité des interventions projetées</t>
  </si>
  <si>
    <t>Informations complémentaires à porter à l'attention du comité de priorisation</t>
  </si>
  <si>
    <t xml:space="preserve">Durabilité des interventions </t>
  </si>
  <si>
    <t>Est-ce que le propriétaire doit transmettre des documents spécifiques pour
la demande d’autorisation de travaux?</t>
  </si>
  <si>
    <t>Saillies</t>
  </si>
  <si>
    <t xml:space="preserve">Ouvertures </t>
  </si>
  <si>
    <t>Compléter les champs requis pour chaque intervention prévue au plan d'interventions</t>
  </si>
  <si>
    <t>Intervention 1</t>
  </si>
  <si>
    <t>Intervention 2</t>
  </si>
  <si>
    <t>Intervention 3</t>
  </si>
  <si>
    <t>Intervention 4</t>
  </si>
  <si>
    <t>Intervention 5</t>
  </si>
  <si>
    <t>Intervention 6</t>
  </si>
  <si>
    <t>Intervention 7</t>
  </si>
  <si>
    <t>Intervention 8</t>
  </si>
  <si>
    <t>Intervention 9</t>
  </si>
  <si>
    <t>Intervention 10</t>
  </si>
  <si>
    <t>Intervention 11</t>
  </si>
  <si>
    <t>Intervention 12</t>
  </si>
  <si>
    <t>Intervention 13</t>
  </si>
  <si>
    <t>Intervention 14</t>
  </si>
  <si>
    <t>Intervention 15</t>
  </si>
  <si>
    <t>Intervention 16</t>
  </si>
  <si>
    <t>Intervention 17</t>
  </si>
  <si>
    <t>Intervention 18</t>
  </si>
  <si>
    <t>Intervention 19</t>
  </si>
  <si>
    <t>Intervention 20</t>
  </si>
  <si>
    <t xml:space="preserve">Est-ce qu'un surcoût est associé à l'intervention ? </t>
  </si>
  <si>
    <t>Est-ce que les techniques et les matériaux envisagés pour l'intervention respectent les orientations du Ministère ?</t>
  </si>
  <si>
    <t>ACTIONS À COMPLÉTER PAR LA DIRECTION RÉGIONALE</t>
  </si>
  <si>
    <t xml:space="preserve">Respect des orientations MCC </t>
  </si>
  <si>
    <t>Réalisme du budget et de l'échéancier</t>
  </si>
  <si>
    <t xml:space="preserve">Quel est la durée prévue de l'entente ? </t>
  </si>
  <si>
    <t>Menus déroulants</t>
  </si>
  <si>
    <t>Fondations</t>
  </si>
  <si>
    <t>Murs</t>
  </si>
  <si>
    <t>Toits</t>
  </si>
  <si>
    <t>Intérieurs</t>
  </si>
  <si>
    <t>Priorisation du projet</t>
  </si>
  <si>
    <t>En entier</t>
  </si>
  <si>
    <t>En partie</t>
  </si>
  <si>
    <t>Composantes architecturales</t>
  </si>
  <si>
    <t>Compostante(s) visée(s)</t>
  </si>
  <si>
    <t xml:space="preserve">Le Comité recommande-t-il le montant demandé par le propriétaire, ou un montant diminué ? </t>
  </si>
  <si>
    <t>Montant demandé par le propriétaire</t>
  </si>
  <si>
    <t>Montant diminué</t>
  </si>
  <si>
    <t xml:space="preserve">Subvention maximale recommandée : </t>
  </si>
  <si>
    <t xml:space="preserve">Est-ce que le Comité recommande d'inclure des documents supplémentaires à la demande finale? </t>
  </si>
  <si>
    <t xml:space="preserve">Liste des documents supplémentaires : </t>
  </si>
  <si>
    <t xml:space="preserve">Liste des documents obligatoires pour l'autorisation de travaux : </t>
  </si>
  <si>
    <t>Recommandation du Comité, si diminution :</t>
  </si>
  <si>
    <t>Refusée</t>
  </si>
  <si>
    <t>Est-ce que la demande initiale est priorisée en entier ou en partie ou est-elle refusée par le Comité ?</t>
  </si>
  <si>
    <t>Est-ce que le Comité exige que le demandeur fournisse un carnet de santé,
malgré que son projet est de moins de 250 000$ ?</t>
  </si>
  <si>
    <t>Effet durable (plus de 5 ans)</t>
  </si>
  <si>
    <t>Effet ponctuel (à refaire à intervalles réguliers)</t>
  </si>
  <si>
    <t>Travaux d'adaptation aux risques naturels : travaux visant à améliorer la résilience du bien aux aléas climatiques et à diminuer sa vulnérabilité et celle des personnes</t>
  </si>
  <si>
    <t>Travaux d'entretien préventif</t>
  </si>
  <si>
    <t>Intervention archéologique directement liée aux travaux de restauration et de préservation admissibles</t>
  </si>
  <si>
    <t>Restauration, préservation ou consolidation des fondations, des murs porteurs, de la toiture, des cheminées ou de tout élément de gros œuvre qui assure l’intégrité de l’immeuble</t>
  </si>
  <si>
    <t>Restauration ou préservation de composantes dont l'état n'affecte pas la pérennité du bien (ex. : ornement, élément en saillie, etc.)</t>
  </si>
  <si>
    <t>Restauration ou préservation de composantes dont l'état contribue à la pérennité du bien (ex. : couverture du toit, parement de mur extérieur, etc.)</t>
  </si>
  <si>
    <t>Durabilité des interventions</t>
  </si>
  <si>
    <t xml:space="preserve"> Est-ce que des travaux doivent être réalisés rapidement pour maintenir l'intégrité du bien ?  </t>
  </si>
  <si>
    <t xml:space="preserve"> Est-ce que des travaux doivent être réalisés rapidement pour corriger une situation
qui met en danger la santé et la sécurité des personnes ?  </t>
  </si>
  <si>
    <t>Terrain (sol)</t>
  </si>
  <si>
    <t xml:space="preserve">Est-ce que la demande initiale a été priorisée parce que des travaux doivent être réalisés à brève échéance pour maintenir l’intégrité du bien? </t>
  </si>
  <si>
    <t xml:space="preserve">Est-ce que le comité de priorisation a émis des commentaires sur la pertinence des travaux? </t>
  </si>
  <si>
    <t xml:space="preserve">Est-ce la demande finale vise les mêmes travaux pour lesquels la demande initiale a été priorisés en raison des surcoûts importants qu'ils entraînent pour le propriétaire? </t>
  </si>
  <si>
    <t xml:space="preserve">
Est-ce que les interventions prévues dans la demande finale respectent les caractéristiques patrimoniales du bien? </t>
  </si>
  <si>
    <t>Est-ce que le comité de priorisation a émis des commentaires sur le projet au regard du respect des caractéristiques du bien?</t>
  </si>
  <si>
    <t>Est-ce que l’échéancier de la demande finale est différent de la demande initiale?</t>
  </si>
  <si>
    <t>Précisions sur les interventions prévues</t>
  </si>
  <si>
    <t>Est-ce que le comité de priorisation a émis des commentaires sur l'échéancier?</t>
  </si>
  <si>
    <t>CONFORMITÉ ET ANALYSE DE LA DEMANDE FINALE</t>
  </si>
  <si>
    <r>
      <t xml:space="preserve">Est-ce que l'intervention permettra un retour aux caractéristiques patrimoniales d'origine ou anciennes du bien ? 
</t>
    </r>
    <r>
      <rPr>
        <sz val="9"/>
        <color theme="1"/>
        <rFont val="Aptos Narrow"/>
        <family val="2"/>
        <scheme val="minor"/>
      </rPr>
      <t xml:space="preserve">Ex : remplacement de fenêtres en PVC par des fenêtres traditionnelles </t>
    </r>
  </si>
  <si>
    <t xml:space="preserve">Est-ce que le demandeur effectura les travaux en régie interne ? </t>
  </si>
  <si>
    <t>Travaux en régie</t>
  </si>
  <si>
    <t>Cette option a été refusée par le Comité de priorisation.</t>
  </si>
  <si>
    <t xml:space="preserve">Cette durée semble-t-elle réaliste au regard du nombre et de la portée des interventions ainsi que des étapes planifées par le propriétaire ? </t>
  </si>
  <si>
    <t xml:space="preserve">Est-ce que la demande finale concerne les mêmes travaux d'amélioration pour lesquels la demande initiale a été priorisée? </t>
  </si>
  <si>
    <t>Étude de potentiel archéologique</t>
  </si>
  <si>
    <t>Inventaire archéologique</t>
  </si>
  <si>
    <t>Fouilles archéologiques</t>
  </si>
  <si>
    <t>Surveillance d'un archéologue pendant les travaux</t>
  </si>
  <si>
    <t>Cocher les interventions archéologiques en lien avec l'intervention ciblée</t>
  </si>
  <si>
    <t>PRIORISATION DE LA DEMANDE</t>
  </si>
  <si>
    <t>RECOMMANDATION</t>
  </si>
  <si>
    <t>PRIORISATION</t>
  </si>
  <si>
    <t>RECOMMANDATION DE LA DIRECTION RÉGIONALE</t>
  </si>
  <si>
    <r>
      <t xml:space="preserve">Sousmission pour les interventions archéologiques préalables
</t>
    </r>
    <r>
      <rPr>
        <i/>
        <sz val="8"/>
        <rFont val="Aptos Narrow"/>
        <family val="2"/>
        <scheme val="minor"/>
      </rPr>
      <t>Votre direction régionale vous indiquera si cette soumission est requise.</t>
    </r>
  </si>
  <si>
    <t>Intervention archéologique (sans travaux subséquents)</t>
  </si>
  <si>
    <t>Intervention de restauration et préservation sur un bien meuble</t>
  </si>
  <si>
    <t>Carnet de santé</t>
  </si>
  <si>
    <t>Contribution minimale du propriétaire ou d'une source privée</t>
  </si>
  <si>
    <t>Contribution publique maximale</t>
  </si>
  <si>
    <t xml:space="preserve">Carnet de canté </t>
  </si>
  <si>
    <t>DESCRIPTION DE L'INTERVENTION 20 : DEMANDE INITIALE</t>
  </si>
  <si>
    <t>INFORMATIONS SUPPLÉMENTAIRES SUR L'INTERVENTION 20 : DEMANDE FINALE</t>
  </si>
  <si>
    <r>
      <t xml:space="preserve">CALENDRIER DE RÉALISATION DE L'INTERVENTION 20
</t>
    </r>
    <r>
      <rPr>
        <i/>
        <sz val="9"/>
        <color theme="1"/>
        <rFont val="Aptos Light"/>
        <family val="2"/>
      </rPr>
      <t>À spécifier dans la demande initiale et à ajuster dans la demande finale.</t>
    </r>
  </si>
  <si>
    <r>
      <t xml:space="preserve">COÛT DE L'INTERVENTION 20 : PRÉVISION
</t>
    </r>
    <r>
      <rPr>
        <i/>
        <sz val="9"/>
        <color theme="1"/>
        <rFont val="Aptos Light"/>
        <family val="2"/>
      </rPr>
      <t>À spécifier dans la demande initiale et à ajuster dans la demande finale.</t>
    </r>
  </si>
  <si>
    <r>
      <t xml:space="preserve">COÛT DE L'INTERVENTION 20 : RÉEL
</t>
    </r>
    <r>
      <rPr>
        <i/>
        <sz val="9"/>
        <color theme="1"/>
        <rFont val="Aptos Light"/>
        <family val="2"/>
      </rPr>
      <t>À spécifier dans la reddition de comptes.</t>
    </r>
  </si>
  <si>
    <r>
      <t xml:space="preserve">COÛT DE L'INTERVENTION 19 : RÉEL
</t>
    </r>
    <r>
      <rPr>
        <i/>
        <sz val="9"/>
        <color theme="1"/>
        <rFont val="Aptos Light"/>
        <family val="2"/>
      </rPr>
      <t>À spécifier dans la reddition de comptes.</t>
    </r>
  </si>
  <si>
    <r>
      <t xml:space="preserve">COÛT DE L'INTERVENTION 19 : PRÉVISION
</t>
    </r>
    <r>
      <rPr>
        <i/>
        <sz val="9"/>
        <color theme="1"/>
        <rFont val="Aptos Light"/>
        <family val="2"/>
      </rPr>
      <t>À spécifier dans la demande initiale et à ajuster dans la demande finale.</t>
    </r>
  </si>
  <si>
    <r>
      <t xml:space="preserve">CALENDRIER DE RÉALISATION DE L'INTERVENTION 19
</t>
    </r>
    <r>
      <rPr>
        <i/>
        <sz val="9"/>
        <color theme="1"/>
        <rFont val="Aptos Light"/>
        <family val="2"/>
      </rPr>
      <t>À spécifier dans la demande initiale et à ajuster dans la demande finale.</t>
    </r>
  </si>
  <si>
    <t>INFORMATIONS SUPPLÉMENTAIRES SUR L'INTERVENTION 19 : DEMANDE FINALE</t>
  </si>
  <si>
    <t>DESCRIPTION DE L'INTERVENTION 19 : DEMANDE INITIALE</t>
  </si>
  <si>
    <t>DESCRIPTION DE L'INTERVENTION 18 : DEMANDE INITIALE</t>
  </si>
  <si>
    <t>INFORMATIONS SUPPLÉMENTAIRES SUR L'INTERVENTION 18 : DEMANDE FINALE</t>
  </si>
  <si>
    <r>
      <t xml:space="preserve">CALENDRIER DE RÉALISATION DE L'INTERVENTION 18
</t>
    </r>
    <r>
      <rPr>
        <i/>
        <sz val="9"/>
        <color theme="1"/>
        <rFont val="Aptos Light"/>
        <family val="2"/>
      </rPr>
      <t>À spécifier dans la demande initiale et à ajuster dans la demande finale.</t>
    </r>
  </si>
  <si>
    <r>
      <t xml:space="preserve">COÛT DE L'INTERVENTION 18 : PRÉVISION
</t>
    </r>
    <r>
      <rPr>
        <i/>
        <sz val="9"/>
        <color theme="1"/>
        <rFont val="Aptos Light"/>
        <family val="2"/>
      </rPr>
      <t>À spécifier dans la demande initiale et à ajuster dans la demande finale.</t>
    </r>
  </si>
  <si>
    <r>
      <t xml:space="preserve">COÛT DE L'INTERVENTION 18 : RÉEL
</t>
    </r>
    <r>
      <rPr>
        <i/>
        <sz val="9"/>
        <color theme="1"/>
        <rFont val="Aptos Light"/>
        <family val="2"/>
      </rPr>
      <t>À spécifier dans la reddition de comptes.</t>
    </r>
  </si>
  <si>
    <t>DESCRIPTION DE L'INTERVENTION 17 : DEMANDE INITIALE</t>
  </si>
  <si>
    <t>INFORMATIONS SUPPLÉMENTAIRES SUR L'INTERVENTION 17 : DEMANDE FINALE</t>
  </si>
  <si>
    <r>
      <t xml:space="preserve">CALENDRIER DE RÉALISATION DE L'INTERVENTION 17
</t>
    </r>
    <r>
      <rPr>
        <i/>
        <sz val="9"/>
        <color theme="1"/>
        <rFont val="Aptos Light"/>
        <family val="2"/>
      </rPr>
      <t>À spécifier dans la demande initiale et à ajuster dans la demande finale.</t>
    </r>
  </si>
  <si>
    <r>
      <t xml:space="preserve">COÛT DE L'INTERVENTION 17 : PRÉVISION
</t>
    </r>
    <r>
      <rPr>
        <i/>
        <sz val="9"/>
        <color theme="1"/>
        <rFont val="Aptos Light"/>
        <family val="2"/>
      </rPr>
      <t>À spécifier dans la demande initiale et à ajuster dans la demande finale.</t>
    </r>
  </si>
  <si>
    <r>
      <t xml:space="preserve">COÛT DE L'INTERVENTION 17 : RÉEL
</t>
    </r>
    <r>
      <rPr>
        <i/>
        <sz val="9"/>
        <color theme="1"/>
        <rFont val="Aptos Light"/>
        <family val="2"/>
      </rPr>
      <t>À spécifier dans la reddition de comptes.</t>
    </r>
  </si>
  <si>
    <t>DESCRIPTION DE L'INTERVENTION 16 : DEMANDE INITIALE</t>
  </si>
  <si>
    <t>INFORMATIONS SUPPLÉMENTAIRES SUR L'INTERVENTION 16 : DEMANDE FINALE</t>
  </si>
  <si>
    <r>
      <t xml:space="preserve">CALENDRIER DE RÉALISATION DE L'INTERVENTION 16
</t>
    </r>
    <r>
      <rPr>
        <i/>
        <sz val="9"/>
        <color theme="1"/>
        <rFont val="Aptos Light"/>
        <family val="2"/>
      </rPr>
      <t>À spécifier dans la demande initiale et à ajuster dans la demande finale.</t>
    </r>
  </si>
  <si>
    <r>
      <t xml:space="preserve">COÛT DE L'INTERVENTION 16 : PRÉVISION
</t>
    </r>
    <r>
      <rPr>
        <i/>
        <sz val="9"/>
        <color theme="1"/>
        <rFont val="Aptos Light"/>
        <family val="2"/>
      </rPr>
      <t>À spécifier dans la demande initiale et à ajuster dans la demande finale.</t>
    </r>
  </si>
  <si>
    <r>
      <t xml:space="preserve">COÛT DE L'INTERVENTION 16 : RÉEL
</t>
    </r>
    <r>
      <rPr>
        <i/>
        <sz val="9"/>
        <color theme="1"/>
        <rFont val="Aptos Light"/>
        <family val="2"/>
      </rPr>
      <t>À spécifier dans la reddition de comptes.</t>
    </r>
  </si>
  <si>
    <t>DESCRIPTION DE L'INTERVENTION 15 : DEMANDE INITIALE</t>
  </si>
  <si>
    <t>INFORMATIONS SUPPLÉMENTAIRES SUR L'INTERVENTION 15 : DEMANDE FINALE</t>
  </si>
  <si>
    <r>
      <t xml:space="preserve">CALENDRIER DE RÉALISATION DE L'INTERVENTION 15
</t>
    </r>
    <r>
      <rPr>
        <i/>
        <sz val="9"/>
        <color theme="1"/>
        <rFont val="Aptos Light"/>
        <family val="2"/>
      </rPr>
      <t>À spécifier dans la demande initiale et à ajuster dans la demande finale.</t>
    </r>
  </si>
  <si>
    <r>
      <t xml:space="preserve">COÛT DE L'INTERVENTION 15 : PRÉVISION
</t>
    </r>
    <r>
      <rPr>
        <i/>
        <sz val="9"/>
        <color theme="1"/>
        <rFont val="Aptos Light"/>
        <family val="2"/>
      </rPr>
      <t>À spécifier dans la demande initiale et à ajuster dans la demande finale.</t>
    </r>
  </si>
  <si>
    <r>
      <t xml:space="preserve">COÛT DE L'INTERVENTION 15 : RÉEL
</t>
    </r>
    <r>
      <rPr>
        <i/>
        <sz val="9"/>
        <color theme="1"/>
        <rFont val="Aptos Light"/>
        <family val="2"/>
      </rPr>
      <t>À spécifier dans la reddition de comptes.</t>
    </r>
  </si>
  <si>
    <t>DESCRIPTION DE L'INTERVENTION 14 : DEMANDE INITIALE</t>
  </si>
  <si>
    <t>INFORMATIONS SUPPLÉMENTAIRES SUR L'INTERVENTION 14 : DEMANDE FINALE</t>
  </si>
  <si>
    <r>
      <t xml:space="preserve">CALENDRIER DE RÉALISATION DE L'INTERVENTION 14
</t>
    </r>
    <r>
      <rPr>
        <i/>
        <sz val="9"/>
        <color theme="1"/>
        <rFont val="Aptos Light"/>
        <family val="2"/>
      </rPr>
      <t>À spécifier dans la demande initiale et à ajuster dans la demande finale.</t>
    </r>
  </si>
  <si>
    <r>
      <t xml:space="preserve">COÛT DE L'INTERVENTION 14 : PRÉVISION
</t>
    </r>
    <r>
      <rPr>
        <i/>
        <sz val="9"/>
        <color theme="1"/>
        <rFont val="Aptos Light"/>
        <family val="2"/>
      </rPr>
      <t>À spécifier dans la demande initiale et à ajuster dans la demande finale.</t>
    </r>
  </si>
  <si>
    <r>
      <t xml:space="preserve">COÛT DE L'INTERVENTION 14 : RÉEL
</t>
    </r>
    <r>
      <rPr>
        <i/>
        <sz val="9"/>
        <color theme="1"/>
        <rFont val="Aptos Light"/>
        <family val="2"/>
      </rPr>
      <t>À spécifier dans la reddition de comptes.</t>
    </r>
  </si>
  <si>
    <r>
      <t xml:space="preserve">COÛT DE L'INTERVENTION 13 : RÉEL
</t>
    </r>
    <r>
      <rPr>
        <i/>
        <sz val="9"/>
        <color theme="1"/>
        <rFont val="Aptos Light"/>
        <family val="2"/>
      </rPr>
      <t>À spécifier dans la reddition de comptes.</t>
    </r>
  </si>
  <si>
    <r>
      <t xml:space="preserve">COÛT DE L'INTERVENTION 13 : PRÉVISION
</t>
    </r>
    <r>
      <rPr>
        <i/>
        <sz val="9"/>
        <color theme="1"/>
        <rFont val="Aptos Light"/>
        <family val="2"/>
      </rPr>
      <t>À spécifier dans la demande initiale et à ajuster dans la demande finale.</t>
    </r>
  </si>
  <si>
    <r>
      <t xml:space="preserve">CALENDRIER DE RÉALISATION DE L'INTERVENTION 13
</t>
    </r>
    <r>
      <rPr>
        <i/>
        <sz val="9"/>
        <color theme="1"/>
        <rFont val="Aptos Light"/>
        <family val="2"/>
      </rPr>
      <t>À spécifier dans la demande initiale et à ajuster dans la demande finale.</t>
    </r>
  </si>
  <si>
    <t>INFORMATIONS SUPPLÉMENTAIRES SUR L'INTERVENTION 13 : DEMANDE FINALE</t>
  </si>
  <si>
    <t>DESCRIPTION DE L'INTERVENTION 13 : DEMANDE INITIALE</t>
  </si>
  <si>
    <t>DESCRIPTION DE L'INTERVENTION 12 : DEMANDE INITIALE</t>
  </si>
  <si>
    <t>INFORMATIONS SUPPLÉMENTAIRES SUR L'INTERVENTION 12 : DEMANDE FINALE</t>
  </si>
  <si>
    <r>
      <t xml:space="preserve">CALENDRIER DE RÉALISATION DE L'INTERVENTION 12
</t>
    </r>
    <r>
      <rPr>
        <i/>
        <sz val="9"/>
        <color theme="1"/>
        <rFont val="Aptos Light"/>
        <family val="2"/>
      </rPr>
      <t>À spécifier dans la demande initiale et à ajuster dans la demande finale.</t>
    </r>
  </si>
  <si>
    <r>
      <t xml:space="preserve">COÛT DE L'INTERVENTION 12 : PRÉVISION
</t>
    </r>
    <r>
      <rPr>
        <i/>
        <sz val="9"/>
        <color theme="1"/>
        <rFont val="Aptos Light"/>
        <family val="2"/>
      </rPr>
      <t>À spécifier dans la demande initiale et à ajuster dans la demande finale.</t>
    </r>
  </si>
  <si>
    <r>
      <t xml:space="preserve">COÛT DE L'INTERVENTION 12 : RÉEL
</t>
    </r>
    <r>
      <rPr>
        <i/>
        <sz val="9"/>
        <color theme="1"/>
        <rFont val="Aptos Light"/>
        <family val="2"/>
      </rPr>
      <t>À spécifier dans la reddition de comptes.</t>
    </r>
  </si>
  <si>
    <r>
      <t xml:space="preserve">COÛT DE L'INTERVENTION 11 : RÉEL
</t>
    </r>
    <r>
      <rPr>
        <i/>
        <sz val="9"/>
        <color theme="1"/>
        <rFont val="Aptos Light"/>
        <family val="2"/>
      </rPr>
      <t>À spécifier dans la reddition de comptes.</t>
    </r>
  </si>
  <si>
    <r>
      <t xml:space="preserve">COÛT DE L'INTERVENTION 11 : PRÉVISION
</t>
    </r>
    <r>
      <rPr>
        <i/>
        <sz val="9"/>
        <color theme="1"/>
        <rFont val="Aptos Light"/>
        <family val="2"/>
      </rPr>
      <t>À spécifier dans la demande initiale et à ajuster dans la demande finale.</t>
    </r>
  </si>
  <si>
    <r>
      <t xml:space="preserve">CALENDRIER DE RÉALISATION DE L'INTERVENTION 11
</t>
    </r>
    <r>
      <rPr>
        <i/>
        <sz val="9"/>
        <color theme="1"/>
        <rFont val="Aptos Light"/>
        <family val="2"/>
      </rPr>
      <t>À spécifier dans la demande initiale et à ajuster dans la demande finale.</t>
    </r>
  </si>
  <si>
    <t>INFORMATIONS SUPPLÉMENTAIRES SUR L'INTERVENTION 11 : DEMANDE FINALE</t>
  </si>
  <si>
    <t>DESCRIPTION DE L'INTERVENTION 11 : DEMANDE INITIALE</t>
  </si>
  <si>
    <t>DESCRIPTION DE L'INTERVENTION 10 : DEMANDE INITIALE</t>
  </si>
  <si>
    <t>INFORMATIONS SUPPLÉMENTAIRES SUR L'INTERVENTION 10 : DEMANDE FINALE</t>
  </si>
  <si>
    <r>
      <t xml:space="preserve">CALENDRIER DE RÉALISATION DE L'INTERVENTION 10
</t>
    </r>
    <r>
      <rPr>
        <i/>
        <sz val="9"/>
        <color theme="1"/>
        <rFont val="Aptos Light"/>
        <family val="2"/>
      </rPr>
      <t>À spécifier dans la demande initiale et à ajuster dans la demande finale.</t>
    </r>
  </si>
  <si>
    <r>
      <t xml:space="preserve">COÛT DE L'INTERVENTION 10 : PRÉVISION
</t>
    </r>
    <r>
      <rPr>
        <i/>
        <sz val="9"/>
        <color theme="1"/>
        <rFont val="Aptos Light"/>
        <family val="2"/>
      </rPr>
      <t>À spécifier dans la demande initiale et à ajuster dans la demande finale.</t>
    </r>
  </si>
  <si>
    <r>
      <t xml:space="preserve">COÛT DE L'INTERVENTION 10 : RÉEL
</t>
    </r>
    <r>
      <rPr>
        <i/>
        <sz val="9"/>
        <color theme="1"/>
        <rFont val="Aptos Light"/>
        <family val="2"/>
      </rPr>
      <t>À spécifier dans la reddition de comptes.</t>
    </r>
  </si>
  <si>
    <t>DESCRIPTION DE L'INTERVENTION 9 : DEMANDE INITIALE</t>
  </si>
  <si>
    <t>INFORMATIONS SUPPLÉMENTAIRES SUR L'INTERVENTION 9 : DEMANDE FINALE</t>
  </si>
  <si>
    <r>
      <t xml:space="preserve">CALENDRIER DE RÉALISATION DE L'INTERVENTION 9
</t>
    </r>
    <r>
      <rPr>
        <i/>
        <sz val="9"/>
        <color theme="1"/>
        <rFont val="Aptos Light"/>
        <family val="2"/>
      </rPr>
      <t>À spécifier dans la demande initiale et à ajuster dans la demande finale.</t>
    </r>
  </si>
  <si>
    <r>
      <t xml:space="preserve">COÛT DE L'INTERVENTION 9 : PRÉVISION
</t>
    </r>
    <r>
      <rPr>
        <i/>
        <sz val="9"/>
        <color theme="1"/>
        <rFont val="Aptos Light"/>
        <family val="2"/>
      </rPr>
      <t>À spécifier dans la demande initiale et à ajuster dans la demande finale.</t>
    </r>
  </si>
  <si>
    <r>
      <t xml:space="preserve">COÛT DE L'INTERVENTION 9 : RÉEL
</t>
    </r>
    <r>
      <rPr>
        <i/>
        <sz val="9"/>
        <color theme="1"/>
        <rFont val="Aptos Light"/>
        <family val="2"/>
      </rPr>
      <t>À spécifier dans la reddition de comptes.</t>
    </r>
  </si>
  <si>
    <t>DESCRIPTION DE L'INTERVENTION 8 : DEMANDE INITIALE</t>
  </si>
  <si>
    <t>INFORMATIONS SUPPLÉMENTAIRES SUR L'INTERVENTION 8 : DEMANDE FINALE</t>
  </si>
  <si>
    <r>
      <t xml:space="preserve">CALENDRIER DE RÉALISATION DE L'INTERVENTION 8
</t>
    </r>
    <r>
      <rPr>
        <i/>
        <sz val="9"/>
        <color theme="1"/>
        <rFont val="Aptos Light"/>
        <family val="2"/>
      </rPr>
      <t>À spécifier dans la demande initiale et à ajuster dans la demande finale.</t>
    </r>
  </si>
  <si>
    <r>
      <t xml:space="preserve">COÛT DE L'INTERVENTION 8 : PRÉVISION
</t>
    </r>
    <r>
      <rPr>
        <i/>
        <sz val="9"/>
        <color theme="1"/>
        <rFont val="Aptos Light"/>
        <family val="2"/>
      </rPr>
      <t>À spécifier dans la demande initiale et à ajuster dans la demande finale.</t>
    </r>
  </si>
  <si>
    <r>
      <t xml:space="preserve">COÛT DE L'INTERVENTION 8 : RÉEL
</t>
    </r>
    <r>
      <rPr>
        <i/>
        <sz val="9"/>
        <color theme="1"/>
        <rFont val="Aptos Light"/>
        <family val="2"/>
      </rPr>
      <t>À spécifier dans la reddition de comptes.</t>
    </r>
  </si>
  <si>
    <t>DESCRIPTION DE L'INTERVENTION 7 : DEMANDE INITIALE</t>
  </si>
  <si>
    <t>INFORMATIONS SUPPLÉMENTAIRES SUR L'INTERVENTION 7 : DEMANDE FINALE</t>
  </si>
  <si>
    <r>
      <t xml:space="preserve">CALENDRIER DE RÉALISATION DE L'INTERVENTION 7
</t>
    </r>
    <r>
      <rPr>
        <i/>
        <sz val="9"/>
        <color theme="1"/>
        <rFont val="Aptos Light"/>
        <family val="2"/>
      </rPr>
      <t>À spécifier dans la demande initiale et à ajuster dans la demande finale.</t>
    </r>
  </si>
  <si>
    <r>
      <t xml:space="preserve">COÛT DE L'INTERVENTION 7 : PRÉVISION
</t>
    </r>
    <r>
      <rPr>
        <i/>
        <sz val="9"/>
        <color theme="1"/>
        <rFont val="Aptos Light"/>
        <family val="2"/>
      </rPr>
      <t>À spécifier dans la demande initiale et à ajuster dans la demande finale.</t>
    </r>
  </si>
  <si>
    <r>
      <t xml:space="preserve">COÛT DE L'INTERVENTION 7 : RÉEL
</t>
    </r>
    <r>
      <rPr>
        <i/>
        <sz val="9"/>
        <color theme="1"/>
        <rFont val="Aptos Light"/>
        <family val="2"/>
      </rPr>
      <t>À spécifier dans la reddition de comptes.</t>
    </r>
  </si>
  <si>
    <r>
      <t xml:space="preserve">COÛT DE L'INTERVENTION 6 : RÉEL
</t>
    </r>
    <r>
      <rPr>
        <i/>
        <sz val="9"/>
        <color theme="1"/>
        <rFont val="Aptos Light"/>
        <family val="2"/>
      </rPr>
      <t>À spécifier dans la reddition de comptes.</t>
    </r>
  </si>
  <si>
    <r>
      <t xml:space="preserve">COÛT DE L'INTERVENTION 6 : PRÉVISION
</t>
    </r>
    <r>
      <rPr>
        <i/>
        <sz val="9"/>
        <color theme="1"/>
        <rFont val="Aptos Light"/>
        <family val="2"/>
      </rPr>
      <t>À spécifier dans la demande initiale et à ajuster dans la demande finale.</t>
    </r>
  </si>
  <si>
    <r>
      <t xml:space="preserve">CALENDRIER DE RÉALISATION DE L'INTERVENTION 6
</t>
    </r>
    <r>
      <rPr>
        <i/>
        <sz val="9"/>
        <color theme="1"/>
        <rFont val="Aptos Light"/>
        <family val="2"/>
      </rPr>
      <t>À spécifier dans la demande initiale et à ajuster dans la demande finale.</t>
    </r>
  </si>
  <si>
    <t>INFORMATIONS SUPPLÉMENTAIRES SUR L'INTERVENTION 6 : DEMANDE FINALE</t>
  </si>
  <si>
    <t>DESCRIPTION DE L'INTERVENTION 6 : DEMANDE INITIALE</t>
  </si>
  <si>
    <t>DESCRIPTION DE L'INTERVENTION 5 : DEMANDE INITIALE</t>
  </si>
  <si>
    <t>INFORMATIONS SUPPLÉMENTAIRES SUR L'INTERVENTION 5 : DEMANDE FINALE</t>
  </si>
  <si>
    <r>
      <t xml:space="preserve">CALENDRIER DE RÉALISATION DE L'INTERVENTION 5
</t>
    </r>
    <r>
      <rPr>
        <i/>
        <sz val="9"/>
        <color theme="1"/>
        <rFont val="Aptos Light"/>
        <family val="2"/>
      </rPr>
      <t>À spécifier dans la demande initiale et à ajuster dans la demande finale.</t>
    </r>
  </si>
  <si>
    <r>
      <t xml:space="preserve">COÛT DE L'INTERVENTION 5 : PRÉVISION
</t>
    </r>
    <r>
      <rPr>
        <i/>
        <sz val="9"/>
        <color theme="1"/>
        <rFont val="Aptos Light"/>
        <family val="2"/>
      </rPr>
      <t>À spécifier dans la demande initiale et à ajuster dans la demande finale.</t>
    </r>
  </si>
  <si>
    <r>
      <t xml:space="preserve">COÛT DE L'INTERVENTION 5 : RÉEL
</t>
    </r>
    <r>
      <rPr>
        <i/>
        <sz val="9"/>
        <color theme="1"/>
        <rFont val="Aptos Light"/>
        <family val="2"/>
      </rPr>
      <t>À spécifier dans la reddition de comptes.</t>
    </r>
  </si>
  <si>
    <r>
      <t xml:space="preserve">COÛT DE L'INTERVENTION 4 : RÉEL
</t>
    </r>
    <r>
      <rPr>
        <i/>
        <sz val="9"/>
        <color theme="1"/>
        <rFont val="Aptos Light"/>
        <family val="2"/>
      </rPr>
      <t>À spécifier dans la reddition de comptes.</t>
    </r>
  </si>
  <si>
    <r>
      <t xml:space="preserve">COÛT DE L'INTERVENTION 4 : PRÉVISION
</t>
    </r>
    <r>
      <rPr>
        <i/>
        <sz val="9"/>
        <color theme="1"/>
        <rFont val="Aptos Light"/>
        <family val="2"/>
      </rPr>
      <t>À spécifier dans la demande initiale et à ajuster dans la demande finale.</t>
    </r>
  </si>
  <si>
    <r>
      <t xml:space="preserve">CALENDRIER DE RÉALISATION DE L'INTERVENTION 4
</t>
    </r>
    <r>
      <rPr>
        <i/>
        <sz val="9"/>
        <color theme="1"/>
        <rFont val="Aptos Light"/>
        <family val="2"/>
      </rPr>
      <t>À spécifier dans la demande initiale et à ajuster dans la demande finale.</t>
    </r>
  </si>
  <si>
    <t>INFORMATIONS SUPPLÉMENTAIRES SUR L'INTERVENTION 4 : DEMANDE FINALE</t>
  </si>
  <si>
    <t>DESCRIPTION DE L'INTERVENTION 4 : DEMANDE INITIALE</t>
  </si>
  <si>
    <r>
      <t xml:space="preserve">COÛT DE L'INTERVENTION 3 : RÉEL
</t>
    </r>
    <r>
      <rPr>
        <i/>
        <sz val="9"/>
        <color theme="1"/>
        <rFont val="Aptos Light"/>
        <family val="2"/>
      </rPr>
      <t>À spécifier dans la reddition de comptes.</t>
    </r>
  </si>
  <si>
    <r>
      <t xml:space="preserve">COÛT DE L'INTERVENTION 3 : PRÉVISION
</t>
    </r>
    <r>
      <rPr>
        <i/>
        <sz val="9"/>
        <color theme="1"/>
        <rFont val="Aptos Light"/>
        <family val="2"/>
      </rPr>
      <t>À spécifier dans la demande initiale et à ajuster dans la demande finale.</t>
    </r>
  </si>
  <si>
    <r>
      <t xml:space="preserve">CALENDRIER DE RÉALISATION DE L'INTERVENTION 3
</t>
    </r>
    <r>
      <rPr>
        <i/>
        <sz val="9"/>
        <color theme="1"/>
        <rFont val="Aptos Light"/>
        <family val="2"/>
      </rPr>
      <t>À spécifier dans la demande initiale et à ajuster dans la demande finale.</t>
    </r>
  </si>
  <si>
    <t>INFORMATIONS SUPPLÉMENTAIRES SUR L'INTERVENTION 3 : DEMANDE FINALE</t>
  </si>
  <si>
    <t>DESCRIPTION DE L'INTERVENTION 3 : DEMANDE INITIALE</t>
  </si>
  <si>
    <t>DESCRIPTION DE L'INTERVENTION 2 : DEMANDE INITIALE</t>
  </si>
  <si>
    <t>INFORMATIONS SUPPLÉMENTAIRES SUR L'INTERVENTION 2 : DEMANDE FINALE</t>
  </si>
  <si>
    <r>
      <t xml:space="preserve">CALENDRIER DE RÉALISATION DE L'INTERVENTION 2
</t>
    </r>
    <r>
      <rPr>
        <i/>
        <sz val="9"/>
        <color theme="1"/>
        <rFont val="Aptos Light"/>
        <family val="2"/>
      </rPr>
      <t>À spécifier dans la demande initiale et à ajuster dans la demande finale.</t>
    </r>
  </si>
  <si>
    <r>
      <t xml:space="preserve">COÛT DE L'INTERVENTION 2 : PRÉVISION
</t>
    </r>
    <r>
      <rPr>
        <i/>
        <sz val="9"/>
        <color theme="1"/>
        <rFont val="Aptos Light"/>
        <family val="2"/>
      </rPr>
      <t>À spécifier dans la demande initiale et à ajuster dans la demande finale.</t>
    </r>
  </si>
  <si>
    <r>
      <t xml:space="preserve">COÛT DE L'INTERVENTION 2 : RÉEL
</t>
    </r>
    <r>
      <rPr>
        <i/>
        <sz val="9"/>
        <color theme="1"/>
        <rFont val="Aptos Light"/>
        <family val="2"/>
      </rPr>
      <t>À spécifier dans la reddition de comptes.</t>
    </r>
  </si>
  <si>
    <t xml:space="preserve">La direction régionale recommande-t-elle le montant demandé par le propriétaire dans sa demande finale, ou un montant diminué ? </t>
  </si>
  <si>
    <t xml:space="preserve">Le demandeur a-t-il transmis sa demande finale dans les 60 jours ouvrables suivants la date de sa lettre de priorisation ? </t>
  </si>
  <si>
    <t>Si « Refusée » précisez.</t>
  </si>
  <si>
    <t xml:space="preserve">Si « Oui », précisez. </t>
  </si>
  <si>
    <t xml:space="preserve">Si « Non », précisez. </t>
  </si>
  <si>
    <t>Recommandation du Comité, s'il y a diminution :</t>
  </si>
  <si>
    <t>Date inscrite sur la lettre de priorisation</t>
  </si>
  <si>
    <t>Date limite de réception de la demande finale</t>
  </si>
  <si>
    <t>Date de réception de la demande finale</t>
  </si>
  <si>
    <r>
      <t xml:space="preserve">Sur le territoire de quelle </t>
    </r>
    <r>
      <rPr>
        <b/>
        <sz val="9"/>
        <color theme="1"/>
        <rFont val="Aptos Narrow"/>
        <family val="2"/>
        <scheme val="minor"/>
      </rPr>
      <t xml:space="preserve">organisation territoriale (MRC, agglomération, ville liée, etc.) </t>
    </r>
    <r>
      <rPr>
        <sz val="9"/>
        <color theme="1"/>
        <rFont val="Aptos Narrow"/>
        <family val="2"/>
        <scheme val="minor"/>
      </rPr>
      <t xml:space="preserve">le bien est-il situé ? </t>
    </r>
  </si>
  <si>
    <r>
      <t xml:space="preserve">Est-ce que le demandeur est :
</t>
    </r>
    <r>
      <rPr>
        <sz val="9"/>
        <color theme="1"/>
        <rFont val="Aptos Narrow"/>
        <family val="2"/>
        <scheme val="minor"/>
      </rPr>
      <t>• propriétaire du bien visé par la demande ou détient un bail emphytéotique l'autorisant à engager des dépenses de restauration et préservation sur le bien ?</t>
    </r>
  </si>
  <si>
    <r>
      <t xml:space="preserve">Est-ce que les onglets décrivant les interventions contiennent l'ensemble des informations demandées ? 
</t>
    </r>
    <r>
      <rPr>
        <sz val="9"/>
        <color theme="1"/>
        <rFont val="Aptos Narrow"/>
        <family val="2"/>
        <scheme val="minor"/>
      </rPr>
      <t>i.e. que toutes les cellules bleues sont complétées.</t>
    </r>
  </si>
  <si>
    <r>
      <t xml:space="preserve">Est-ce que l'onglet « identification du bien » contient l'ensemble des informations demandées ? 
</t>
    </r>
    <r>
      <rPr>
        <sz val="9"/>
        <color theme="1"/>
        <rFont val="Aptos Narrow"/>
        <family val="2"/>
        <scheme val="minor"/>
      </rPr>
      <t>i.e. que toutes les cellules bleues sont complétées.</t>
    </r>
  </si>
  <si>
    <r>
      <t>Résolution sur la demande</t>
    </r>
    <r>
      <rPr>
        <sz val="9"/>
        <rFont val="Aptos Narrow"/>
        <family val="2"/>
        <scheme val="minor"/>
      </rPr>
      <t xml:space="preserve"> 
indifiant le mandataire autorisé à signer le </t>
    </r>
    <r>
      <rPr>
        <i/>
        <sz val="9"/>
        <rFont val="Aptos Narrow"/>
        <family val="2"/>
        <scheme val="minor"/>
      </rPr>
      <t>Conditions d'octroi</t>
    </r>
    <r>
      <rPr>
        <sz val="9"/>
        <rFont val="Aptos Narrow"/>
        <family val="2"/>
        <scheme val="minor"/>
      </rPr>
      <t xml:space="preserve"> et la contribution financière de l'organisation</t>
    </r>
  </si>
  <si>
    <r>
      <t xml:space="preserve">Preuve de propriété
</t>
    </r>
    <r>
      <rPr>
        <sz val="9"/>
        <color theme="1"/>
        <rFont val="Aptos Narrow"/>
        <family val="2"/>
        <scheme val="minor"/>
      </rPr>
      <t>ou bail emphytéotique</t>
    </r>
  </si>
  <si>
    <r>
      <t xml:space="preserve">Les documents demandés sont-ils tous reçus et dûment complétés ? 
</t>
    </r>
    <r>
      <rPr>
        <sz val="9"/>
        <color theme="1"/>
        <rFont val="Aptos Narrow"/>
        <family val="2"/>
        <scheme val="minor"/>
      </rPr>
      <t>i.e. que les documents contiennent les informations nécessaires à l'analyse du projet et que les documents devant contenir une signature sont effectivement signés.</t>
    </r>
  </si>
  <si>
    <r>
      <t xml:space="preserve">Est-ce que le bien est exposé à des risques ?
</t>
    </r>
    <r>
      <rPr>
        <sz val="9"/>
        <color theme="1"/>
        <rFont val="Aptos Narrow"/>
        <family val="2"/>
        <scheme val="minor"/>
      </rPr>
      <t xml:space="preserve">Ces risques peuvent être liés à son environnement interne et externe
(localisation du bien, environnement de conservation, entretien passé, aléas climatiques, etc.) </t>
    </r>
  </si>
  <si>
    <t>Si « oui », décrivez les risques</t>
  </si>
  <si>
    <t>10 autres lignes sont disponibles pour les interventions 11 à 20. Pour y accéder, veuillez démasquer les lignes.</t>
  </si>
  <si>
    <t xml:space="preserve">Est-ce que le budget est réaliste au vu des interventions prévues ? </t>
  </si>
  <si>
    <t>Notes</t>
  </si>
  <si>
    <t>ID 85135049</t>
  </si>
  <si>
    <t>Voir la « M13 »</t>
  </si>
  <si>
    <t>En réalisation : les dépenses sont débutées, mais certaines doivent être poursuivies.</t>
  </si>
  <si>
    <t>En planification : les dépenses ne sont pas débutées.</t>
  </si>
  <si>
    <t>IE « mauvais » : 0%-49%</t>
  </si>
  <si>
    <t>IE « passable » : 50%-70%</t>
  </si>
  <si>
    <t>IE « bon »: 71-90%</t>
  </si>
  <si>
    <t>IE « excellent » : 91-100%</t>
  </si>
  <si>
    <r>
      <t xml:space="preserve">Quel est l'indice d'état (IE) du bien ? 
</t>
    </r>
    <r>
      <rPr>
        <sz val="9"/>
        <color theme="1"/>
        <rFont val="Aptos Narrow"/>
        <family val="2"/>
        <scheme val="minor"/>
      </rPr>
      <t>Inscrire cette information si elle est disponible à la suite d'une inspection faite à partir de 2026.</t>
    </r>
  </si>
  <si>
    <t>Travaux urgents à réaliser rapidement (1 an) pour assurer la santé et la sécurité des personnes ou pour conserver le bien.</t>
  </si>
  <si>
    <t>Carnet de santé, audit technique ou autre étude professionnelle spécifique au projet</t>
  </si>
  <si>
    <t>Travaux visant des systèmes de détection et"ou de protection contre les incendies (ex. : gicleurs)</t>
  </si>
  <si>
    <t>Voir la liste à cocher à la ligne16 et 18.</t>
  </si>
  <si>
    <t>Voir l'espace commentaire en H23</t>
  </si>
  <si>
    <t>Le montant de la propositon financière figure en H27.</t>
  </si>
  <si>
    <t>Voir l'espace commentaire en H29</t>
  </si>
  <si>
    <t>Voir l'espace commentaire en H31</t>
  </si>
  <si>
    <t>Voir les onglets « intervention »</t>
  </si>
  <si>
    <t>Si la demande initiale est priorisée « en partie », cochez les cases des interventions qui ne seront pas soutenues par le Ministère.</t>
  </si>
  <si>
    <t xml:space="preserve">Si « non », précisez. </t>
  </si>
  <si>
    <t xml:space="preserve">Si « non » précisez. </t>
  </si>
  <si>
    <t>Si la réponse est « non », est-ce que les interventions proposées dans la demande finale sont autant pertinentes à l'amélioration de l'état physique du bien que les travaux initialement priorisés?</t>
  </si>
  <si>
    <t>Si la réponse est « oui », est-ce que la demande finale respecte ce critère et vise à réaliser les travaux urgents pour lesquels la demande initiale a été priorisée?</t>
  </si>
  <si>
    <t xml:space="preserve">Si « oui » est-ce que ces commentaires sont pris en compte dans la demande finale? </t>
  </si>
  <si>
    <t xml:space="preserve">Si la réponse est « non » et que les travaux prévus dans la demande finale sont différents de ceux ayant fait l'objet de la priorisation, est-ce qu'ils entrainent un surcoût important en raison des exigences patrimoniales ? </t>
  </si>
  <si>
    <t xml:space="preserve"> Si « oui », est-ce que ces commentaires sont pris en compte dans la demande finale?</t>
  </si>
  <si>
    <t>Si « oui », est-ce que ces commentaires sont pris en compte dans la demande finale?</t>
  </si>
  <si>
    <t>La demande est-elle recommandée par la direction régionale pour annonce ?</t>
  </si>
  <si>
    <r>
      <t xml:space="preserve">Catégorie de propriétaire : 
</t>
    </r>
    <r>
      <rPr>
        <i/>
        <sz val="9"/>
        <color theme="1"/>
        <rFont val="Aptos Narrow"/>
        <family val="2"/>
        <scheme val="minor"/>
      </rPr>
      <t>Choisissez la catégorie qui représente le mieux votre situation.</t>
    </r>
  </si>
  <si>
    <t>f;fogwkaegkwke</t>
  </si>
  <si>
    <t>Autorité publique autochtone</t>
  </si>
  <si>
    <t>Établissement d'enseignement autochtone</t>
  </si>
  <si>
    <r>
      <rPr>
        <b/>
        <sz val="9"/>
        <color rgb="FF000000"/>
        <rFont val="Aptos Narrow"/>
        <family val="2"/>
        <scheme val="minor"/>
      </rPr>
      <t xml:space="preserve">Résolution sur la demande
</t>
    </r>
    <r>
      <rPr>
        <i/>
        <sz val="8"/>
        <color rgb="FF000000"/>
        <rFont val="Aptos Narrow"/>
        <family val="2"/>
        <scheme val="minor"/>
      </rPr>
      <t>La résolution doit inclure les éléments requis par la norme.</t>
    </r>
  </si>
  <si>
    <r>
      <t>Preuve de propriété</t>
    </r>
    <r>
      <rPr>
        <b/>
        <sz val="8"/>
        <color theme="1"/>
        <rFont val="Aptos Narrow"/>
        <family val="2"/>
        <scheme val="minor"/>
      </rPr>
      <t xml:space="preserve">
</t>
    </r>
    <r>
      <rPr>
        <i/>
        <sz val="8"/>
        <color theme="1"/>
        <rFont val="Aptos Narrow"/>
        <family val="2"/>
        <scheme val="minor"/>
      </rPr>
      <t>Ex. : acte notarié, bail emphytéotique, relevé de compte d'Hydro-Québec, etc.</t>
    </r>
  </si>
  <si>
    <t>Nom et coordonnées de la personne répondante pour la municipalité ou l'OBNL :</t>
  </si>
  <si>
    <t>Municipalité ou autorité publique autochtone</t>
  </si>
  <si>
    <t>Organisation, organisme, société ou groupe autochtone</t>
  </si>
  <si>
    <t>Organisme, organisation, société, groupe communautaire  autochtone</t>
  </si>
  <si>
    <t>Organisme du réseau de l’éducation, de la santé et des services sociaux ou Établissement d'enseignement autochone</t>
  </si>
  <si>
    <t>Version du fomulaire</t>
  </si>
  <si>
    <t>AP2627</t>
  </si>
  <si>
    <t>Date modif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</si>
</sst>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quot;$&quot;_ ;_ * \(#,##0.00\)\ &quot;$&quot;_ ;_ * &quot;-&quot;??_)\ &quot;$&quot;_ ;_ @_ "/>
    <numFmt numFmtId="165" formatCode="_ * #,##0.00_)\ [$$-C0C]_ ;_ * \(#,##0.00\)\ [$$-C0C]_ ;_ * &quot;-&quot;??_)\ [$$-C0C]_ ;_ @_ "/>
    <numFmt numFmtId="166" formatCode=";;;"/>
    <numFmt numFmtId="167" formatCode="yyyy/mm/dd;@"/>
    <numFmt numFmtId="168" formatCode="_ * #,##0.00_ \ [$$-C0C]_ ;_ * \-#,##0.00\ \ [$$-C0C]_ ;_ * &quot;-&quot;??_ \ [$$-C0C]_ ;_ @_ "/>
    <numFmt numFmtId="169" formatCode="[$-11C0C]dd/mm/yyyy;@"/>
  </numFmts>
  <fonts count="40" x14ac:knownFonts="1">
    <font>
      <sz val="11"/>
      <color theme="1"/>
      <name val="Aptos Narrow"/>
      <family val="2"/>
      <scheme val="minor"/>
    </font>
    <font>
      <sz val="9"/>
      <color theme="1"/>
      <name val="Aptos Narrow"/>
      <family val="2"/>
      <scheme val="minor"/>
    </font>
    <font>
      <i/>
      <sz val="9"/>
      <color theme="1"/>
      <name val="Aptos Narrow"/>
      <family val="2"/>
      <scheme val="minor"/>
    </font>
    <font>
      <b/>
      <sz val="9"/>
      <color theme="1"/>
      <name val="Aptos Narrow"/>
      <family val="2"/>
      <scheme val="minor"/>
    </font>
    <font>
      <b/>
      <sz val="11"/>
      <color theme="1"/>
      <name val="Aptos Narrow"/>
      <family val="2"/>
      <scheme val="minor"/>
    </font>
    <font>
      <u/>
      <sz val="11"/>
      <color theme="10"/>
      <name val="Aptos Narrow"/>
      <family val="2"/>
      <scheme val="minor"/>
    </font>
    <font>
      <i/>
      <sz val="8"/>
      <color theme="1"/>
      <name val="Aptos Narrow"/>
      <family val="2"/>
      <scheme val="minor"/>
    </font>
    <font>
      <u/>
      <sz val="9"/>
      <color theme="10"/>
      <name val="Aptos Narrow"/>
      <family val="2"/>
      <scheme val="minor"/>
    </font>
    <font>
      <sz val="11"/>
      <color theme="1"/>
      <name val="Aptos Narrow"/>
      <family val="2"/>
      <scheme val="minor"/>
    </font>
    <font>
      <sz val="8"/>
      <color theme="1"/>
      <name val="Aptos Narrow"/>
      <family val="2"/>
      <scheme val="minor"/>
    </font>
    <font>
      <i/>
      <sz val="8"/>
      <color rgb="FF000000"/>
      <name val="Aptos Narrow"/>
      <family val="2"/>
      <scheme val="minor"/>
    </font>
    <font>
      <b/>
      <sz val="10"/>
      <name val="Aptos Display"/>
      <family val="2"/>
      <scheme val="major"/>
    </font>
    <font>
      <b/>
      <sz val="14"/>
      <name val="Aptos Light"/>
      <family val="2"/>
    </font>
    <font>
      <b/>
      <sz val="11"/>
      <color theme="1"/>
      <name val="Aptos Light"/>
      <family val="2"/>
    </font>
    <font>
      <b/>
      <sz val="14"/>
      <color theme="1"/>
      <name val="Aptos Light"/>
      <family val="2"/>
    </font>
    <font>
      <b/>
      <sz val="10"/>
      <name val="Aptos Light"/>
      <family val="2"/>
    </font>
    <font>
      <b/>
      <sz val="9"/>
      <color rgb="FF000000"/>
      <name val="Aptos Narrow"/>
      <family val="2"/>
      <scheme val="minor"/>
    </font>
    <font>
      <b/>
      <sz val="9"/>
      <color rgb="FF000000"/>
      <name val="Aptos Narrow"/>
      <family val="2"/>
    </font>
    <font>
      <b/>
      <sz val="9"/>
      <color theme="1"/>
      <name val="Aptos Narrow"/>
      <family val="2"/>
    </font>
    <font>
      <b/>
      <vertAlign val="superscript"/>
      <sz val="9"/>
      <color theme="1"/>
      <name val="Aptos Narrow"/>
      <family val="2"/>
      <scheme val="minor"/>
    </font>
    <font>
      <b/>
      <sz val="8"/>
      <name val="Aptos Narrow"/>
      <family val="2"/>
      <scheme val="minor"/>
    </font>
    <font>
      <b/>
      <sz val="9"/>
      <name val="Aptos Narrow"/>
      <family val="2"/>
      <scheme val="minor"/>
    </font>
    <font>
      <i/>
      <sz val="8"/>
      <name val="Aptos Narrow"/>
      <family val="2"/>
      <scheme val="minor"/>
    </font>
    <font>
      <sz val="8"/>
      <name val="Aptos Narrow"/>
      <family val="2"/>
      <scheme val="minor"/>
    </font>
    <font>
      <b/>
      <sz val="10"/>
      <name val="Aptos Narrow"/>
      <family val="2"/>
      <scheme val="minor"/>
    </font>
    <font>
      <sz val="10"/>
      <name val="Aptos Narrow"/>
      <family val="2"/>
      <scheme val="minor"/>
    </font>
    <font>
      <sz val="8"/>
      <color theme="1"/>
      <name val="Aptos Display"/>
      <family val="2"/>
    </font>
    <font>
      <sz val="8"/>
      <name val="Aptos Display"/>
      <family val="2"/>
    </font>
    <font>
      <b/>
      <sz val="8"/>
      <color theme="1"/>
      <name val="Aptos Display"/>
      <family val="2"/>
    </font>
    <font>
      <b/>
      <sz val="8"/>
      <name val="Aptos Display"/>
      <family val="2"/>
    </font>
    <font>
      <b/>
      <i/>
      <sz val="9"/>
      <name val="Aptos Narrow"/>
      <family val="2"/>
      <scheme val="minor"/>
    </font>
    <font>
      <b/>
      <sz val="9"/>
      <name val="Aptos Narrow"/>
      <family val="2"/>
    </font>
    <font>
      <i/>
      <sz val="9"/>
      <color theme="1"/>
      <name val="Aptos Light"/>
      <family val="2"/>
    </font>
    <font>
      <sz val="11"/>
      <color theme="1"/>
      <name val="Aptos Light"/>
      <family val="2"/>
    </font>
    <font>
      <sz val="9"/>
      <color theme="1"/>
      <name val="Aptos Narrow"/>
      <family val="2"/>
    </font>
    <font>
      <b/>
      <sz val="8"/>
      <color theme="1"/>
      <name val="Aptos Narrow"/>
      <family val="2"/>
      <scheme val="minor"/>
    </font>
    <font>
      <b/>
      <i/>
      <sz val="8"/>
      <name val="Aptos Narrow"/>
      <family val="2"/>
      <scheme val="minor"/>
    </font>
    <font>
      <sz val="11"/>
      <name val="Aptos Narrow"/>
      <family val="2"/>
    </font>
    <font>
      <sz val="9"/>
      <name val="Aptos Narrow"/>
      <family val="2"/>
      <scheme val="minor"/>
    </font>
    <font>
      <i/>
      <sz val="9"/>
      <name val="Aptos Narrow"/>
      <family val="2"/>
      <scheme val="minor"/>
    </font>
  </fonts>
  <fills count="13">
    <fill>
      <patternFill patternType="none"/>
    </fill>
    <fill>
      <patternFill patternType="gray125"/>
    </fill>
    <fill>
      <patternFill patternType="solid">
        <fgColor rgb="FFE99A87"/>
        <bgColor indexed="64"/>
      </patternFill>
    </fill>
    <fill>
      <patternFill patternType="solid">
        <fgColor rgb="FFDAE5D7"/>
        <bgColor indexed="64"/>
      </patternFill>
    </fill>
    <fill>
      <patternFill patternType="solid">
        <fgColor rgb="FFE6E7CF"/>
        <bgColor indexed="64"/>
      </patternFill>
    </fill>
    <fill>
      <patternFill patternType="solid">
        <fgColor rgb="FFE8E4DC"/>
        <bgColor indexed="64"/>
      </patternFill>
    </fill>
    <fill>
      <patternFill patternType="solid">
        <fgColor theme="3" tint="0.89999084444715716"/>
        <bgColor indexed="64"/>
      </patternFill>
    </fill>
    <fill>
      <patternFill patternType="solid">
        <fgColor rgb="FFCFC6B5"/>
        <bgColor indexed="64"/>
      </patternFill>
    </fill>
    <fill>
      <patternFill patternType="solid">
        <fgColor rgb="FF96B38F"/>
        <bgColor indexed="64"/>
      </patternFill>
    </fill>
    <fill>
      <patternFill patternType="solid">
        <fgColor theme="8" tint="0.79998168889431442"/>
        <bgColor indexed="64"/>
      </patternFill>
    </fill>
    <fill>
      <patternFill patternType="solid">
        <fgColor rgb="FFF4C2B6"/>
        <bgColor indexed="64"/>
      </patternFill>
    </fill>
    <fill>
      <patternFill patternType="solid">
        <fgColor theme="7"/>
        <bgColor indexed="64"/>
      </patternFill>
    </fill>
    <fill>
      <patternFill patternType="solid">
        <fgColor theme="5" tint="0.79998168889431442"/>
        <bgColor indexed="64"/>
      </patternFill>
    </fill>
  </fills>
  <borders count="23">
    <border>
      <left/>
      <right/>
      <top/>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bottom/>
      <diagonal/>
    </border>
    <border>
      <left style="thick">
        <color theme="0"/>
      </left>
      <right/>
      <top/>
      <bottom/>
      <diagonal/>
    </border>
    <border>
      <left/>
      <right/>
      <top style="thick">
        <color theme="0"/>
      </top>
      <bottom/>
      <diagonal/>
    </border>
    <border>
      <left/>
      <right style="thick">
        <color theme="0"/>
      </right>
      <top style="thick">
        <color theme="0"/>
      </top>
      <bottom/>
      <diagonal/>
    </border>
    <border>
      <left style="thick">
        <color theme="0"/>
      </left>
      <right/>
      <top style="thick">
        <color theme="0"/>
      </top>
      <bottom/>
      <diagonal/>
    </border>
    <border>
      <left style="thick">
        <color theme="0"/>
      </left>
      <right style="thick">
        <color theme="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style="thin">
        <color theme="0"/>
      </top>
      <bottom/>
      <diagonal/>
    </border>
    <border>
      <left/>
      <right style="thin">
        <color theme="0"/>
      </right>
      <top style="thin">
        <color theme="0"/>
      </top>
      <bottom/>
      <diagonal/>
    </border>
  </borders>
  <cellStyleXfs count="4">
    <xf numFmtId="0" fontId="0" fillId="0" borderId="0"/>
    <xf numFmtId="0" fontId="5" fillId="0" borderId="0" applyNumberFormat="0" applyFill="0" applyBorder="0" applyAlignment="0" applyProtection="0"/>
    <xf numFmtId="164" fontId="8" fillId="0" borderId="0" applyFont="0" applyFill="0" applyBorder="0" applyAlignment="0" applyProtection="0"/>
    <xf numFmtId="9" fontId="8" fillId="0" borderId="0" applyFont="0" applyFill="0" applyBorder="0" applyAlignment="0" applyProtection="0"/>
  </cellStyleXfs>
  <cellXfs count="328">
    <xf numFmtId="0" fontId="0" fillId="0" borderId="0" xfId="0"/>
    <xf numFmtId="0" fontId="0" fillId="0" borderId="0" xfId="0" applyAlignment="1">
      <alignment vertical="center"/>
    </xf>
    <xf numFmtId="0" fontId="1" fillId="0" borderId="0" xfId="0" applyFont="1" applyAlignment="1">
      <alignment vertical="center" wrapText="1"/>
    </xf>
    <xf numFmtId="0" fontId="0" fillId="0" borderId="0" xfId="0" applyAlignment="1">
      <alignment wrapText="1"/>
    </xf>
    <xf numFmtId="0" fontId="0" fillId="0" borderId="0" xfId="0" applyAlignment="1">
      <alignment vertical="center" wrapText="1"/>
    </xf>
    <xf numFmtId="0" fontId="4" fillId="3" borderId="0" xfId="0" applyFont="1" applyFill="1" applyAlignment="1">
      <alignment vertical="center"/>
    </xf>
    <xf numFmtId="0" fontId="4" fillId="4" borderId="0" xfId="0" applyFont="1" applyFill="1"/>
    <xf numFmtId="0" fontId="4" fillId="4" borderId="0" xfId="0" applyFont="1" applyFill="1" applyAlignment="1">
      <alignment wrapText="1"/>
    </xf>
    <xf numFmtId="0" fontId="0" fillId="0" borderId="0" xfId="0" applyAlignment="1">
      <alignment vertical="top" wrapText="1"/>
    </xf>
    <xf numFmtId="0" fontId="4" fillId="4" borderId="0" xfId="0" applyFont="1" applyFill="1" applyAlignment="1">
      <alignment horizontal="left" wrapText="1"/>
    </xf>
    <xf numFmtId="0" fontId="1" fillId="0" borderId="1" xfId="0" applyFont="1" applyBorder="1" applyAlignment="1">
      <alignment horizontal="center" vertical="center" wrapText="1"/>
    </xf>
    <xf numFmtId="9" fontId="0" fillId="0" borderId="0" xfId="0" applyNumberFormat="1" applyAlignment="1">
      <alignment horizontal="center" vertical="center"/>
    </xf>
    <xf numFmtId="0" fontId="1" fillId="0" borderId="11" xfId="0" applyFont="1" applyBorder="1" applyAlignment="1">
      <alignment vertical="center" wrapText="1"/>
    </xf>
    <xf numFmtId="0" fontId="3" fillId="7" borderId="1" xfId="0" applyFont="1" applyFill="1" applyBorder="1" applyAlignment="1">
      <alignment horizontal="center" vertical="center" wrapText="1"/>
    </xf>
    <xf numFmtId="168" fontId="24" fillId="7" borderId="1" xfId="2" applyNumberFormat="1" applyFont="1" applyFill="1" applyBorder="1" applyAlignment="1" applyProtection="1">
      <alignment horizontal="center" vertical="center" wrapText="1"/>
    </xf>
    <xf numFmtId="9" fontId="1" fillId="7" borderId="4" xfId="3" applyFont="1" applyFill="1" applyBorder="1" applyAlignment="1" applyProtection="1">
      <alignment horizontal="center" vertical="center" wrapText="1"/>
    </xf>
    <xf numFmtId="9" fontId="1" fillId="7" borderId="1" xfId="3" applyFont="1" applyFill="1" applyBorder="1" applyAlignment="1" applyProtection="1">
      <alignment horizontal="center" vertical="center" wrapText="1"/>
    </xf>
    <xf numFmtId="9" fontId="3" fillId="7" borderId="1" xfId="3" applyFont="1" applyFill="1" applyBorder="1" applyAlignment="1" applyProtection="1">
      <alignment horizontal="center" vertical="center" wrapText="1"/>
    </xf>
    <xf numFmtId="0" fontId="1" fillId="6" borderId="7"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66" fontId="1" fillId="6" borderId="5" xfId="0"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6" borderId="1" xfId="0" applyFont="1" applyFill="1" applyBorder="1" applyAlignment="1" applyProtection="1">
      <alignment horizontal="center" vertical="center" wrapText="1"/>
      <protection locked="0"/>
    </xf>
    <xf numFmtId="0" fontId="1" fillId="7" borderId="5"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6"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7"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6" fillId="0" borderId="0" xfId="0" applyFont="1" applyAlignment="1">
      <alignment wrapText="1"/>
    </xf>
    <xf numFmtId="49" fontId="26" fillId="0" borderId="0" xfId="0" applyNumberFormat="1" applyFont="1" applyAlignment="1">
      <alignment wrapText="1"/>
    </xf>
    <xf numFmtId="0" fontId="27" fillId="0" borderId="0" xfId="0" applyFont="1" applyAlignment="1">
      <alignment wrapText="1"/>
    </xf>
    <xf numFmtId="0" fontId="26" fillId="0" borderId="16" xfId="0" applyFont="1" applyBorder="1" applyAlignment="1">
      <alignment wrapText="1"/>
    </xf>
    <xf numFmtId="49" fontId="26" fillId="0" borderId="16" xfId="0" applyNumberFormat="1" applyFont="1" applyBorder="1" applyAlignment="1">
      <alignment wrapText="1"/>
    </xf>
    <xf numFmtId="49" fontId="27" fillId="0" borderId="0" xfId="0" applyNumberFormat="1" applyFont="1" applyAlignment="1">
      <alignment wrapText="1"/>
    </xf>
    <xf numFmtId="0" fontId="26" fillId="0" borderId="17" xfId="0" applyFont="1" applyBorder="1" applyAlignment="1">
      <alignment wrapText="1"/>
    </xf>
    <xf numFmtId="49" fontId="26" fillId="0" borderId="17" xfId="0" applyNumberFormat="1" applyFont="1" applyBorder="1" applyAlignment="1">
      <alignment wrapText="1"/>
    </xf>
    <xf numFmtId="0" fontId="26" fillId="0" borderId="18" xfId="0" applyFont="1" applyBorder="1" applyAlignment="1">
      <alignment wrapText="1"/>
    </xf>
    <xf numFmtId="49" fontId="26" fillId="0" borderId="18" xfId="0" applyNumberFormat="1" applyFont="1" applyBorder="1" applyAlignment="1">
      <alignment wrapText="1"/>
    </xf>
    <xf numFmtId="0" fontId="28" fillId="0" borderId="0" xfId="0" applyFont="1" applyAlignment="1">
      <alignment horizontal="center" vertical="center" wrapText="1"/>
    </xf>
    <xf numFmtId="0" fontId="29" fillId="11" borderId="19" xfId="0" applyFont="1" applyFill="1" applyBorder="1" applyAlignment="1">
      <alignment horizontal="center" vertical="center" wrapText="1"/>
    </xf>
    <xf numFmtId="49" fontId="29" fillId="11" borderId="20" xfId="0" applyNumberFormat="1" applyFont="1" applyFill="1" applyBorder="1" applyAlignment="1">
      <alignment horizontal="center" vertical="center" wrapText="1"/>
    </xf>
    <xf numFmtId="49" fontId="29" fillId="11" borderId="19" xfId="0" applyNumberFormat="1" applyFont="1" applyFill="1" applyBorder="1" applyAlignment="1">
      <alignment horizontal="center" vertical="center" wrapText="1"/>
    </xf>
    <xf numFmtId="0" fontId="29" fillId="12" borderId="0" xfId="0" applyFont="1" applyFill="1" applyAlignment="1">
      <alignment horizontal="center" vertical="center" wrapText="1"/>
    </xf>
    <xf numFmtId="0" fontId="3" fillId="0" borderId="6"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1" fillId="0" borderId="12" xfId="0" applyFont="1" applyBorder="1" applyAlignment="1">
      <alignment vertical="center" wrapText="1"/>
    </xf>
    <xf numFmtId="0" fontId="1" fillId="0" borderId="13" xfId="0" applyFont="1" applyBorder="1" applyAlignment="1">
      <alignment vertical="center" wrapText="1"/>
    </xf>
    <xf numFmtId="0" fontId="1" fillId="0" borderId="10" xfId="0" applyFont="1" applyBorder="1" applyAlignment="1">
      <alignment vertical="center" wrapText="1"/>
    </xf>
    <xf numFmtId="0" fontId="1" fillId="0" borderId="8" xfId="0" applyFont="1" applyBorder="1" applyAlignment="1">
      <alignment vertical="center" wrapText="1"/>
    </xf>
    <xf numFmtId="0" fontId="1" fillId="0" borderId="9" xfId="0" applyFont="1" applyBorder="1" applyAlignment="1">
      <alignment vertical="center" wrapText="1"/>
    </xf>
    <xf numFmtId="0" fontId="3" fillId="7" borderId="4" xfId="0" applyFont="1" applyFill="1" applyBorder="1" applyAlignment="1">
      <alignment horizontal="center" vertical="center" wrapText="1"/>
    </xf>
    <xf numFmtId="0" fontId="1" fillId="6" borderId="1" xfId="0" applyFont="1" applyFill="1" applyBorder="1" applyAlignment="1">
      <alignment vertical="center" wrapText="1"/>
      <extLst>
        <ext xmlns:xfpb="http://schemas.microsoft.com/office/spreadsheetml/2022/featurepropertybag" uri="{C7286773-470A-42A8-94C5-96B5CB345126}">
          <xfpb:xfComplement i="0"/>
        </ext>
      </extLst>
    </xf>
    <xf numFmtId="168" fontId="1" fillId="6" borderId="1" xfId="0" applyNumberFormat="1" applyFont="1" applyFill="1" applyBorder="1" applyAlignment="1">
      <alignment horizontal="center" vertical="center" wrapText="1"/>
    </xf>
    <xf numFmtId="0" fontId="1" fillId="6" borderId="6" xfId="0" applyFont="1" applyFill="1" applyBorder="1" applyAlignment="1">
      <alignment vertical="center" wrapText="1"/>
    </xf>
    <xf numFmtId="0" fontId="1" fillId="6" borderId="1" xfId="0" applyFont="1" applyFill="1" applyBorder="1" applyAlignment="1">
      <alignment vertical="center" wrapText="1"/>
    </xf>
    <xf numFmtId="0" fontId="0" fillId="6" borderId="1" xfId="0" applyFill="1" applyBorder="1"/>
    <xf numFmtId="0" fontId="14" fillId="0" borderId="1" xfId="0" applyFont="1" applyBorder="1" applyAlignment="1">
      <alignment vertical="center" wrapText="1"/>
    </xf>
    <xf numFmtId="0" fontId="1" fillId="0" borderId="6" xfId="0" applyFont="1" applyBorder="1" applyAlignment="1" applyProtection="1">
      <alignment horizontal="center" vertical="center" wrapText="1"/>
      <protection locked="0"/>
    </xf>
    <xf numFmtId="0" fontId="1" fillId="7" borderId="1" xfId="0" applyFont="1" applyFill="1" applyBorder="1" applyAlignment="1" applyProtection="1">
      <alignment horizontal="center" vertical="center" wrapText="1"/>
      <protection locked="0"/>
    </xf>
    <xf numFmtId="0" fontId="1" fillId="6" borderId="2" xfId="0" applyFont="1" applyFill="1" applyBorder="1" applyAlignment="1" applyProtection="1">
      <alignment horizontal="center" vertical="center" wrapText="1"/>
      <protection locked="0"/>
    </xf>
    <xf numFmtId="0" fontId="1" fillId="6" borderId="6" xfId="0" applyFont="1" applyFill="1" applyBorder="1" applyAlignment="1" applyProtection="1">
      <alignment horizontal="center" vertical="center" wrapText="1"/>
      <protection locked="0"/>
    </xf>
    <xf numFmtId="0" fontId="4" fillId="4" borderId="0" xfId="0" applyFont="1" applyFill="1" applyAlignment="1">
      <alignment horizontal="center" vertical="center" wrapText="1"/>
    </xf>
    <xf numFmtId="0" fontId="3" fillId="0" borderId="0" xfId="0" applyFont="1" applyAlignment="1">
      <alignment vertical="center" wrapText="1"/>
    </xf>
    <xf numFmtId="0" fontId="1" fillId="0" borderId="0" xfId="0" applyFont="1" applyAlignment="1">
      <alignment horizontal="center" vertical="center" wrapText="1"/>
    </xf>
    <xf numFmtId="0" fontId="0" fillId="0" borderId="22" xfId="0" applyBorder="1" applyAlignment="1">
      <alignment vertical="center"/>
    </xf>
    <xf numFmtId="0" fontId="0" fillId="0" borderId="21" xfId="0" applyBorder="1" applyAlignment="1">
      <alignment vertical="center"/>
    </xf>
    <xf numFmtId="14" fontId="1" fillId="7" borderId="1" xfId="0" applyNumberFormat="1" applyFont="1" applyFill="1" applyBorder="1" applyAlignment="1">
      <alignment horizontal="center" vertical="center" wrapText="1"/>
    </xf>
    <xf numFmtId="169" fontId="1" fillId="6" borderId="1" xfId="0" applyNumberFormat="1" applyFont="1" applyFill="1" applyBorder="1" applyAlignment="1" applyProtection="1">
      <alignment horizontal="center" vertical="center" wrapText="1"/>
      <protection locked="0"/>
    </xf>
    <xf numFmtId="0" fontId="37" fillId="0" borderId="0" xfId="0" applyFont="1" applyAlignment="1">
      <alignment horizontal="left" vertical="center"/>
    </xf>
    <xf numFmtId="0" fontId="0" fillId="7"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1" fillId="6" borderId="1" xfId="0" applyFont="1" applyFill="1" applyBorder="1" applyAlignment="1" applyProtection="1">
      <alignment horizontal="center" vertical="center"/>
      <protection locked="0"/>
    </xf>
    <xf numFmtId="0" fontId="0" fillId="0" borderId="0" xfId="0" applyAlignment="1">
      <alignment horizontal="left" vertical="center" wrapText="1"/>
    </xf>
    <xf numFmtId="0" fontId="4" fillId="4" borderId="0" xfId="0" applyFont="1" applyFill="1" applyAlignment="1">
      <alignment horizontal="left" vertical="center" wrapText="1"/>
    </xf>
    <xf numFmtId="0" fontId="0" fillId="0" borderId="0" xfId="0" applyAlignment="1">
      <alignment horizontal="left" vertical="center"/>
    </xf>
    <xf numFmtId="0" fontId="3" fillId="7" borderId="1" xfId="0" applyFont="1" applyFill="1" applyBorder="1" applyAlignment="1">
      <alignment horizontal="right" vertical="center" wrapText="1" indent="1"/>
    </xf>
    <xf numFmtId="0" fontId="1" fillId="7" borderId="11" xfId="0" applyFont="1" applyFill="1" applyBorder="1" applyAlignment="1">
      <alignment horizontal="center" vertical="center" wrapText="1"/>
    </xf>
    <xf numFmtId="0" fontId="1" fillId="7" borderId="0" xfId="0" applyFont="1" applyFill="1" applyAlignment="1">
      <alignment horizontal="center" vertical="center" wrapText="1"/>
    </xf>
    <xf numFmtId="0" fontId="1" fillId="7" borderId="10" xfId="0" applyFont="1" applyFill="1" applyBorder="1" applyAlignment="1">
      <alignment horizontal="center" vertical="center" wrapText="1"/>
    </xf>
    <xf numFmtId="0" fontId="1" fillId="7" borderId="14"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1" fillId="0" borderId="0" xfId="0" applyFont="1" applyAlignment="1">
      <alignment horizontal="center" vertical="center" wrapText="1"/>
    </xf>
    <xf numFmtId="0" fontId="14" fillId="0" borderId="0" xfId="0" applyFont="1" applyAlignment="1">
      <alignment horizontal="center" vertical="center" wrapText="1"/>
    </xf>
    <xf numFmtId="0" fontId="13" fillId="0" borderId="0" xfId="0" applyFont="1" applyAlignment="1">
      <alignment horizontal="center" vertical="center" wrapText="1"/>
    </xf>
    <xf numFmtId="0" fontId="15" fillId="0" borderId="0" xfId="0" applyFont="1" applyAlignment="1">
      <alignment horizontal="center" vertical="center" wrapText="1"/>
    </xf>
    <xf numFmtId="168" fontId="25" fillId="0" borderId="0" xfId="2" applyNumberFormat="1" applyFont="1" applyFill="1" applyBorder="1" applyAlignment="1" applyProtection="1">
      <alignment horizontal="center" vertical="center" wrapText="1"/>
    </xf>
    <xf numFmtId="0" fontId="21" fillId="7" borderId="5" xfId="0" applyFont="1" applyFill="1" applyBorder="1" applyAlignment="1">
      <alignment horizontal="right" vertical="center" wrapText="1"/>
    </xf>
    <xf numFmtId="0" fontId="21" fillId="7" borderId="2" xfId="0" applyFont="1" applyFill="1" applyBorder="1" applyAlignment="1">
      <alignment horizontal="right" vertical="center" wrapText="1"/>
    </xf>
    <xf numFmtId="0" fontId="21" fillId="7" borderId="6" xfId="0" applyFont="1" applyFill="1" applyBorder="1" applyAlignment="1">
      <alignment horizontal="right" vertical="center" wrapText="1"/>
    </xf>
    <xf numFmtId="165" fontId="1" fillId="0" borderId="0" xfId="0" applyNumberFormat="1" applyFont="1" applyAlignment="1">
      <alignment horizontal="center" vertical="center" wrapText="1"/>
    </xf>
    <xf numFmtId="0" fontId="1" fillId="0" borderId="0" xfId="0" applyFont="1" applyAlignment="1">
      <alignment horizontal="center" wrapText="1"/>
    </xf>
    <xf numFmtId="0" fontId="0" fillId="0" borderId="0" xfId="0" applyProtection="1">
      <protection locked="0"/>
    </xf>
    <xf numFmtId="0" fontId="1" fillId="0" borderId="0" xfId="0" applyFont="1" applyAlignment="1">
      <alignment horizontal="center" vertical="center"/>
    </xf>
    <xf numFmtId="0" fontId="2" fillId="0" borderId="0" xfId="0" applyFont="1" applyAlignment="1">
      <alignment vertical="center" wrapText="1"/>
    </xf>
    <xf numFmtId="166" fontId="1" fillId="0" borderId="0" xfId="0" applyNumberFormat="1" applyFont="1" applyAlignment="1">
      <alignment vertical="center" wrapText="1"/>
    </xf>
    <xf numFmtId="0" fontId="0" fillId="0" borderId="0" xfId="0" applyAlignment="1">
      <alignment horizontal="left"/>
    </xf>
    <xf numFmtId="0" fontId="1" fillId="0" borderId="0" xfId="0" applyFont="1" applyAlignment="1">
      <alignment horizontal="left" vertical="center" wrapText="1"/>
    </xf>
    <xf numFmtId="0" fontId="1" fillId="6" borderId="1" xfId="0" applyFont="1" applyFill="1" applyBorder="1" applyAlignment="1" applyProtection="1">
      <alignment vertical="center" wrapText="1"/>
      <protection locked="0"/>
    </xf>
    <xf numFmtId="0" fontId="1" fillId="6" borderId="1"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1" fillId="7"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4" fillId="6" borderId="5" xfId="0" applyFont="1" applyFill="1" applyBorder="1" applyAlignment="1" applyProtection="1">
      <alignment horizontal="center" vertical="center" wrapText="1"/>
      <protection locked="0"/>
    </xf>
    <xf numFmtId="0" fontId="1" fillId="6" borderId="3" xfId="0" applyFont="1"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7" borderId="1" xfId="0" applyFont="1" applyFill="1" applyBorder="1" applyAlignment="1">
      <alignment horizontal="left" vertical="center" indent="1"/>
    </xf>
    <xf numFmtId="0" fontId="38" fillId="7" borderId="1" xfId="1" applyFont="1" applyFill="1" applyBorder="1" applyAlignment="1">
      <alignment horizontal="center" vertical="center"/>
    </xf>
    <xf numFmtId="0" fontId="3" fillId="7" borderId="5"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10" borderId="1" xfId="0" applyFont="1" applyFill="1" applyBorder="1" applyAlignment="1">
      <alignment horizontal="left" vertical="center" wrapText="1" indent="1"/>
    </xf>
    <xf numFmtId="0" fontId="3" fillId="7" borderId="1" xfId="0" applyFont="1" applyFill="1" applyBorder="1" applyAlignment="1">
      <alignment horizontal="right" vertical="center" wrapText="1" indent="1"/>
    </xf>
    <xf numFmtId="0" fontId="1" fillId="6" borderId="5" xfId="0" applyFont="1" applyFill="1" applyBorder="1" applyAlignment="1" applyProtection="1">
      <alignment horizontal="center" vertical="center" wrapText="1"/>
      <protection locked="0"/>
    </xf>
    <xf numFmtId="0" fontId="1" fillId="6" borderId="6" xfId="0" applyFont="1" applyFill="1" applyBorder="1" applyAlignment="1" applyProtection="1">
      <alignment horizontal="center" vertical="center" wrapText="1"/>
      <protection locked="0"/>
    </xf>
    <xf numFmtId="0" fontId="1" fillId="7" borderId="5"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3" fillId="6" borderId="5" xfId="0" applyFont="1" applyFill="1" applyBorder="1" applyAlignment="1" applyProtection="1">
      <alignment horizontal="center" vertical="center" wrapText="1"/>
      <protection locked="0"/>
    </xf>
    <xf numFmtId="0" fontId="3" fillId="6" borderId="6"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10" borderId="5" xfId="0" applyFont="1" applyFill="1" applyBorder="1" applyAlignment="1">
      <alignment horizontal="left" vertical="center" wrapText="1" indent="1"/>
    </xf>
    <xf numFmtId="0" fontId="3" fillId="10" borderId="6" xfId="0" applyFont="1" applyFill="1" applyBorder="1" applyAlignment="1">
      <alignment horizontal="left" vertical="center" wrapText="1" indent="1"/>
    </xf>
    <xf numFmtId="0" fontId="3" fillId="7" borderId="5" xfId="0" applyFont="1" applyFill="1" applyBorder="1" applyAlignment="1">
      <alignment horizontal="right" vertical="center" wrapText="1" indent="1"/>
    </xf>
    <xf numFmtId="0" fontId="3" fillId="7" borderId="6" xfId="0" applyFont="1" applyFill="1" applyBorder="1" applyAlignment="1">
      <alignment horizontal="right" vertical="center" wrapText="1" indent="1"/>
    </xf>
    <xf numFmtId="0" fontId="3" fillId="0" borderId="0" xfId="0" applyFont="1" applyAlignment="1">
      <alignment horizontal="center" vertical="center" wrapText="1"/>
    </xf>
    <xf numFmtId="0" fontId="14" fillId="8"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169" fontId="3" fillId="6" borderId="5" xfId="0" applyNumberFormat="1" applyFont="1" applyFill="1" applyBorder="1" applyAlignment="1">
      <alignment horizontal="center" vertical="center" wrapText="1"/>
    </xf>
    <xf numFmtId="169" fontId="3" fillId="6" borderId="6" xfId="0" applyNumberFormat="1" applyFont="1" applyFill="1" applyBorder="1" applyAlignment="1">
      <alignment horizontal="center" vertical="center" wrapText="1"/>
    </xf>
    <xf numFmtId="0" fontId="21" fillId="8"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6" borderId="1" xfId="0" applyFont="1" applyFill="1" applyBorder="1" applyAlignment="1" applyProtection="1">
      <alignment horizontal="center" vertical="center" wrapText="1"/>
      <protection locked="0"/>
    </xf>
    <xf numFmtId="0" fontId="3" fillId="7" borderId="2" xfId="0" applyFont="1" applyFill="1" applyBorder="1" applyAlignment="1">
      <alignment horizontal="right" vertical="center" wrapText="1" indent="1"/>
    </xf>
    <xf numFmtId="0" fontId="34" fillId="7" borderId="5" xfId="0" applyFont="1" applyFill="1" applyBorder="1" applyAlignment="1">
      <alignment horizontal="center" vertical="center" wrapText="1"/>
    </xf>
    <xf numFmtId="0" fontId="34" fillId="7" borderId="2" xfId="0" applyFont="1" applyFill="1" applyBorder="1" applyAlignment="1">
      <alignment horizontal="center" vertical="center" wrapText="1"/>
    </xf>
    <xf numFmtId="0" fontId="34" fillId="7" borderId="6" xfId="0" applyFont="1" applyFill="1" applyBorder="1" applyAlignment="1">
      <alignment horizontal="center" vertical="center" wrapText="1"/>
    </xf>
    <xf numFmtId="0" fontId="21" fillId="7" borderId="1" xfId="1" applyFont="1" applyFill="1" applyBorder="1" applyAlignment="1">
      <alignment horizontal="right" vertical="center" wrapText="1" indent="1"/>
    </xf>
    <xf numFmtId="0" fontId="21" fillId="7" borderId="1" xfId="0" applyFont="1" applyFill="1" applyBorder="1" applyAlignment="1">
      <alignment horizontal="right" vertical="center" wrapText="1" indent="1"/>
    </xf>
    <xf numFmtId="0" fontId="31" fillId="7" borderId="1" xfId="0" applyFont="1" applyFill="1" applyBorder="1" applyAlignment="1">
      <alignment horizontal="right" vertical="center" wrapText="1" indent="1"/>
    </xf>
    <xf numFmtId="0" fontId="18" fillId="7" borderId="1" xfId="0" applyFont="1" applyFill="1" applyBorder="1" applyAlignment="1">
      <alignment horizontal="right" vertical="center" wrapText="1" indent="1"/>
    </xf>
    <xf numFmtId="0" fontId="7" fillId="7" borderId="1" xfId="1" applyFont="1" applyFill="1" applyBorder="1" applyAlignment="1">
      <alignment horizontal="center"/>
    </xf>
    <xf numFmtId="0" fontId="1" fillId="7" borderId="1" xfId="0" applyFont="1" applyFill="1" applyBorder="1" applyAlignment="1">
      <alignment horizontal="left" vertical="center" wrapText="1" indent="1"/>
    </xf>
    <xf numFmtId="0" fontId="1" fillId="7" borderId="1" xfId="0" applyFont="1" applyFill="1" applyBorder="1" applyAlignment="1">
      <alignment horizontal="center"/>
    </xf>
    <xf numFmtId="0" fontId="21" fillId="8" borderId="5" xfId="0" applyFont="1" applyFill="1" applyBorder="1" applyAlignment="1">
      <alignment horizontal="center" vertical="center" wrapText="1"/>
    </xf>
    <xf numFmtId="0" fontId="21" fillId="8" borderId="2"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1" fillId="7" borderId="5" xfId="0" applyFont="1" applyFill="1" applyBorder="1" applyAlignment="1">
      <alignment horizontal="left" vertical="center" wrapText="1" indent="1"/>
    </xf>
    <xf numFmtId="0" fontId="1" fillId="7" borderId="2" xfId="0" applyFont="1" applyFill="1" applyBorder="1" applyAlignment="1">
      <alignment horizontal="left" vertical="center" wrapText="1" indent="1"/>
    </xf>
    <xf numFmtId="0" fontId="1" fillId="7" borderId="6" xfId="0" applyFont="1" applyFill="1" applyBorder="1" applyAlignment="1">
      <alignment horizontal="left" vertical="center" wrapText="1" indent="1"/>
    </xf>
    <xf numFmtId="0" fontId="3" fillId="10" borderId="7"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1" fillId="6" borderId="2" xfId="0" applyFont="1" applyFill="1" applyBorder="1" applyAlignment="1" applyProtection="1">
      <alignment horizontal="center" vertical="center" wrapText="1"/>
      <protection locked="0"/>
    </xf>
    <xf numFmtId="0" fontId="1" fillId="6" borderId="14" xfId="0" applyFont="1" applyFill="1" applyBorder="1" applyAlignment="1" applyProtection="1">
      <alignment horizontal="center" vertical="center" wrapText="1"/>
      <protection locked="0"/>
    </xf>
    <xf numFmtId="0" fontId="1" fillId="6" borderId="12" xfId="0" applyFont="1" applyFill="1" applyBorder="1" applyAlignment="1" applyProtection="1">
      <alignment horizontal="center" vertical="center" wrapText="1"/>
      <protection locked="0"/>
    </xf>
    <xf numFmtId="0" fontId="1" fillId="6" borderId="13" xfId="0" applyFont="1" applyFill="1" applyBorder="1" applyAlignment="1" applyProtection="1">
      <alignment horizontal="center" vertical="center" wrapText="1"/>
      <protection locked="0"/>
    </xf>
    <xf numFmtId="0" fontId="1" fillId="6" borderId="1" xfId="0" applyFont="1" applyFill="1" applyBorder="1" applyAlignment="1">
      <alignment horizontal="center" vertical="center" wrapText="1"/>
    </xf>
    <xf numFmtId="0" fontId="1" fillId="6" borderId="5" xfId="0" applyFont="1" applyFill="1" applyBorder="1" applyAlignment="1">
      <alignment horizontal="center" vertical="center" wrapText="1"/>
    </xf>
    <xf numFmtId="169" fontId="3" fillId="7" borderId="5" xfId="0" applyNumberFormat="1" applyFont="1" applyFill="1" applyBorder="1" applyAlignment="1">
      <alignment horizontal="left" vertical="center" wrapText="1" indent="1"/>
    </xf>
    <xf numFmtId="169" fontId="3" fillId="7" borderId="2" xfId="0" applyNumberFormat="1" applyFont="1" applyFill="1" applyBorder="1" applyAlignment="1">
      <alignment horizontal="left" vertical="center" wrapText="1" indent="1"/>
    </xf>
    <xf numFmtId="169" fontId="3" fillId="7" borderId="6" xfId="0" applyNumberFormat="1" applyFont="1" applyFill="1" applyBorder="1" applyAlignment="1">
      <alignment horizontal="left" vertical="center" wrapText="1" indent="1"/>
    </xf>
    <xf numFmtId="0" fontId="21" fillId="8" borderId="12" xfId="0" applyFont="1" applyFill="1" applyBorder="1" applyAlignment="1">
      <alignment horizontal="center" vertical="center" wrapText="1"/>
    </xf>
    <xf numFmtId="0" fontId="3" fillId="7" borderId="5" xfId="0" applyFont="1" applyFill="1" applyBorder="1" applyAlignment="1">
      <alignment horizontal="left" vertical="center" wrapText="1" indent="1"/>
    </xf>
    <xf numFmtId="0" fontId="3" fillId="7" borderId="2" xfId="0" applyFont="1" applyFill="1" applyBorder="1" applyAlignment="1">
      <alignment horizontal="left" vertical="center" wrapText="1" indent="1"/>
    </xf>
    <xf numFmtId="0" fontId="3" fillId="7" borderId="6" xfId="0" applyFont="1" applyFill="1" applyBorder="1" applyAlignment="1">
      <alignment horizontal="left" vertical="center" wrapText="1" indent="1"/>
    </xf>
    <xf numFmtId="0" fontId="3" fillId="7" borderId="14" xfId="0" applyFont="1" applyFill="1" applyBorder="1" applyAlignment="1">
      <alignment horizontal="right" vertical="center" wrapText="1" indent="1"/>
    </xf>
    <xf numFmtId="0" fontId="3" fillId="7" borderId="12" xfId="0" applyFont="1" applyFill="1" applyBorder="1" applyAlignment="1">
      <alignment horizontal="right" vertical="center" wrapText="1" indent="1"/>
    </xf>
    <xf numFmtId="0" fontId="3" fillId="7" borderId="13" xfId="0" applyFont="1" applyFill="1" applyBorder="1" applyAlignment="1">
      <alignment horizontal="right" vertical="center" wrapText="1" indent="1"/>
    </xf>
    <xf numFmtId="0" fontId="3" fillId="10" borderId="5"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7" borderId="5" xfId="0" applyFont="1" applyFill="1" applyBorder="1" applyAlignment="1" applyProtection="1">
      <alignment horizontal="center" vertical="center" wrapText="1"/>
      <protection locked="0"/>
    </xf>
    <xf numFmtId="0" fontId="1" fillId="7" borderId="2" xfId="0" applyFont="1" applyFill="1" applyBorder="1" applyAlignment="1" applyProtection="1">
      <alignment horizontal="center" vertical="center" wrapText="1"/>
      <protection locked="0"/>
    </xf>
    <xf numFmtId="0" fontId="1" fillId="7" borderId="6" xfId="0" applyFont="1" applyFill="1" applyBorder="1" applyAlignment="1" applyProtection="1">
      <alignment horizontal="center" vertical="center" wrapText="1"/>
      <protection locked="0"/>
    </xf>
    <xf numFmtId="0" fontId="3" fillId="10" borderId="2" xfId="0" applyFont="1" applyFill="1" applyBorder="1" applyAlignment="1">
      <alignment horizontal="left" vertical="center" wrapText="1" indent="1"/>
    </xf>
    <xf numFmtId="0" fontId="11" fillId="5" borderId="14"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3" fillId="7" borderId="14"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4" fillId="4" borderId="0" xfId="0" applyFont="1" applyFill="1" applyAlignment="1">
      <alignment horizontal="center"/>
    </xf>
    <xf numFmtId="0" fontId="3" fillId="7" borderId="11" xfId="0" applyFont="1" applyFill="1" applyBorder="1" applyAlignment="1">
      <alignment horizontal="right" vertical="center" wrapText="1" indent="1"/>
    </xf>
    <xf numFmtId="0" fontId="3" fillId="7" borderId="10" xfId="0" applyFont="1" applyFill="1" applyBorder="1" applyAlignment="1">
      <alignment horizontal="right" vertical="center" wrapText="1" indent="1"/>
    </xf>
    <xf numFmtId="0" fontId="3" fillId="7" borderId="7" xfId="0" applyFont="1" applyFill="1" applyBorder="1" applyAlignment="1">
      <alignment horizontal="right" vertical="center" wrapText="1" indent="1"/>
    </xf>
    <xf numFmtId="0" fontId="3" fillId="7" borderId="9" xfId="0" applyFont="1" applyFill="1" applyBorder="1" applyAlignment="1">
      <alignment horizontal="right" vertical="center" wrapText="1" indent="1"/>
    </xf>
    <xf numFmtId="0" fontId="7" fillId="7" borderId="5" xfId="1" applyFont="1" applyFill="1" applyBorder="1" applyAlignment="1">
      <alignment horizontal="center" vertical="center" wrapText="1"/>
    </xf>
    <xf numFmtId="0" fontId="7" fillId="7" borderId="6" xfId="1" applyFont="1" applyFill="1" applyBorder="1" applyAlignment="1">
      <alignment horizontal="center" vertical="center" wrapText="1"/>
    </xf>
    <xf numFmtId="0" fontId="1" fillId="7" borderId="1" xfId="0" applyFont="1" applyFill="1" applyBorder="1" applyAlignment="1" applyProtection="1">
      <alignment horizontal="left" vertical="center" wrapText="1"/>
      <protection locked="0"/>
    </xf>
    <xf numFmtId="0" fontId="1" fillId="7" borderId="5" xfId="0" applyFont="1" applyFill="1" applyBorder="1" applyAlignment="1" applyProtection="1">
      <alignment horizontal="left" vertical="center" wrapText="1"/>
      <protection locked="0"/>
    </xf>
    <xf numFmtId="0" fontId="1" fillId="7" borderId="2" xfId="0" applyFont="1" applyFill="1" applyBorder="1" applyAlignment="1" applyProtection="1">
      <alignment horizontal="left" vertical="center" wrapText="1"/>
      <protection locked="0"/>
    </xf>
    <xf numFmtId="0" fontId="1" fillId="7" borderId="6" xfId="0" applyFont="1" applyFill="1" applyBorder="1" applyAlignment="1" applyProtection="1">
      <alignment horizontal="left" vertical="center" wrapText="1"/>
      <protection locked="0"/>
    </xf>
    <xf numFmtId="168" fontId="1" fillId="7" borderId="5" xfId="0" applyNumberFormat="1" applyFont="1" applyFill="1" applyBorder="1" applyAlignment="1" applyProtection="1">
      <alignment horizontal="center" vertical="center" wrapText="1"/>
      <protection locked="0"/>
    </xf>
    <xf numFmtId="168" fontId="1" fillId="7" borderId="2" xfId="0" applyNumberFormat="1" applyFont="1" applyFill="1" applyBorder="1" applyAlignment="1" applyProtection="1">
      <alignment horizontal="center" vertical="center" wrapText="1"/>
      <protection locked="0"/>
    </xf>
    <xf numFmtId="168" fontId="1" fillId="7" borderId="6" xfId="0" applyNumberFormat="1" applyFont="1" applyFill="1" applyBorder="1" applyAlignment="1" applyProtection="1">
      <alignment horizontal="center" vertical="center" wrapText="1"/>
      <protection locked="0"/>
    </xf>
    <xf numFmtId="0" fontId="1" fillId="7" borderId="1" xfId="0" applyFont="1" applyFill="1" applyBorder="1" applyAlignment="1" applyProtection="1">
      <alignment horizontal="center" vertical="center" wrapText="1"/>
      <protection locked="0"/>
    </xf>
    <xf numFmtId="0" fontId="7" fillId="7" borderId="1" xfId="1" applyFont="1" applyFill="1" applyBorder="1" applyAlignment="1">
      <alignment horizontal="center" vertical="center"/>
    </xf>
    <xf numFmtId="0" fontId="7" fillId="7" borderId="1" xfId="1" applyFont="1" applyFill="1" applyBorder="1" applyAlignment="1">
      <alignment horizontal="center" vertical="center" wrapText="1"/>
    </xf>
    <xf numFmtId="0" fontId="13" fillId="2" borderId="1" xfId="0" applyFont="1" applyFill="1" applyBorder="1" applyAlignment="1">
      <alignment horizontal="center" vertical="center"/>
    </xf>
    <xf numFmtId="0" fontId="1" fillId="7" borderId="5" xfId="0" applyFont="1" applyFill="1" applyBorder="1" applyAlignment="1">
      <alignment horizontal="center" vertical="center"/>
    </xf>
    <xf numFmtId="0" fontId="1" fillId="7" borderId="6" xfId="0" applyFont="1" applyFill="1" applyBorder="1" applyAlignment="1">
      <alignment horizontal="center" vertical="center"/>
    </xf>
    <xf numFmtId="0" fontId="3" fillId="7" borderId="13"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0" fillId="7" borderId="5" xfId="0" applyFill="1" applyBorder="1" applyAlignment="1">
      <alignment horizontal="left" vertical="center" wrapText="1" indent="1"/>
    </xf>
    <xf numFmtId="0" fontId="0" fillId="7" borderId="2" xfId="0" applyFill="1" applyBorder="1" applyAlignment="1">
      <alignment horizontal="left" vertical="center" wrapText="1" indent="1"/>
    </xf>
    <xf numFmtId="0" fontId="0" fillId="7" borderId="6" xfId="0" applyFill="1" applyBorder="1" applyAlignment="1">
      <alignment horizontal="left" vertical="center" wrapText="1" indent="1"/>
    </xf>
    <xf numFmtId="168" fontId="1" fillId="7" borderId="5" xfId="0" applyNumberFormat="1" applyFont="1" applyFill="1" applyBorder="1" applyAlignment="1">
      <alignment horizontal="center" vertical="center" wrapText="1"/>
    </xf>
    <xf numFmtId="168" fontId="1" fillId="7" borderId="2" xfId="0" applyNumberFormat="1" applyFont="1" applyFill="1" applyBorder="1" applyAlignment="1">
      <alignment horizontal="center" vertical="center" wrapText="1"/>
    </xf>
    <xf numFmtId="168" fontId="1" fillId="7" borderId="6" xfId="0" applyNumberFormat="1" applyFont="1" applyFill="1" applyBorder="1" applyAlignment="1">
      <alignment horizontal="center" vertical="center" wrapText="1"/>
    </xf>
    <xf numFmtId="0" fontId="0" fillId="7" borderId="1" xfId="0" applyFill="1" applyBorder="1" applyAlignment="1">
      <alignment horizontal="left" vertical="center" wrapText="1" indent="1"/>
    </xf>
    <xf numFmtId="0" fontId="1" fillId="0" borderId="11" xfId="0" applyFont="1" applyBorder="1" applyAlignment="1">
      <alignment horizontal="left" vertical="center" wrapText="1"/>
    </xf>
    <xf numFmtId="0" fontId="1" fillId="0" borderId="0" xfId="0" applyFont="1" applyAlignment="1">
      <alignment horizontal="left" vertical="center" wrapText="1"/>
    </xf>
    <xf numFmtId="0" fontId="3" fillId="10" borderId="14" xfId="0" applyFont="1" applyFill="1" applyBorder="1" applyAlignment="1">
      <alignment horizontal="center" vertical="center" wrapText="1"/>
    </xf>
    <xf numFmtId="0" fontId="3" fillId="10" borderId="13"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1" fillId="0" borderId="11" xfId="0" applyFont="1" applyBorder="1" applyAlignment="1">
      <alignment horizontal="left" wrapText="1"/>
    </xf>
    <xf numFmtId="0" fontId="1" fillId="0" borderId="0" xfId="0" applyFont="1" applyAlignment="1">
      <alignment horizontal="left" wrapText="1"/>
    </xf>
    <xf numFmtId="0" fontId="13" fillId="2" borderId="5"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7" fillId="7" borderId="1" xfId="1" applyFont="1" applyFill="1" applyBorder="1" applyAlignment="1" applyProtection="1">
      <alignment horizontal="right" vertical="center" wrapText="1" indent="1"/>
    </xf>
    <xf numFmtId="0" fontId="1" fillId="0" borderId="1" xfId="0" applyFont="1" applyBorder="1" applyAlignment="1">
      <alignment horizontal="center" vertical="center" wrapText="1"/>
    </xf>
    <xf numFmtId="0" fontId="11" fillId="5" borderId="1" xfId="0" applyFont="1" applyFill="1" applyBorder="1" applyAlignment="1">
      <alignment horizontal="center" vertical="center" wrapText="1"/>
    </xf>
    <xf numFmtId="0" fontId="2" fillId="7" borderId="5" xfId="0" applyFont="1" applyFill="1" applyBorder="1" applyAlignment="1">
      <alignment horizontal="left" vertical="center" wrapText="1"/>
    </xf>
    <xf numFmtId="0" fontId="2" fillId="7" borderId="2" xfId="0" applyFont="1" applyFill="1" applyBorder="1" applyAlignment="1">
      <alignment horizontal="left" vertical="center" wrapText="1"/>
    </xf>
    <xf numFmtId="0" fontId="7" fillId="7" borderId="5" xfId="1" applyFont="1" applyFill="1" applyBorder="1" applyAlignment="1" applyProtection="1">
      <alignment horizontal="center" vertical="center" wrapText="1"/>
    </xf>
    <xf numFmtId="0" fontId="7" fillId="7" borderId="2" xfId="1" applyFont="1" applyFill="1" applyBorder="1" applyAlignment="1" applyProtection="1">
      <alignment horizontal="center" vertical="center" wrapText="1"/>
    </xf>
    <xf numFmtId="0" fontId="7" fillId="7" borderId="6" xfId="1" applyFont="1" applyFill="1" applyBorder="1" applyAlignment="1" applyProtection="1">
      <alignment horizontal="center" vertical="center" wrapText="1"/>
    </xf>
    <xf numFmtId="0" fontId="3" fillId="7" borderId="1" xfId="0" applyFont="1" applyFill="1" applyBorder="1" applyAlignment="1">
      <alignment horizontal="left" vertical="center" wrapText="1" indent="1"/>
    </xf>
    <xf numFmtId="0" fontId="1" fillId="6" borderId="1"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0" fontId="3" fillId="7" borderId="1" xfId="0" applyFont="1" applyFill="1" applyBorder="1" applyAlignment="1">
      <alignment horizontal="right" vertical="center" wrapText="1"/>
    </xf>
    <xf numFmtId="0" fontId="13" fillId="2" borderId="3" xfId="0" applyFont="1" applyFill="1" applyBorder="1" applyAlignment="1">
      <alignment horizontal="center" vertical="center" wrapText="1"/>
    </xf>
    <xf numFmtId="0" fontId="16" fillId="7" borderId="1" xfId="0" applyFont="1" applyFill="1" applyBorder="1" applyAlignment="1">
      <alignment horizontal="right" vertical="center" wrapText="1" indent="1"/>
    </xf>
    <xf numFmtId="0" fontId="17" fillId="7" borderId="1" xfId="0" applyFont="1" applyFill="1" applyBorder="1" applyAlignment="1">
      <alignment horizontal="right" vertical="center" wrapText="1" indent="1"/>
    </xf>
    <xf numFmtId="0" fontId="2" fillId="7" borderId="1" xfId="0" applyFont="1" applyFill="1" applyBorder="1" applyAlignment="1" applyProtection="1">
      <alignment horizontal="left" vertical="center" wrapText="1"/>
      <protection locked="0"/>
    </xf>
    <xf numFmtId="0" fontId="1" fillId="6" borderId="5" xfId="0" applyFont="1" applyFill="1" applyBorder="1" applyAlignment="1" applyProtection="1">
      <alignment horizontal="right" vertical="center" wrapText="1" indent="1"/>
      <protection locked="0"/>
    </xf>
    <xf numFmtId="0" fontId="1" fillId="6" borderId="2" xfId="0" applyFont="1" applyFill="1" applyBorder="1" applyAlignment="1" applyProtection="1">
      <alignment horizontal="right" vertical="center" wrapText="1" indent="1"/>
      <protection locked="0"/>
    </xf>
    <xf numFmtId="0" fontId="1" fillId="6" borderId="6" xfId="0" applyFont="1" applyFill="1" applyBorder="1" applyAlignment="1" applyProtection="1">
      <alignment horizontal="right" vertical="center" wrapText="1" indent="1"/>
      <protection locked="0"/>
    </xf>
    <xf numFmtId="0" fontId="3" fillId="7" borderId="8" xfId="0" applyFont="1" applyFill="1" applyBorder="1" applyAlignment="1">
      <alignment horizontal="center" vertical="center" wrapText="1"/>
    </xf>
    <xf numFmtId="0" fontId="3" fillId="7" borderId="3" xfId="0" applyFont="1" applyFill="1" applyBorder="1" applyAlignment="1">
      <alignment horizontal="left" vertical="center" wrapText="1" indent="1"/>
    </xf>
    <xf numFmtId="165" fontId="1" fillId="7" borderId="3" xfId="0" applyNumberFormat="1" applyFont="1" applyFill="1" applyBorder="1" applyAlignment="1">
      <alignment horizontal="center" vertical="center" wrapText="1"/>
    </xf>
    <xf numFmtId="165" fontId="1" fillId="7" borderId="14" xfId="0" applyNumberFormat="1" applyFont="1" applyFill="1" applyBorder="1" applyAlignment="1">
      <alignment horizontal="center" vertical="center" wrapText="1"/>
    </xf>
    <xf numFmtId="165" fontId="3" fillId="7" borderId="1" xfId="0" applyNumberFormat="1" applyFont="1" applyFill="1" applyBorder="1" applyAlignment="1">
      <alignment horizontal="center" vertical="center" wrapText="1"/>
    </xf>
    <xf numFmtId="165" fontId="3" fillId="7" borderId="5" xfId="0" applyNumberFormat="1" applyFont="1" applyFill="1" applyBorder="1" applyAlignment="1">
      <alignment horizontal="center" vertical="center" wrapText="1"/>
    </xf>
    <xf numFmtId="165" fontId="1" fillId="6" borderId="1" xfId="0" applyNumberFormat="1" applyFont="1" applyFill="1" applyBorder="1" applyAlignment="1" applyProtection="1">
      <alignment horizontal="center" vertical="center" wrapText="1"/>
      <protection locked="0"/>
    </xf>
    <xf numFmtId="0" fontId="3" fillId="10" borderId="1" xfId="0" applyFont="1" applyFill="1" applyBorder="1" applyAlignment="1">
      <alignment horizontal="center" vertical="center" wrapText="1"/>
    </xf>
    <xf numFmtId="0" fontId="1" fillId="5" borderId="5" xfId="0" applyFont="1" applyFill="1" applyBorder="1" applyAlignment="1" applyProtection="1">
      <alignment horizontal="center" vertical="center" wrapText="1"/>
      <protection locked="0"/>
    </xf>
    <xf numFmtId="0" fontId="1" fillId="5" borderId="2"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wrapText="1"/>
      <protection locked="0"/>
    </xf>
    <xf numFmtId="0" fontId="3" fillId="10" borderId="11" xfId="0" applyFont="1" applyFill="1" applyBorder="1" applyAlignment="1">
      <alignment horizontal="center" vertical="center" wrapText="1"/>
    </xf>
    <xf numFmtId="0" fontId="3" fillId="10" borderId="0" xfId="0" applyFont="1" applyFill="1" applyAlignment="1">
      <alignment horizontal="center" vertical="center" wrapText="1"/>
    </xf>
    <xf numFmtId="0" fontId="3" fillId="10" borderId="4" xfId="0" applyFont="1" applyFill="1" applyBorder="1" applyAlignment="1">
      <alignment horizontal="center" vertical="center" wrapText="1"/>
    </xf>
    <xf numFmtId="0" fontId="1" fillId="6"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6" borderId="5"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7" borderId="14"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3" fillId="7" borderId="15" xfId="0" applyFont="1" applyFill="1" applyBorder="1" applyAlignment="1">
      <alignment horizontal="left" vertical="center" wrapText="1" indent="1"/>
    </xf>
    <xf numFmtId="0" fontId="1" fillId="6" borderId="7" xfId="0" applyFont="1" applyFill="1" applyBorder="1" applyAlignment="1" applyProtection="1">
      <alignment horizontal="center" vertical="center" wrapText="1"/>
      <protection locked="0"/>
    </xf>
    <xf numFmtId="0" fontId="1" fillId="6" borderId="8" xfId="0" applyFont="1" applyFill="1" applyBorder="1" applyAlignment="1" applyProtection="1">
      <alignment horizontal="center" vertical="center" wrapText="1"/>
      <protection locked="0"/>
    </xf>
    <xf numFmtId="0" fontId="3" fillId="7" borderId="4" xfId="0" applyFont="1" applyFill="1" applyBorder="1" applyAlignment="1">
      <alignment horizontal="right" vertical="center" wrapText="1" indent="1"/>
    </xf>
    <xf numFmtId="0" fontId="3" fillId="7" borderId="14" xfId="0" applyFont="1" applyFill="1" applyBorder="1" applyAlignment="1">
      <alignment horizontal="left" vertical="center" wrapText="1" indent="1"/>
    </xf>
    <xf numFmtId="0" fontId="3" fillId="7" borderId="12" xfId="0" applyFont="1" applyFill="1" applyBorder="1" applyAlignment="1">
      <alignment horizontal="left" vertical="center" wrapText="1" indent="1"/>
    </xf>
    <xf numFmtId="0" fontId="3" fillId="7" borderId="13" xfId="0" applyFont="1" applyFill="1" applyBorder="1" applyAlignment="1">
      <alignment horizontal="left" vertical="center" wrapText="1" indent="1"/>
    </xf>
    <xf numFmtId="0" fontId="3" fillId="7" borderId="7" xfId="0" applyFont="1" applyFill="1" applyBorder="1" applyAlignment="1">
      <alignment horizontal="left" vertical="center" wrapText="1" indent="1"/>
    </xf>
    <xf numFmtId="0" fontId="3" fillId="7" borderId="8" xfId="0" applyFont="1" applyFill="1" applyBorder="1" applyAlignment="1">
      <alignment horizontal="left" vertical="center" wrapText="1" indent="1"/>
    </xf>
    <xf numFmtId="0" fontId="3" fillId="7" borderId="9" xfId="0" applyFont="1" applyFill="1" applyBorder="1" applyAlignment="1">
      <alignment horizontal="left" vertical="center" wrapText="1" indent="1"/>
    </xf>
    <xf numFmtId="165" fontId="1" fillId="6" borderId="5" xfId="0" applyNumberFormat="1" applyFont="1" applyFill="1" applyBorder="1" applyAlignment="1" applyProtection="1">
      <alignment horizontal="center" vertical="center" wrapText="1"/>
      <protection locked="0"/>
    </xf>
    <xf numFmtId="0" fontId="3" fillId="7" borderId="0" xfId="0" applyFont="1" applyFill="1" applyAlignment="1">
      <alignment horizontal="center" vertical="center" wrapText="1"/>
    </xf>
    <xf numFmtId="167" fontId="2" fillId="6" borderId="1" xfId="0" applyNumberFormat="1" applyFont="1" applyFill="1" applyBorder="1" applyAlignment="1" applyProtection="1">
      <alignment horizontal="center" vertical="center" wrapText="1"/>
      <protection locked="0"/>
    </xf>
    <xf numFmtId="167" fontId="1" fillId="6" borderId="1" xfId="0" applyNumberFormat="1" applyFont="1" applyFill="1" applyBorder="1" applyAlignment="1" applyProtection="1">
      <alignment horizontal="center" vertical="center" wrapText="1"/>
      <protection locked="0"/>
    </xf>
    <xf numFmtId="165" fontId="1" fillId="6" borderId="2" xfId="0" applyNumberFormat="1" applyFont="1" applyFill="1" applyBorder="1" applyAlignment="1" applyProtection="1">
      <alignment horizontal="center" vertical="center" wrapText="1"/>
      <protection locked="0"/>
    </xf>
    <xf numFmtId="165" fontId="1" fillId="6" borderId="6" xfId="0" applyNumberFormat="1" applyFont="1" applyFill="1" applyBorder="1" applyAlignment="1" applyProtection="1">
      <alignment horizontal="center" vertical="center" wrapText="1"/>
      <protection locked="0"/>
    </xf>
    <xf numFmtId="0" fontId="15" fillId="5" borderId="14"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9" xfId="0" applyFont="1" applyFill="1" applyBorder="1" applyAlignment="1">
      <alignment horizontal="center" vertical="center" wrapText="1"/>
    </xf>
    <xf numFmtId="0" fontId="1" fillId="8" borderId="5"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7" borderId="11" xfId="0" applyFont="1" applyFill="1" applyBorder="1" applyAlignment="1">
      <alignment horizontal="center" vertical="center" wrapText="1"/>
    </xf>
    <xf numFmtId="0" fontId="1" fillId="7" borderId="0" xfId="0" applyFont="1" applyFill="1" applyAlignment="1">
      <alignment horizontal="center" vertical="center" wrapText="1"/>
    </xf>
    <xf numFmtId="0" fontId="1" fillId="7" borderId="10" xfId="0" applyFont="1" applyFill="1" applyBorder="1" applyAlignment="1">
      <alignment horizontal="center" vertical="center" wrapText="1"/>
    </xf>
    <xf numFmtId="167" fontId="2" fillId="6" borderId="5" xfId="0" applyNumberFormat="1" applyFont="1" applyFill="1" applyBorder="1" applyAlignment="1" applyProtection="1">
      <alignment horizontal="center" vertical="center" wrapText="1"/>
      <protection locked="0"/>
    </xf>
    <xf numFmtId="167" fontId="2" fillId="6" borderId="2" xfId="0" applyNumberFormat="1" applyFont="1" applyFill="1" applyBorder="1" applyAlignment="1" applyProtection="1">
      <alignment horizontal="center" vertical="center" wrapText="1"/>
      <protection locked="0"/>
    </xf>
    <xf numFmtId="0" fontId="3" fillId="7" borderId="3" xfId="0" applyFont="1" applyFill="1" applyBorder="1" applyAlignment="1">
      <alignment horizontal="right" vertical="center" wrapText="1" indent="1"/>
    </xf>
    <xf numFmtId="0" fontId="38" fillId="5" borderId="5" xfId="0" applyFont="1" applyFill="1" applyBorder="1" applyAlignment="1">
      <alignment horizontal="center" vertical="center" wrapText="1"/>
    </xf>
    <xf numFmtId="0" fontId="38" fillId="5" borderId="2" xfId="0" applyFont="1" applyFill="1" applyBorder="1" applyAlignment="1">
      <alignment horizontal="center" vertical="center" wrapText="1"/>
    </xf>
    <xf numFmtId="0" fontId="38" fillId="5" borderId="6" xfId="0" applyFont="1" applyFill="1" applyBorder="1" applyAlignment="1">
      <alignment horizontal="center" vertical="center" wrapText="1"/>
    </xf>
    <xf numFmtId="165" fontId="3" fillId="7" borderId="5" xfId="0" applyNumberFormat="1" applyFont="1" applyFill="1" applyBorder="1" applyAlignment="1">
      <alignment horizontal="right" vertical="center" wrapText="1"/>
    </xf>
    <xf numFmtId="165" fontId="3" fillId="7" borderId="2" xfId="0" applyNumberFormat="1" applyFont="1" applyFill="1" applyBorder="1" applyAlignment="1">
      <alignment horizontal="right" vertical="center" wrapText="1"/>
    </xf>
    <xf numFmtId="165" fontId="3" fillId="7" borderId="6" xfId="0" applyNumberFormat="1" applyFont="1" applyFill="1" applyBorder="1" applyAlignment="1">
      <alignment horizontal="right" vertical="center" wrapText="1"/>
    </xf>
    <xf numFmtId="165" fontId="3" fillId="7" borderId="6" xfId="0" applyNumberFormat="1" applyFont="1" applyFill="1" applyBorder="1" applyAlignment="1">
      <alignment horizontal="center" vertical="center" wrapText="1"/>
    </xf>
    <xf numFmtId="0" fontId="13" fillId="2" borderId="14"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3" xfId="0" applyFont="1" applyFill="1" applyBorder="1" applyAlignment="1">
      <alignment horizontal="center" vertical="center" wrapText="1"/>
    </xf>
    <xf numFmtId="165" fontId="3" fillId="8" borderId="5" xfId="0" applyNumberFormat="1" applyFont="1" applyFill="1" applyBorder="1" applyAlignment="1">
      <alignment horizontal="center" vertical="center" wrapText="1"/>
    </xf>
    <xf numFmtId="165" fontId="3" fillId="8" borderId="2" xfId="0" applyNumberFormat="1" applyFont="1" applyFill="1" applyBorder="1" applyAlignment="1">
      <alignment horizontal="center" vertical="center" wrapText="1"/>
    </xf>
    <xf numFmtId="165" fontId="3" fillId="8" borderId="6" xfId="0" applyNumberFormat="1" applyFont="1" applyFill="1" applyBorder="1" applyAlignment="1">
      <alignment horizontal="center" vertical="center" wrapText="1"/>
    </xf>
    <xf numFmtId="0" fontId="1" fillId="0" borderId="11" xfId="0" applyFont="1" applyBorder="1" applyAlignment="1">
      <alignment horizontal="center" wrapText="1"/>
    </xf>
    <xf numFmtId="0" fontId="1" fillId="0" borderId="0" xfId="0" applyFont="1" applyAlignment="1">
      <alignment horizontal="center" wrapText="1"/>
    </xf>
    <xf numFmtId="0" fontId="3" fillId="7" borderId="5" xfId="0" applyFont="1" applyFill="1" applyBorder="1" applyAlignment="1">
      <alignment horizontal="right" vertical="center" wrapText="1"/>
    </xf>
    <xf numFmtId="0" fontId="3" fillId="7" borderId="2" xfId="0" applyFont="1" applyFill="1" applyBorder="1" applyAlignment="1">
      <alignment horizontal="right" vertical="center" wrapText="1"/>
    </xf>
    <xf numFmtId="0" fontId="3" fillId="7" borderId="6" xfId="0" applyFont="1" applyFill="1" applyBorder="1" applyAlignment="1">
      <alignment horizontal="right" vertical="center" wrapText="1"/>
    </xf>
    <xf numFmtId="0" fontId="15" fillId="7" borderId="1" xfId="0" applyFont="1" applyFill="1" applyBorder="1" applyAlignment="1">
      <alignment horizontal="center" vertical="center" wrapText="1"/>
    </xf>
    <xf numFmtId="0" fontId="21" fillId="9" borderId="5" xfId="0" applyFont="1" applyFill="1" applyBorder="1" applyAlignment="1">
      <alignment horizontal="right" vertical="center" wrapText="1"/>
    </xf>
    <xf numFmtId="0" fontId="21" fillId="9" borderId="2" xfId="0" applyFont="1" applyFill="1" applyBorder="1" applyAlignment="1">
      <alignment horizontal="right" vertical="center" wrapText="1"/>
    </xf>
    <xf numFmtId="0" fontId="21" fillId="9" borderId="6" xfId="0" applyFont="1" applyFill="1" applyBorder="1" applyAlignment="1">
      <alignment horizontal="right" vertical="center" wrapText="1"/>
    </xf>
    <xf numFmtId="168" fontId="25" fillId="9" borderId="5" xfId="2" applyNumberFormat="1" applyFont="1" applyFill="1" applyBorder="1" applyAlignment="1" applyProtection="1">
      <alignment horizontal="center" vertical="center" wrapText="1"/>
    </xf>
    <xf numFmtId="168" fontId="25" fillId="9" borderId="2" xfId="2" applyNumberFormat="1" applyFont="1" applyFill="1" applyBorder="1" applyAlignment="1" applyProtection="1">
      <alignment horizontal="center" vertical="center" wrapText="1"/>
    </xf>
    <xf numFmtId="168" fontId="25" fillId="9" borderId="13" xfId="2" applyNumberFormat="1" applyFont="1" applyFill="1" applyBorder="1" applyAlignment="1" applyProtection="1">
      <alignment horizontal="center" vertical="center" wrapText="1"/>
    </xf>
    <xf numFmtId="168" fontId="21" fillId="7" borderId="5" xfId="2" applyNumberFormat="1" applyFont="1" applyFill="1" applyBorder="1" applyAlignment="1" applyProtection="1">
      <alignment horizontal="center" vertical="center" wrapText="1"/>
    </xf>
    <xf numFmtId="168" fontId="21" fillId="7" borderId="2" xfId="2" applyNumberFormat="1" applyFont="1" applyFill="1" applyBorder="1" applyAlignment="1" applyProtection="1">
      <alignment horizontal="center" vertical="center" wrapText="1"/>
    </xf>
    <xf numFmtId="165" fontId="1" fillId="7" borderId="5" xfId="0" applyNumberFormat="1" applyFont="1" applyFill="1" applyBorder="1" applyAlignment="1">
      <alignment horizontal="center" vertical="center" wrapText="1"/>
    </xf>
    <xf numFmtId="165" fontId="1" fillId="7" borderId="6" xfId="0" applyNumberFormat="1" applyFont="1" applyFill="1" applyBorder="1" applyAlignment="1">
      <alignment horizontal="center" vertical="center" wrapText="1"/>
    </xf>
  </cellXfs>
  <cellStyles count="4">
    <cellStyle name="Lien hypertexte" xfId="1" builtinId="8"/>
    <cellStyle name="Monétaire" xfId="2" builtinId="4"/>
    <cellStyle name="Normal" xfId="0" builtinId="0"/>
    <cellStyle name="Pourcentage" xfId="3" builtinId="5"/>
  </cellStyles>
  <dxfs count="279">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DAE9F8"/>
        </patternFill>
      </fill>
    </dxf>
    <dxf>
      <fill>
        <patternFill>
          <bgColor rgb="FFDAE9F8"/>
        </patternFill>
      </fill>
    </dxf>
    <dxf>
      <fill>
        <patternFill>
          <bgColor rgb="FFDAE9F8"/>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FF0000"/>
        </patternFill>
      </fill>
    </dxf>
    <dxf>
      <fill>
        <patternFill>
          <bgColor rgb="FFCFC6B5"/>
        </patternFill>
      </fill>
    </dxf>
    <dxf>
      <fill>
        <patternFill>
          <bgColor rgb="FFCFC6B5"/>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rgb="FFCFC6B5"/>
        </patternFill>
      </fill>
    </dxf>
    <dxf>
      <fill>
        <patternFill>
          <bgColor rgb="FFFF0000"/>
        </patternFill>
      </fill>
    </dxf>
    <dxf>
      <fill>
        <patternFill>
          <bgColor rgb="FFCFC6B5"/>
        </patternFill>
      </fill>
    </dxf>
    <dxf>
      <fill>
        <patternFill>
          <bgColor theme="3" tint="0.89996032593768116"/>
        </patternFill>
      </fill>
    </dxf>
    <dxf>
      <fill>
        <patternFill>
          <bgColor theme="3" tint="0.89996032593768116"/>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theme="3" tint="0.89996032593768116"/>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rgb="FFCFC6B5"/>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bgColor theme="3" tint="0.79998168889431442"/>
        </patternFill>
      </fill>
    </dxf>
    <dxf>
      <fill>
        <patternFill>
          <bgColor theme="3" tint="0.79998168889431442"/>
        </patternFill>
      </fill>
    </dxf>
    <dxf>
      <fill>
        <patternFill>
          <bgColor theme="3" tint="0.79998168889431442"/>
        </patternFill>
      </fill>
    </dxf>
    <dxf>
      <font>
        <b val="0"/>
        <i val="0"/>
        <strike val="0"/>
        <condense val="0"/>
        <extend val="0"/>
        <outline val="0"/>
        <shadow val="0"/>
        <u val="none"/>
        <vertAlign val="baseline"/>
        <sz val="8"/>
        <color theme="1"/>
        <name val="Aptos Display"/>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8"/>
        <color theme="1"/>
        <name val="Aptos Display"/>
        <family val="2"/>
        <scheme val="none"/>
      </font>
      <numFmt numFmtId="30" formatCode="@"/>
      <alignment horizontal="general" vertical="bottom" textRotation="0" wrapText="1" indent="0" justifyLastLine="0" shrinkToFit="0" readingOrder="0"/>
    </dxf>
    <dxf>
      <font>
        <b val="0"/>
        <i val="0"/>
        <strike val="0"/>
        <condense val="0"/>
        <extend val="0"/>
        <outline val="0"/>
        <shadow val="0"/>
        <u val="none"/>
        <vertAlign val="baseline"/>
        <sz val="8"/>
        <color theme="1"/>
        <name val="Aptos Display"/>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8"/>
        <color theme="1"/>
        <name val="Aptos Display"/>
        <family val="2"/>
        <scheme val="none"/>
      </font>
      <numFmt numFmtId="30" formatCode="@"/>
      <alignment horizontal="general" vertical="bottom" textRotation="0" wrapText="1" indent="0" justifyLastLine="0" shrinkToFit="0" readingOrder="0"/>
    </dxf>
    <dxf>
      <font>
        <b val="0"/>
        <i val="0"/>
        <strike val="0"/>
        <condense val="0"/>
        <extend val="0"/>
        <outline val="0"/>
        <shadow val="0"/>
        <u val="none"/>
        <vertAlign val="baseline"/>
        <sz val="8"/>
        <color theme="1"/>
        <name val="Aptos Display"/>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8"/>
        <color rgb="FF000000"/>
        <name val="Aptos Display"/>
        <family val="2"/>
        <scheme val="none"/>
      </font>
      <alignment horizontal="general" vertical="bottom" textRotation="0" wrapText="1" indent="0" justifyLastLine="0" shrinkToFit="0" readingOrder="0"/>
    </dxf>
    <dxf>
      <font>
        <b/>
        <i val="0"/>
        <strike val="0"/>
        <condense val="0"/>
        <extend val="0"/>
        <outline val="0"/>
        <shadow val="0"/>
        <u val="none"/>
        <vertAlign val="baseline"/>
        <sz val="8"/>
        <color auto="1"/>
        <name val="Aptos Display"/>
        <family val="2"/>
        <scheme val="none"/>
      </font>
      <fill>
        <patternFill patternType="solid">
          <fgColor indexed="64"/>
          <bgColor theme="7"/>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FC6B5"/>
      <color rgb="FFF4C2B6"/>
      <color rgb="FF96B38F"/>
      <color rgb="FFE99A87"/>
      <color rgb="FF2A5C92"/>
      <color rgb="FFBDCFB9"/>
      <color rgb="FFE8E4DC"/>
      <color rgb="FFF8DBD4"/>
      <color rgb="FFDBD3C7"/>
      <color rgb="FFF0ED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22/11/relationships/FeaturePropertyBag" Target="featurePropertyBag/featurePropertyBag.xml"/><Relationship Id="rId21" Type="http://schemas.openxmlformats.org/officeDocument/2006/relationships/worksheet" Target="worksheets/sheet21.xml"/><Relationship Id="rId34" Type="http://schemas.openxmlformats.org/officeDocument/2006/relationships/sheetMetadata" Target="metadata.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microsoft.com/office/2017/06/relationships/rdRichValueTypes" Target="richData/rdRichValueTyp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microsoft.com/office/2017/06/relationships/rdRichValue" Target="richData/rdrichvalue.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microsoft.com/office/2017/10/relationships/person" Target="persons/person.xml"/></Relationships>
</file>

<file path=xl/documenttasks/documenttask1.xml><?xml version="1.0" encoding="utf-8"?>
<Tasks xmlns="http://schemas.microsoft.com/office/tasks/2019/documenttasks">
  <Task id="{2D9E5551-651C-4DF2-98FE-35FFE9B7F5E2}">
    <Anchor>
      <Comment id="{C40F6C8F-9840-4767-9B80-3DFF0AA8A890}"/>
    </Anchor>
    <History>
      <Event time="2026-06-30T13:24:02.29" id="{7B53288C-F017-4FA6-9260-31F016CF2E83}">
        <Attribution userId="S::cynthia.marmen@mcc.gouv.qc.ca::2824d9c4-9452-47d3-a2ea-dfc80df57fb3" userName="Cynthia Marmen" userProvider="AD"/>
        <Anchor>
          <Comment id="{C40F6C8F-9840-4767-9B80-3DFF0AA8A890}"/>
        </Anchor>
        <Create/>
      </Event>
      <Event time="2026-06-30T13:24:02.29" id="{274517ED-5B89-469D-975B-42EE0EDF1D0C}">
        <Attribution userId="S::cynthia.marmen@mcc.gouv.qc.ca::2824d9c4-9452-47d3-a2ea-dfc80df57fb3" userName="Cynthia Marmen" userProvider="AD"/>
        <Anchor>
          <Comment id="{C40F6C8F-9840-4767-9B80-3DFF0AA8A890}"/>
        </Anchor>
        <Assign userId="S::genevieve.dion@mcc.gouv.qc.ca::e04bc59d-f425-46a3-bc3d-f07ce5b24ac9" userName="Geneviève Dion" userProvider="AD"/>
      </Event>
      <Event time="2026-06-30T13:24:02.29" id="{28B8AFB5-F69B-4EF9-BE4D-3FE505B5580A}">
        <Attribution userId="S::cynthia.marmen@mcc.gouv.qc.ca::2824d9c4-9452-47d3-a2ea-dfc80df57fb3" userName="Cynthia Marmen" userProvider="AD"/>
        <Anchor>
          <Comment id="{C40F6C8F-9840-4767-9B80-3DFF0AA8A890}"/>
        </Anchor>
        <SetTitle title="@Geneviève Dion qu’est-ce que tu penses de ces libellés ? "/>
      </Event>
      <Event time="2026-06-30T13:33:08.91" id="{99FB09D4-94F4-4A5B-A949-D472A477738A}">
        <Attribution userId="S::cynthia.marmen@mcc.gouv.qc.ca::2824d9c4-9452-47d3-a2ea-dfc80df57fb3" userName="Cynthia Marmen" userProvider="AD"/>
        <Progress percentComplete="100"/>
      </Event>
      <Event time="2026-06-30T13:33:15.24" id="{5EED7061-CB37-4603-93A7-7186D0AE785C}">
        <Attribution userId="S::cynthia.marmen@mcc.gouv.qc.ca::2824d9c4-9452-47d3-a2ea-dfc80df57fb3" userName="Cynthia Marmen" userProvider="AD"/>
        <Progress percentComplete="0"/>
      </Event>
    </History>
  </Task>
  <Task id="{551A77CD-F9F7-4858-88E2-77C8CACD7928}">
    <Anchor>
      <Comment id="{570D052B-FA22-4FF6-852A-5A77F43BBB15}"/>
    </Anchor>
    <History>
      <Event time="2026-06-30T13:41:02.14" id="{47E0ADFA-8385-412B-A342-6116F517DF82}">
        <Attribution userId="S::cynthia.marmen@mcc.gouv.qc.ca::2824d9c4-9452-47d3-a2ea-dfc80df57fb3" userName="Cynthia Marmen" userProvider="AD"/>
        <Anchor>
          <Comment id="{570D052B-FA22-4FF6-852A-5A77F43BBB15}"/>
        </Anchor>
        <Create/>
      </Event>
      <Event time="2026-06-30T13:41:02.14" id="{D266752F-AE5D-46BE-8430-472CBE30E3FE}">
        <Attribution userId="S::cynthia.marmen@mcc.gouv.qc.ca::2824d9c4-9452-47d3-a2ea-dfc80df57fb3" userName="Cynthia Marmen" userProvider="AD"/>
        <Anchor>
          <Comment id="{570D052B-FA22-4FF6-852A-5A77F43BBB15}"/>
        </Anchor>
        <Assign userId="S::genevieve.dion@mcc.gouv.qc.ca::e04bc59d-f425-46a3-bc3d-f07ce5b24ac9" userName="Geneviève Dion" userProvider="AD"/>
      </Event>
      <Event time="2026-06-30T13:41:02.14" id="{9469D23D-4AB7-46AC-B345-30309522719D}">
        <Attribution userId="S::cynthia.marmen@mcc.gouv.qc.ca::2824d9c4-9452-47d3-a2ea-dfc80df57fb3" userName="Cynthia Marmen" userProvider="AD"/>
        <Anchor>
          <Comment id="{570D052B-FA22-4FF6-852A-5A77F43BBB15}"/>
        </Anchor>
        <SetTitle title="@Geneviève Dion voici ce que je propose"/>
      </Event>
      <Event time="2026-06-30T14:15:33.91" id="{EE792BC5-50F4-4F4D-93AE-855F38CB9FE9}">
        <Attribution userId="S::genevieve.dion@mcc.gouv.qc.ca::e04bc59d-f425-46a3-bc3d-f07ce5b24ac9" userName="Geneviève Dion" userProvider="AD"/>
        <Progress percentComplete="100"/>
      </Event>
    </History>
  </Task>
</Task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102872</xdr:rowOff>
    </xdr:from>
    <xdr:to>
      <xdr:col>3</xdr:col>
      <xdr:colOff>399415</xdr:colOff>
      <xdr:row>2</xdr:row>
      <xdr:rowOff>343948</xdr:rowOff>
    </xdr:to>
    <xdr:pic>
      <xdr:nvPicPr>
        <xdr:cNvPr id="2" name="Graphique 1">
          <a:extLst>
            <a:ext uri="{FF2B5EF4-FFF2-40B4-BE49-F238E27FC236}">
              <a16:creationId xmlns:a16="http://schemas.microsoft.com/office/drawing/2014/main" id="{6B51246B-654D-44C1-AD9E-BD54762BD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3688" y="190185"/>
          <a:ext cx="1619250" cy="4950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ulturegouvqc.sharepoint.com/sites/dire.dpvp/Documents%20partages/Programmes/PEP/Outils/Formulaires/Formulaire_DemandeFinale_RedditionComptes_PEP24-27_20251112.xlsx" TargetMode="External"/><Relationship Id="rId1" Type="http://schemas.openxmlformats.org/officeDocument/2006/relationships/externalLinkPath" Target="https://culturegouvqc.sharepoint.com/sites/dire.dpvp/Documents%20partages/Programmes/PEP/Outils/Formulaires/Formulaire_DemandeFinale_RedditionComptes_PEP24-27_202511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mande finale"/>
      <sheetName val="Volet 1 - Inventaires"/>
      <sheetName val="Volet1-Nouvelles connaissances"/>
      <sheetName val="Volet 1 - Accessibilité"/>
      <sheetName val="Volet 2 - Embauche"/>
      <sheetName val="Volet 2 - Formations"/>
      <sheetName val="Volet 3 - Planification"/>
      <sheetName val="Volet 4.1 - Restauration privée"/>
      <sheetName val="Volet 4.2 - Restauration mun"/>
      <sheetName val="Reddition de comptes"/>
      <sheetName val="USAGE MCC"/>
      <sheetName val=" USAGE DR"/>
      <sheetName val="Source"/>
      <sheetName val="Source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Geneviève Dion" id="{DD8C861F-6451-4DA3-B67F-71A2A0D39D6A}" userId="genevieve.dion@mcc.gouv.qc.ca" providerId="PeoplePicker"/>
  <person displayName="Cynthia Marmen" id="{E811EBE2-6CDE-45DB-9BAE-E592DA3EEEF4}" userId="S::cynthia.marmen@mcc.gouv.qc.ca::2824d9c4-9452-47d3-a2ea-dfc80df57fb3" providerId="AD"/>
  <person displayName="Geneviève Dion" id="{AB3BD57D-5DA3-42E7-BA69-969FDE575049}" userId="S::genevieve.dion@mcc.gouv.qc.ca::e04bc59d-f425-46a3-bc3d-f07ce5b24ac9"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695C1C8-F5D0-499E-B297-8B25EE8EAC67}" name="Tableau22" displayName="Tableau22" ref="D1:H1048554" totalsRowShown="0" headerRowDxfId="278" dataDxfId="277">
  <autoFilter ref="D1:H1048554" xr:uid="{87D09D4A-8835-4ED4-B95F-41D2DD1A2CC0}"/>
  <sortState xmlns:xlrd2="http://schemas.microsoft.com/office/spreadsheetml/2017/richdata2" ref="D2:H1202">
    <sortCondition ref="E2:E1202"/>
  </sortState>
  <tableColumns count="5">
    <tableColumn id="2" xr3:uid="{D9930978-6462-4AD1-817C-9BB0E1FDCD06}" name="Région" dataDxfId="276"/>
    <tableColumn id="3" xr3:uid="{044C383B-28D6-4829-9CBA-AE02CB60AD2C}" name="MUS_CO_MRC" dataDxfId="275"/>
    <tableColumn id="4" xr3:uid="{931E5DAE-8244-4969-B5C6-4BA172365691}" name="MRC" dataDxfId="274"/>
    <tableColumn id="5" xr3:uid="{7F54DC26-4B87-4798-A135-74E64318C3DA}" name="MUS_CO_GEO" dataDxfId="273"/>
    <tableColumn id="6" xr3:uid="{182300F4-2742-40BF-B7AA-30374CDF8DAF}" name="Municipalités" dataDxfId="272"/>
  </tableColumns>
  <tableStyleInfo name="TableStyleMedium1"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42" dT="2026-06-30T13:24:02.30" personId="{E811EBE2-6CDE-45DB-9BAE-E592DA3EEEF4}" id="{C40F6C8F-9840-4767-9B80-3DFF0AA8A890}">
    <text xml:space="preserve">@Geneviève Dion qu’est-ce que tu penses de ces libellés ? </text>
    <mentions>
      <mention mentionpersonId="{DD8C861F-6451-4DA3-B67F-71A2A0D39D6A}" mentionId="{14C3DAA5-40EF-4A0B-BE62-46EE7EEF4A92}" startIndex="0" length="15"/>
    </mentions>
  </threadedComment>
  <threadedComment ref="A42" dT="2026-06-30T14:25:00.62" personId="{AB3BD57D-5DA3-42E7-BA69-969FDE575049}" id="{2EFF7475-6D9E-4B32-B012-DE100EF73233}" parentId="{C40F6C8F-9840-4767-9B80-3DFF0AA8A890}">
    <text>Je vais les regarder plus attentivement. Par exemple, des travaux préventifs peuvent avoir un effet structurant et durable sur la pérennité du bien.
Je suis d'avis qu'il faut les faire valider par le comité 4.3, surtout par Sylvain Bossé. Je vais leur envoyer après les avoir regardé.</text>
  </threadedComment>
  <threadedComment ref="B42" dT="2026-06-30T13:41:02.15" personId="{E811EBE2-6CDE-45DB-9BAE-E592DA3EEEF4}" id="{570D052B-FA22-4FF6-852A-5A77F43BBB15}" done="1">
    <text>@Geneviève Dion voici ce que je propose</text>
    <mentions>
      <mention mentionpersonId="{DD8C861F-6451-4DA3-B67F-71A2A0D39D6A}" mentionId="{2B850227-0171-46A0-B4ED-3BFB5EEB290B}" startIndex="0" length="15"/>
    </mentions>
  </threadedComment>
  <threadedComment ref="B42" dT="2026-06-30T14:15:33.00" personId="{AB3BD57D-5DA3-42E7-BA69-969FDE575049}" id="{299FA208-637D-40C7-8269-48D9C60839DC}" parentId="{570D052B-FA22-4FF6-852A-5A77F43BBB15}">
    <text>Parfait!</text>
  </threadedComment>
</ThreadedComments>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hyperlink" Target="https://constellio.mcc.gouv.qc.ca/constellio/" TargetMode="External"/><Relationship Id="rId2" Type="http://schemas.openxmlformats.org/officeDocument/2006/relationships/hyperlink" Target="https://constellio.mcc.gouv.qc.ca/constellio/" TargetMode="External"/><Relationship Id="rId1" Type="http://schemas.openxmlformats.org/officeDocument/2006/relationships/hyperlink" Target="https://constellio.mcc.gouv.qc.ca/constellio/" TargetMode="External"/><Relationship Id="rId6" Type="http://schemas.openxmlformats.org/officeDocument/2006/relationships/hyperlink" Target="https://constellio.mcc.gouv.qc.ca/constellio/" TargetMode="External"/><Relationship Id="rId5" Type="http://schemas.openxmlformats.org/officeDocument/2006/relationships/hyperlink" Target="https://constellio.mcc.gouv.qc.ca/constellio/" TargetMode="External"/><Relationship Id="rId4" Type="http://schemas.openxmlformats.org/officeDocument/2006/relationships/hyperlink" Target="https://constellio.mcc.gouv.qc.ca/constellio/"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nstellio.mcc.gouv.qc.ca/constellio/"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https://constellio.mcc.gouv.qc.ca/constellio/" TargetMode="External"/><Relationship Id="rId1" Type="http://schemas.openxmlformats.org/officeDocument/2006/relationships/hyperlink" Target="https://constellio.mcc.gouv.qc.ca/constellio/"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cdn-contenu.quebec.ca/cdn-contenu/adm/min/culture-communications/Aides-financieres/Ententes-en-patrimoine-PEP/Condition-octroi-ententes-patrimoine.pdf" TargetMode="External"/><Relationship Id="rId1" Type="http://schemas.openxmlformats.org/officeDocument/2006/relationships/hyperlink" Target="https://www.quebec.ca/gouvernement/ministeres-organismes/culture-communications/coordonnees-structure/directions-regionales" TargetMode="External"/><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A9CBA-F4A1-4888-BA29-9318E35614EA}">
  <sheetPr codeName="Feuil1">
    <tabColor theme="9"/>
  </sheetPr>
  <dimension ref="A1:O1199"/>
  <sheetViews>
    <sheetView topLeftCell="D213" zoomScale="130" zoomScaleNormal="130" workbookViewId="0">
      <selection activeCell="Q9" sqref="Q9"/>
    </sheetView>
  </sheetViews>
  <sheetFormatPr baseColWidth="10" defaultColWidth="10.28515625" defaultRowHeight="11.25" x14ac:dyDescent="0.2"/>
  <cols>
    <col min="1" max="3" width="0" style="26" hidden="1" customWidth="1"/>
    <col min="4" max="4" width="21.7109375" style="24" customWidth="1"/>
    <col min="5" max="5" width="11.7109375" style="25" customWidth="1"/>
    <col min="6" max="6" width="24.140625" style="24" customWidth="1"/>
    <col min="7" max="7" width="11.85546875" style="25" customWidth="1"/>
    <col min="8" max="8" width="23.85546875" style="24" customWidth="1"/>
    <col min="9" max="12" width="10.28515625" style="24"/>
    <col min="13" max="13" width="21.7109375" style="24" customWidth="1"/>
    <col min="14" max="16384" width="10.28515625" style="24"/>
  </cols>
  <sheetData>
    <row r="1" spans="1:15" s="34" customFormat="1" ht="33.75" x14ac:dyDescent="0.25">
      <c r="A1" s="38" t="s">
        <v>2646</v>
      </c>
      <c r="B1" s="38" t="s">
        <v>2645</v>
      </c>
      <c r="C1" s="38" t="s">
        <v>2644</v>
      </c>
      <c r="D1" s="35" t="s">
        <v>2643</v>
      </c>
      <c r="E1" s="37" t="s">
        <v>2642</v>
      </c>
      <c r="F1" s="35" t="s">
        <v>2641</v>
      </c>
      <c r="G1" s="36" t="s">
        <v>2640</v>
      </c>
      <c r="H1" s="35" t="s">
        <v>2639</v>
      </c>
      <c r="J1" s="35" t="s">
        <v>2664</v>
      </c>
      <c r="K1" s="35" t="s">
        <v>2665</v>
      </c>
      <c r="M1" s="35" t="s">
        <v>2643</v>
      </c>
      <c r="N1" s="35" t="s">
        <v>2641</v>
      </c>
      <c r="O1" s="35" t="s">
        <v>2639</v>
      </c>
    </row>
    <row r="2" spans="1:15" ht="19.899999999999999" customHeight="1" x14ac:dyDescent="0.2">
      <c r="A2" s="26" t="s">
        <v>257</v>
      </c>
      <c r="B2" s="29" t="s">
        <v>1405</v>
      </c>
      <c r="C2" s="26" t="s">
        <v>1404</v>
      </c>
      <c r="D2" s="32" t="s">
        <v>2647</v>
      </c>
      <c r="E2" s="33" t="s">
        <v>1654</v>
      </c>
      <c r="F2" s="32" t="s">
        <v>2492</v>
      </c>
      <c r="G2" s="33" t="s">
        <v>2638</v>
      </c>
      <c r="H2" s="32" t="s">
        <v>2637</v>
      </c>
      <c r="J2" s="24" t="e" cm="1" vm="1">
        <f t="array" ref="J2">_xlfn._xlws.FILTER(F2:F1199,D2:D1199='MCC - initiale'!I9)</f>
        <v>#VALUE!</v>
      </c>
      <c r="K2" s="24" t="e" cm="1" vm="1">
        <f t="array" ref="K2">_xlfn._xlws.FILTER(H2:H1199,F2:F1199='MCC - initiale'!I10)</f>
        <v>#VALUE!</v>
      </c>
      <c r="M2" s="32" t="s">
        <v>2647</v>
      </c>
    </row>
    <row r="3" spans="1:15" ht="19.899999999999999" customHeight="1" x14ac:dyDescent="0.2">
      <c r="A3" s="26" t="s">
        <v>257</v>
      </c>
      <c r="B3" s="29" t="s">
        <v>1405</v>
      </c>
      <c r="C3" s="26" t="s">
        <v>1404</v>
      </c>
      <c r="D3" s="32" t="s">
        <v>2647</v>
      </c>
      <c r="E3" s="28" t="s">
        <v>1654</v>
      </c>
      <c r="F3" s="27" t="s">
        <v>2492</v>
      </c>
      <c r="G3" s="28" t="s">
        <v>2636</v>
      </c>
      <c r="H3" s="27" t="s">
        <v>2635</v>
      </c>
      <c r="M3" s="32" t="s">
        <v>2648</v>
      </c>
    </row>
    <row r="4" spans="1:15" ht="19.899999999999999" customHeight="1" x14ac:dyDescent="0.2">
      <c r="A4" s="26" t="s">
        <v>120</v>
      </c>
      <c r="B4" s="29" t="s">
        <v>1389</v>
      </c>
      <c r="C4" s="26" t="s">
        <v>1388</v>
      </c>
      <c r="D4" s="32" t="s">
        <v>2647</v>
      </c>
      <c r="E4" s="28" t="s">
        <v>1654</v>
      </c>
      <c r="F4" s="27" t="s">
        <v>2492</v>
      </c>
      <c r="G4" s="28" t="s">
        <v>2634</v>
      </c>
      <c r="H4" s="27" t="s">
        <v>2633</v>
      </c>
      <c r="M4" s="32" t="s">
        <v>2649</v>
      </c>
    </row>
    <row r="5" spans="1:15" ht="19.899999999999999" customHeight="1" x14ac:dyDescent="0.2">
      <c r="A5" s="26" t="s">
        <v>120</v>
      </c>
      <c r="B5" s="29" t="s">
        <v>1389</v>
      </c>
      <c r="C5" s="26" t="s">
        <v>1388</v>
      </c>
      <c r="D5" s="32" t="s">
        <v>2647</v>
      </c>
      <c r="E5" s="28" t="s">
        <v>1654</v>
      </c>
      <c r="F5" s="27" t="s">
        <v>2492</v>
      </c>
      <c r="G5" s="28" t="s">
        <v>2632</v>
      </c>
      <c r="H5" s="27" t="s">
        <v>2631</v>
      </c>
      <c r="M5" s="32" t="s">
        <v>2650</v>
      </c>
    </row>
    <row r="6" spans="1:15" ht="19.899999999999999" customHeight="1" x14ac:dyDescent="0.2">
      <c r="A6" s="26" t="s">
        <v>120</v>
      </c>
      <c r="B6" s="29" t="s">
        <v>1389</v>
      </c>
      <c r="C6" s="26" t="s">
        <v>1388</v>
      </c>
      <c r="D6" s="32" t="s">
        <v>2647</v>
      </c>
      <c r="E6" s="28" t="s">
        <v>1654</v>
      </c>
      <c r="F6" s="27" t="s">
        <v>2492</v>
      </c>
      <c r="G6" s="28" t="s">
        <v>2630</v>
      </c>
      <c r="H6" s="27" t="s">
        <v>2091</v>
      </c>
      <c r="M6" s="32" t="s">
        <v>2651</v>
      </c>
    </row>
    <row r="7" spans="1:15" ht="19.899999999999999" customHeight="1" x14ac:dyDescent="0.2">
      <c r="A7" s="26" t="s">
        <v>120</v>
      </c>
      <c r="B7" s="29" t="s">
        <v>1389</v>
      </c>
      <c r="C7" s="26" t="s">
        <v>1388</v>
      </c>
      <c r="D7" s="32" t="s">
        <v>2647</v>
      </c>
      <c r="E7" s="28" t="s">
        <v>1654</v>
      </c>
      <c r="F7" s="27" t="s">
        <v>2492</v>
      </c>
      <c r="G7" s="28" t="s">
        <v>2629</v>
      </c>
      <c r="H7" s="27" t="s">
        <v>2628</v>
      </c>
      <c r="M7" s="32" t="s">
        <v>2652</v>
      </c>
    </row>
    <row r="8" spans="1:15" ht="19.899999999999999" customHeight="1" x14ac:dyDescent="0.2">
      <c r="A8" s="26" t="s">
        <v>120</v>
      </c>
      <c r="B8" s="29" t="s">
        <v>1389</v>
      </c>
      <c r="C8" s="26" t="s">
        <v>1388</v>
      </c>
      <c r="D8" s="32" t="s">
        <v>2647</v>
      </c>
      <c r="E8" s="28" t="s">
        <v>1654</v>
      </c>
      <c r="F8" s="27" t="s">
        <v>2492</v>
      </c>
      <c r="G8" s="28" t="s">
        <v>2627</v>
      </c>
      <c r="H8" s="27" t="s">
        <v>2626</v>
      </c>
      <c r="M8" s="32" t="s">
        <v>2653</v>
      </c>
    </row>
    <row r="9" spans="1:15" ht="19.899999999999999" customHeight="1" x14ac:dyDescent="0.2">
      <c r="A9" s="26" t="s">
        <v>120</v>
      </c>
      <c r="B9" s="29" t="s">
        <v>1389</v>
      </c>
      <c r="C9" s="26" t="s">
        <v>1388</v>
      </c>
      <c r="D9" s="32" t="s">
        <v>2647</v>
      </c>
      <c r="E9" s="28" t="s">
        <v>1654</v>
      </c>
      <c r="F9" s="27" t="s">
        <v>2492</v>
      </c>
      <c r="G9" s="28" t="s">
        <v>2625</v>
      </c>
      <c r="H9" s="27" t="s">
        <v>2624</v>
      </c>
      <c r="M9" s="32" t="s">
        <v>2654</v>
      </c>
    </row>
    <row r="10" spans="1:15" ht="19.899999999999999" customHeight="1" x14ac:dyDescent="0.2">
      <c r="A10" s="26" t="s">
        <v>120</v>
      </c>
      <c r="B10" s="29" t="s">
        <v>1373</v>
      </c>
      <c r="C10" s="26" t="s">
        <v>1372</v>
      </c>
      <c r="D10" s="32" t="s">
        <v>2647</v>
      </c>
      <c r="E10" s="28" t="s">
        <v>1654</v>
      </c>
      <c r="F10" s="27" t="s">
        <v>2492</v>
      </c>
      <c r="G10" s="28" t="s">
        <v>2623</v>
      </c>
      <c r="H10" s="27" t="s">
        <v>2622</v>
      </c>
      <c r="M10" s="32" t="s">
        <v>2655</v>
      </c>
    </row>
    <row r="11" spans="1:15" ht="19.899999999999999" customHeight="1" x14ac:dyDescent="0.2">
      <c r="A11" s="26" t="s">
        <v>120</v>
      </c>
      <c r="B11" s="29" t="s">
        <v>1373</v>
      </c>
      <c r="C11" s="26" t="s">
        <v>1372</v>
      </c>
      <c r="D11" s="32" t="s">
        <v>2647</v>
      </c>
      <c r="E11" s="28" t="s">
        <v>1654</v>
      </c>
      <c r="F11" s="27" t="s">
        <v>2492</v>
      </c>
      <c r="G11" s="28" t="s">
        <v>2621</v>
      </c>
      <c r="H11" s="27" t="s">
        <v>2620</v>
      </c>
      <c r="M11" s="32" t="s">
        <v>2656</v>
      </c>
    </row>
    <row r="12" spans="1:15" ht="19.899999999999999" customHeight="1" x14ac:dyDescent="0.2">
      <c r="A12" s="26" t="s">
        <v>120</v>
      </c>
      <c r="B12" s="29" t="s">
        <v>1373</v>
      </c>
      <c r="C12" s="26" t="s">
        <v>1372</v>
      </c>
      <c r="D12" s="32" t="s">
        <v>2647</v>
      </c>
      <c r="E12" s="28" t="s">
        <v>1654</v>
      </c>
      <c r="F12" s="27" t="s">
        <v>2492</v>
      </c>
      <c r="G12" s="28" t="s">
        <v>2619</v>
      </c>
      <c r="H12" s="27" t="s">
        <v>2618</v>
      </c>
      <c r="M12" s="32" t="s">
        <v>2657</v>
      </c>
    </row>
    <row r="13" spans="1:15" ht="19.899999999999999" customHeight="1" x14ac:dyDescent="0.2">
      <c r="A13" s="26" t="s">
        <v>120</v>
      </c>
      <c r="B13" s="29" t="s">
        <v>1373</v>
      </c>
      <c r="C13" s="26" t="s">
        <v>1372</v>
      </c>
      <c r="D13" s="32" t="s">
        <v>2647</v>
      </c>
      <c r="E13" s="28" t="s">
        <v>1654</v>
      </c>
      <c r="F13" s="27" t="s">
        <v>2492</v>
      </c>
      <c r="G13" s="28" t="s">
        <v>2617</v>
      </c>
      <c r="H13" s="27" t="s">
        <v>2616</v>
      </c>
      <c r="M13" s="32" t="s">
        <v>2658</v>
      </c>
    </row>
    <row r="14" spans="1:15" ht="19.899999999999999" customHeight="1" x14ac:dyDescent="0.2">
      <c r="A14" s="26" t="s">
        <v>120</v>
      </c>
      <c r="B14" s="29" t="s">
        <v>1373</v>
      </c>
      <c r="C14" s="26" t="s">
        <v>1372</v>
      </c>
      <c r="D14" s="32" t="s">
        <v>2647</v>
      </c>
      <c r="E14" s="28" t="s">
        <v>1654</v>
      </c>
      <c r="F14" s="27" t="s">
        <v>2492</v>
      </c>
      <c r="G14" s="28" t="s">
        <v>2615</v>
      </c>
      <c r="H14" s="27" t="s">
        <v>2614</v>
      </c>
      <c r="M14" s="32" t="s">
        <v>2659</v>
      </c>
    </row>
    <row r="15" spans="1:15" ht="19.899999999999999" customHeight="1" x14ac:dyDescent="0.2">
      <c r="A15" s="26" t="s">
        <v>120</v>
      </c>
      <c r="B15" s="29" t="s">
        <v>1373</v>
      </c>
      <c r="C15" s="26" t="s">
        <v>1372</v>
      </c>
      <c r="D15" s="32" t="s">
        <v>2647</v>
      </c>
      <c r="E15" s="28" t="s">
        <v>1654</v>
      </c>
      <c r="F15" s="27" t="s">
        <v>2492</v>
      </c>
      <c r="G15" s="28" t="s">
        <v>2613</v>
      </c>
      <c r="H15" s="27" t="s">
        <v>2612</v>
      </c>
      <c r="M15" s="32" t="s">
        <v>2660</v>
      </c>
    </row>
    <row r="16" spans="1:15" ht="19.899999999999999" customHeight="1" x14ac:dyDescent="0.2">
      <c r="A16" s="26" t="s">
        <v>120</v>
      </c>
      <c r="B16" s="29" t="s">
        <v>1373</v>
      </c>
      <c r="C16" s="26" t="s">
        <v>1372</v>
      </c>
      <c r="D16" s="32" t="s">
        <v>2647</v>
      </c>
      <c r="E16" s="28" t="s">
        <v>1654</v>
      </c>
      <c r="F16" s="27" t="s">
        <v>2492</v>
      </c>
      <c r="G16" s="28" t="s">
        <v>2611</v>
      </c>
      <c r="H16" s="27" t="s">
        <v>2610</v>
      </c>
      <c r="M16" s="32" t="s">
        <v>2661</v>
      </c>
    </row>
    <row r="17" spans="1:13" ht="19.899999999999999" customHeight="1" x14ac:dyDescent="0.2">
      <c r="A17" s="26" t="s">
        <v>120</v>
      </c>
      <c r="B17" s="29" t="s">
        <v>1351</v>
      </c>
      <c r="C17" s="26" t="s">
        <v>1350</v>
      </c>
      <c r="D17" s="32" t="s">
        <v>2647</v>
      </c>
      <c r="E17" s="28" t="s">
        <v>1654</v>
      </c>
      <c r="F17" s="27" t="s">
        <v>2492</v>
      </c>
      <c r="G17" s="28" t="s">
        <v>2609</v>
      </c>
      <c r="H17" s="27" t="s">
        <v>2608</v>
      </c>
      <c r="M17" s="32" t="s">
        <v>2662</v>
      </c>
    </row>
    <row r="18" spans="1:13" ht="19.899999999999999" customHeight="1" x14ac:dyDescent="0.2">
      <c r="A18" s="26" t="s">
        <v>120</v>
      </c>
      <c r="B18" s="29" t="s">
        <v>1351</v>
      </c>
      <c r="C18" s="26" t="s">
        <v>1350</v>
      </c>
      <c r="D18" s="32" t="s">
        <v>2647</v>
      </c>
      <c r="E18" s="28" t="s">
        <v>1654</v>
      </c>
      <c r="F18" s="27" t="s">
        <v>2492</v>
      </c>
      <c r="G18" s="28" t="s">
        <v>2607</v>
      </c>
      <c r="H18" s="27" t="s">
        <v>2606</v>
      </c>
      <c r="M18" s="32" t="s">
        <v>2663</v>
      </c>
    </row>
    <row r="19" spans="1:13" ht="19.899999999999999" customHeight="1" x14ac:dyDescent="0.25">
      <c r="A19" s="26" t="s">
        <v>120</v>
      </c>
      <c r="B19" s="29" t="s">
        <v>1351</v>
      </c>
      <c r="C19" s="26" t="s">
        <v>1350</v>
      </c>
      <c r="D19" s="32" t="s">
        <v>2647</v>
      </c>
      <c r="E19" s="28" t="s">
        <v>1654</v>
      </c>
      <c r="F19" s="27" t="s">
        <v>2492</v>
      </c>
      <c r="G19" s="28" t="s">
        <v>2605</v>
      </c>
      <c r="H19" s="27" t="s">
        <v>583</v>
      </c>
      <c r="M19"/>
    </row>
    <row r="20" spans="1:13" ht="19.899999999999999" customHeight="1" x14ac:dyDescent="0.25">
      <c r="A20" s="26" t="s">
        <v>120</v>
      </c>
      <c r="B20" s="29" t="s">
        <v>1351</v>
      </c>
      <c r="C20" s="26" t="s">
        <v>1350</v>
      </c>
      <c r="D20" s="32" t="s">
        <v>2647</v>
      </c>
      <c r="E20" s="28" t="s">
        <v>1654</v>
      </c>
      <c r="F20" s="27" t="s">
        <v>2492</v>
      </c>
      <c r="G20" s="28" t="s">
        <v>2604</v>
      </c>
      <c r="H20" s="27" t="s">
        <v>2603</v>
      </c>
      <c r="M20"/>
    </row>
    <row r="21" spans="1:13" ht="19.899999999999999" customHeight="1" x14ac:dyDescent="0.25">
      <c r="A21" s="26" t="s">
        <v>120</v>
      </c>
      <c r="B21" s="29" t="s">
        <v>1351</v>
      </c>
      <c r="C21" s="26" t="s">
        <v>1350</v>
      </c>
      <c r="D21" s="32" t="s">
        <v>2647</v>
      </c>
      <c r="E21" s="28" t="s">
        <v>1654</v>
      </c>
      <c r="F21" s="27" t="s">
        <v>2492</v>
      </c>
      <c r="G21" s="28" t="s">
        <v>2602</v>
      </c>
      <c r="H21" s="27" t="s">
        <v>2601</v>
      </c>
      <c r="M21"/>
    </row>
    <row r="22" spans="1:13" ht="19.899999999999999" customHeight="1" x14ac:dyDescent="0.25">
      <c r="A22" s="26" t="s">
        <v>120</v>
      </c>
      <c r="B22" s="29" t="s">
        <v>1351</v>
      </c>
      <c r="C22" s="26" t="s">
        <v>1350</v>
      </c>
      <c r="D22" s="32" t="s">
        <v>2647</v>
      </c>
      <c r="E22" s="28" t="s">
        <v>1654</v>
      </c>
      <c r="F22" s="27" t="s">
        <v>2492</v>
      </c>
      <c r="G22" s="28" t="s">
        <v>2600</v>
      </c>
      <c r="H22" s="27" t="s">
        <v>2599</v>
      </c>
      <c r="M22"/>
    </row>
    <row r="23" spans="1:13" ht="19.899999999999999" customHeight="1" x14ac:dyDescent="0.25">
      <c r="A23" s="26" t="s">
        <v>120</v>
      </c>
      <c r="B23" s="29" t="s">
        <v>1351</v>
      </c>
      <c r="C23" s="26" t="s">
        <v>1350</v>
      </c>
      <c r="D23" s="32" t="s">
        <v>2647</v>
      </c>
      <c r="E23" s="28" t="s">
        <v>1654</v>
      </c>
      <c r="F23" s="27" t="s">
        <v>2492</v>
      </c>
      <c r="G23" s="28" t="s">
        <v>2598</v>
      </c>
      <c r="H23" s="27" t="s">
        <v>2597</v>
      </c>
      <c r="M23"/>
    </row>
    <row r="24" spans="1:13" ht="19.899999999999999" customHeight="1" x14ac:dyDescent="0.25">
      <c r="A24" s="26" t="s">
        <v>120</v>
      </c>
      <c r="B24" s="29" t="s">
        <v>1351</v>
      </c>
      <c r="C24" s="26" t="s">
        <v>1350</v>
      </c>
      <c r="D24" s="32" t="s">
        <v>2647</v>
      </c>
      <c r="E24" s="28" t="s">
        <v>1654</v>
      </c>
      <c r="F24" s="27" t="s">
        <v>2492</v>
      </c>
      <c r="G24" s="28" t="s">
        <v>2596</v>
      </c>
      <c r="H24" s="27" t="s">
        <v>2595</v>
      </c>
      <c r="M24"/>
    </row>
    <row r="25" spans="1:13" ht="19.899999999999999" customHeight="1" x14ac:dyDescent="0.25">
      <c r="A25" s="26" t="s">
        <v>120</v>
      </c>
      <c r="B25" s="29" t="s">
        <v>1351</v>
      </c>
      <c r="C25" s="26" t="s">
        <v>1350</v>
      </c>
      <c r="D25" s="32" t="s">
        <v>2647</v>
      </c>
      <c r="E25" s="28" t="s">
        <v>1654</v>
      </c>
      <c r="F25" s="27" t="s">
        <v>2492</v>
      </c>
      <c r="G25" s="28" t="s">
        <v>2594</v>
      </c>
      <c r="H25" s="27" t="s">
        <v>2593</v>
      </c>
      <c r="M25"/>
    </row>
    <row r="26" spans="1:13" ht="19.899999999999999" customHeight="1" x14ac:dyDescent="0.25">
      <c r="A26" s="26" t="s">
        <v>120</v>
      </c>
      <c r="B26" s="29" t="s">
        <v>1351</v>
      </c>
      <c r="C26" s="26" t="s">
        <v>1350</v>
      </c>
      <c r="D26" s="32" t="s">
        <v>2647</v>
      </c>
      <c r="E26" s="28" t="s">
        <v>1654</v>
      </c>
      <c r="F26" s="27" t="s">
        <v>2492</v>
      </c>
      <c r="G26" s="28" t="s">
        <v>2592</v>
      </c>
      <c r="H26" s="27" t="s">
        <v>2591</v>
      </c>
      <c r="M26"/>
    </row>
    <row r="27" spans="1:13" ht="19.899999999999999" customHeight="1" x14ac:dyDescent="0.25">
      <c r="A27" s="26" t="s">
        <v>120</v>
      </c>
      <c r="B27" s="29" t="s">
        <v>1323</v>
      </c>
      <c r="C27" s="26" t="s">
        <v>1322</v>
      </c>
      <c r="D27" s="32" t="s">
        <v>2647</v>
      </c>
      <c r="E27" s="28" t="s">
        <v>1498</v>
      </c>
      <c r="F27" s="27" t="s">
        <v>2468</v>
      </c>
      <c r="G27" s="28" t="s">
        <v>2590</v>
      </c>
      <c r="H27" s="27" t="s">
        <v>2589</v>
      </c>
      <c r="M27"/>
    </row>
    <row r="28" spans="1:13" ht="19.899999999999999" customHeight="1" x14ac:dyDescent="0.25">
      <c r="A28" s="26" t="s">
        <v>120</v>
      </c>
      <c r="B28" s="29" t="s">
        <v>1323</v>
      </c>
      <c r="C28" s="26" t="s">
        <v>1322</v>
      </c>
      <c r="D28" s="32" t="s">
        <v>2647</v>
      </c>
      <c r="E28" s="28" t="s">
        <v>1498</v>
      </c>
      <c r="F28" s="27" t="s">
        <v>2468</v>
      </c>
      <c r="G28" s="28" t="s">
        <v>2588</v>
      </c>
      <c r="H28" s="27" t="s">
        <v>2587</v>
      </c>
      <c r="M28"/>
    </row>
    <row r="29" spans="1:13" ht="19.899999999999999" customHeight="1" x14ac:dyDescent="0.25">
      <c r="A29" s="26" t="s">
        <v>120</v>
      </c>
      <c r="B29" s="29" t="s">
        <v>1323</v>
      </c>
      <c r="C29" s="26" t="s">
        <v>1322</v>
      </c>
      <c r="D29" s="32" t="s">
        <v>2647</v>
      </c>
      <c r="E29" s="28" t="s">
        <v>1498</v>
      </c>
      <c r="F29" s="27" t="s">
        <v>2468</v>
      </c>
      <c r="G29" s="28" t="s">
        <v>2586</v>
      </c>
      <c r="H29" s="27" t="s">
        <v>2585</v>
      </c>
      <c r="M29"/>
    </row>
    <row r="30" spans="1:13" ht="19.899999999999999" customHeight="1" x14ac:dyDescent="0.25">
      <c r="A30" s="26" t="s">
        <v>120</v>
      </c>
      <c r="B30" s="29" t="s">
        <v>1323</v>
      </c>
      <c r="C30" s="26" t="s">
        <v>1322</v>
      </c>
      <c r="D30" s="32" t="s">
        <v>2647</v>
      </c>
      <c r="E30" s="28" t="s">
        <v>1498</v>
      </c>
      <c r="F30" s="27" t="s">
        <v>2468</v>
      </c>
      <c r="G30" s="28" t="s">
        <v>2584</v>
      </c>
      <c r="H30" s="27" t="s">
        <v>1281</v>
      </c>
      <c r="M30"/>
    </row>
    <row r="31" spans="1:13" ht="19.899999999999999" customHeight="1" x14ac:dyDescent="0.25">
      <c r="A31" s="26" t="s">
        <v>120</v>
      </c>
      <c r="B31" s="29" t="s">
        <v>1323</v>
      </c>
      <c r="C31" s="26" t="s">
        <v>1322</v>
      </c>
      <c r="D31" s="32" t="s">
        <v>2647</v>
      </c>
      <c r="E31" s="28" t="s">
        <v>1498</v>
      </c>
      <c r="F31" s="27" t="s">
        <v>2468</v>
      </c>
      <c r="G31" s="28" t="s">
        <v>2583</v>
      </c>
      <c r="H31" s="27" t="s">
        <v>2582</v>
      </c>
      <c r="M31"/>
    </row>
    <row r="32" spans="1:13" ht="19.899999999999999" customHeight="1" x14ac:dyDescent="0.25">
      <c r="A32" s="26" t="s">
        <v>120</v>
      </c>
      <c r="B32" s="29" t="s">
        <v>1323</v>
      </c>
      <c r="C32" s="26" t="s">
        <v>1322</v>
      </c>
      <c r="D32" s="32" t="s">
        <v>2647</v>
      </c>
      <c r="E32" s="28" t="s">
        <v>1498</v>
      </c>
      <c r="F32" s="27" t="s">
        <v>2468</v>
      </c>
      <c r="G32" s="28" t="s">
        <v>2581</v>
      </c>
      <c r="H32" s="27" t="s">
        <v>2580</v>
      </c>
      <c r="M32"/>
    </row>
    <row r="33" spans="1:13" ht="19.899999999999999" customHeight="1" x14ac:dyDescent="0.25">
      <c r="A33" s="26" t="s">
        <v>120</v>
      </c>
      <c r="B33" s="29" t="s">
        <v>1323</v>
      </c>
      <c r="C33" s="26" t="s">
        <v>1322</v>
      </c>
      <c r="D33" s="32" t="s">
        <v>2647</v>
      </c>
      <c r="E33" s="28" t="s">
        <v>1498</v>
      </c>
      <c r="F33" s="27" t="s">
        <v>2468</v>
      </c>
      <c r="G33" s="28" t="s">
        <v>2579</v>
      </c>
      <c r="H33" s="27" t="s">
        <v>2578</v>
      </c>
      <c r="M33"/>
    </row>
    <row r="34" spans="1:13" ht="19.899999999999999" customHeight="1" x14ac:dyDescent="0.25">
      <c r="A34" s="26" t="s">
        <v>120</v>
      </c>
      <c r="B34" s="29" t="s">
        <v>1323</v>
      </c>
      <c r="C34" s="26" t="s">
        <v>1322</v>
      </c>
      <c r="D34" s="32" t="s">
        <v>2647</v>
      </c>
      <c r="E34" s="28" t="s">
        <v>1498</v>
      </c>
      <c r="F34" s="27" t="s">
        <v>2468</v>
      </c>
      <c r="G34" s="28" t="s">
        <v>2577</v>
      </c>
      <c r="H34" s="27" t="s">
        <v>2576</v>
      </c>
      <c r="M34"/>
    </row>
    <row r="35" spans="1:13" ht="19.899999999999999" customHeight="1" x14ac:dyDescent="0.25">
      <c r="A35" s="26" t="s">
        <v>120</v>
      </c>
      <c r="B35" s="29" t="s">
        <v>1323</v>
      </c>
      <c r="C35" s="26" t="s">
        <v>1322</v>
      </c>
      <c r="D35" s="32" t="s">
        <v>2647</v>
      </c>
      <c r="E35" s="28" t="s">
        <v>1498</v>
      </c>
      <c r="F35" s="27" t="s">
        <v>2468</v>
      </c>
      <c r="G35" s="28" t="s">
        <v>2575</v>
      </c>
      <c r="H35" s="27" t="s">
        <v>2574</v>
      </c>
      <c r="M35"/>
    </row>
    <row r="36" spans="1:13" ht="19.899999999999999" customHeight="1" x14ac:dyDescent="0.25">
      <c r="A36" s="26" t="s">
        <v>120</v>
      </c>
      <c r="B36" s="29" t="s">
        <v>1323</v>
      </c>
      <c r="C36" s="26" t="s">
        <v>1322</v>
      </c>
      <c r="D36" s="32" t="s">
        <v>2647</v>
      </c>
      <c r="E36" s="28" t="s">
        <v>1498</v>
      </c>
      <c r="F36" s="27" t="s">
        <v>2468</v>
      </c>
      <c r="G36" s="28" t="s">
        <v>2573</v>
      </c>
      <c r="H36" s="27" t="s">
        <v>2572</v>
      </c>
      <c r="M36"/>
    </row>
    <row r="37" spans="1:13" ht="19.899999999999999" customHeight="1" x14ac:dyDescent="0.25">
      <c r="A37" s="26" t="s">
        <v>120</v>
      </c>
      <c r="B37" s="29" t="s">
        <v>1323</v>
      </c>
      <c r="C37" s="26" t="s">
        <v>1322</v>
      </c>
      <c r="D37" s="32" t="s">
        <v>2647</v>
      </c>
      <c r="E37" s="28" t="s">
        <v>1498</v>
      </c>
      <c r="F37" s="27" t="s">
        <v>2468</v>
      </c>
      <c r="G37" s="28" t="s">
        <v>2571</v>
      </c>
      <c r="H37" s="27" t="s">
        <v>2570</v>
      </c>
      <c r="M37"/>
    </row>
    <row r="38" spans="1:13" ht="19.899999999999999" customHeight="1" x14ac:dyDescent="0.25">
      <c r="A38" s="26" t="s">
        <v>120</v>
      </c>
      <c r="B38" s="29" t="s">
        <v>1323</v>
      </c>
      <c r="C38" s="26" t="s">
        <v>1322</v>
      </c>
      <c r="D38" s="32" t="s">
        <v>2647</v>
      </c>
      <c r="E38" s="28" t="s">
        <v>1498</v>
      </c>
      <c r="F38" s="27" t="s">
        <v>2468</v>
      </c>
      <c r="G38" s="28" t="s">
        <v>2569</v>
      </c>
      <c r="H38" s="27" t="s">
        <v>2568</v>
      </c>
      <c r="M38"/>
    </row>
    <row r="39" spans="1:13" ht="19.899999999999999" customHeight="1" x14ac:dyDescent="0.25">
      <c r="A39" s="26" t="s">
        <v>120</v>
      </c>
      <c r="B39" s="29" t="s">
        <v>1323</v>
      </c>
      <c r="C39" s="26" t="s">
        <v>1322</v>
      </c>
      <c r="D39" s="32" t="s">
        <v>2647</v>
      </c>
      <c r="E39" s="28" t="s">
        <v>1413</v>
      </c>
      <c r="F39" s="27" t="s">
        <v>2432</v>
      </c>
      <c r="G39" s="28" t="s">
        <v>2567</v>
      </c>
      <c r="H39" s="27" t="s">
        <v>2566</v>
      </c>
      <c r="M39"/>
    </row>
    <row r="40" spans="1:13" ht="19.899999999999999" customHeight="1" x14ac:dyDescent="0.25">
      <c r="A40" s="26" t="s">
        <v>120</v>
      </c>
      <c r="B40" s="29" t="s">
        <v>1323</v>
      </c>
      <c r="C40" s="26" t="s">
        <v>1322</v>
      </c>
      <c r="D40" s="32" t="s">
        <v>2647</v>
      </c>
      <c r="E40" s="28" t="s">
        <v>1413</v>
      </c>
      <c r="F40" s="27" t="s">
        <v>2432</v>
      </c>
      <c r="G40" s="28" t="s">
        <v>2565</v>
      </c>
      <c r="H40" s="27" t="s">
        <v>2564</v>
      </c>
      <c r="M40"/>
    </row>
    <row r="41" spans="1:13" ht="19.899999999999999" customHeight="1" x14ac:dyDescent="0.25">
      <c r="A41" s="26" t="s">
        <v>120</v>
      </c>
      <c r="B41" s="29" t="s">
        <v>1294</v>
      </c>
      <c r="C41" s="26" t="s">
        <v>1293</v>
      </c>
      <c r="D41" s="32" t="s">
        <v>2647</v>
      </c>
      <c r="E41" s="28" t="s">
        <v>1413</v>
      </c>
      <c r="F41" s="27" t="s">
        <v>2432</v>
      </c>
      <c r="G41" s="28" t="s">
        <v>2563</v>
      </c>
      <c r="H41" s="27" t="s">
        <v>2562</v>
      </c>
      <c r="M41"/>
    </row>
    <row r="42" spans="1:13" ht="19.899999999999999" customHeight="1" x14ac:dyDescent="0.25">
      <c r="A42" s="26" t="s">
        <v>120</v>
      </c>
      <c r="B42" s="29" t="s">
        <v>1294</v>
      </c>
      <c r="C42" s="26" t="s">
        <v>1293</v>
      </c>
      <c r="D42" s="32" t="s">
        <v>2647</v>
      </c>
      <c r="E42" s="28" t="s">
        <v>1413</v>
      </c>
      <c r="F42" s="27" t="s">
        <v>2432</v>
      </c>
      <c r="G42" s="28" t="s">
        <v>2561</v>
      </c>
      <c r="H42" s="27" t="s">
        <v>2362</v>
      </c>
      <c r="M42"/>
    </row>
    <row r="43" spans="1:13" ht="19.899999999999999" customHeight="1" x14ac:dyDescent="0.25">
      <c r="A43" s="26" t="s">
        <v>120</v>
      </c>
      <c r="B43" s="29" t="s">
        <v>1294</v>
      </c>
      <c r="C43" s="26" t="s">
        <v>1293</v>
      </c>
      <c r="D43" s="32" t="s">
        <v>2647</v>
      </c>
      <c r="E43" s="28" t="s">
        <v>1413</v>
      </c>
      <c r="F43" s="27" t="s">
        <v>2432</v>
      </c>
      <c r="G43" s="28" t="s">
        <v>2560</v>
      </c>
      <c r="H43" s="27" t="s">
        <v>2559</v>
      </c>
      <c r="M43"/>
    </row>
    <row r="44" spans="1:13" ht="19.899999999999999" customHeight="1" x14ac:dyDescent="0.25">
      <c r="A44" s="26" t="s">
        <v>120</v>
      </c>
      <c r="B44" s="29" t="s">
        <v>1294</v>
      </c>
      <c r="C44" s="26" t="s">
        <v>1293</v>
      </c>
      <c r="D44" s="32" t="s">
        <v>2647</v>
      </c>
      <c r="E44" s="28" t="s">
        <v>1413</v>
      </c>
      <c r="F44" s="27" t="s">
        <v>2432</v>
      </c>
      <c r="G44" s="28" t="s">
        <v>2558</v>
      </c>
      <c r="H44" s="27" t="s">
        <v>890</v>
      </c>
      <c r="M44"/>
    </row>
    <row r="45" spans="1:13" ht="19.899999999999999" customHeight="1" x14ac:dyDescent="0.25">
      <c r="A45" s="26" t="s">
        <v>120</v>
      </c>
      <c r="B45" s="29" t="s">
        <v>1294</v>
      </c>
      <c r="C45" s="26" t="s">
        <v>1293</v>
      </c>
      <c r="D45" s="32" t="s">
        <v>2647</v>
      </c>
      <c r="E45" s="28" t="s">
        <v>1413</v>
      </c>
      <c r="F45" s="27" t="s">
        <v>2432</v>
      </c>
      <c r="G45" s="28" t="s">
        <v>2557</v>
      </c>
      <c r="H45" s="27" t="s">
        <v>2556</v>
      </c>
      <c r="M45"/>
    </row>
    <row r="46" spans="1:13" ht="19.899999999999999" customHeight="1" x14ac:dyDescent="0.25">
      <c r="A46" s="26" t="s">
        <v>120</v>
      </c>
      <c r="B46" s="29" t="s">
        <v>1294</v>
      </c>
      <c r="C46" s="26" t="s">
        <v>1293</v>
      </c>
      <c r="D46" s="32" t="s">
        <v>2647</v>
      </c>
      <c r="E46" s="28" t="s">
        <v>1413</v>
      </c>
      <c r="F46" s="27" t="s">
        <v>2432</v>
      </c>
      <c r="G46" s="28" t="s">
        <v>2555</v>
      </c>
      <c r="H46" s="27" t="s">
        <v>2554</v>
      </c>
      <c r="M46"/>
    </row>
    <row r="47" spans="1:13" ht="19.899999999999999" customHeight="1" x14ac:dyDescent="0.25">
      <c r="A47" s="26" t="s">
        <v>120</v>
      </c>
      <c r="B47" s="29" t="s">
        <v>1294</v>
      </c>
      <c r="C47" s="26" t="s">
        <v>1293</v>
      </c>
      <c r="D47" s="32" t="s">
        <v>2647</v>
      </c>
      <c r="E47" s="28" t="s">
        <v>1413</v>
      </c>
      <c r="F47" s="27" t="s">
        <v>2432</v>
      </c>
      <c r="G47" s="28" t="s">
        <v>2553</v>
      </c>
      <c r="H47" s="27" t="s">
        <v>2552</v>
      </c>
      <c r="M47"/>
    </row>
    <row r="48" spans="1:13" ht="19.899999999999999" customHeight="1" x14ac:dyDescent="0.25">
      <c r="A48" s="26" t="s">
        <v>120</v>
      </c>
      <c r="B48" s="29" t="s">
        <v>1294</v>
      </c>
      <c r="C48" s="26" t="s">
        <v>1293</v>
      </c>
      <c r="D48" s="32" t="s">
        <v>2647</v>
      </c>
      <c r="E48" s="28" t="s">
        <v>1413</v>
      </c>
      <c r="F48" s="27" t="s">
        <v>2432</v>
      </c>
      <c r="G48" s="28" t="s">
        <v>2551</v>
      </c>
      <c r="H48" s="27" t="s">
        <v>2550</v>
      </c>
      <c r="M48"/>
    </row>
    <row r="49" spans="1:13" ht="19.899999999999999" customHeight="1" x14ac:dyDescent="0.25">
      <c r="A49" s="26" t="s">
        <v>120</v>
      </c>
      <c r="B49" s="29" t="s">
        <v>1294</v>
      </c>
      <c r="C49" s="26" t="s">
        <v>1293</v>
      </c>
      <c r="D49" s="32" t="s">
        <v>2647</v>
      </c>
      <c r="E49" s="28" t="s">
        <v>1413</v>
      </c>
      <c r="F49" s="27" t="s">
        <v>2432</v>
      </c>
      <c r="G49" s="28" t="s">
        <v>2549</v>
      </c>
      <c r="H49" s="27" t="s">
        <v>2548</v>
      </c>
      <c r="M49"/>
    </row>
    <row r="50" spans="1:13" ht="19.899999999999999" customHeight="1" x14ac:dyDescent="0.25">
      <c r="A50" s="26" t="s">
        <v>120</v>
      </c>
      <c r="B50" s="29" t="s">
        <v>1294</v>
      </c>
      <c r="C50" s="26" t="s">
        <v>1293</v>
      </c>
      <c r="D50" s="32" t="s">
        <v>2647</v>
      </c>
      <c r="E50" s="28" t="s">
        <v>1413</v>
      </c>
      <c r="F50" s="27" t="s">
        <v>2432</v>
      </c>
      <c r="G50" s="28" t="s">
        <v>2547</v>
      </c>
      <c r="H50" s="27" t="s">
        <v>2546</v>
      </c>
      <c r="M50"/>
    </row>
    <row r="51" spans="1:13" ht="19.899999999999999" customHeight="1" x14ac:dyDescent="0.25">
      <c r="A51" s="26" t="s">
        <v>120</v>
      </c>
      <c r="B51" s="29" t="s">
        <v>1294</v>
      </c>
      <c r="C51" s="26" t="s">
        <v>1293</v>
      </c>
      <c r="D51" s="32" t="s">
        <v>2647</v>
      </c>
      <c r="E51" s="28" t="s">
        <v>1413</v>
      </c>
      <c r="F51" s="27" t="s">
        <v>2432</v>
      </c>
      <c r="G51" s="28" t="s">
        <v>2545</v>
      </c>
      <c r="H51" s="27" t="s">
        <v>2544</v>
      </c>
      <c r="M51"/>
    </row>
    <row r="52" spans="1:13" ht="19.899999999999999" customHeight="1" x14ac:dyDescent="0.25">
      <c r="A52" s="26" t="s">
        <v>120</v>
      </c>
      <c r="B52" s="29" t="s">
        <v>1294</v>
      </c>
      <c r="C52" s="26" t="s">
        <v>1293</v>
      </c>
      <c r="D52" s="32" t="s">
        <v>2647</v>
      </c>
      <c r="E52" s="28" t="s">
        <v>1413</v>
      </c>
      <c r="F52" s="27" t="s">
        <v>2432</v>
      </c>
      <c r="G52" s="28" t="s">
        <v>2543</v>
      </c>
      <c r="H52" s="27" t="s">
        <v>2542</v>
      </c>
      <c r="M52"/>
    </row>
    <row r="53" spans="1:13" ht="19.899999999999999" customHeight="1" x14ac:dyDescent="0.25">
      <c r="A53" s="26" t="s">
        <v>120</v>
      </c>
      <c r="B53" s="29" t="s">
        <v>1294</v>
      </c>
      <c r="C53" s="26" t="s">
        <v>1293</v>
      </c>
      <c r="D53" s="32" t="s">
        <v>2647</v>
      </c>
      <c r="E53" s="28" t="s">
        <v>1413</v>
      </c>
      <c r="F53" s="27" t="s">
        <v>2432</v>
      </c>
      <c r="G53" s="28" t="s">
        <v>2541</v>
      </c>
      <c r="H53" s="27" t="s">
        <v>2540</v>
      </c>
      <c r="M53"/>
    </row>
    <row r="54" spans="1:13" ht="19.899999999999999" customHeight="1" x14ac:dyDescent="0.25">
      <c r="A54" s="26" t="s">
        <v>120</v>
      </c>
      <c r="B54" s="29" t="s">
        <v>1654</v>
      </c>
      <c r="C54" s="26" t="s">
        <v>2492</v>
      </c>
      <c r="D54" s="32" t="s">
        <v>2647</v>
      </c>
      <c r="E54" s="28" t="s">
        <v>1413</v>
      </c>
      <c r="F54" s="27" t="s">
        <v>2432</v>
      </c>
      <c r="G54" s="28" t="s">
        <v>2539</v>
      </c>
      <c r="H54" s="27" t="s">
        <v>2538</v>
      </c>
      <c r="M54"/>
    </row>
    <row r="55" spans="1:13" ht="19.899999999999999" customHeight="1" x14ac:dyDescent="0.25">
      <c r="A55" s="26" t="s">
        <v>120</v>
      </c>
      <c r="B55" s="29" t="s">
        <v>1654</v>
      </c>
      <c r="C55" s="26" t="s">
        <v>2492</v>
      </c>
      <c r="D55" s="32" t="s">
        <v>2647</v>
      </c>
      <c r="E55" s="28" t="s">
        <v>1413</v>
      </c>
      <c r="F55" s="27" t="s">
        <v>2432</v>
      </c>
      <c r="G55" s="28" t="s">
        <v>2537</v>
      </c>
      <c r="H55" s="27" t="s">
        <v>2536</v>
      </c>
      <c r="M55"/>
    </row>
    <row r="56" spans="1:13" ht="19.899999999999999" customHeight="1" x14ac:dyDescent="0.25">
      <c r="A56" s="26" t="s">
        <v>120</v>
      </c>
      <c r="B56" s="29" t="s">
        <v>1654</v>
      </c>
      <c r="C56" s="26" t="s">
        <v>2492</v>
      </c>
      <c r="D56" s="32" t="s">
        <v>2647</v>
      </c>
      <c r="E56" s="28" t="s">
        <v>1413</v>
      </c>
      <c r="F56" s="27" t="s">
        <v>2432</v>
      </c>
      <c r="G56" s="28" t="s">
        <v>2535</v>
      </c>
      <c r="H56" s="27" t="s">
        <v>2534</v>
      </c>
      <c r="M56"/>
    </row>
    <row r="57" spans="1:13" ht="19.899999999999999" customHeight="1" x14ac:dyDescent="0.25">
      <c r="A57" s="26" t="s">
        <v>120</v>
      </c>
      <c r="B57" s="29" t="s">
        <v>1654</v>
      </c>
      <c r="C57" s="26" t="s">
        <v>2492</v>
      </c>
      <c r="D57" s="32" t="s">
        <v>2647</v>
      </c>
      <c r="E57" s="28" t="s">
        <v>1410</v>
      </c>
      <c r="F57" s="27" t="s">
        <v>2411</v>
      </c>
      <c r="G57" s="28" t="s">
        <v>2533</v>
      </c>
      <c r="H57" s="27" t="s">
        <v>2532</v>
      </c>
      <c r="M57"/>
    </row>
    <row r="58" spans="1:13" ht="19.899999999999999" customHeight="1" x14ac:dyDescent="0.25">
      <c r="A58" s="26" t="s">
        <v>120</v>
      </c>
      <c r="B58" s="29" t="s">
        <v>1654</v>
      </c>
      <c r="C58" s="26" t="s">
        <v>2492</v>
      </c>
      <c r="D58" s="32" t="s">
        <v>2647</v>
      </c>
      <c r="E58" s="28" t="s">
        <v>1410</v>
      </c>
      <c r="F58" s="27" t="s">
        <v>2411</v>
      </c>
      <c r="G58" s="28" t="s">
        <v>2531</v>
      </c>
      <c r="H58" s="27" t="s">
        <v>2530</v>
      </c>
      <c r="M58"/>
    </row>
    <row r="59" spans="1:13" ht="19.899999999999999" customHeight="1" x14ac:dyDescent="0.25">
      <c r="A59" s="26" t="s">
        <v>120</v>
      </c>
      <c r="B59" s="29" t="s">
        <v>1654</v>
      </c>
      <c r="C59" s="26" t="s">
        <v>2492</v>
      </c>
      <c r="D59" s="32" t="s">
        <v>2647</v>
      </c>
      <c r="E59" s="28" t="s">
        <v>1410</v>
      </c>
      <c r="F59" s="27" t="s">
        <v>2411</v>
      </c>
      <c r="G59" s="28" t="s">
        <v>2529</v>
      </c>
      <c r="H59" s="27" t="s">
        <v>2528</v>
      </c>
      <c r="M59"/>
    </row>
    <row r="60" spans="1:13" ht="19.899999999999999" customHeight="1" x14ac:dyDescent="0.25">
      <c r="A60" s="26" t="s">
        <v>120</v>
      </c>
      <c r="B60" s="29" t="s">
        <v>1654</v>
      </c>
      <c r="C60" s="26" t="s">
        <v>2492</v>
      </c>
      <c r="D60" s="32" t="s">
        <v>2647</v>
      </c>
      <c r="E60" s="28" t="s">
        <v>1410</v>
      </c>
      <c r="F60" s="27" t="s">
        <v>2411</v>
      </c>
      <c r="G60" s="28" t="s">
        <v>2527</v>
      </c>
      <c r="H60" s="27" t="s">
        <v>2526</v>
      </c>
      <c r="M60"/>
    </row>
    <row r="61" spans="1:13" ht="19.899999999999999" customHeight="1" x14ac:dyDescent="0.25">
      <c r="A61" s="26" t="s">
        <v>120</v>
      </c>
      <c r="B61" s="29" t="s">
        <v>1654</v>
      </c>
      <c r="C61" s="26" t="s">
        <v>2492</v>
      </c>
      <c r="D61" s="32" t="s">
        <v>2647</v>
      </c>
      <c r="E61" s="28" t="s">
        <v>1410</v>
      </c>
      <c r="F61" s="27" t="s">
        <v>2411</v>
      </c>
      <c r="G61" s="28" t="s">
        <v>2525</v>
      </c>
      <c r="H61" s="27" t="s">
        <v>2524</v>
      </c>
      <c r="M61"/>
    </row>
    <row r="62" spans="1:13" ht="19.899999999999999" customHeight="1" x14ac:dyDescent="0.25">
      <c r="A62" s="26" t="s">
        <v>120</v>
      </c>
      <c r="B62" s="29" t="s">
        <v>1654</v>
      </c>
      <c r="C62" s="26" t="s">
        <v>2492</v>
      </c>
      <c r="D62" s="32" t="s">
        <v>2647</v>
      </c>
      <c r="E62" s="28" t="s">
        <v>1410</v>
      </c>
      <c r="F62" s="27" t="s">
        <v>2411</v>
      </c>
      <c r="G62" s="28" t="s">
        <v>2523</v>
      </c>
      <c r="H62" s="27" t="s">
        <v>2522</v>
      </c>
      <c r="M62"/>
    </row>
    <row r="63" spans="1:13" ht="19.899999999999999" customHeight="1" x14ac:dyDescent="0.25">
      <c r="A63" s="26" t="s">
        <v>120</v>
      </c>
      <c r="B63" s="29" t="s">
        <v>1654</v>
      </c>
      <c r="C63" s="26" t="s">
        <v>2492</v>
      </c>
      <c r="D63" s="32" t="s">
        <v>2647</v>
      </c>
      <c r="E63" s="28" t="s">
        <v>1410</v>
      </c>
      <c r="F63" s="27" t="s">
        <v>2411</v>
      </c>
      <c r="G63" s="28" t="s">
        <v>2521</v>
      </c>
      <c r="H63" s="27" t="s">
        <v>2520</v>
      </c>
      <c r="M63"/>
    </row>
    <row r="64" spans="1:13" ht="19.899999999999999" customHeight="1" x14ac:dyDescent="0.25">
      <c r="A64" s="26" t="s">
        <v>120</v>
      </c>
      <c r="B64" s="29" t="s">
        <v>1654</v>
      </c>
      <c r="C64" s="26" t="s">
        <v>2492</v>
      </c>
      <c r="D64" s="32" t="s">
        <v>2647</v>
      </c>
      <c r="E64" s="28" t="s">
        <v>1410</v>
      </c>
      <c r="F64" s="27" t="s">
        <v>2411</v>
      </c>
      <c r="G64" s="28" t="s">
        <v>2519</v>
      </c>
      <c r="H64" s="27" t="s">
        <v>2518</v>
      </c>
      <c r="M64"/>
    </row>
    <row r="65" spans="1:13" ht="19.899999999999999" customHeight="1" x14ac:dyDescent="0.25">
      <c r="A65" s="26" t="s">
        <v>120</v>
      </c>
      <c r="B65" s="29" t="s">
        <v>1654</v>
      </c>
      <c r="C65" s="26" t="s">
        <v>2492</v>
      </c>
      <c r="D65" s="32" t="s">
        <v>2647</v>
      </c>
      <c r="E65" s="28" t="s">
        <v>1410</v>
      </c>
      <c r="F65" s="27" t="s">
        <v>2411</v>
      </c>
      <c r="G65" s="28" t="s">
        <v>2517</v>
      </c>
      <c r="H65" s="27" t="s">
        <v>2516</v>
      </c>
      <c r="M65"/>
    </row>
    <row r="66" spans="1:13" ht="19.899999999999999" customHeight="1" x14ac:dyDescent="0.25">
      <c r="A66" s="26" t="s">
        <v>120</v>
      </c>
      <c r="B66" s="29" t="s">
        <v>1654</v>
      </c>
      <c r="C66" s="26" t="s">
        <v>2492</v>
      </c>
      <c r="D66" s="32" t="s">
        <v>2647</v>
      </c>
      <c r="E66" s="28" t="s">
        <v>1410</v>
      </c>
      <c r="F66" s="27" t="s">
        <v>2411</v>
      </c>
      <c r="G66" s="28" t="s">
        <v>2515</v>
      </c>
      <c r="H66" s="27" t="s">
        <v>2514</v>
      </c>
      <c r="M66"/>
    </row>
    <row r="67" spans="1:13" ht="19.899999999999999" customHeight="1" x14ac:dyDescent="0.25">
      <c r="A67" s="26" t="s">
        <v>120</v>
      </c>
      <c r="B67" s="29" t="s">
        <v>1654</v>
      </c>
      <c r="C67" s="26" t="s">
        <v>2492</v>
      </c>
      <c r="D67" s="32" t="s">
        <v>2647</v>
      </c>
      <c r="E67" s="28" t="s">
        <v>1295</v>
      </c>
      <c r="F67" s="27" t="s">
        <v>2387</v>
      </c>
      <c r="G67" s="28" t="s">
        <v>2513</v>
      </c>
      <c r="H67" s="27" t="s">
        <v>2512</v>
      </c>
      <c r="M67"/>
    </row>
    <row r="68" spans="1:13" ht="19.899999999999999" customHeight="1" x14ac:dyDescent="0.25">
      <c r="A68" s="26" t="s">
        <v>120</v>
      </c>
      <c r="B68" s="29" t="s">
        <v>1654</v>
      </c>
      <c r="C68" s="26" t="s">
        <v>2492</v>
      </c>
      <c r="D68" s="32" t="s">
        <v>2647</v>
      </c>
      <c r="E68" s="28" t="s">
        <v>1295</v>
      </c>
      <c r="F68" s="27" t="s">
        <v>2387</v>
      </c>
      <c r="G68" s="28" t="s">
        <v>2511</v>
      </c>
      <c r="H68" s="27" t="s">
        <v>2510</v>
      </c>
      <c r="M68"/>
    </row>
    <row r="69" spans="1:13" ht="19.899999999999999" customHeight="1" x14ac:dyDescent="0.25">
      <c r="A69" s="26" t="s">
        <v>120</v>
      </c>
      <c r="B69" s="29" t="s">
        <v>1654</v>
      </c>
      <c r="C69" s="26" t="s">
        <v>2492</v>
      </c>
      <c r="D69" s="32" t="s">
        <v>2647</v>
      </c>
      <c r="E69" s="28" t="s">
        <v>1295</v>
      </c>
      <c r="F69" s="27" t="s">
        <v>2387</v>
      </c>
      <c r="G69" s="28" t="s">
        <v>2509</v>
      </c>
      <c r="H69" s="27" t="s">
        <v>2508</v>
      </c>
      <c r="M69"/>
    </row>
    <row r="70" spans="1:13" ht="19.899999999999999" customHeight="1" x14ac:dyDescent="0.25">
      <c r="A70" s="26" t="s">
        <v>120</v>
      </c>
      <c r="B70" s="29" t="s">
        <v>1654</v>
      </c>
      <c r="C70" s="26" t="s">
        <v>2492</v>
      </c>
      <c r="D70" s="32" t="s">
        <v>2647</v>
      </c>
      <c r="E70" s="28" t="s">
        <v>1295</v>
      </c>
      <c r="F70" s="27" t="s">
        <v>2387</v>
      </c>
      <c r="G70" s="28" t="s">
        <v>2507</v>
      </c>
      <c r="H70" s="27" t="s">
        <v>2506</v>
      </c>
      <c r="M70"/>
    </row>
    <row r="71" spans="1:13" ht="19.899999999999999" customHeight="1" x14ac:dyDescent="0.25">
      <c r="A71" s="26" t="s">
        <v>120</v>
      </c>
      <c r="B71" s="29" t="s">
        <v>1654</v>
      </c>
      <c r="C71" s="26" t="s">
        <v>2492</v>
      </c>
      <c r="D71" s="32" t="s">
        <v>2647</v>
      </c>
      <c r="E71" s="28" t="s">
        <v>1295</v>
      </c>
      <c r="F71" s="27" t="s">
        <v>2387</v>
      </c>
      <c r="G71" s="28" t="s">
        <v>2505</v>
      </c>
      <c r="H71" s="27" t="s">
        <v>2504</v>
      </c>
      <c r="M71"/>
    </row>
    <row r="72" spans="1:13" ht="19.899999999999999" customHeight="1" x14ac:dyDescent="0.25">
      <c r="A72" s="26" t="s">
        <v>120</v>
      </c>
      <c r="B72" s="29" t="s">
        <v>1654</v>
      </c>
      <c r="C72" s="26" t="s">
        <v>2492</v>
      </c>
      <c r="D72" s="32" t="s">
        <v>2647</v>
      </c>
      <c r="E72" s="28" t="s">
        <v>1295</v>
      </c>
      <c r="F72" s="27" t="s">
        <v>2387</v>
      </c>
      <c r="G72" s="28" t="s">
        <v>2503</v>
      </c>
      <c r="H72" s="27" t="s">
        <v>251</v>
      </c>
      <c r="M72"/>
    </row>
    <row r="73" spans="1:13" ht="19.899999999999999" customHeight="1" x14ac:dyDescent="0.25">
      <c r="A73" s="26" t="s">
        <v>120</v>
      </c>
      <c r="B73" s="29" t="s">
        <v>1654</v>
      </c>
      <c r="C73" s="26" t="s">
        <v>2492</v>
      </c>
      <c r="D73" s="32" t="s">
        <v>2647</v>
      </c>
      <c r="E73" s="28" t="s">
        <v>1295</v>
      </c>
      <c r="F73" s="27" t="s">
        <v>2387</v>
      </c>
      <c r="G73" s="28" t="s">
        <v>2502</v>
      </c>
      <c r="H73" s="27" t="s">
        <v>2501</v>
      </c>
      <c r="M73"/>
    </row>
    <row r="74" spans="1:13" ht="19.899999999999999" customHeight="1" x14ac:dyDescent="0.25">
      <c r="A74" s="26" t="s">
        <v>120</v>
      </c>
      <c r="B74" s="29" t="s">
        <v>1654</v>
      </c>
      <c r="C74" s="26" t="s">
        <v>2492</v>
      </c>
      <c r="D74" s="32" t="s">
        <v>2647</v>
      </c>
      <c r="E74" s="28" t="s">
        <v>1295</v>
      </c>
      <c r="F74" s="27" t="s">
        <v>2387</v>
      </c>
      <c r="G74" s="28" t="s">
        <v>2500</v>
      </c>
      <c r="H74" s="27" t="s">
        <v>2499</v>
      </c>
      <c r="M74"/>
    </row>
    <row r="75" spans="1:13" ht="19.899999999999999" customHeight="1" x14ac:dyDescent="0.25">
      <c r="A75" s="26" t="s">
        <v>120</v>
      </c>
      <c r="B75" s="29" t="s">
        <v>1654</v>
      </c>
      <c r="C75" s="26" t="s">
        <v>2492</v>
      </c>
      <c r="D75" s="32" t="s">
        <v>2647</v>
      </c>
      <c r="E75" s="28" t="s">
        <v>1295</v>
      </c>
      <c r="F75" s="27" t="s">
        <v>2387</v>
      </c>
      <c r="G75" s="28" t="s">
        <v>2498</v>
      </c>
      <c r="H75" s="27" t="s">
        <v>2497</v>
      </c>
      <c r="M75"/>
    </row>
    <row r="76" spans="1:13" ht="19.899999999999999" customHeight="1" x14ac:dyDescent="0.25">
      <c r="A76" s="26" t="s">
        <v>120</v>
      </c>
      <c r="B76" s="29" t="s">
        <v>1654</v>
      </c>
      <c r="C76" s="26" t="s">
        <v>2492</v>
      </c>
      <c r="D76" s="32" t="s">
        <v>2647</v>
      </c>
      <c r="E76" s="28" t="s">
        <v>1295</v>
      </c>
      <c r="F76" s="27" t="s">
        <v>2387</v>
      </c>
      <c r="G76" s="28" t="s">
        <v>2496</v>
      </c>
      <c r="H76" s="27" t="s">
        <v>2495</v>
      </c>
      <c r="M76"/>
    </row>
    <row r="77" spans="1:13" ht="19.899999999999999" customHeight="1" x14ac:dyDescent="0.25">
      <c r="A77" s="26" t="s">
        <v>120</v>
      </c>
      <c r="B77" s="29" t="s">
        <v>1654</v>
      </c>
      <c r="C77" s="26" t="s">
        <v>2492</v>
      </c>
      <c r="D77" s="32" t="s">
        <v>2647</v>
      </c>
      <c r="E77" s="28" t="s">
        <v>1295</v>
      </c>
      <c r="F77" s="27" t="s">
        <v>2387</v>
      </c>
      <c r="G77" s="28" t="s">
        <v>2494</v>
      </c>
      <c r="H77" s="27" t="s">
        <v>2493</v>
      </c>
      <c r="M77"/>
    </row>
    <row r="78" spans="1:13" ht="19.899999999999999" customHeight="1" x14ac:dyDescent="0.25">
      <c r="A78" s="26" t="s">
        <v>120</v>
      </c>
      <c r="B78" s="29" t="s">
        <v>1654</v>
      </c>
      <c r="C78" s="26" t="s">
        <v>2492</v>
      </c>
      <c r="D78" s="32" t="s">
        <v>2647</v>
      </c>
      <c r="E78" s="28" t="s">
        <v>1295</v>
      </c>
      <c r="F78" s="27" t="s">
        <v>2387</v>
      </c>
      <c r="G78" s="28" t="s">
        <v>2491</v>
      </c>
      <c r="H78" s="27" t="s">
        <v>2490</v>
      </c>
      <c r="M78"/>
    </row>
    <row r="79" spans="1:13" ht="19.899999999999999" customHeight="1" x14ac:dyDescent="0.25">
      <c r="A79" s="26" t="s">
        <v>120</v>
      </c>
      <c r="B79" s="29" t="s">
        <v>1498</v>
      </c>
      <c r="C79" s="26" t="s">
        <v>2468</v>
      </c>
      <c r="D79" s="32" t="s">
        <v>2647</v>
      </c>
      <c r="E79" s="28" t="s">
        <v>980</v>
      </c>
      <c r="F79" s="27" t="s">
        <v>2361</v>
      </c>
      <c r="G79" s="28" t="s">
        <v>2489</v>
      </c>
      <c r="H79" s="27" t="s">
        <v>1135</v>
      </c>
      <c r="M79"/>
    </row>
    <row r="80" spans="1:13" ht="19.899999999999999" customHeight="1" x14ac:dyDescent="0.25">
      <c r="A80" s="26" t="s">
        <v>120</v>
      </c>
      <c r="B80" s="29" t="s">
        <v>1498</v>
      </c>
      <c r="C80" s="26" t="s">
        <v>2468</v>
      </c>
      <c r="D80" s="32" t="s">
        <v>2647</v>
      </c>
      <c r="E80" s="28" t="s">
        <v>980</v>
      </c>
      <c r="F80" s="27" t="s">
        <v>2361</v>
      </c>
      <c r="G80" s="28" t="s">
        <v>2488</v>
      </c>
      <c r="H80" s="27" t="s">
        <v>2487</v>
      </c>
      <c r="M80"/>
    </row>
    <row r="81" spans="1:13" ht="19.899999999999999" customHeight="1" x14ac:dyDescent="0.25">
      <c r="A81" s="26" t="s">
        <v>120</v>
      </c>
      <c r="B81" s="29" t="s">
        <v>1498</v>
      </c>
      <c r="C81" s="26" t="s">
        <v>2468</v>
      </c>
      <c r="D81" s="32" t="s">
        <v>2647</v>
      </c>
      <c r="E81" s="28" t="s">
        <v>980</v>
      </c>
      <c r="F81" s="27" t="s">
        <v>2361</v>
      </c>
      <c r="G81" s="28" t="s">
        <v>2486</v>
      </c>
      <c r="H81" s="27" t="s">
        <v>2485</v>
      </c>
      <c r="M81"/>
    </row>
    <row r="82" spans="1:13" ht="19.899999999999999" customHeight="1" x14ac:dyDescent="0.25">
      <c r="A82" s="26" t="s">
        <v>120</v>
      </c>
      <c r="B82" s="29" t="s">
        <v>1498</v>
      </c>
      <c r="C82" s="26" t="s">
        <v>2468</v>
      </c>
      <c r="D82" s="32" t="s">
        <v>2647</v>
      </c>
      <c r="E82" s="28" t="s">
        <v>980</v>
      </c>
      <c r="F82" s="27" t="s">
        <v>2361</v>
      </c>
      <c r="G82" s="28" t="s">
        <v>2484</v>
      </c>
      <c r="H82" s="27" t="s">
        <v>2483</v>
      </c>
      <c r="M82"/>
    </row>
    <row r="83" spans="1:13" ht="19.899999999999999" customHeight="1" x14ac:dyDescent="0.25">
      <c r="A83" s="26" t="s">
        <v>120</v>
      </c>
      <c r="B83" s="29" t="s">
        <v>1498</v>
      </c>
      <c r="C83" s="26" t="s">
        <v>2468</v>
      </c>
      <c r="D83" s="32" t="s">
        <v>2647</v>
      </c>
      <c r="E83" s="28" t="s">
        <v>980</v>
      </c>
      <c r="F83" s="27" t="s">
        <v>2361</v>
      </c>
      <c r="G83" s="28" t="s">
        <v>2482</v>
      </c>
      <c r="H83" s="27" t="s">
        <v>2481</v>
      </c>
      <c r="M83"/>
    </row>
    <row r="84" spans="1:13" ht="19.899999999999999" customHeight="1" x14ac:dyDescent="0.25">
      <c r="A84" s="26" t="s">
        <v>120</v>
      </c>
      <c r="B84" s="29" t="s">
        <v>1498</v>
      </c>
      <c r="C84" s="26" t="s">
        <v>2468</v>
      </c>
      <c r="D84" s="32" t="s">
        <v>2647</v>
      </c>
      <c r="E84" s="28" t="s">
        <v>980</v>
      </c>
      <c r="F84" s="27" t="s">
        <v>2361</v>
      </c>
      <c r="G84" s="28" t="s">
        <v>2480</v>
      </c>
      <c r="H84" s="27" t="s">
        <v>2479</v>
      </c>
      <c r="M84"/>
    </row>
    <row r="85" spans="1:13" ht="19.899999999999999" customHeight="1" x14ac:dyDescent="0.25">
      <c r="A85" s="26" t="s">
        <v>120</v>
      </c>
      <c r="B85" s="29" t="s">
        <v>1498</v>
      </c>
      <c r="C85" s="26" t="s">
        <v>2468</v>
      </c>
      <c r="D85" s="32" t="s">
        <v>2647</v>
      </c>
      <c r="E85" s="28" t="s">
        <v>980</v>
      </c>
      <c r="F85" s="27" t="s">
        <v>2361</v>
      </c>
      <c r="G85" s="28" t="s">
        <v>2478</v>
      </c>
      <c r="H85" s="27" t="s">
        <v>2477</v>
      </c>
      <c r="M85"/>
    </row>
    <row r="86" spans="1:13" ht="19.899999999999999" customHeight="1" x14ac:dyDescent="0.25">
      <c r="A86" s="26" t="s">
        <v>120</v>
      </c>
      <c r="B86" s="29" t="s">
        <v>1498</v>
      </c>
      <c r="C86" s="26" t="s">
        <v>2468</v>
      </c>
      <c r="D86" s="32" t="s">
        <v>2647</v>
      </c>
      <c r="E86" s="28" t="s">
        <v>980</v>
      </c>
      <c r="F86" s="27" t="s">
        <v>2361</v>
      </c>
      <c r="G86" s="28" t="s">
        <v>2476</v>
      </c>
      <c r="H86" s="27" t="s">
        <v>2475</v>
      </c>
      <c r="M86"/>
    </row>
    <row r="87" spans="1:13" ht="19.899999999999999" customHeight="1" x14ac:dyDescent="0.25">
      <c r="A87" s="26" t="s">
        <v>120</v>
      </c>
      <c r="B87" s="29" t="s">
        <v>1498</v>
      </c>
      <c r="C87" s="26" t="s">
        <v>2468</v>
      </c>
      <c r="D87" s="32" t="s">
        <v>2647</v>
      </c>
      <c r="E87" s="28" t="s">
        <v>980</v>
      </c>
      <c r="F87" s="27" t="s">
        <v>2361</v>
      </c>
      <c r="G87" s="28" t="s">
        <v>2474</v>
      </c>
      <c r="H87" s="27" t="s">
        <v>2473</v>
      </c>
      <c r="M87"/>
    </row>
    <row r="88" spans="1:13" ht="19.899999999999999" customHeight="1" x14ac:dyDescent="0.25">
      <c r="A88" s="26" t="s">
        <v>120</v>
      </c>
      <c r="B88" s="29" t="s">
        <v>1498</v>
      </c>
      <c r="C88" s="26" t="s">
        <v>2468</v>
      </c>
      <c r="D88" s="32" t="s">
        <v>2647</v>
      </c>
      <c r="E88" s="28" t="s">
        <v>980</v>
      </c>
      <c r="F88" s="27" t="s">
        <v>2361</v>
      </c>
      <c r="G88" s="28" t="s">
        <v>2472</v>
      </c>
      <c r="H88" s="27" t="s">
        <v>2471</v>
      </c>
      <c r="M88"/>
    </row>
    <row r="89" spans="1:13" ht="19.899999999999999" customHeight="1" x14ac:dyDescent="0.25">
      <c r="A89" s="26" t="s">
        <v>120</v>
      </c>
      <c r="B89" s="29" t="s">
        <v>1498</v>
      </c>
      <c r="C89" s="26" t="s">
        <v>2468</v>
      </c>
      <c r="D89" s="32" t="s">
        <v>2647</v>
      </c>
      <c r="E89" s="28" t="s">
        <v>980</v>
      </c>
      <c r="F89" s="27" t="s">
        <v>2361</v>
      </c>
      <c r="G89" s="28" t="s">
        <v>2470</v>
      </c>
      <c r="H89" s="27" t="s">
        <v>2469</v>
      </c>
      <c r="M89"/>
    </row>
    <row r="90" spans="1:13" ht="19.899999999999999" customHeight="1" x14ac:dyDescent="0.25">
      <c r="A90" s="26" t="s">
        <v>120</v>
      </c>
      <c r="B90" s="29" t="s">
        <v>1498</v>
      </c>
      <c r="C90" s="26" t="s">
        <v>2468</v>
      </c>
      <c r="D90" s="32" t="s">
        <v>2647</v>
      </c>
      <c r="E90" s="28" t="s">
        <v>980</v>
      </c>
      <c r="F90" s="27" t="s">
        <v>2361</v>
      </c>
      <c r="G90" s="28" t="s">
        <v>2467</v>
      </c>
      <c r="H90" s="27" t="s">
        <v>2361</v>
      </c>
      <c r="M90"/>
    </row>
    <row r="91" spans="1:13" ht="19.899999999999999" customHeight="1" x14ac:dyDescent="0.25">
      <c r="A91" s="26" t="s">
        <v>120</v>
      </c>
      <c r="B91" s="29" t="s">
        <v>1413</v>
      </c>
      <c r="C91" s="26" t="s">
        <v>2432</v>
      </c>
      <c r="D91" s="32" t="s">
        <v>2647</v>
      </c>
      <c r="E91" s="28" t="s">
        <v>980</v>
      </c>
      <c r="F91" s="27" t="s">
        <v>2361</v>
      </c>
      <c r="G91" s="28" t="s">
        <v>2466</v>
      </c>
      <c r="H91" s="27" t="s">
        <v>2465</v>
      </c>
      <c r="M91"/>
    </row>
    <row r="92" spans="1:13" ht="19.899999999999999" customHeight="1" x14ac:dyDescent="0.25">
      <c r="A92" s="26" t="s">
        <v>120</v>
      </c>
      <c r="B92" s="29" t="s">
        <v>1413</v>
      </c>
      <c r="C92" s="26" t="s">
        <v>2432</v>
      </c>
      <c r="D92" s="32" t="s">
        <v>2647</v>
      </c>
      <c r="E92" s="28" t="s">
        <v>976</v>
      </c>
      <c r="F92" s="27" t="s">
        <v>2323</v>
      </c>
      <c r="G92" s="28" t="s">
        <v>2464</v>
      </c>
      <c r="H92" s="27" t="s">
        <v>2463</v>
      </c>
      <c r="M92"/>
    </row>
    <row r="93" spans="1:13" ht="19.899999999999999" customHeight="1" x14ac:dyDescent="0.25">
      <c r="A93" s="26" t="s">
        <v>120</v>
      </c>
      <c r="B93" s="29" t="s">
        <v>1413</v>
      </c>
      <c r="C93" s="26" t="s">
        <v>2432</v>
      </c>
      <c r="D93" s="32" t="s">
        <v>2647</v>
      </c>
      <c r="E93" s="28" t="s">
        <v>976</v>
      </c>
      <c r="F93" s="27" t="s">
        <v>2323</v>
      </c>
      <c r="G93" s="28" t="s">
        <v>2462</v>
      </c>
      <c r="H93" s="27" t="s">
        <v>2461</v>
      </c>
      <c r="M93"/>
    </row>
    <row r="94" spans="1:13" ht="19.899999999999999" customHeight="1" x14ac:dyDescent="0.25">
      <c r="A94" s="26" t="s">
        <v>120</v>
      </c>
      <c r="B94" s="29" t="s">
        <v>1413</v>
      </c>
      <c r="C94" s="26" t="s">
        <v>2432</v>
      </c>
      <c r="D94" s="32" t="s">
        <v>2647</v>
      </c>
      <c r="E94" s="28" t="s">
        <v>976</v>
      </c>
      <c r="F94" s="27" t="s">
        <v>2323</v>
      </c>
      <c r="G94" s="28" t="s">
        <v>2460</v>
      </c>
      <c r="H94" s="27" t="s">
        <v>2459</v>
      </c>
      <c r="M94"/>
    </row>
    <row r="95" spans="1:13" ht="19.899999999999999" customHeight="1" x14ac:dyDescent="0.25">
      <c r="A95" s="26" t="s">
        <v>120</v>
      </c>
      <c r="B95" s="29" t="s">
        <v>1413</v>
      </c>
      <c r="C95" s="26" t="s">
        <v>2432</v>
      </c>
      <c r="D95" s="32" t="s">
        <v>2647</v>
      </c>
      <c r="E95" s="28" t="s">
        <v>976</v>
      </c>
      <c r="F95" s="27" t="s">
        <v>2323</v>
      </c>
      <c r="G95" s="28" t="s">
        <v>2458</v>
      </c>
      <c r="H95" s="27" t="s">
        <v>2457</v>
      </c>
      <c r="M95"/>
    </row>
    <row r="96" spans="1:13" ht="19.899999999999999" customHeight="1" x14ac:dyDescent="0.25">
      <c r="A96" s="26" t="s">
        <v>120</v>
      </c>
      <c r="B96" s="29" t="s">
        <v>1413</v>
      </c>
      <c r="C96" s="26" t="s">
        <v>2432</v>
      </c>
      <c r="D96" s="32" t="s">
        <v>2647</v>
      </c>
      <c r="E96" s="28" t="s">
        <v>976</v>
      </c>
      <c r="F96" s="27" t="s">
        <v>2323</v>
      </c>
      <c r="G96" s="28" t="s">
        <v>2456</v>
      </c>
      <c r="H96" s="27" t="s">
        <v>2455</v>
      </c>
      <c r="M96"/>
    </row>
    <row r="97" spans="1:13" ht="19.899999999999999" customHeight="1" x14ac:dyDescent="0.25">
      <c r="A97" s="26" t="s">
        <v>120</v>
      </c>
      <c r="B97" s="29" t="s">
        <v>1413</v>
      </c>
      <c r="C97" s="26" t="s">
        <v>2432</v>
      </c>
      <c r="D97" s="32" t="s">
        <v>2647</v>
      </c>
      <c r="E97" s="28" t="s">
        <v>976</v>
      </c>
      <c r="F97" s="27" t="s">
        <v>2323</v>
      </c>
      <c r="G97" s="28" t="s">
        <v>2454</v>
      </c>
      <c r="H97" s="27" t="s">
        <v>2453</v>
      </c>
      <c r="M97"/>
    </row>
    <row r="98" spans="1:13" ht="19.899999999999999" customHeight="1" x14ac:dyDescent="0.25">
      <c r="A98" s="26" t="s">
        <v>120</v>
      </c>
      <c r="B98" s="29" t="s">
        <v>1413</v>
      </c>
      <c r="C98" s="26" t="s">
        <v>2432</v>
      </c>
      <c r="D98" s="32" t="s">
        <v>2647</v>
      </c>
      <c r="E98" s="28" t="s">
        <v>976</v>
      </c>
      <c r="F98" s="27" t="s">
        <v>2323</v>
      </c>
      <c r="G98" s="28" t="s">
        <v>2452</v>
      </c>
      <c r="H98" s="27" t="s">
        <v>2451</v>
      </c>
      <c r="M98"/>
    </row>
    <row r="99" spans="1:13" ht="19.899999999999999" customHeight="1" x14ac:dyDescent="0.25">
      <c r="A99" s="26" t="s">
        <v>120</v>
      </c>
      <c r="B99" s="29" t="s">
        <v>1413</v>
      </c>
      <c r="C99" s="26" t="s">
        <v>2432</v>
      </c>
      <c r="D99" s="32" t="s">
        <v>2647</v>
      </c>
      <c r="E99" s="28" t="s">
        <v>976</v>
      </c>
      <c r="F99" s="27" t="s">
        <v>2323</v>
      </c>
      <c r="G99" s="28" t="s">
        <v>2450</v>
      </c>
      <c r="H99" s="27" t="s">
        <v>2449</v>
      </c>
      <c r="M99"/>
    </row>
    <row r="100" spans="1:13" ht="19.899999999999999" customHeight="1" x14ac:dyDescent="0.25">
      <c r="A100" s="26" t="s">
        <v>120</v>
      </c>
      <c r="B100" s="29" t="s">
        <v>1413</v>
      </c>
      <c r="C100" s="26" t="s">
        <v>2432</v>
      </c>
      <c r="D100" s="32" t="s">
        <v>2647</v>
      </c>
      <c r="E100" s="28" t="s">
        <v>976</v>
      </c>
      <c r="F100" s="27" t="s">
        <v>2323</v>
      </c>
      <c r="G100" s="28" t="s">
        <v>2448</v>
      </c>
      <c r="H100" s="27" t="s">
        <v>2447</v>
      </c>
      <c r="M100"/>
    </row>
    <row r="101" spans="1:13" ht="19.899999999999999" customHeight="1" x14ac:dyDescent="0.25">
      <c r="A101" s="26" t="s">
        <v>120</v>
      </c>
      <c r="B101" s="29" t="s">
        <v>1413</v>
      </c>
      <c r="C101" s="26" t="s">
        <v>2432</v>
      </c>
      <c r="D101" s="32" t="s">
        <v>2647</v>
      </c>
      <c r="E101" s="28" t="s">
        <v>976</v>
      </c>
      <c r="F101" s="27" t="s">
        <v>2323</v>
      </c>
      <c r="G101" s="28" t="s">
        <v>2446</v>
      </c>
      <c r="H101" s="27" t="s">
        <v>2445</v>
      </c>
      <c r="M101"/>
    </row>
    <row r="102" spans="1:13" ht="19.899999999999999" customHeight="1" x14ac:dyDescent="0.25">
      <c r="A102" s="26" t="s">
        <v>120</v>
      </c>
      <c r="B102" s="29" t="s">
        <v>1413</v>
      </c>
      <c r="C102" s="26" t="s">
        <v>2432</v>
      </c>
      <c r="D102" s="32" t="s">
        <v>2647</v>
      </c>
      <c r="E102" s="28" t="s">
        <v>976</v>
      </c>
      <c r="F102" s="27" t="s">
        <v>2323</v>
      </c>
      <c r="G102" s="28" t="s">
        <v>2444</v>
      </c>
      <c r="H102" s="27" t="s">
        <v>2443</v>
      </c>
      <c r="M102"/>
    </row>
    <row r="103" spans="1:13" ht="19.899999999999999" customHeight="1" x14ac:dyDescent="0.25">
      <c r="A103" s="26" t="s">
        <v>120</v>
      </c>
      <c r="B103" s="29" t="s">
        <v>1413</v>
      </c>
      <c r="C103" s="26" t="s">
        <v>2432</v>
      </c>
      <c r="D103" s="32" t="s">
        <v>2647</v>
      </c>
      <c r="E103" s="28" t="s">
        <v>976</v>
      </c>
      <c r="F103" s="27" t="s">
        <v>2323</v>
      </c>
      <c r="G103" s="28" t="s">
        <v>2442</v>
      </c>
      <c r="H103" s="27" t="s">
        <v>2441</v>
      </c>
      <c r="M103"/>
    </row>
    <row r="104" spans="1:13" ht="19.899999999999999" customHeight="1" x14ac:dyDescent="0.25">
      <c r="A104" s="26" t="s">
        <v>120</v>
      </c>
      <c r="B104" s="29" t="s">
        <v>1413</v>
      </c>
      <c r="C104" s="26" t="s">
        <v>2432</v>
      </c>
      <c r="D104" s="32" t="s">
        <v>2647</v>
      </c>
      <c r="E104" s="28" t="s">
        <v>976</v>
      </c>
      <c r="F104" s="27" t="s">
        <v>2323</v>
      </c>
      <c r="G104" s="28" t="s">
        <v>2440</v>
      </c>
      <c r="H104" s="27" t="s">
        <v>2439</v>
      </c>
      <c r="M104"/>
    </row>
    <row r="105" spans="1:13" ht="19.899999999999999" customHeight="1" x14ac:dyDescent="0.25">
      <c r="A105" s="26" t="s">
        <v>120</v>
      </c>
      <c r="B105" s="29" t="s">
        <v>1413</v>
      </c>
      <c r="C105" s="26" t="s">
        <v>2432</v>
      </c>
      <c r="D105" s="32" t="s">
        <v>2647</v>
      </c>
      <c r="E105" s="28" t="s">
        <v>976</v>
      </c>
      <c r="F105" s="27" t="s">
        <v>2323</v>
      </c>
      <c r="G105" s="28" t="s">
        <v>2438</v>
      </c>
      <c r="H105" s="27" t="s">
        <v>2437</v>
      </c>
      <c r="M105"/>
    </row>
    <row r="106" spans="1:13" ht="19.899999999999999" customHeight="1" x14ac:dyDescent="0.25">
      <c r="A106" s="26" t="s">
        <v>120</v>
      </c>
      <c r="B106" s="29" t="s">
        <v>1413</v>
      </c>
      <c r="C106" s="26" t="s">
        <v>2432</v>
      </c>
      <c r="D106" s="32" t="s">
        <v>2647</v>
      </c>
      <c r="E106" s="28" t="s">
        <v>976</v>
      </c>
      <c r="F106" s="27" t="s">
        <v>2323</v>
      </c>
      <c r="G106" s="28" t="s">
        <v>2436</v>
      </c>
      <c r="H106" s="27" t="s">
        <v>2435</v>
      </c>
      <c r="M106"/>
    </row>
    <row r="107" spans="1:13" ht="19.899999999999999" customHeight="1" x14ac:dyDescent="0.25">
      <c r="A107" s="26" t="s">
        <v>120</v>
      </c>
      <c r="B107" s="29" t="s">
        <v>1413</v>
      </c>
      <c r="C107" s="26" t="s">
        <v>2432</v>
      </c>
      <c r="D107" s="32" t="s">
        <v>2647</v>
      </c>
      <c r="E107" s="28" t="s">
        <v>976</v>
      </c>
      <c r="F107" s="27" t="s">
        <v>2323</v>
      </c>
      <c r="G107" s="28" t="s">
        <v>2434</v>
      </c>
      <c r="H107" s="27" t="s">
        <v>2433</v>
      </c>
      <c r="M107"/>
    </row>
    <row r="108" spans="1:13" ht="19.899999999999999" customHeight="1" x14ac:dyDescent="0.25">
      <c r="A108" s="26" t="s">
        <v>120</v>
      </c>
      <c r="B108" s="29" t="s">
        <v>1413</v>
      </c>
      <c r="C108" s="26" t="s">
        <v>2432</v>
      </c>
      <c r="D108" s="32" t="s">
        <v>2647</v>
      </c>
      <c r="E108" s="28" t="s">
        <v>976</v>
      </c>
      <c r="F108" s="27" t="s">
        <v>2323</v>
      </c>
      <c r="G108" s="28" t="s">
        <v>2431</v>
      </c>
      <c r="H108" s="27" t="s">
        <v>2430</v>
      </c>
      <c r="M108"/>
    </row>
    <row r="109" spans="1:13" ht="19.899999999999999" customHeight="1" x14ac:dyDescent="0.25">
      <c r="A109" s="26" t="s">
        <v>120</v>
      </c>
      <c r="B109" s="29" t="s">
        <v>1410</v>
      </c>
      <c r="C109" s="26" t="s">
        <v>2411</v>
      </c>
      <c r="D109" s="32" t="s">
        <v>2647</v>
      </c>
      <c r="E109" s="28" t="s">
        <v>976</v>
      </c>
      <c r="F109" s="27" t="s">
        <v>2323</v>
      </c>
      <c r="G109" s="28" t="s">
        <v>2429</v>
      </c>
      <c r="H109" s="27" t="s">
        <v>2428</v>
      </c>
      <c r="M109"/>
    </row>
    <row r="110" spans="1:13" ht="19.899999999999999" customHeight="1" x14ac:dyDescent="0.25">
      <c r="A110" s="26" t="s">
        <v>120</v>
      </c>
      <c r="B110" s="29" t="s">
        <v>1410</v>
      </c>
      <c r="C110" s="26" t="s">
        <v>2411</v>
      </c>
      <c r="D110" s="32" t="s">
        <v>2647</v>
      </c>
      <c r="E110" s="28" t="s">
        <v>976</v>
      </c>
      <c r="F110" s="27" t="s">
        <v>2323</v>
      </c>
      <c r="G110" s="28" t="s">
        <v>2427</v>
      </c>
      <c r="H110" s="27" t="s">
        <v>2426</v>
      </c>
      <c r="M110"/>
    </row>
    <row r="111" spans="1:13" ht="19.899999999999999" customHeight="1" x14ac:dyDescent="0.25">
      <c r="A111" s="26" t="s">
        <v>120</v>
      </c>
      <c r="B111" s="29" t="s">
        <v>1410</v>
      </c>
      <c r="C111" s="26" t="s">
        <v>2411</v>
      </c>
      <c r="D111" s="32" t="s">
        <v>2647</v>
      </c>
      <c r="E111" s="28" t="s">
        <v>830</v>
      </c>
      <c r="F111" s="27" t="s">
        <v>2286</v>
      </c>
      <c r="G111" s="28" t="s">
        <v>2425</v>
      </c>
      <c r="H111" s="27" t="s">
        <v>2424</v>
      </c>
      <c r="M111"/>
    </row>
    <row r="112" spans="1:13" ht="19.899999999999999" customHeight="1" x14ac:dyDescent="0.25">
      <c r="A112" s="26" t="s">
        <v>120</v>
      </c>
      <c r="B112" s="29" t="s">
        <v>1410</v>
      </c>
      <c r="C112" s="26" t="s">
        <v>2411</v>
      </c>
      <c r="D112" s="32" t="s">
        <v>2647</v>
      </c>
      <c r="E112" s="28" t="s">
        <v>830</v>
      </c>
      <c r="F112" s="27" t="s">
        <v>2286</v>
      </c>
      <c r="G112" s="28" t="s">
        <v>2423</v>
      </c>
      <c r="H112" s="27" t="s">
        <v>2422</v>
      </c>
      <c r="M112"/>
    </row>
    <row r="113" spans="1:13" ht="19.899999999999999" customHeight="1" x14ac:dyDescent="0.25">
      <c r="A113" s="26" t="s">
        <v>120</v>
      </c>
      <c r="B113" s="29" t="s">
        <v>1410</v>
      </c>
      <c r="C113" s="26" t="s">
        <v>2411</v>
      </c>
      <c r="D113" s="32" t="s">
        <v>2647</v>
      </c>
      <c r="E113" s="28" t="s">
        <v>830</v>
      </c>
      <c r="F113" s="27" t="s">
        <v>2286</v>
      </c>
      <c r="G113" s="28" t="s">
        <v>2421</v>
      </c>
      <c r="H113" s="27" t="s">
        <v>2420</v>
      </c>
      <c r="M113"/>
    </row>
    <row r="114" spans="1:13" ht="19.899999999999999" customHeight="1" x14ac:dyDescent="0.25">
      <c r="A114" s="26" t="s">
        <v>120</v>
      </c>
      <c r="B114" s="29" t="s">
        <v>1410</v>
      </c>
      <c r="C114" s="26" t="s">
        <v>2411</v>
      </c>
      <c r="D114" s="32" t="s">
        <v>2647</v>
      </c>
      <c r="E114" s="28" t="s">
        <v>830</v>
      </c>
      <c r="F114" s="27" t="s">
        <v>2286</v>
      </c>
      <c r="G114" s="28" t="s">
        <v>2419</v>
      </c>
      <c r="H114" s="27" t="s">
        <v>2418</v>
      </c>
      <c r="M114"/>
    </row>
    <row r="115" spans="1:13" ht="19.899999999999999" customHeight="1" x14ac:dyDescent="0.25">
      <c r="A115" s="26" t="s">
        <v>120</v>
      </c>
      <c r="B115" s="29" t="s">
        <v>1410</v>
      </c>
      <c r="C115" s="26" t="s">
        <v>2411</v>
      </c>
      <c r="D115" s="32" t="s">
        <v>2647</v>
      </c>
      <c r="E115" s="28" t="s">
        <v>830</v>
      </c>
      <c r="F115" s="27" t="s">
        <v>2286</v>
      </c>
      <c r="G115" s="28" t="s">
        <v>2417</v>
      </c>
      <c r="H115" s="27" t="s">
        <v>2416</v>
      </c>
      <c r="M115"/>
    </row>
    <row r="116" spans="1:13" ht="19.899999999999999" customHeight="1" x14ac:dyDescent="0.25">
      <c r="A116" s="26" t="s">
        <v>120</v>
      </c>
      <c r="B116" s="29" t="s">
        <v>1410</v>
      </c>
      <c r="C116" s="26" t="s">
        <v>2411</v>
      </c>
      <c r="D116" s="32" t="s">
        <v>2647</v>
      </c>
      <c r="E116" s="28" t="s">
        <v>830</v>
      </c>
      <c r="F116" s="27" t="s">
        <v>2286</v>
      </c>
      <c r="G116" s="28" t="s">
        <v>2415</v>
      </c>
      <c r="H116" s="27" t="s">
        <v>2414</v>
      </c>
      <c r="M116"/>
    </row>
    <row r="117" spans="1:13" ht="19.899999999999999" customHeight="1" x14ac:dyDescent="0.25">
      <c r="A117" s="26" t="s">
        <v>120</v>
      </c>
      <c r="B117" s="29" t="s">
        <v>1410</v>
      </c>
      <c r="C117" s="26" t="s">
        <v>2411</v>
      </c>
      <c r="D117" s="32" t="s">
        <v>2647</v>
      </c>
      <c r="E117" s="28" t="s">
        <v>830</v>
      </c>
      <c r="F117" s="27" t="s">
        <v>2286</v>
      </c>
      <c r="G117" s="28" t="s">
        <v>2413</v>
      </c>
      <c r="H117" s="27" t="s">
        <v>2412</v>
      </c>
      <c r="M117"/>
    </row>
    <row r="118" spans="1:13" ht="19.899999999999999" customHeight="1" x14ac:dyDescent="0.25">
      <c r="A118" s="26" t="s">
        <v>120</v>
      </c>
      <c r="B118" s="29" t="s">
        <v>1410</v>
      </c>
      <c r="C118" s="26" t="s">
        <v>2411</v>
      </c>
      <c r="D118" s="32" t="s">
        <v>2647</v>
      </c>
      <c r="E118" s="28" t="s">
        <v>830</v>
      </c>
      <c r="F118" s="27" t="s">
        <v>2286</v>
      </c>
      <c r="G118" s="28" t="s">
        <v>2410</v>
      </c>
      <c r="H118" s="27" t="s">
        <v>2409</v>
      </c>
      <c r="M118"/>
    </row>
    <row r="119" spans="1:13" ht="19.899999999999999" customHeight="1" x14ac:dyDescent="0.25">
      <c r="A119" s="26" t="s">
        <v>120</v>
      </c>
      <c r="B119" s="29" t="s">
        <v>1295</v>
      </c>
      <c r="C119" s="26" t="s">
        <v>2387</v>
      </c>
      <c r="D119" s="32" t="s">
        <v>2647</v>
      </c>
      <c r="E119" s="28" t="s">
        <v>830</v>
      </c>
      <c r="F119" s="27" t="s">
        <v>2286</v>
      </c>
      <c r="G119" s="28" t="s">
        <v>2408</v>
      </c>
      <c r="H119" s="27" t="s">
        <v>2286</v>
      </c>
      <c r="M119"/>
    </row>
    <row r="120" spans="1:13" ht="19.899999999999999" customHeight="1" x14ac:dyDescent="0.25">
      <c r="A120" s="26" t="s">
        <v>120</v>
      </c>
      <c r="B120" s="29" t="s">
        <v>1295</v>
      </c>
      <c r="C120" s="26" t="s">
        <v>2387</v>
      </c>
      <c r="D120" s="32" t="s">
        <v>2647</v>
      </c>
      <c r="E120" s="28" t="s">
        <v>830</v>
      </c>
      <c r="F120" s="27" t="s">
        <v>2286</v>
      </c>
      <c r="G120" s="28" t="s">
        <v>2407</v>
      </c>
      <c r="H120" s="27" t="s">
        <v>2406</v>
      </c>
      <c r="M120"/>
    </row>
    <row r="121" spans="1:13" ht="19.899999999999999" customHeight="1" x14ac:dyDescent="0.25">
      <c r="A121" s="26" t="s">
        <v>120</v>
      </c>
      <c r="B121" s="29" t="s">
        <v>1295</v>
      </c>
      <c r="C121" s="26" t="s">
        <v>2387</v>
      </c>
      <c r="D121" s="32" t="s">
        <v>2647</v>
      </c>
      <c r="E121" s="28" t="s">
        <v>830</v>
      </c>
      <c r="F121" s="27" t="s">
        <v>2286</v>
      </c>
      <c r="G121" s="28" t="s">
        <v>2405</v>
      </c>
      <c r="H121" s="27" t="s">
        <v>2404</v>
      </c>
      <c r="M121"/>
    </row>
    <row r="122" spans="1:13" ht="19.899999999999999" customHeight="1" x14ac:dyDescent="0.25">
      <c r="A122" s="26" t="s">
        <v>120</v>
      </c>
      <c r="B122" s="29" t="s">
        <v>1295</v>
      </c>
      <c r="C122" s="26" t="s">
        <v>2387</v>
      </c>
      <c r="D122" s="32" t="s">
        <v>2647</v>
      </c>
      <c r="E122" s="28" t="s">
        <v>830</v>
      </c>
      <c r="F122" s="27" t="s">
        <v>2286</v>
      </c>
      <c r="G122" s="28" t="s">
        <v>2403</v>
      </c>
      <c r="H122" s="27" t="s">
        <v>2402</v>
      </c>
      <c r="M122"/>
    </row>
    <row r="123" spans="1:13" ht="19.899999999999999" customHeight="1" x14ac:dyDescent="0.25">
      <c r="A123" s="26" t="s">
        <v>120</v>
      </c>
      <c r="B123" s="29" t="s">
        <v>1295</v>
      </c>
      <c r="C123" s="26" t="s">
        <v>2387</v>
      </c>
      <c r="D123" s="32" t="s">
        <v>2647</v>
      </c>
      <c r="E123" s="28" t="s">
        <v>830</v>
      </c>
      <c r="F123" s="27" t="s">
        <v>2286</v>
      </c>
      <c r="G123" s="28" t="s">
        <v>2401</v>
      </c>
      <c r="H123" s="27" t="s">
        <v>2400</v>
      </c>
      <c r="M123"/>
    </row>
    <row r="124" spans="1:13" ht="19.899999999999999" customHeight="1" x14ac:dyDescent="0.25">
      <c r="A124" s="26" t="s">
        <v>120</v>
      </c>
      <c r="B124" s="29" t="s">
        <v>1295</v>
      </c>
      <c r="C124" s="26" t="s">
        <v>2387</v>
      </c>
      <c r="D124" s="32" t="s">
        <v>2647</v>
      </c>
      <c r="E124" s="28" t="s">
        <v>830</v>
      </c>
      <c r="F124" s="27" t="s">
        <v>2286</v>
      </c>
      <c r="G124" s="28" t="s">
        <v>2399</v>
      </c>
      <c r="H124" s="27" t="s">
        <v>2398</v>
      </c>
      <c r="M124"/>
    </row>
    <row r="125" spans="1:13" ht="19.899999999999999" customHeight="1" x14ac:dyDescent="0.25">
      <c r="A125" s="26" t="s">
        <v>120</v>
      </c>
      <c r="B125" s="29" t="s">
        <v>1295</v>
      </c>
      <c r="C125" s="26" t="s">
        <v>2387</v>
      </c>
      <c r="D125" s="32" t="s">
        <v>2647</v>
      </c>
      <c r="E125" s="28" t="s">
        <v>830</v>
      </c>
      <c r="F125" s="27" t="s">
        <v>2286</v>
      </c>
      <c r="G125" s="28" t="s">
        <v>2397</v>
      </c>
      <c r="H125" s="27" t="s">
        <v>2396</v>
      </c>
      <c r="M125"/>
    </row>
    <row r="126" spans="1:13" ht="19.899999999999999" customHeight="1" x14ac:dyDescent="0.25">
      <c r="A126" s="26" t="s">
        <v>120</v>
      </c>
      <c r="B126" s="29" t="s">
        <v>1295</v>
      </c>
      <c r="C126" s="26" t="s">
        <v>2387</v>
      </c>
      <c r="D126" s="32" t="s">
        <v>2647</v>
      </c>
      <c r="E126" s="28" t="s">
        <v>830</v>
      </c>
      <c r="F126" s="27" t="s">
        <v>2286</v>
      </c>
      <c r="G126" s="28" t="s">
        <v>2395</v>
      </c>
      <c r="H126" s="27" t="s">
        <v>2394</v>
      </c>
      <c r="M126"/>
    </row>
    <row r="127" spans="1:13" ht="19.899999999999999" customHeight="1" x14ac:dyDescent="0.25">
      <c r="A127" s="26" t="s">
        <v>120</v>
      </c>
      <c r="B127" s="29" t="s">
        <v>1295</v>
      </c>
      <c r="C127" s="26" t="s">
        <v>2387</v>
      </c>
      <c r="D127" s="32" t="s">
        <v>2647</v>
      </c>
      <c r="E127" s="28" t="s">
        <v>830</v>
      </c>
      <c r="F127" s="27" t="s">
        <v>2286</v>
      </c>
      <c r="G127" s="28" t="s">
        <v>2393</v>
      </c>
      <c r="H127" s="27" t="s">
        <v>2392</v>
      </c>
      <c r="M127"/>
    </row>
    <row r="128" spans="1:13" ht="19.899999999999999" customHeight="1" x14ac:dyDescent="0.25">
      <c r="A128" s="26" t="s">
        <v>120</v>
      </c>
      <c r="B128" s="29" t="s">
        <v>1295</v>
      </c>
      <c r="C128" s="26" t="s">
        <v>2387</v>
      </c>
      <c r="D128" s="32" t="s">
        <v>2647</v>
      </c>
      <c r="E128" s="28" t="s">
        <v>830</v>
      </c>
      <c r="F128" s="27" t="s">
        <v>2286</v>
      </c>
      <c r="G128" s="28" t="s">
        <v>2391</v>
      </c>
      <c r="H128" s="27" t="s">
        <v>2390</v>
      </c>
      <c r="M128"/>
    </row>
    <row r="129" spans="1:13" ht="19.899999999999999" customHeight="1" x14ac:dyDescent="0.25">
      <c r="A129" s="26" t="s">
        <v>120</v>
      </c>
      <c r="B129" s="29" t="s">
        <v>1295</v>
      </c>
      <c r="C129" s="26" t="s">
        <v>2387</v>
      </c>
      <c r="D129" s="32" t="s">
        <v>2647</v>
      </c>
      <c r="E129" s="28" t="s">
        <v>830</v>
      </c>
      <c r="F129" s="27" t="s">
        <v>2286</v>
      </c>
      <c r="G129" s="28" t="s">
        <v>2389</v>
      </c>
      <c r="H129" s="27" t="s">
        <v>2388</v>
      </c>
      <c r="M129"/>
    </row>
    <row r="130" spans="1:13" ht="19.899999999999999" customHeight="1" x14ac:dyDescent="0.25">
      <c r="A130" s="26" t="s">
        <v>120</v>
      </c>
      <c r="B130" s="29" t="s">
        <v>1295</v>
      </c>
      <c r="C130" s="26" t="s">
        <v>2387</v>
      </c>
      <c r="D130" s="27" t="s">
        <v>2648</v>
      </c>
      <c r="E130" s="28" t="s">
        <v>332</v>
      </c>
      <c r="F130" s="27" t="s">
        <v>331</v>
      </c>
      <c r="G130" s="28" t="s">
        <v>2386</v>
      </c>
      <c r="H130" s="27" t="s">
        <v>2385</v>
      </c>
      <c r="M130"/>
    </row>
    <row r="131" spans="1:13" ht="19.899999999999999" customHeight="1" x14ac:dyDescent="0.25">
      <c r="A131" s="26" t="s">
        <v>120</v>
      </c>
      <c r="B131" s="29" t="s">
        <v>980</v>
      </c>
      <c r="C131" s="26" t="s">
        <v>2361</v>
      </c>
      <c r="D131" s="27" t="s">
        <v>2648</v>
      </c>
      <c r="E131" s="28" t="s">
        <v>332</v>
      </c>
      <c r="F131" s="27" t="s">
        <v>331</v>
      </c>
      <c r="G131" s="28" t="s">
        <v>2384</v>
      </c>
      <c r="H131" s="27" t="s">
        <v>2383</v>
      </c>
      <c r="M131"/>
    </row>
    <row r="132" spans="1:13" ht="19.899999999999999" customHeight="1" x14ac:dyDescent="0.25">
      <c r="A132" s="26" t="s">
        <v>120</v>
      </c>
      <c r="B132" s="29" t="s">
        <v>980</v>
      </c>
      <c r="C132" s="26" t="s">
        <v>2361</v>
      </c>
      <c r="D132" s="27" t="s">
        <v>2648</v>
      </c>
      <c r="E132" s="28" t="s">
        <v>332</v>
      </c>
      <c r="F132" s="27" t="s">
        <v>331</v>
      </c>
      <c r="G132" s="28" t="s">
        <v>2382</v>
      </c>
      <c r="H132" s="27" t="s">
        <v>2381</v>
      </c>
      <c r="M132"/>
    </row>
    <row r="133" spans="1:13" ht="19.899999999999999" customHeight="1" x14ac:dyDescent="0.25">
      <c r="A133" s="26" t="s">
        <v>120</v>
      </c>
      <c r="B133" s="29" t="s">
        <v>980</v>
      </c>
      <c r="C133" s="26" t="s">
        <v>2361</v>
      </c>
      <c r="D133" s="27" t="s">
        <v>2648</v>
      </c>
      <c r="E133" s="28" t="s">
        <v>332</v>
      </c>
      <c r="F133" s="27" t="s">
        <v>331</v>
      </c>
      <c r="G133" s="28" t="s">
        <v>2380</v>
      </c>
      <c r="H133" s="27" t="s">
        <v>2379</v>
      </c>
      <c r="M133"/>
    </row>
    <row r="134" spans="1:13" ht="19.899999999999999" customHeight="1" x14ac:dyDescent="0.25">
      <c r="A134" s="26" t="s">
        <v>120</v>
      </c>
      <c r="B134" s="29" t="s">
        <v>980</v>
      </c>
      <c r="C134" s="26" t="s">
        <v>2361</v>
      </c>
      <c r="D134" s="27" t="s">
        <v>2648</v>
      </c>
      <c r="E134" s="28" t="s">
        <v>332</v>
      </c>
      <c r="F134" s="27" t="s">
        <v>331</v>
      </c>
      <c r="G134" s="28" t="s">
        <v>2378</v>
      </c>
      <c r="H134" s="27" t="s">
        <v>2377</v>
      </c>
      <c r="M134"/>
    </row>
    <row r="135" spans="1:13" ht="19.899999999999999" customHeight="1" x14ac:dyDescent="0.25">
      <c r="A135" s="26" t="s">
        <v>120</v>
      </c>
      <c r="B135" s="29" t="s">
        <v>980</v>
      </c>
      <c r="C135" s="26" t="s">
        <v>2361</v>
      </c>
      <c r="D135" s="27" t="s">
        <v>2648</v>
      </c>
      <c r="E135" s="28" t="s">
        <v>332</v>
      </c>
      <c r="F135" s="27" t="s">
        <v>331</v>
      </c>
      <c r="G135" s="28" t="s">
        <v>2376</v>
      </c>
      <c r="H135" s="27" t="s">
        <v>2375</v>
      </c>
      <c r="M135"/>
    </row>
    <row r="136" spans="1:13" ht="19.899999999999999" customHeight="1" x14ac:dyDescent="0.25">
      <c r="A136" s="26" t="s">
        <v>120</v>
      </c>
      <c r="B136" s="29" t="s">
        <v>980</v>
      </c>
      <c r="C136" s="26" t="s">
        <v>2361</v>
      </c>
      <c r="D136" s="27" t="s">
        <v>2648</v>
      </c>
      <c r="E136" s="28" t="s">
        <v>332</v>
      </c>
      <c r="F136" s="27" t="s">
        <v>331</v>
      </c>
      <c r="G136" s="28" t="s">
        <v>2374</v>
      </c>
      <c r="H136" s="27" t="s">
        <v>2373</v>
      </c>
      <c r="M136"/>
    </row>
    <row r="137" spans="1:13" ht="19.899999999999999" customHeight="1" x14ac:dyDescent="0.25">
      <c r="A137" s="26" t="s">
        <v>120</v>
      </c>
      <c r="B137" s="29" t="s">
        <v>980</v>
      </c>
      <c r="C137" s="26" t="s">
        <v>2361</v>
      </c>
      <c r="D137" s="27" t="s">
        <v>2648</v>
      </c>
      <c r="E137" s="28" t="s">
        <v>332</v>
      </c>
      <c r="F137" s="27" t="s">
        <v>331</v>
      </c>
      <c r="G137" s="28" t="s">
        <v>2372</v>
      </c>
      <c r="H137" s="27" t="s">
        <v>2371</v>
      </c>
      <c r="M137"/>
    </row>
    <row r="138" spans="1:13" ht="19.899999999999999" customHeight="1" x14ac:dyDescent="0.25">
      <c r="A138" s="26" t="s">
        <v>120</v>
      </c>
      <c r="B138" s="29" t="s">
        <v>980</v>
      </c>
      <c r="C138" s="26" t="s">
        <v>2361</v>
      </c>
      <c r="D138" s="27" t="s">
        <v>2648</v>
      </c>
      <c r="E138" s="28" t="s">
        <v>332</v>
      </c>
      <c r="F138" s="27" t="s">
        <v>331</v>
      </c>
      <c r="G138" s="28" t="s">
        <v>2370</v>
      </c>
      <c r="H138" s="27" t="s">
        <v>2369</v>
      </c>
      <c r="M138"/>
    </row>
    <row r="139" spans="1:13" ht="19.899999999999999" customHeight="1" x14ac:dyDescent="0.25">
      <c r="A139" s="26" t="s">
        <v>120</v>
      </c>
      <c r="B139" s="29" t="s">
        <v>980</v>
      </c>
      <c r="C139" s="26" t="s">
        <v>2361</v>
      </c>
      <c r="D139" s="27" t="s">
        <v>2648</v>
      </c>
      <c r="E139" s="28" t="s">
        <v>332</v>
      </c>
      <c r="F139" s="27" t="s">
        <v>331</v>
      </c>
      <c r="G139" s="28" t="s">
        <v>2368</v>
      </c>
      <c r="H139" s="27" t="s">
        <v>2367</v>
      </c>
      <c r="M139"/>
    </row>
    <row r="140" spans="1:13" ht="19.899999999999999" customHeight="1" x14ac:dyDescent="0.25">
      <c r="A140" s="26" t="s">
        <v>120</v>
      </c>
      <c r="B140" s="29" t="s">
        <v>980</v>
      </c>
      <c r="C140" s="26" t="s">
        <v>2361</v>
      </c>
      <c r="D140" s="27" t="s">
        <v>2648</v>
      </c>
      <c r="E140" s="28" t="s">
        <v>302</v>
      </c>
      <c r="F140" s="27" t="s">
        <v>301</v>
      </c>
      <c r="G140" s="28" t="s">
        <v>2366</v>
      </c>
      <c r="H140" s="27" t="s">
        <v>1418</v>
      </c>
      <c r="M140"/>
    </row>
    <row r="141" spans="1:13" ht="19.899999999999999" customHeight="1" x14ac:dyDescent="0.25">
      <c r="A141" s="26" t="s">
        <v>120</v>
      </c>
      <c r="B141" s="29" t="s">
        <v>980</v>
      </c>
      <c r="C141" s="26" t="s">
        <v>2361</v>
      </c>
      <c r="D141" s="27" t="s">
        <v>2648</v>
      </c>
      <c r="E141" s="28" t="s">
        <v>302</v>
      </c>
      <c r="F141" s="27" t="s">
        <v>301</v>
      </c>
      <c r="G141" s="28" t="s">
        <v>2365</v>
      </c>
      <c r="H141" s="27" t="s">
        <v>2364</v>
      </c>
      <c r="M141"/>
    </row>
    <row r="142" spans="1:13" ht="19.899999999999999" customHeight="1" x14ac:dyDescent="0.25">
      <c r="A142" s="26" t="s">
        <v>120</v>
      </c>
      <c r="B142" s="29" t="s">
        <v>980</v>
      </c>
      <c r="C142" s="26" t="s">
        <v>2361</v>
      </c>
      <c r="D142" s="27" t="s">
        <v>2648</v>
      </c>
      <c r="E142" s="28" t="s">
        <v>302</v>
      </c>
      <c r="F142" s="27" t="s">
        <v>301</v>
      </c>
      <c r="G142" s="28" t="s">
        <v>2363</v>
      </c>
      <c r="H142" s="27" t="s">
        <v>2362</v>
      </c>
      <c r="M142"/>
    </row>
    <row r="143" spans="1:13" ht="19.899999999999999" customHeight="1" x14ac:dyDescent="0.25">
      <c r="A143" s="26" t="s">
        <v>120</v>
      </c>
      <c r="B143" s="29" t="s">
        <v>980</v>
      </c>
      <c r="C143" s="26" t="s">
        <v>2361</v>
      </c>
      <c r="D143" s="27" t="s">
        <v>2648</v>
      </c>
      <c r="E143" s="28" t="s">
        <v>302</v>
      </c>
      <c r="F143" s="27" t="s">
        <v>301</v>
      </c>
      <c r="G143" s="28" t="s">
        <v>2360</v>
      </c>
      <c r="H143" s="27" t="s">
        <v>2359</v>
      </c>
      <c r="M143"/>
    </row>
    <row r="144" spans="1:13" ht="19.899999999999999" customHeight="1" x14ac:dyDescent="0.25">
      <c r="A144" s="26" t="s">
        <v>120</v>
      </c>
      <c r="B144" s="29" t="s">
        <v>976</v>
      </c>
      <c r="C144" s="26" t="s">
        <v>2323</v>
      </c>
      <c r="D144" s="27" t="s">
        <v>2648</v>
      </c>
      <c r="E144" s="28" t="s">
        <v>302</v>
      </c>
      <c r="F144" s="27" t="s">
        <v>301</v>
      </c>
      <c r="G144" s="28" t="s">
        <v>2358</v>
      </c>
      <c r="H144" s="27" t="s">
        <v>2357</v>
      </c>
      <c r="M144"/>
    </row>
    <row r="145" spans="1:13" ht="19.899999999999999" customHeight="1" x14ac:dyDescent="0.25">
      <c r="A145" s="26" t="s">
        <v>120</v>
      </c>
      <c r="B145" s="29" t="s">
        <v>976</v>
      </c>
      <c r="C145" s="26" t="s">
        <v>2323</v>
      </c>
      <c r="D145" s="27" t="s">
        <v>2648</v>
      </c>
      <c r="E145" s="28" t="s">
        <v>302</v>
      </c>
      <c r="F145" s="27" t="s">
        <v>301</v>
      </c>
      <c r="G145" s="28" t="s">
        <v>2356</v>
      </c>
      <c r="H145" s="27" t="s">
        <v>2355</v>
      </c>
      <c r="M145"/>
    </row>
    <row r="146" spans="1:13" ht="19.899999999999999" customHeight="1" x14ac:dyDescent="0.25">
      <c r="A146" s="26" t="s">
        <v>120</v>
      </c>
      <c r="B146" s="29" t="s">
        <v>976</v>
      </c>
      <c r="C146" s="26" t="s">
        <v>2323</v>
      </c>
      <c r="D146" s="27" t="s">
        <v>2648</v>
      </c>
      <c r="E146" s="28" t="s">
        <v>302</v>
      </c>
      <c r="F146" s="27" t="s">
        <v>301</v>
      </c>
      <c r="G146" s="28" t="s">
        <v>2354</v>
      </c>
      <c r="H146" s="27" t="s">
        <v>2353</v>
      </c>
      <c r="M146"/>
    </row>
    <row r="147" spans="1:13" ht="19.899999999999999" customHeight="1" x14ac:dyDescent="0.25">
      <c r="A147" s="26" t="s">
        <v>120</v>
      </c>
      <c r="B147" s="29" t="s">
        <v>976</v>
      </c>
      <c r="C147" s="26" t="s">
        <v>2323</v>
      </c>
      <c r="D147" s="27" t="s">
        <v>2648</v>
      </c>
      <c r="E147" s="28" t="s">
        <v>302</v>
      </c>
      <c r="F147" s="27" t="s">
        <v>301</v>
      </c>
      <c r="G147" s="28" t="s">
        <v>2352</v>
      </c>
      <c r="H147" s="27" t="s">
        <v>2351</v>
      </c>
      <c r="M147"/>
    </row>
    <row r="148" spans="1:13" ht="19.899999999999999" customHeight="1" x14ac:dyDescent="0.25">
      <c r="A148" s="26" t="s">
        <v>120</v>
      </c>
      <c r="B148" s="29" t="s">
        <v>976</v>
      </c>
      <c r="C148" s="26" t="s">
        <v>2323</v>
      </c>
      <c r="D148" s="27" t="s">
        <v>2648</v>
      </c>
      <c r="E148" s="28" t="s">
        <v>302</v>
      </c>
      <c r="F148" s="27" t="s">
        <v>301</v>
      </c>
      <c r="G148" s="28" t="s">
        <v>2350</v>
      </c>
      <c r="H148" s="27" t="s">
        <v>2349</v>
      </c>
      <c r="M148"/>
    </row>
    <row r="149" spans="1:13" ht="19.899999999999999" customHeight="1" x14ac:dyDescent="0.25">
      <c r="A149" s="26" t="s">
        <v>120</v>
      </c>
      <c r="B149" s="29" t="s">
        <v>976</v>
      </c>
      <c r="C149" s="26" t="s">
        <v>2323</v>
      </c>
      <c r="D149" s="27" t="s">
        <v>2648</v>
      </c>
      <c r="E149" s="28" t="s">
        <v>302</v>
      </c>
      <c r="F149" s="27" t="s">
        <v>301</v>
      </c>
      <c r="G149" s="28" t="s">
        <v>2348</v>
      </c>
      <c r="H149" s="27" t="s">
        <v>2347</v>
      </c>
      <c r="M149"/>
    </row>
    <row r="150" spans="1:13" ht="19.899999999999999" customHeight="1" x14ac:dyDescent="0.25">
      <c r="A150" s="26" t="s">
        <v>120</v>
      </c>
      <c r="B150" s="29" t="s">
        <v>976</v>
      </c>
      <c r="C150" s="26" t="s">
        <v>2323</v>
      </c>
      <c r="D150" s="27" t="s">
        <v>2648</v>
      </c>
      <c r="E150" s="28" t="s">
        <v>302</v>
      </c>
      <c r="F150" s="27" t="s">
        <v>301</v>
      </c>
      <c r="G150" s="28" t="s">
        <v>2346</v>
      </c>
      <c r="H150" s="27" t="s">
        <v>2345</v>
      </c>
      <c r="M150"/>
    </row>
    <row r="151" spans="1:13" ht="19.899999999999999" customHeight="1" x14ac:dyDescent="0.25">
      <c r="A151" s="26" t="s">
        <v>120</v>
      </c>
      <c r="B151" s="29" t="s">
        <v>976</v>
      </c>
      <c r="C151" s="26" t="s">
        <v>2323</v>
      </c>
      <c r="D151" s="27" t="s">
        <v>2648</v>
      </c>
      <c r="E151" s="28" t="s">
        <v>302</v>
      </c>
      <c r="F151" s="27" t="s">
        <v>301</v>
      </c>
      <c r="G151" s="28" t="s">
        <v>2344</v>
      </c>
      <c r="H151" s="27" t="s">
        <v>2045</v>
      </c>
      <c r="M151"/>
    </row>
    <row r="152" spans="1:13" ht="19.899999999999999" customHeight="1" x14ac:dyDescent="0.25">
      <c r="A152" s="26" t="s">
        <v>120</v>
      </c>
      <c r="B152" s="29" t="s">
        <v>976</v>
      </c>
      <c r="C152" s="26" t="s">
        <v>2323</v>
      </c>
      <c r="D152" s="27" t="s">
        <v>2648</v>
      </c>
      <c r="E152" s="28" t="s">
        <v>302</v>
      </c>
      <c r="F152" s="27" t="s">
        <v>301</v>
      </c>
      <c r="G152" s="28" t="s">
        <v>2343</v>
      </c>
      <c r="H152" s="27" t="s">
        <v>2342</v>
      </c>
      <c r="M152"/>
    </row>
    <row r="153" spans="1:13" ht="19.899999999999999" customHeight="1" x14ac:dyDescent="0.25">
      <c r="A153" s="26" t="s">
        <v>120</v>
      </c>
      <c r="B153" s="29" t="s">
        <v>976</v>
      </c>
      <c r="C153" s="26" t="s">
        <v>2323</v>
      </c>
      <c r="D153" s="27" t="s">
        <v>2648</v>
      </c>
      <c r="E153" s="28" t="s">
        <v>302</v>
      </c>
      <c r="F153" s="27" t="s">
        <v>301</v>
      </c>
      <c r="G153" s="28" t="s">
        <v>2341</v>
      </c>
      <c r="H153" s="27" t="s">
        <v>2340</v>
      </c>
      <c r="M153"/>
    </row>
    <row r="154" spans="1:13" ht="19.899999999999999" customHeight="1" x14ac:dyDescent="0.25">
      <c r="A154" s="26" t="s">
        <v>120</v>
      </c>
      <c r="B154" s="29" t="s">
        <v>976</v>
      </c>
      <c r="C154" s="26" t="s">
        <v>2323</v>
      </c>
      <c r="D154" s="27" t="s">
        <v>2648</v>
      </c>
      <c r="E154" s="28" t="s">
        <v>261</v>
      </c>
      <c r="F154" s="27" t="s">
        <v>260</v>
      </c>
      <c r="G154" s="28" t="s">
        <v>2339</v>
      </c>
      <c r="H154" s="27" t="s">
        <v>2338</v>
      </c>
      <c r="M154"/>
    </row>
    <row r="155" spans="1:13" ht="19.899999999999999" customHeight="1" x14ac:dyDescent="0.25">
      <c r="A155" s="26" t="s">
        <v>120</v>
      </c>
      <c r="B155" s="29" t="s">
        <v>976</v>
      </c>
      <c r="C155" s="26" t="s">
        <v>2323</v>
      </c>
      <c r="D155" s="27" t="s">
        <v>2648</v>
      </c>
      <c r="E155" s="28" t="s">
        <v>261</v>
      </c>
      <c r="F155" s="27" t="s">
        <v>260</v>
      </c>
      <c r="G155" s="28" t="s">
        <v>2337</v>
      </c>
      <c r="H155" s="27" t="s">
        <v>2336</v>
      </c>
      <c r="M155"/>
    </row>
    <row r="156" spans="1:13" ht="19.899999999999999" customHeight="1" x14ac:dyDescent="0.25">
      <c r="A156" s="26" t="s">
        <v>120</v>
      </c>
      <c r="B156" s="29" t="s">
        <v>976</v>
      </c>
      <c r="C156" s="26" t="s">
        <v>2323</v>
      </c>
      <c r="D156" s="27" t="s">
        <v>2648</v>
      </c>
      <c r="E156" s="28" t="s">
        <v>261</v>
      </c>
      <c r="F156" s="27" t="s">
        <v>260</v>
      </c>
      <c r="G156" s="28" t="s">
        <v>2335</v>
      </c>
      <c r="H156" s="27" t="s">
        <v>2334</v>
      </c>
      <c r="M156"/>
    </row>
    <row r="157" spans="1:13" ht="19.899999999999999" customHeight="1" x14ac:dyDescent="0.25">
      <c r="A157" s="26" t="s">
        <v>120</v>
      </c>
      <c r="B157" s="29" t="s">
        <v>976</v>
      </c>
      <c r="C157" s="26" t="s">
        <v>2323</v>
      </c>
      <c r="D157" s="27" t="s">
        <v>2648</v>
      </c>
      <c r="E157" s="28" t="s">
        <v>261</v>
      </c>
      <c r="F157" s="27" t="s">
        <v>260</v>
      </c>
      <c r="G157" s="28" t="s">
        <v>2333</v>
      </c>
      <c r="H157" s="27" t="s">
        <v>2332</v>
      </c>
      <c r="M157"/>
    </row>
    <row r="158" spans="1:13" ht="19.899999999999999" customHeight="1" x14ac:dyDescent="0.25">
      <c r="A158" s="26" t="s">
        <v>120</v>
      </c>
      <c r="B158" s="29" t="s">
        <v>976</v>
      </c>
      <c r="C158" s="26" t="s">
        <v>2323</v>
      </c>
      <c r="D158" s="27" t="s">
        <v>2648</v>
      </c>
      <c r="E158" s="28" t="s">
        <v>261</v>
      </c>
      <c r="F158" s="27" t="s">
        <v>260</v>
      </c>
      <c r="G158" s="28" t="s">
        <v>2331</v>
      </c>
      <c r="H158" s="27" t="s">
        <v>2330</v>
      </c>
      <c r="M158"/>
    </row>
    <row r="159" spans="1:13" ht="19.899999999999999" customHeight="1" x14ac:dyDescent="0.25">
      <c r="A159" s="26" t="s">
        <v>120</v>
      </c>
      <c r="B159" s="29" t="s">
        <v>976</v>
      </c>
      <c r="C159" s="26" t="s">
        <v>2323</v>
      </c>
      <c r="D159" s="27" t="s">
        <v>2648</v>
      </c>
      <c r="E159" s="28" t="s">
        <v>261</v>
      </c>
      <c r="F159" s="27" t="s">
        <v>260</v>
      </c>
      <c r="G159" s="28" t="s">
        <v>2329</v>
      </c>
      <c r="H159" s="27" t="s">
        <v>2328</v>
      </c>
      <c r="M159"/>
    </row>
    <row r="160" spans="1:13" ht="19.899999999999999" customHeight="1" x14ac:dyDescent="0.25">
      <c r="A160" s="26" t="s">
        <v>120</v>
      </c>
      <c r="B160" s="29" t="s">
        <v>976</v>
      </c>
      <c r="C160" s="26" t="s">
        <v>2323</v>
      </c>
      <c r="D160" s="27" t="s">
        <v>2648</v>
      </c>
      <c r="E160" s="28" t="s">
        <v>261</v>
      </c>
      <c r="F160" s="27" t="s">
        <v>260</v>
      </c>
      <c r="G160" s="28" t="s">
        <v>2327</v>
      </c>
      <c r="H160" s="27" t="s">
        <v>2326</v>
      </c>
      <c r="M160"/>
    </row>
    <row r="161" spans="1:13" ht="19.899999999999999" customHeight="1" x14ac:dyDescent="0.25">
      <c r="A161" s="26" t="s">
        <v>120</v>
      </c>
      <c r="B161" s="29" t="s">
        <v>976</v>
      </c>
      <c r="C161" s="26" t="s">
        <v>2323</v>
      </c>
      <c r="D161" s="27" t="s">
        <v>2648</v>
      </c>
      <c r="E161" s="28" t="s">
        <v>261</v>
      </c>
      <c r="F161" s="27" t="s">
        <v>260</v>
      </c>
      <c r="G161" s="28" t="s">
        <v>2325</v>
      </c>
      <c r="H161" s="27" t="s">
        <v>2324</v>
      </c>
      <c r="M161"/>
    </row>
    <row r="162" spans="1:13" ht="19.899999999999999" customHeight="1" x14ac:dyDescent="0.25">
      <c r="A162" s="26" t="s">
        <v>120</v>
      </c>
      <c r="B162" s="29" t="s">
        <v>976</v>
      </c>
      <c r="C162" s="26" t="s">
        <v>2323</v>
      </c>
      <c r="D162" s="27" t="s">
        <v>2648</v>
      </c>
      <c r="E162" s="28" t="s">
        <v>261</v>
      </c>
      <c r="F162" s="27" t="s">
        <v>260</v>
      </c>
      <c r="G162" s="28" t="s">
        <v>2322</v>
      </c>
      <c r="H162" s="27" t="s">
        <v>2321</v>
      </c>
      <c r="M162"/>
    </row>
    <row r="163" spans="1:13" ht="19.899999999999999" customHeight="1" x14ac:dyDescent="0.25">
      <c r="A163" s="26" t="s">
        <v>120</v>
      </c>
      <c r="B163" s="29" t="s">
        <v>830</v>
      </c>
      <c r="C163" s="26" t="s">
        <v>2286</v>
      </c>
      <c r="D163" s="27" t="s">
        <v>2648</v>
      </c>
      <c r="E163" s="28" t="s">
        <v>261</v>
      </c>
      <c r="F163" s="27" t="s">
        <v>260</v>
      </c>
      <c r="G163" s="28" t="s">
        <v>2320</v>
      </c>
      <c r="H163" s="27" t="s">
        <v>2319</v>
      </c>
      <c r="M163"/>
    </row>
    <row r="164" spans="1:13" ht="19.899999999999999" customHeight="1" x14ac:dyDescent="0.25">
      <c r="A164" s="26" t="s">
        <v>120</v>
      </c>
      <c r="B164" s="29" t="s">
        <v>830</v>
      </c>
      <c r="C164" s="26" t="s">
        <v>2286</v>
      </c>
      <c r="D164" s="27" t="s">
        <v>2648</v>
      </c>
      <c r="E164" s="28" t="s">
        <v>261</v>
      </c>
      <c r="F164" s="27" t="s">
        <v>260</v>
      </c>
      <c r="G164" s="28" t="s">
        <v>2318</v>
      </c>
      <c r="H164" s="27" t="s">
        <v>2317</v>
      </c>
      <c r="M164"/>
    </row>
    <row r="165" spans="1:13" ht="19.899999999999999" customHeight="1" x14ac:dyDescent="0.25">
      <c r="A165" s="26" t="s">
        <v>120</v>
      </c>
      <c r="B165" s="29" t="s">
        <v>830</v>
      </c>
      <c r="C165" s="26" t="s">
        <v>2286</v>
      </c>
      <c r="D165" s="27" t="s">
        <v>2648</v>
      </c>
      <c r="E165" s="28" t="s">
        <v>261</v>
      </c>
      <c r="F165" s="27" t="s">
        <v>260</v>
      </c>
      <c r="G165" s="28" t="s">
        <v>2316</v>
      </c>
      <c r="H165" s="27" t="s">
        <v>2315</v>
      </c>
      <c r="M165"/>
    </row>
    <row r="166" spans="1:13" ht="19.899999999999999" customHeight="1" x14ac:dyDescent="0.25">
      <c r="A166" s="26" t="s">
        <v>120</v>
      </c>
      <c r="B166" s="29" t="s">
        <v>830</v>
      </c>
      <c r="C166" s="26" t="s">
        <v>2286</v>
      </c>
      <c r="D166" s="27" t="s">
        <v>2648</v>
      </c>
      <c r="E166" s="28" t="s">
        <v>261</v>
      </c>
      <c r="F166" s="27" t="s">
        <v>260</v>
      </c>
      <c r="G166" s="28" t="s">
        <v>2314</v>
      </c>
      <c r="H166" s="27" t="s">
        <v>127</v>
      </c>
      <c r="M166"/>
    </row>
    <row r="167" spans="1:13" ht="19.899999999999999" customHeight="1" x14ac:dyDescent="0.25">
      <c r="A167" s="26" t="s">
        <v>120</v>
      </c>
      <c r="B167" s="29" t="s">
        <v>830</v>
      </c>
      <c r="C167" s="26" t="s">
        <v>2286</v>
      </c>
      <c r="D167" s="27" t="s">
        <v>2648</v>
      </c>
      <c r="E167" s="28" t="s">
        <v>261</v>
      </c>
      <c r="F167" s="27" t="s">
        <v>260</v>
      </c>
      <c r="G167" s="28" t="s">
        <v>2313</v>
      </c>
      <c r="H167" s="27" t="s">
        <v>2312</v>
      </c>
      <c r="M167"/>
    </row>
    <row r="168" spans="1:13" ht="19.899999999999999" customHeight="1" x14ac:dyDescent="0.25">
      <c r="A168" s="26" t="s">
        <v>120</v>
      </c>
      <c r="B168" s="29" t="s">
        <v>830</v>
      </c>
      <c r="C168" s="26" t="s">
        <v>2286</v>
      </c>
      <c r="D168" s="27" t="s">
        <v>2648</v>
      </c>
      <c r="E168" s="28" t="s">
        <v>261</v>
      </c>
      <c r="F168" s="27" t="s">
        <v>260</v>
      </c>
      <c r="G168" s="28" t="s">
        <v>2311</v>
      </c>
      <c r="H168" s="27" t="s">
        <v>2310</v>
      </c>
      <c r="M168"/>
    </row>
    <row r="169" spans="1:13" ht="19.899999999999999" customHeight="1" x14ac:dyDescent="0.25">
      <c r="A169" s="26" t="s">
        <v>120</v>
      </c>
      <c r="B169" s="29" t="s">
        <v>830</v>
      </c>
      <c r="C169" s="26" t="s">
        <v>2286</v>
      </c>
      <c r="D169" s="27" t="s">
        <v>2648</v>
      </c>
      <c r="E169" s="28" t="s">
        <v>261</v>
      </c>
      <c r="F169" s="27" t="s">
        <v>260</v>
      </c>
      <c r="G169" s="28" t="s">
        <v>2309</v>
      </c>
      <c r="H169" s="27" t="s">
        <v>2308</v>
      </c>
      <c r="M169"/>
    </row>
    <row r="170" spans="1:13" ht="19.899999999999999" customHeight="1" x14ac:dyDescent="0.25">
      <c r="A170" s="26" t="s">
        <v>120</v>
      </c>
      <c r="B170" s="29" t="s">
        <v>830</v>
      </c>
      <c r="C170" s="26" t="s">
        <v>2286</v>
      </c>
      <c r="D170" s="27" t="s">
        <v>2648</v>
      </c>
      <c r="E170" s="28" t="s">
        <v>261</v>
      </c>
      <c r="F170" s="27" t="s">
        <v>260</v>
      </c>
      <c r="G170" s="28" t="s">
        <v>2307</v>
      </c>
      <c r="H170" s="27" t="s">
        <v>2306</v>
      </c>
      <c r="M170"/>
    </row>
    <row r="171" spans="1:13" ht="19.899999999999999" customHeight="1" x14ac:dyDescent="0.25">
      <c r="A171" s="26" t="s">
        <v>120</v>
      </c>
      <c r="B171" s="29" t="s">
        <v>830</v>
      </c>
      <c r="C171" s="26" t="s">
        <v>2286</v>
      </c>
      <c r="D171" s="27" t="s">
        <v>2648</v>
      </c>
      <c r="E171" s="28" t="s">
        <v>261</v>
      </c>
      <c r="F171" s="27" t="s">
        <v>260</v>
      </c>
      <c r="G171" s="28" t="s">
        <v>2305</v>
      </c>
      <c r="H171" s="27" t="s">
        <v>2304</v>
      </c>
      <c r="M171"/>
    </row>
    <row r="172" spans="1:13" ht="19.899999999999999" customHeight="1" x14ac:dyDescent="0.25">
      <c r="A172" s="26" t="s">
        <v>120</v>
      </c>
      <c r="B172" s="29" t="s">
        <v>830</v>
      </c>
      <c r="C172" s="26" t="s">
        <v>2286</v>
      </c>
      <c r="D172" s="27" t="s">
        <v>2648</v>
      </c>
      <c r="E172" s="28" t="s">
        <v>256</v>
      </c>
      <c r="F172" s="27" t="s">
        <v>255</v>
      </c>
      <c r="G172" s="28" t="s">
        <v>2303</v>
      </c>
      <c r="H172" s="27" t="s">
        <v>255</v>
      </c>
      <c r="M172"/>
    </row>
    <row r="173" spans="1:13" ht="19.899999999999999" customHeight="1" x14ac:dyDescent="0.25">
      <c r="A173" s="26" t="s">
        <v>120</v>
      </c>
      <c r="B173" s="29" t="s">
        <v>830</v>
      </c>
      <c r="C173" s="26" t="s">
        <v>2286</v>
      </c>
      <c r="D173" s="27" t="s">
        <v>2648</v>
      </c>
      <c r="E173" s="28" t="s">
        <v>220</v>
      </c>
      <c r="F173" s="27" t="s">
        <v>219</v>
      </c>
      <c r="G173" s="28" t="s">
        <v>2302</v>
      </c>
      <c r="H173" s="27" t="s">
        <v>2301</v>
      </c>
      <c r="M173"/>
    </row>
    <row r="174" spans="1:13" ht="19.899999999999999" customHeight="1" x14ac:dyDescent="0.25">
      <c r="A174" s="26" t="s">
        <v>120</v>
      </c>
      <c r="B174" s="29" t="s">
        <v>830</v>
      </c>
      <c r="C174" s="26" t="s">
        <v>2286</v>
      </c>
      <c r="D174" s="27" t="s">
        <v>2648</v>
      </c>
      <c r="E174" s="28" t="s">
        <v>220</v>
      </c>
      <c r="F174" s="27" t="s">
        <v>219</v>
      </c>
      <c r="G174" s="28" t="s">
        <v>2300</v>
      </c>
      <c r="H174" s="27" t="s">
        <v>2299</v>
      </c>
      <c r="M174"/>
    </row>
    <row r="175" spans="1:13" ht="19.899999999999999" customHeight="1" x14ac:dyDescent="0.25">
      <c r="A175" s="26" t="s">
        <v>120</v>
      </c>
      <c r="B175" s="29" t="s">
        <v>830</v>
      </c>
      <c r="C175" s="26" t="s">
        <v>2286</v>
      </c>
      <c r="D175" s="27" t="s">
        <v>2648</v>
      </c>
      <c r="E175" s="28" t="s">
        <v>220</v>
      </c>
      <c r="F175" s="27" t="s">
        <v>219</v>
      </c>
      <c r="G175" s="28" t="s">
        <v>2298</v>
      </c>
      <c r="H175" s="27" t="s">
        <v>2297</v>
      </c>
      <c r="M175"/>
    </row>
    <row r="176" spans="1:13" ht="19.899999999999999" customHeight="1" x14ac:dyDescent="0.25">
      <c r="A176" s="26" t="s">
        <v>120</v>
      </c>
      <c r="B176" s="29" t="s">
        <v>830</v>
      </c>
      <c r="C176" s="26" t="s">
        <v>2286</v>
      </c>
      <c r="D176" s="27" t="s">
        <v>2648</v>
      </c>
      <c r="E176" s="28" t="s">
        <v>220</v>
      </c>
      <c r="F176" s="27" t="s">
        <v>219</v>
      </c>
      <c r="G176" s="28" t="s">
        <v>2296</v>
      </c>
      <c r="H176" s="27" t="s">
        <v>2295</v>
      </c>
      <c r="M176"/>
    </row>
    <row r="177" spans="1:13" ht="19.899999999999999" customHeight="1" x14ac:dyDescent="0.25">
      <c r="A177" s="26" t="s">
        <v>120</v>
      </c>
      <c r="B177" s="29" t="s">
        <v>830</v>
      </c>
      <c r="C177" s="26" t="s">
        <v>2286</v>
      </c>
      <c r="D177" s="27" t="s">
        <v>2648</v>
      </c>
      <c r="E177" s="28" t="s">
        <v>220</v>
      </c>
      <c r="F177" s="27" t="s">
        <v>219</v>
      </c>
      <c r="G177" s="28" t="s">
        <v>2294</v>
      </c>
      <c r="H177" s="27" t="s">
        <v>2293</v>
      </c>
      <c r="M177"/>
    </row>
    <row r="178" spans="1:13" ht="19.899999999999999" customHeight="1" x14ac:dyDescent="0.25">
      <c r="A178" s="26" t="s">
        <v>120</v>
      </c>
      <c r="B178" s="29" t="s">
        <v>830</v>
      </c>
      <c r="C178" s="26" t="s">
        <v>2286</v>
      </c>
      <c r="D178" s="27" t="s">
        <v>2648</v>
      </c>
      <c r="E178" s="28" t="s">
        <v>220</v>
      </c>
      <c r="F178" s="27" t="s">
        <v>219</v>
      </c>
      <c r="G178" s="28" t="s">
        <v>2292</v>
      </c>
      <c r="H178" s="27" t="s">
        <v>2291</v>
      </c>
      <c r="M178"/>
    </row>
    <row r="179" spans="1:13" ht="19.899999999999999" customHeight="1" x14ac:dyDescent="0.25">
      <c r="A179" s="26" t="s">
        <v>120</v>
      </c>
      <c r="B179" s="29" t="s">
        <v>830</v>
      </c>
      <c r="C179" s="26" t="s">
        <v>2286</v>
      </c>
      <c r="D179" s="27" t="s">
        <v>2648</v>
      </c>
      <c r="E179" s="28" t="s">
        <v>220</v>
      </c>
      <c r="F179" s="27" t="s">
        <v>219</v>
      </c>
      <c r="G179" s="28" t="s">
        <v>2290</v>
      </c>
      <c r="H179" s="27" t="s">
        <v>2289</v>
      </c>
      <c r="M179"/>
    </row>
    <row r="180" spans="1:13" ht="19.899999999999999" customHeight="1" x14ac:dyDescent="0.25">
      <c r="A180" s="26" t="s">
        <v>120</v>
      </c>
      <c r="B180" s="29" t="s">
        <v>830</v>
      </c>
      <c r="C180" s="26" t="s">
        <v>2286</v>
      </c>
      <c r="D180" s="27" t="s">
        <v>2648</v>
      </c>
      <c r="E180" s="28" t="s">
        <v>220</v>
      </c>
      <c r="F180" s="27" t="s">
        <v>219</v>
      </c>
      <c r="G180" s="28" t="s">
        <v>2288</v>
      </c>
      <c r="H180" s="27" t="s">
        <v>2287</v>
      </c>
      <c r="M180"/>
    </row>
    <row r="181" spans="1:13" ht="19.899999999999999" customHeight="1" x14ac:dyDescent="0.25">
      <c r="A181" s="26" t="s">
        <v>120</v>
      </c>
      <c r="B181" s="29" t="s">
        <v>830</v>
      </c>
      <c r="C181" s="26" t="s">
        <v>2286</v>
      </c>
      <c r="D181" s="27" t="s">
        <v>2648</v>
      </c>
      <c r="E181" s="28" t="s">
        <v>220</v>
      </c>
      <c r="F181" s="27" t="s">
        <v>219</v>
      </c>
      <c r="G181" s="28" t="s">
        <v>2285</v>
      </c>
      <c r="H181" s="27" t="s">
        <v>2284</v>
      </c>
      <c r="M181"/>
    </row>
    <row r="182" spans="1:13" ht="19.899999999999999" customHeight="1" x14ac:dyDescent="0.25">
      <c r="A182" s="26" t="s">
        <v>120</v>
      </c>
      <c r="B182" s="29" t="s">
        <v>637</v>
      </c>
      <c r="C182" s="26" t="s">
        <v>2255</v>
      </c>
      <c r="D182" s="27" t="s">
        <v>2648</v>
      </c>
      <c r="E182" s="28" t="s">
        <v>220</v>
      </c>
      <c r="F182" s="27" t="s">
        <v>219</v>
      </c>
      <c r="G182" s="28" t="s">
        <v>2283</v>
      </c>
      <c r="H182" s="27" t="s">
        <v>2282</v>
      </c>
      <c r="M182"/>
    </row>
    <row r="183" spans="1:13" ht="19.899999999999999" customHeight="1" x14ac:dyDescent="0.25">
      <c r="A183" s="26" t="s">
        <v>120</v>
      </c>
      <c r="B183" s="29" t="s">
        <v>637</v>
      </c>
      <c r="C183" s="26" t="s">
        <v>2255</v>
      </c>
      <c r="D183" s="27" t="s">
        <v>2648</v>
      </c>
      <c r="E183" s="28" t="s">
        <v>220</v>
      </c>
      <c r="F183" s="27" t="s">
        <v>219</v>
      </c>
      <c r="G183" s="28" t="s">
        <v>2281</v>
      </c>
      <c r="H183" s="27" t="s">
        <v>2280</v>
      </c>
      <c r="M183"/>
    </row>
    <row r="184" spans="1:13" ht="19.899999999999999" customHeight="1" x14ac:dyDescent="0.25">
      <c r="A184" s="26" t="s">
        <v>120</v>
      </c>
      <c r="B184" s="29" t="s">
        <v>637</v>
      </c>
      <c r="C184" s="26" t="s">
        <v>2255</v>
      </c>
      <c r="D184" s="27" t="s">
        <v>2648</v>
      </c>
      <c r="E184" s="28" t="s">
        <v>220</v>
      </c>
      <c r="F184" s="27" t="s">
        <v>219</v>
      </c>
      <c r="G184" s="28" t="s">
        <v>2279</v>
      </c>
      <c r="H184" s="27" t="s">
        <v>2278</v>
      </c>
      <c r="M184"/>
    </row>
    <row r="185" spans="1:13" ht="19.899999999999999" customHeight="1" x14ac:dyDescent="0.25">
      <c r="A185" s="26" t="s">
        <v>120</v>
      </c>
      <c r="B185" s="29" t="s">
        <v>637</v>
      </c>
      <c r="C185" s="26" t="s">
        <v>2255</v>
      </c>
      <c r="D185" s="27" t="s">
        <v>2648</v>
      </c>
      <c r="E185" s="28" t="s">
        <v>220</v>
      </c>
      <c r="F185" s="27" t="s">
        <v>219</v>
      </c>
      <c r="G185" s="28" t="s">
        <v>2277</v>
      </c>
      <c r="H185" s="27" t="s">
        <v>2276</v>
      </c>
      <c r="M185"/>
    </row>
    <row r="186" spans="1:13" ht="19.899999999999999" customHeight="1" x14ac:dyDescent="0.25">
      <c r="A186" s="26" t="s">
        <v>120</v>
      </c>
      <c r="B186" s="29" t="s">
        <v>637</v>
      </c>
      <c r="C186" s="26" t="s">
        <v>2255</v>
      </c>
      <c r="D186" s="27" t="s">
        <v>2648</v>
      </c>
      <c r="E186" s="28" t="s">
        <v>220</v>
      </c>
      <c r="F186" s="27" t="s">
        <v>219</v>
      </c>
      <c r="G186" s="28" t="s">
        <v>2275</v>
      </c>
      <c r="H186" s="27" t="s">
        <v>2274</v>
      </c>
      <c r="M186"/>
    </row>
    <row r="187" spans="1:13" ht="19.899999999999999" customHeight="1" x14ac:dyDescent="0.25">
      <c r="A187" s="26" t="s">
        <v>120</v>
      </c>
      <c r="B187" s="29" t="s">
        <v>637</v>
      </c>
      <c r="C187" s="26" t="s">
        <v>2255</v>
      </c>
      <c r="D187" s="27" t="s">
        <v>2648</v>
      </c>
      <c r="E187" s="28" t="s">
        <v>220</v>
      </c>
      <c r="F187" s="27" t="s">
        <v>219</v>
      </c>
      <c r="G187" s="28" t="s">
        <v>2273</v>
      </c>
      <c r="H187" s="27" t="s">
        <v>2272</v>
      </c>
      <c r="M187"/>
    </row>
    <row r="188" spans="1:13" ht="19.899999999999999" customHeight="1" x14ac:dyDescent="0.25">
      <c r="A188" s="26" t="s">
        <v>120</v>
      </c>
      <c r="B188" s="29" t="s">
        <v>637</v>
      </c>
      <c r="C188" s="26" t="s">
        <v>2255</v>
      </c>
      <c r="D188" s="27" t="s">
        <v>2648</v>
      </c>
      <c r="E188" s="28" t="s">
        <v>220</v>
      </c>
      <c r="F188" s="27" t="s">
        <v>219</v>
      </c>
      <c r="G188" s="28" t="s">
        <v>2271</v>
      </c>
      <c r="H188" s="27" t="s">
        <v>2270</v>
      </c>
      <c r="M188"/>
    </row>
    <row r="189" spans="1:13" ht="19.899999999999999" customHeight="1" x14ac:dyDescent="0.25">
      <c r="A189" s="26" t="s">
        <v>120</v>
      </c>
      <c r="B189" s="29" t="s">
        <v>637</v>
      </c>
      <c r="C189" s="26" t="s">
        <v>2255</v>
      </c>
      <c r="D189" s="27" t="s">
        <v>2649</v>
      </c>
      <c r="E189" s="28" t="s">
        <v>637</v>
      </c>
      <c r="F189" s="27" t="s">
        <v>2255</v>
      </c>
      <c r="G189" s="28" t="s">
        <v>2269</v>
      </c>
      <c r="H189" s="27" t="s">
        <v>2268</v>
      </c>
      <c r="M189"/>
    </row>
    <row r="190" spans="1:13" ht="19.899999999999999" customHeight="1" x14ac:dyDescent="0.25">
      <c r="A190" s="26" t="s">
        <v>120</v>
      </c>
      <c r="B190" s="29" t="s">
        <v>637</v>
      </c>
      <c r="C190" s="26" t="s">
        <v>2255</v>
      </c>
      <c r="D190" s="27" t="s">
        <v>2649</v>
      </c>
      <c r="E190" s="28" t="s">
        <v>637</v>
      </c>
      <c r="F190" s="27" t="s">
        <v>2255</v>
      </c>
      <c r="G190" s="28" t="s">
        <v>2267</v>
      </c>
      <c r="H190" s="27" t="s">
        <v>2266</v>
      </c>
      <c r="M190"/>
    </row>
    <row r="191" spans="1:13" ht="19.899999999999999" customHeight="1" x14ac:dyDescent="0.25">
      <c r="A191" s="26" t="s">
        <v>120</v>
      </c>
      <c r="B191" s="29" t="s">
        <v>294</v>
      </c>
      <c r="C191" s="26" t="s">
        <v>2240</v>
      </c>
      <c r="D191" s="27" t="s">
        <v>2649</v>
      </c>
      <c r="E191" s="28" t="s">
        <v>637</v>
      </c>
      <c r="F191" s="27" t="s">
        <v>2255</v>
      </c>
      <c r="G191" s="28" t="s">
        <v>2265</v>
      </c>
      <c r="H191" s="27" t="s">
        <v>2264</v>
      </c>
      <c r="M191"/>
    </row>
    <row r="192" spans="1:13" ht="19.899999999999999" customHeight="1" x14ac:dyDescent="0.25">
      <c r="A192" s="26" t="s">
        <v>120</v>
      </c>
      <c r="B192" s="29" t="s">
        <v>294</v>
      </c>
      <c r="C192" s="26" t="s">
        <v>2240</v>
      </c>
      <c r="D192" s="27" t="s">
        <v>2649</v>
      </c>
      <c r="E192" s="28" t="s">
        <v>637</v>
      </c>
      <c r="F192" s="27" t="s">
        <v>2255</v>
      </c>
      <c r="G192" s="28" t="s">
        <v>2263</v>
      </c>
      <c r="H192" s="27" t="s">
        <v>2262</v>
      </c>
      <c r="M192"/>
    </row>
    <row r="193" spans="1:13" ht="19.899999999999999" customHeight="1" x14ac:dyDescent="0.25">
      <c r="A193" s="26" t="s">
        <v>120</v>
      </c>
      <c r="B193" s="29" t="s">
        <v>294</v>
      </c>
      <c r="C193" s="26" t="s">
        <v>2240</v>
      </c>
      <c r="D193" s="27" t="s">
        <v>2649</v>
      </c>
      <c r="E193" s="28" t="s">
        <v>637</v>
      </c>
      <c r="F193" s="27" t="s">
        <v>2255</v>
      </c>
      <c r="G193" s="28" t="s">
        <v>2261</v>
      </c>
      <c r="H193" s="27" t="s">
        <v>1563</v>
      </c>
      <c r="M193"/>
    </row>
    <row r="194" spans="1:13" ht="19.899999999999999" customHeight="1" x14ac:dyDescent="0.25">
      <c r="A194" s="26" t="s">
        <v>120</v>
      </c>
      <c r="B194" s="29" t="s">
        <v>294</v>
      </c>
      <c r="C194" s="26" t="s">
        <v>2240</v>
      </c>
      <c r="D194" s="27" t="s">
        <v>2649</v>
      </c>
      <c r="E194" s="28" t="s">
        <v>637</v>
      </c>
      <c r="F194" s="27" t="s">
        <v>2255</v>
      </c>
      <c r="G194" s="28" t="s">
        <v>2260</v>
      </c>
      <c r="H194" s="27" t="s">
        <v>1332</v>
      </c>
      <c r="M194"/>
    </row>
    <row r="195" spans="1:13" ht="19.899999999999999" customHeight="1" x14ac:dyDescent="0.25">
      <c r="A195" s="26" t="s">
        <v>120</v>
      </c>
      <c r="B195" s="29" t="s">
        <v>294</v>
      </c>
      <c r="C195" s="26" t="s">
        <v>2240</v>
      </c>
      <c r="D195" s="27" t="s">
        <v>2649</v>
      </c>
      <c r="E195" s="28" t="s">
        <v>637</v>
      </c>
      <c r="F195" s="27" t="s">
        <v>2255</v>
      </c>
      <c r="G195" s="28" t="s">
        <v>2259</v>
      </c>
      <c r="H195" s="27" t="s">
        <v>2258</v>
      </c>
      <c r="M195"/>
    </row>
    <row r="196" spans="1:13" ht="19.899999999999999" customHeight="1" x14ac:dyDescent="0.25">
      <c r="A196" s="26" t="s">
        <v>120</v>
      </c>
      <c r="B196" s="29" t="s">
        <v>294</v>
      </c>
      <c r="C196" s="26" t="s">
        <v>2240</v>
      </c>
      <c r="D196" s="27" t="s">
        <v>2649</v>
      </c>
      <c r="E196" s="28" t="s">
        <v>637</v>
      </c>
      <c r="F196" s="27" t="s">
        <v>2255</v>
      </c>
      <c r="G196" s="28" t="s">
        <v>2257</v>
      </c>
      <c r="H196" s="27" t="s">
        <v>2256</v>
      </c>
      <c r="M196"/>
    </row>
    <row r="197" spans="1:13" ht="19.899999999999999" customHeight="1" x14ac:dyDescent="0.25">
      <c r="A197" s="26" t="s">
        <v>120</v>
      </c>
      <c r="B197" s="29" t="s">
        <v>294</v>
      </c>
      <c r="C197" s="26" t="s">
        <v>2240</v>
      </c>
      <c r="D197" s="27" t="s">
        <v>2649</v>
      </c>
      <c r="E197" s="28" t="s">
        <v>637</v>
      </c>
      <c r="F197" s="27" t="s">
        <v>2255</v>
      </c>
      <c r="G197" s="28" t="s">
        <v>2254</v>
      </c>
      <c r="H197" s="27" t="s">
        <v>2253</v>
      </c>
      <c r="M197"/>
    </row>
    <row r="198" spans="1:13" ht="19.899999999999999" customHeight="1" x14ac:dyDescent="0.25">
      <c r="A198" s="26" t="s">
        <v>120</v>
      </c>
      <c r="B198" s="29" t="s">
        <v>100</v>
      </c>
      <c r="C198" s="26" t="s">
        <v>1264</v>
      </c>
      <c r="D198" s="27" t="s">
        <v>2649</v>
      </c>
      <c r="E198" s="28" t="s">
        <v>294</v>
      </c>
      <c r="F198" s="27" t="s">
        <v>2240</v>
      </c>
      <c r="G198" s="28" t="s">
        <v>2252</v>
      </c>
      <c r="H198" s="27" t="s">
        <v>2251</v>
      </c>
      <c r="M198"/>
    </row>
    <row r="199" spans="1:13" ht="19.899999999999999" customHeight="1" x14ac:dyDescent="0.25">
      <c r="A199" s="26" t="s">
        <v>120</v>
      </c>
      <c r="B199" s="29" t="s">
        <v>100</v>
      </c>
      <c r="C199" s="26" t="s">
        <v>1264</v>
      </c>
      <c r="D199" s="27" t="s">
        <v>2649</v>
      </c>
      <c r="E199" s="28" t="s">
        <v>294</v>
      </c>
      <c r="F199" s="27" t="s">
        <v>2240</v>
      </c>
      <c r="G199" s="28" t="s">
        <v>2250</v>
      </c>
      <c r="H199" s="27" t="s">
        <v>2249</v>
      </c>
      <c r="M199"/>
    </row>
    <row r="200" spans="1:13" ht="19.899999999999999" customHeight="1" x14ac:dyDescent="0.25">
      <c r="A200" s="26" t="s">
        <v>120</v>
      </c>
      <c r="B200" s="29" t="s">
        <v>100</v>
      </c>
      <c r="C200" s="26" t="s">
        <v>1264</v>
      </c>
      <c r="D200" s="27" t="s">
        <v>2649</v>
      </c>
      <c r="E200" s="28" t="s">
        <v>294</v>
      </c>
      <c r="F200" s="27" t="s">
        <v>2240</v>
      </c>
      <c r="G200" s="28" t="s">
        <v>2248</v>
      </c>
      <c r="H200" s="27" t="s">
        <v>2247</v>
      </c>
      <c r="M200"/>
    </row>
    <row r="201" spans="1:13" ht="19.899999999999999" customHeight="1" x14ac:dyDescent="0.25">
      <c r="A201" s="26" t="s">
        <v>120</v>
      </c>
      <c r="B201" s="29" t="s">
        <v>100</v>
      </c>
      <c r="C201" s="26" t="s">
        <v>1264</v>
      </c>
      <c r="D201" s="27" t="s">
        <v>2649</v>
      </c>
      <c r="E201" s="28" t="s">
        <v>294</v>
      </c>
      <c r="F201" s="27" t="s">
        <v>2240</v>
      </c>
      <c r="G201" s="28" t="s">
        <v>2246</v>
      </c>
      <c r="H201" s="27" t="s">
        <v>2245</v>
      </c>
      <c r="M201"/>
    </row>
    <row r="202" spans="1:13" ht="19.899999999999999" customHeight="1" x14ac:dyDescent="0.25">
      <c r="A202" s="26" t="s">
        <v>120</v>
      </c>
      <c r="B202" s="29" t="s">
        <v>100</v>
      </c>
      <c r="C202" s="26" t="s">
        <v>1264</v>
      </c>
      <c r="D202" s="27" t="s">
        <v>2649</v>
      </c>
      <c r="E202" s="28" t="s">
        <v>294</v>
      </c>
      <c r="F202" s="27" t="s">
        <v>2240</v>
      </c>
      <c r="G202" s="28" t="s">
        <v>2244</v>
      </c>
      <c r="H202" s="27" t="s">
        <v>2243</v>
      </c>
      <c r="M202"/>
    </row>
    <row r="203" spans="1:13" ht="19.899999999999999" customHeight="1" x14ac:dyDescent="0.25">
      <c r="A203" s="26" t="s">
        <v>120</v>
      </c>
      <c r="B203" s="29" t="s">
        <v>100</v>
      </c>
      <c r="C203" s="26" t="s">
        <v>1264</v>
      </c>
      <c r="D203" s="27" t="s">
        <v>2649</v>
      </c>
      <c r="E203" s="28" t="s">
        <v>294</v>
      </c>
      <c r="F203" s="27" t="s">
        <v>2240</v>
      </c>
      <c r="G203" s="28" t="s">
        <v>2242</v>
      </c>
      <c r="H203" s="27" t="s">
        <v>2241</v>
      </c>
      <c r="M203"/>
    </row>
    <row r="204" spans="1:13" ht="19.899999999999999" customHeight="1" x14ac:dyDescent="0.25">
      <c r="A204" s="26" t="s">
        <v>120</v>
      </c>
      <c r="B204" s="29" t="s">
        <v>100</v>
      </c>
      <c r="C204" s="26" t="s">
        <v>1264</v>
      </c>
      <c r="D204" s="27" t="s">
        <v>2649</v>
      </c>
      <c r="E204" s="28" t="s">
        <v>294</v>
      </c>
      <c r="F204" s="27" t="s">
        <v>2240</v>
      </c>
      <c r="G204" s="28" t="s">
        <v>2239</v>
      </c>
      <c r="H204" s="27" t="s">
        <v>2238</v>
      </c>
      <c r="M204"/>
    </row>
    <row r="205" spans="1:13" ht="19.899999999999999" customHeight="1" x14ac:dyDescent="0.25">
      <c r="A205" s="26" t="s">
        <v>120</v>
      </c>
      <c r="B205" s="29" t="s">
        <v>100</v>
      </c>
      <c r="C205" s="26" t="s">
        <v>1264</v>
      </c>
      <c r="D205" s="27" t="s">
        <v>2649</v>
      </c>
      <c r="E205" s="28" t="s">
        <v>2150</v>
      </c>
      <c r="F205" s="27" t="s">
        <v>2149</v>
      </c>
      <c r="G205" s="28" t="s">
        <v>2237</v>
      </c>
      <c r="H205" s="27" t="s">
        <v>2236</v>
      </c>
      <c r="M205"/>
    </row>
    <row r="206" spans="1:13" ht="19.899999999999999" customHeight="1" x14ac:dyDescent="0.25">
      <c r="A206" s="26" t="s">
        <v>120</v>
      </c>
      <c r="B206" s="29" t="s">
        <v>100</v>
      </c>
      <c r="C206" s="26" t="s">
        <v>1264</v>
      </c>
      <c r="D206" s="27" t="s">
        <v>2649</v>
      </c>
      <c r="E206" s="28" t="s">
        <v>2150</v>
      </c>
      <c r="F206" s="27" t="s">
        <v>2149</v>
      </c>
      <c r="G206" s="28" t="s">
        <v>2235</v>
      </c>
      <c r="H206" s="27" t="s">
        <v>2234</v>
      </c>
      <c r="M206"/>
    </row>
    <row r="207" spans="1:13" ht="19.899999999999999" customHeight="1" x14ac:dyDescent="0.25">
      <c r="A207" s="26" t="s">
        <v>120</v>
      </c>
      <c r="B207" s="29" t="s">
        <v>100</v>
      </c>
      <c r="C207" s="26" t="s">
        <v>1264</v>
      </c>
      <c r="D207" s="27" t="s">
        <v>2649</v>
      </c>
      <c r="E207" s="28" t="s">
        <v>2150</v>
      </c>
      <c r="F207" s="27" t="s">
        <v>2149</v>
      </c>
      <c r="G207" s="28" t="s">
        <v>2233</v>
      </c>
      <c r="H207" s="27" t="s">
        <v>2232</v>
      </c>
      <c r="M207"/>
    </row>
    <row r="208" spans="1:13" ht="19.899999999999999" customHeight="1" x14ac:dyDescent="0.25">
      <c r="A208" s="26" t="s">
        <v>120</v>
      </c>
      <c r="B208" s="29" t="s">
        <v>100</v>
      </c>
      <c r="C208" s="26" t="s">
        <v>1264</v>
      </c>
      <c r="D208" s="27" t="s">
        <v>2649</v>
      </c>
      <c r="E208" s="28" t="s">
        <v>2150</v>
      </c>
      <c r="F208" s="27" t="s">
        <v>2149</v>
      </c>
      <c r="G208" s="28" t="s">
        <v>2231</v>
      </c>
      <c r="H208" s="27" t="s">
        <v>2230</v>
      </c>
      <c r="M208"/>
    </row>
    <row r="209" spans="1:13" ht="19.899999999999999" customHeight="1" x14ac:dyDescent="0.25">
      <c r="A209" s="26" t="s">
        <v>120</v>
      </c>
      <c r="B209" s="29" t="s">
        <v>100</v>
      </c>
      <c r="C209" s="26" t="s">
        <v>1264</v>
      </c>
      <c r="D209" s="27" t="s">
        <v>2649</v>
      </c>
      <c r="E209" s="28" t="s">
        <v>2150</v>
      </c>
      <c r="F209" s="27" t="s">
        <v>2149</v>
      </c>
      <c r="G209" s="28" t="s">
        <v>2229</v>
      </c>
      <c r="H209" s="27" t="s">
        <v>2228</v>
      </c>
      <c r="M209"/>
    </row>
    <row r="210" spans="1:13" ht="19.899999999999999" customHeight="1" x14ac:dyDescent="0.25">
      <c r="A210" s="26" t="s">
        <v>120</v>
      </c>
      <c r="B210" s="29" t="s">
        <v>100</v>
      </c>
      <c r="C210" s="26" t="s">
        <v>1264</v>
      </c>
      <c r="D210" s="27" t="s">
        <v>2649</v>
      </c>
      <c r="E210" s="28" t="s">
        <v>2150</v>
      </c>
      <c r="F210" s="27" t="s">
        <v>2149</v>
      </c>
      <c r="G210" s="28" t="s">
        <v>2227</v>
      </c>
      <c r="H210" s="27" t="s">
        <v>2226</v>
      </c>
      <c r="M210"/>
    </row>
    <row r="211" spans="1:13" ht="19.899999999999999" customHeight="1" x14ac:dyDescent="0.25">
      <c r="A211" s="26" t="s">
        <v>120</v>
      </c>
      <c r="B211" s="29" t="s">
        <v>100</v>
      </c>
      <c r="C211" s="26" t="s">
        <v>1264</v>
      </c>
      <c r="D211" s="27" t="s">
        <v>2649</v>
      </c>
      <c r="E211" s="28" t="s">
        <v>2127</v>
      </c>
      <c r="F211" s="27" t="s">
        <v>2126</v>
      </c>
      <c r="G211" s="28" t="s">
        <v>2225</v>
      </c>
      <c r="H211" s="27" t="s">
        <v>2224</v>
      </c>
      <c r="M211"/>
    </row>
    <row r="212" spans="1:13" ht="19.899999999999999" customHeight="1" x14ac:dyDescent="0.25">
      <c r="A212" s="26" t="s">
        <v>120</v>
      </c>
      <c r="B212" s="29" t="s">
        <v>1238</v>
      </c>
      <c r="C212" s="26" t="s">
        <v>1237</v>
      </c>
      <c r="D212" s="27" t="s">
        <v>2649</v>
      </c>
      <c r="E212" s="28" t="s">
        <v>2127</v>
      </c>
      <c r="F212" s="27" t="s">
        <v>2126</v>
      </c>
      <c r="G212" s="28" t="s">
        <v>2223</v>
      </c>
      <c r="H212" s="27" t="s">
        <v>2222</v>
      </c>
      <c r="M212"/>
    </row>
    <row r="213" spans="1:13" ht="19.899999999999999" customHeight="1" x14ac:dyDescent="0.25">
      <c r="A213" s="26" t="s">
        <v>120</v>
      </c>
      <c r="B213" s="29" t="s">
        <v>1238</v>
      </c>
      <c r="C213" s="26" t="s">
        <v>1237</v>
      </c>
      <c r="D213" s="27" t="s">
        <v>2649</v>
      </c>
      <c r="E213" s="28" t="s">
        <v>2127</v>
      </c>
      <c r="F213" s="27" t="s">
        <v>2126</v>
      </c>
      <c r="G213" s="28" t="s">
        <v>2221</v>
      </c>
      <c r="H213" s="27" t="s">
        <v>2220</v>
      </c>
      <c r="M213"/>
    </row>
    <row r="214" spans="1:13" ht="19.899999999999999" customHeight="1" x14ac:dyDescent="0.25">
      <c r="A214" s="26" t="s">
        <v>120</v>
      </c>
      <c r="B214" s="29" t="s">
        <v>1238</v>
      </c>
      <c r="C214" s="26" t="s">
        <v>1237</v>
      </c>
      <c r="D214" s="27" t="s">
        <v>2649</v>
      </c>
      <c r="E214" s="28" t="s">
        <v>2127</v>
      </c>
      <c r="F214" s="27" t="s">
        <v>2126</v>
      </c>
      <c r="G214" s="28" t="s">
        <v>2219</v>
      </c>
      <c r="H214" s="27" t="s">
        <v>2218</v>
      </c>
      <c r="M214"/>
    </row>
    <row r="215" spans="1:13" ht="19.899999999999999" customHeight="1" x14ac:dyDescent="0.25">
      <c r="A215" s="26" t="s">
        <v>120</v>
      </c>
      <c r="B215" s="29" t="s">
        <v>1238</v>
      </c>
      <c r="C215" s="26" t="s">
        <v>1237</v>
      </c>
      <c r="D215" s="27" t="s">
        <v>2649</v>
      </c>
      <c r="E215" s="28" t="s">
        <v>2127</v>
      </c>
      <c r="F215" s="27" t="s">
        <v>2126</v>
      </c>
      <c r="G215" s="28" t="s">
        <v>2217</v>
      </c>
      <c r="H215" s="27" t="s">
        <v>2216</v>
      </c>
      <c r="M215"/>
    </row>
    <row r="216" spans="1:13" ht="19.899999999999999" customHeight="1" x14ac:dyDescent="0.25">
      <c r="A216" s="26" t="s">
        <v>120</v>
      </c>
      <c r="B216" s="29" t="s">
        <v>1238</v>
      </c>
      <c r="C216" s="26" t="s">
        <v>1237</v>
      </c>
      <c r="D216" s="27" t="s">
        <v>2649</v>
      </c>
      <c r="E216" s="28" t="s">
        <v>2127</v>
      </c>
      <c r="F216" s="27" t="s">
        <v>2126</v>
      </c>
      <c r="G216" s="28" t="s">
        <v>2215</v>
      </c>
      <c r="H216" s="27" t="s">
        <v>2214</v>
      </c>
      <c r="M216"/>
    </row>
    <row r="217" spans="1:13" ht="19.899999999999999" customHeight="1" x14ac:dyDescent="0.25">
      <c r="A217" s="26" t="s">
        <v>120</v>
      </c>
      <c r="B217" s="29" t="s">
        <v>1238</v>
      </c>
      <c r="C217" s="26" t="s">
        <v>1237</v>
      </c>
      <c r="D217" s="27" t="s">
        <v>2649</v>
      </c>
      <c r="E217" s="28" t="s">
        <v>2127</v>
      </c>
      <c r="F217" s="27" t="s">
        <v>2126</v>
      </c>
      <c r="G217" s="28" t="s">
        <v>2213</v>
      </c>
      <c r="H217" s="27" t="s">
        <v>2212</v>
      </c>
      <c r="M217"/>
    </row>
    <row r="218" spans="1:13" ht="19.899999999999999" customHeight="1" x14ac:dyDescent="0.25">
      <c r="A218" s="26" t="s">
        <v>120</v>
      </c>
      <c r="B218" s="29" t="s">
        <v>1238</v>
      </c>
      <c r="C218" s="26" t="s">
        <v>1237</v>
      </c>
      <c r="D218" s="27" t="s">
        <v>2649</v>
      </c>
      <c r="E218" s="28" t="s">
        <v>2127</v>
      </c>
      <c r="F218" s="27" t="s">
        <v>2126</v>
      </c>
      <c r="G218" s="28" t="s">
        <v>2211</v>
      </c>
      <c r="H218" s="27" t="s">
        <v>1748</v>
      </c>
      <c r="M218"/>
    </row>
    <row r="219" spans="1:13" ht="19.899999999999999" customHeight="1" x14ac:dyDescent="0.25">
      <c r="A219" s="26" t="s">
        <v>120</v>
      </c>
      <c r="B219" s="29" t="s">
        <v>1238</v>
      </c>
      <c r="C219" s="26" t="s">
        <v>1237</v>
      </c>
      <c r="D219" s="27" t="s">
        <v>2649</v>
      </c>
      <c r="E219" s="28" t="s">
        <v>2127</v>
      </c>
      <c r="F219" s="27" t="s">
        <v>2126</v>
      </c>
      <c r="G219" s="28" t="s">
        <v>2210</v>
      </c>
      <c r="H219" s="27" t="s">
        <v>2209</v>
      </c>
      <c r="M219"/>
    </row>
    <row r="220" spans="1:13" ht="19.899999999999999" customHeight="1" x14ac:dyDescent="0.25">
      <c r="A220" s="26" t="s">
        <v>120</v>
      </c>
      <c r="B220" s="29" t="s">
        <v>1238</v>
      </c>
      <c r="C220" s="26" t="s">
        <v>1237</v>
      </c>
      <c r="D220" s="27" t="s">
        <v>2649</v>
      </c>
      <c r="E220" s="28" t="s">
        <v>2127</v>
      </c>
      <c r="F220" s="27" t="s">
        <v>2126</v>
      </c>
      <c r="G220" s="28" t="s">
        <v>2208</v>
      </c>
      <c r="H220" s="27" t="s">
        <v>2207</v>
      </c>
      <c r="M220"/>
    </row>
    <row r="221" spans="1:13" ht="19.899999999999999" customHeight="1" x14ac:dyDescent="0.25">
      <c r="A221" s="26" t="s">
        <v>120</v>
      </c>
      <c r="B221" s="29" t="s">
        <v>1238</v>
      </c>
      <c r="C221" s="26" t="s">
        <v>1237</v>
      </c>
      <c r="D221" s="27" t="s">
        <v>2649</v>
      </c>
      <c r="E221" s="28" t="s">
        <v>2127</v>
      </c>
      <c r="F221" s="27" t="s">
        <v>2126</v>
      </c>
      <c r="G221" s="28" t="s">
        <v>2206</v>
      </c>
      <c r="H221" s="27" t="s">
        <v>2205</v>
      </c>
      <c r="M221"/>
    </row>
    <row r="222" spans="1:13" ht="19.899999999999999" customHeight="1" x14ac:dyDescent="0.25">
      <c r="A222" s="26" t="s">
        <v>120</v>
      </c>
      <c r="B222" s="29" t="s">
        <v>1238</v>
      </c>
      <c r="C222" s="26" t="s">
        <v>1237</v>
      </c>
      <c r="D222" s="27" t="s">
        <v>2649</v>
      </c>
      <c r="E222" s="28" t="s">
        <v>2107</v>
      </c>
      <c r="F222" s="27" t="s">
        <v>2106</v>
      </c>
      <c r="G222" s="28" t="s">
        <v>2204</v>
      </c>
      <c r="H222" s="27" t="s">
        <v>2203</v>
      </c>
      <c r="M222"/>
    </row>
    <row r="223" spans="1:13" ht="19.899999999999999" customHeight="1" x14ac:dyDescent="0.25">
      <c r="A223" s="26" t="s">
        <v>120</v>
      </c>
      <c r="B223" s="29" t="s">
        <v>1238</v>
      </c>
      <c r="C223" s="26" t="s">
        <v>1237</v>
      </c>
      <c r="D223" s="27" t="s">
        <v>2649</v>
      </c>
      <c r="E223" s="28" t="s">
        <v>2107</v>
      </c>
      <c r="F223" s="27" t="s">
        <v>2106</v>
      </c>
      <c r="G223" s="28" t="s">
        <v>2202</v>
      </c>
      <c r="H223" s="27" t="s">
        <v>2201</v>
      </c>
      <c r="M223"/>
    </row>
    <row r="224" spans="1:13" ht="19.899999999999999" customHeight="1" x14ac:dyDescent="0.25">
      <c r="A224" s="26" t="s">
        <v>120</v>
      </c>
      <c r="B224" s="29" t="s">
        <v>1238</v>
      </c>
      <c r="C224" s="26" t="s">
        <v>1237</v>
      </c>
      <c r="D224" s="27" t="s">
        <v>2649</v>
      </c>
      <c r="E224" s="28" t="s">
        <v>2107</v>
      </c>
      <c r="F224" s="27" t="s">
        <v>2106</v>
      </c>
      <c r="G224" s="28" t="s">
        <v>2200</v>
      </c>
      <c r="H224" s="27" t="s">
        <v>2199</v>
      </c>
      <c r="M224"/>
    </row>
    <row r="225" spans="1:13" ht="19.899999999999999" customHeight="1" x14ac:dyDescent="0.25">
      <c r="A225" s="26" t="s">
        <v>120</v>
      </c>
      <c r="B225" s="29" t="s">
        <v>1238</v>
      </c>
      <c r="C225" s="26" t="s">
        <v>1237</v>
      </c>
      <c r="D225" s="27" t="s">
        <v>2649</v>
      </c>
      <c r="E225" s="28" t="s">
        <v>2107</v>
      </c>
      <c r="F225" s="27" t="s">
        <v>2106</v>
      </c>
      <c r="G225" s="28" t="s">
        <v>2198</v>
      </c>
      <c r="H225" s="27" t="s">
        <v>2197</v>
      </c>
      <c r="M225"/>
    </row>
    <row r="226" spans="1:13" ht="19.899999999999999" customHeight="1" x14ac:dyDescent="0.25">
      <c r="A226" s="26" t="s">
        <v>120</v>
      </c>
      <c r="B226" s="29" t="s">
        <v>1196</v>
      </c>
      <c r="C226" s="26" t="s">
        <v>1195</v>
      </c>
      <c r="D226" s="27" t="s">
        <v>2649</v>
      </c>
      <c r="E226" s="28" t="s">
        <v>2107</v>
      </c>
      <c r="F226" s="27" t="s">
        <v>2106</v>
      </c>
      <c r="G226" s="28" t="s">
        <v>2196</v>
      </c>
      <c r="H226" s="27" t="s">
        <v>2195</v>
      </c>
      <c r="M226"/>
    </row>
    <row r="227" spans="1:13" ht="19.899999999999999" customHeight="1" x14ac:dyDescent="0.25">
      <c r="A227" s="26" t="s">
        <v>120</v>
      </c>
      <c r="B227" s="29" t="s">
        <v>1196</v>
      </c>
      <c r="C227" s="26" t="s">
        <v>1195</v>
      </c>
      <c r="D227" s="27" t="s">
        <v>2649</v>
      </c>
      <c r="E227" s="28" t="s">
        <v>2107</v>
      </c>
      <c r="F227" s="27" t="s">
        <v>2106</v>
      </c>
      <c r="G227" s="28" t="s">
        <v>2194</v>
      </c>
      <c r="H227" s="27" t="s">
        <v>2193</v>
      </c>
      <c r="M227"/>
    </row>
    <row r="228" spans="1:13" ht="19.899999999999999" customHeight="1" x14ac:dyDescent="0.25">
      <c r="A228" s="26" t="s">
        <v>120</v>
      </c>
      <c r="B228" s="29" t="s">
        <v>1196</v>
      </c>
      <c r="C228" s="26" t="s">
        <v>1195</v>
      </c>
      <c r="D228" s="27" t="s">
        <v>2649</v>
      </c>
      <c r="E228" s="28" t="s">
        <v>2107</v>
      </c>
      <c r="F228" s="27" t="s">
        <v>2106</v>
      </c>
      <c r="G228" s="28" t="s">
        <v>2192</v>
      </c>
      <c r="H228" s="27" t="s">
        <v>2191</v>
      </c>
      <c r="M228"/>
    </row>
    <row r="229" spans="1:13" ht="19.899999999999999" customHeight="1" x14ac:dyDescent="0.25">
      <c r="A229" s="26" t="s">
        <v>120</v>
      </c>
      <c r="B229" s="29" t="s">
        <v>1196</v>
      </c>
      <c r="C229" s="26" t="s">
        <v>1195</v>
      </c>
      <c r="D229" s="27" t="s">
        <v>2649</v>
      </c>
      <c r="E229" s="28" t="s">
        <v>2107</v>
      </c>
      <c r="F229" s="27" t="s">
        <v>2106</v>
      </c>
      <c r="G229" s="28" t="s">
        <v>2190</v>
      </c>
      <c r="H229" s="27" t="s">
        <v>2189</v>
      </c>
      <c r="M229"/>
    </row>
    <row r="230" spans="1:13" ht="19.899999999999999" customHeight="1" x14ac:dyDescent="0.25">
      <c r="A230" s="26" t="s">
        <v>120</v>
      </c>
      <c r="B230" s="29" t="s">
        <v>1196</v>
      </c>
      <c r="C230" s="26" t="s">
        <v>1195</v>
      </c>
      <c r="D230" s="27" t="s">
        <v>2649</v>
      </c>
      <c r="E230" s="28" t="s">
        <v>2107</v>
      </c>
      <c r="F230" s="27" t="s">
        <v>2106</v>
      </c>
      <c r="G230" s="28" t="s">
        <v>2188</v>
      </c>
      <c r="H230" s="27" t="s">
        <v>2187</v>
      </c>
      <c r="M230"/>
    </row>
    <row r="231" spans="1:13" ht="19.899999999999999" customHeight="1" x14ac:dyDescent="0.25">
      <c r="A231" s="26" t="s">
        <v>120</v>
      </c>
      <c r="B231" s="29" t="s">
        <v>1196</v>
      </c>
      <c r="C231" s="26" t="s">
        <v>1195</v>
      </c>
      <c r="D231" s="27" t="s">
        <v>2649</v>
      </c>
      <c r="E231" s="28" t="s">
        <v>2107</v>
      </c>
      <c r="F231" s="27" t="s">
        <v>2106</v>
      </c>
      <c r="G231" s="28" t="s">
        <v>2186</v>
      </c>
      <c r="H231" s="27" t="s">
        <v>2185</v>
      </c>
      <c r="M231"/>
    </row>
    <row r="232" spans="1:13" ht="19.899999999999999" customHeight="1" x14ac:dyDescent="0.25">
      <c r="A232" s="26" t="s">
        <v>120</v>
      </c>
      <c r="B232" s="29" t="s">
        <v>1196</v>
      </c>
      <c r="C232" s="26" t="s">
        <v>1195</v>
      </c>
      <c r="D232" s="27" t="s">
        <v>2649</v>
      </c>
      <c r="E232" s="28" t="s">
        <v>2183</v>
      </c>
      <c r="F232" s="27" t="s">
        <v>2182</v>
      </c>
      <c r="G232" s="28" t="s">
        <v>2103</v>
      </c>
      <c r="H232" s="27" t="s">
        <v>2184</v>
      </c>
      <c r="M232"/>
    </row>
    <row r="233" spans="1:13" ht="19.899999999999999" customHeight="1" x14ac:dyDescent="0.25">
      <c r="A233" s="26" t="s">
        <v>120</v>
      </c>
      <c r="B233" s="29" t="s">
        <v>1196</v>
      </c>
      <c r="C233" s="26" t="s">
        <v>1195</v>
      </c>
      <c r="D233" s="27" t="s">
        <v>2649</v>
      </c>
      <c r="E233" s="28" t="s">
        <v>2183</v>
      </c>
      <c r="F233" s="27" t="s">
        <v>2182</v>
      </c>
      <c r="G233" s="28" t="s">
        <v>2100</v>
      </c>
      <c r="H233" s="27" t="s">
        <v>2099</v>
      </c>
      <c r="M233"/>
    </row>
    <row r="234" spans="1:13" ht="19.899999999999999" customHeight="1" x14ac:dyDescent="0.25">
      <c r="A234" s="26" t="s">
        <v>120</v>
      </c>
      <c r="B234" s="29" t="s">
        <v>1196</v>
      </c>
      <c r="C234" s="26" t="s">
        <v>1195</v>
      </c>
      <c r="D234" s="27" t="s">
        <v>2649</v>
      </c>
      <c r="E234" s="28" t="s">
        <v>2183</v>
      </c>
      <c r="F234" s="27" t="s">
        <v>2182</v>
      </c>
      <c r="G234" s="28" t="s">
        <v>2096</v>
      </c>
      <c r="H234" s="27" t="s">
        <v>2095</v>
      </c>
      <c r="M234"/>
    </row>
    <row r="235" spans="1:13" ht="19.899999999999999" customHeight="1" x14ac:dyDescent="0.25">
      <c r="A235" s="26" t="s">
        <v>120</v>
      </c>
      <c r="B235" s="29" t="s">
        <v>1196</v>
      </c>
      <c r="C235" s="26" t="s">
        <v>1195</v>
      </c>
      <c r="D235" s="27" t="s">
        <v>2649</v>
      </c>
      <c r="E235" s="28" t="s">
        <v>1822</v>
      </c>
      <c r="F235" s="27" t="s">
        <v>1821</v>
      </c>
      <c r="G235" s="28" t="s">
        <v>2181</v>
      </c>
      <c r="H235" s="27" t="s">
        <v>2180</v>
      </c>
      <c r="M235"/>
    </row>
    <row r="236" spans="1:13" ht="19.899999999999999" customHeight="1" x14ac:dyDescent="0.25">
      <c r="A236" s="26" t="s">
        <v>120</v>
      </c>
      <c r="B236" s="29" t="s">
        <v>1196</v>
      </c>
      <c r="C236" s="26" t="s">
        <v>1195</v>
      </c>
      <c r="D236" s="27" t="s">
        <v>2649</v>
      </c>
      <c r="E236" s="28" t="s">
        <v>1822</v>
      </c>
      <c r="F236" s="27" t="s">
        <v>1821</v>
      </c>
      <c r="G236" s="28" t="s">
        <v>2179</v>
      </c>
      <c r="H236" s="27" t="s">
        <v>2178</v>
      </c>
      <c r="M236"/>
    </row>
    <row r="237" spans="1:13" ht="19.899999999999999" customHeight="1" x14ac:dyDescent="0.25">
      <c r="A237" s="26" t="s">
        <v>120</v>
      </c>
      <c r="B237" s="29" t="s">
        <v>1196</v>
      </c>
      <c r="C237" s="26" t="s">
        <v>1195</v>
      </c>
      <c r="D237" s="27" t="s">
        <v>2649</v>
      </c>
      <c r="E237" s="28" t="s">
        <v>1822</v>
      </c>
      <c r="F237" s="27" t="s">
        <v>1821</v>
      </c>
      <c r="G237" s="28" t="s">
        <v>2177</v>
      </c>
      <c r="H237" s="27" t="s">
        <v>2176</v>
      </c>
      <c r="M237"/>
    </row>
    <row r="238" spans="1:13" ht="19.899999999999999" customHeight="1" x14ac:dyDescent="0.25">
      <c r="A238" s="26" t="s">
        <v>120</v>
      </c>
      <c r="B238" s="29" t="s">
        <v>1196</v>
      </c>
      <c r="C238" s="26" t="s">
        <v>1195</v>
      </c>
      <c r="D238" s="27" t="s">
        <v>2649</v>
      </c>
      <c r="E238" s="28" t="s">
        <v>1822</v>
      </c>
      <c r="F238" s="27" t="s">
        <v>1821</v>
      </c>
      <c r="G238" s="28" t="s">
        <v>2175</v>
      </c>
      <c r="H238" s="27" t="s">
        <v>2174</v>
      </c>
      <c r="M238"/>
    </row>
    <row r="239" spans="1:13" ht="19.899999999999999" customHeight="1" x14ac:dyDescent="0.25">
      <c r="A239" s="26" t="s">
        <v>120</v>
      </c>
      <c r="B239" s="29" t="s">
        <v>1196</v>
      </c>
      <c r="C239" s="26" t="s">
        <v>1195</v>
      </c>
      <c r="D239" s="27" t="s">
        <v>2649</v>
      </c>
      <c r="E239" s="28" t="s">
        <v>1822</v>
      </c>
      <c r="F239" s="27" t="s">
        <v>1821</v>
      </c>
      <c r="G239" s="28" t="s">
        <v>2173</v>
      </c>
      <c r="H239" s="27" t="s">
        <v>2172</v>
      </c>
      <c r="M239"/>
    </row>
    <row r="240" spans="1:13" ht="19.899999999999999" customHeight="1" x14ac:dyDescent="0.25">
      <c r="A240" s="26" t="s">
        <v>120</v>
      </c>
      <c r="B240" s="29" t="s">
        <v>1196</v>
      </c>
      <c r="C240" s="26" t="s">
        <v>1195</v>
      </c>
      <c r="D240" s="27" t="s">
        <v>2649</v>
      </c>
      <c r="E240" s="28" t="s">
        <v>1822</v>
      </c>
      <c r="F240" s="27" t="s">
        <v>1821</v>
      </c>
      <c r="G240" s="28" t="s">
        <v>2171</v>
      </c>
      <c r="H240" s="27" t="s">
        <v>1821</v>
      </c>
      <c r="M240"/>
    </row>
    <row r="241" spans="1:13" ht="19.899999999999999" customHeight="1" x14ac:dyDescent="0.25">
      <c r="A241" s="26" t="s">
        <v>120</v>
      </c>
      <c r="B241" s="29" t="s">
        <v>1196</v>
      </c>
      <c r="C241" s="26" t="s">
        <v>1195</v>
      </c>
      <c r="D241" s="27" t="s">
        <v>2649</v>
      </c>
      <c r="E241" s="28" t="s">
        <v>1822</v>
      </c>
      <c r="F241" s="27" t="s">
        <v>1821</v>
      </c>
      <c r="G241" s="28" t="s">
        <v>2170</v>
      </c>
      <c r="H241" s="27" t="s">
        <v>2169</v>
      </c>
      <c r="M241"/>
    </row>
    <row r="242" spans="1:13" ht="19.899999999999999" customHeight="1" x14ac:dyDescent="0.25">
      <c r="A242" s="26" t="s">
        <v>120</v>
      </c>
      <c r="B242" s="29" t="s">
        <v>1196</v>
      </c>
      <c r="C242" s="26" t="s">
        <v>1195</v>
      </c>
      <c r="D242" s="27" t="s">
        <v>2649</v>
      </c>
      <c r="E242" s="28" t="s">
        <v>1822</v>
      </c>
      <c r="F242" s="27" t="s">
        <v>1821</v>
      </c>
      <c r="G242" s="28" t="s">
        <v>2168</v>
      </c>
      <c r="H242" s="27" t="s">
        <v>2167</v>
      </c>
      <c r="M242"/>
    </row>
    <row r="243" spans="1:13" ht="19.899999999999999" customHeight="1" x14ac:dyDescent="0.25">
      <c r="A243" s="26" t="s">
        <v>120</v>
      </c>
      <c r="B243" s="29" t="s">
        <v>1196</v>
      </c>
      <c r="C243" s="26" t="s">
        <v>1195</v>
      </c>
      <c r="D243" s="27" t="s">
        <v>2649</v>
      </c>
      <c r="E243" s="28" t="s">
        <v>1822</v>
      </c>
      <c r="F243" s="27" t="s">
        <v>1821</v>
      </c>
      <c r="G243" s="28" t="s">
        <v>2166</v>
      </c>
      <c r="H243" s="27" t="s">
        <v>2165</v>
      </c>
      <c r="M243"/>
    </row>
    <row r="244" spans="1:13" ht="19.899999999999999" customHeight="1" x14ac:dyDescent="0.25">
      <c r="A244" s="26" t="s">
        <v>120</v>
      </c>
      <c r="B244" s="29" t="s">
        <v>1196</v>
      </c>
      <c r="C244" s="26" t="s">
        <v>1195</v>
      </c>
      <c r="D244" s="27" t="s">
        <v>2649</v>
      </c>
      <c r="E244" s="28" t="s">
        <v>1822</v>
      </c>
      <c r="F244" s="27" t="s">
        <v>1821</v>
      </c>
      <c r="G244" s="28" t="s">
        <v>2164</v>
      </c>
      <c r="H244" s="27" t="s">
        <v>2163</v>
      </c>
      <c r="M244"/>
    </row>
    <row r="245" spans="1:13" ht="19.899999999999999" customHeight="1" x14ac:dyDescent="0.25">
      <c r="A245" s="26" t="s">
        <v>120</v>
      </c>
      <c r="B245" s="29" t="s">
        <v>1196</v>
      </c>
      <c r="C245" s="26" t="s">
        <v>1195</v>
      </c>
      <c r="D245" s="27" t="s">
        <v>2649</v>
      </c>
      <c r="E245" s="28" t="s">
        <v>1822</v>
      </c>
      <c r="F245" s="27" t="s">
        <v>1821</v>
      </c>
      <c r="G245" s="28" t="s">
        <v>2162</v>
      </c>
      <c r="H245" s="27" t="s">
        <v>2161</v>
      </c>
      <c r="M245"/>
    </row>
    <row r="246" spans="1:13" ht="19.899999999999999" customHeight="1" x14ac:dyDescent="0.25">
      <c r="A246" s="26" t="s">
        <v>120</v>
      </c>
      <c r="B246" s="29" t="s">
        <v>2150</v>
      </c>
      <c r="C246" s="26" t="s">
        <v>2149</v>
      </c>
      <c r="D246" s="27" t="s">
        <v>2649</v>
      </c>
      <c r="E246" s="28" t="s">
        <v>1822</v>
      </c>
      <c r="F246" s="27" t="s">
        <v>1821</v>
      </c>
      <c r="G246" s="28" t="s">
        <v>2160</v>
      </c>
      <c r="H246" s="27" t="s">
        <v>2159</v>
      </c>
      <c r="M246"/>
    </row>
    <row r="247" spans="1:13" ht="19.899999999999999" customHeight="1" x14ac:dyDescent="0.25">
      <c r="A247" s="26" t="s">
        <v>120</v>
      </c>
      <c r="B247" s="29" t="s">
        <v>2150</v>
      </c>
      <c r="C247" s="26" t="s">
        <v>2149</v>
      </c>
      <c r="D247" s="27" t="s">
        <v>2649</v>
      </c>
      <c r="E247" s="28" t="s">
        <v>1822</v>
      </c>
      <c r="F247" s="27" t="s">
        <v>1821</v>
      </c>
      <c r="G247" s="28" t="s">
        <v>2158</v>
      </c>
      <c r="H247" s="27" t="s">
        <v>2157</v>
      </c>
      <c r="M247"/>
    </row>
    <row r="248" spans="1:13" ht="19.899999999999999" customHeight="1" x14ac:dyDescent="0.25">
      <c r="A248" s="26" t="s">
        <v>120</v>
      </c>
      <c r="B248" s="29" t="s">
        <v>2150</v>
      </c>
      <c r="C248" s="26" t="s">
        <v>2149</v>
      </c>
      <c r="D248" s="27" t="s">
        <v>2649</v>
      </c>
      <c r="E248" s="28" t="s">
        <v>1822</v>
      </c>
      <c r="F248" s="27" t="s">
        <v>1821</v>
      </c>
      <c r="G248" s="28" t="s">
        <v>2156</v>
      </c>
      <c r="H248" s="27" t="s">
        <v>2155</v>
      </c>
      <c r="M248"/>
    </row>
    <row r="249" spans="1:13" ht="19.899999999999999" customHeight="1" x14ac:dyDescent="0.25">
      <c r="A249" s="26" t="s">
        <v>120</v>
      </c>
      <c r="B249" s="29" t="s">
        <v>2150</v>
      </c>
      <c r="C249" s="26" t="s">
        <v>2149</v>
      </c>
      <c r="D249" s="27" t="s">
        <v>2649</v>
      </c>
      <c r="E249" s="28" t="s">
        <v>1822</v>
      </c>
      <c r="F249" s="27" t="s">
        <v>1821</v>
      </c>
      <c r="G249" s="28" t="s">
        <v>2154</v>
      </c>
      <c r="H249" s="27" t="s">
        <v>2153</v>
      </c>
      <c r="M249"/>
    </row>
    <row r="250" spans="1:13" ht="19.899999999999999" customHeight="1" x14ac:dyDescent="0.25">
      <c r="A250" s="26" t="s">
        <v>120</v>
      </c>
      <c r="B250" s="29" t="s">
        <v>2150</v>
      </c>
      <c r="C250" s="26" t="s">
        <v>2149</v>
      </c>
      <c r="D250" s="27" t="s">
        <v>2649</v>
      </c>
      <c r="E250" s="28" t="s">
        <v>1822</v>
      </c>
      <c r="F250" s="27" t="s">
        <v>1821</v>
      </c>
      <c r="G250" s="28" t="s">
        <v>2152</v>
      </c>
      <c r="H250" s="27" t="s">
        <v>2151</v>
      </c>
      <c r="M250"/>
    </row>
    <row r="251" spans="1:13" ht="19.899999999999999" customHeight="1" x14ac:dyDescent="0.25">
      <c r="A251" s="26" t="s">
        <v>120</v>
      </c>
      <c r="B251" s="29" t="s">
        <v>2150</v>
      </c>
      <c r="C251" s="26" t="s">
        <v>2149</v>
      </c>
      <c r="D251" s="27" t="s">
        <v>2649</v>
      </c>
      <c r="E251" s="28" t="s">
        <v>1822</v>
      </c>
      <c r="F251" s="27" t="s">
        <v>1821</v>
      </c>
      <c r="G251" s="28" t="s">
        <v>2148</v>
      </c>
      <c r="H251" s="27" t="s">
        <v>2147</v>
      </c>
      <c r="M251"/>
    </row>
    <row r="252" spans="1:13" ht="19.899999999999999" customHeight="1" x14ac:dyDescent="0.25">
      <c r="A252" s="26" t="s">
        <v>120</v>
      </c>
      <c r="B252" s="29" t="s">
        <v>2127</v>
      </c>
      <c r="C252" s="26" t="s">
        <v>2126</v>
      </c>
      <c r="D252" s="27" t="s">
        <v>2649</v>
      </c>
      <c r="E252" s="28" t="s">
        <v>1822</v>
      </c>
      <c r="F252" s="27" t="s">
        <v>1821</v>
      </c>
      <c r="G252" s="28" t="s">
        <v>2146</v>
      </c>
      <c r="H252" s="27" t="s">
        <v>2145</v>
      </c>
      <c r="M252"/>
    </row>
    <row r="253" spans="1:13" ht="19.899999999999999" customHeight="1" x14ac:dyDescent="0.25">
      <c r="A253" s="26" t="s">
        <v>120</v>
      </c>
      <c r="B253" s="29" t="s">
        <v>2127</v>
      </c>
      <c r="C253" s="26" t="s">
        <v>2126</v>
      </c>
      <c r="D253" s="27" t="s">
        <v>2649</v>
      </c>
      <c r="E253" s="28" t="s">
        <v>1822</v>
      </c>
      <c r="F253" s="27" t="s">
        <v>1821</v>
      </c>
      <c r="G253" s="28" t="s">
        <v>2144</v>
      </c>
      <c r="H253" s="27" t="s">
        <v>2143</v>
      </c>
      <c r="M253"/>
    </row>
    <row r="254" spans="1:13" ht="19.899999999999999" customHeight="1" x14ac:dyDescent="0.25">
      <c r="A254" s="26" t="s">
        <v>120</v>
      </c>
      <c r="B254" s="29" t="s">
        <v>2127</v>
      </c>
      <c r="C254" s="26" t="s">
        <v>2126</v>
      </c>
      <c r="D254" s="27" t="s">
        <v>2649</v>
      </c>
      <c r="E254" s="28" t="s">
        <v>1822</v>
      </c>
      <c r="F254" s="27" t="s">
        <v>1821</v>
      </c>
      <c r="G254" s="28" t="s">
        <v>2142</v>
      </c>
      <c r="H254" s="27" t="s">
        <v>2141</v>
      </c>
      <c r="M254"/>
    </row>
    <row r="255" spans="1:13" ht="19.899999999999999" customHeight="1" x14ac:dyDescent="0.25">
      <c r="A255" s="26" t="s">
        <v>120</v>
      </c>
      <c r="B255" s="29" t="s">
        <v>2127</v>
      </c>
      <c r="C255" s="26" t="s">
        <v>2126</v>
      </c>
      <c r="D255" s="27" t="s">
        <v>2649</v>
      </c>
      <c r="E255" s="28" t="s">
        <v>1822</v>
      </c>
      <c r="F255" s="27" t="s">
        <v>1821</v>
      </c>
      <c r="G255" s="28" t="s">
        <v>2140</v>
      </c>
      <c r="H255" s="27" t="s">
        <v>2139</v>
      </c>
      <c r="M255"/>
    </row>
    <row r="256" spans="1:13" ht="19.899999999999999" customHeight="1" x14ac:dyDescent="0.25">
      <c r="A256" s="26" t="s">
        <v>120</v>
      </c>
      <c r="B256" s="29" t="s">
        <v>2127</v>
      </c>
      <c r="C256" s="26" t="s">
        <v>2126</v>
      </c>
      <c r="D256" s="27" t="s">
        <v>2650</v>
      </c>
      <c r="E256" s="28" t="s">
        <v>1810</v>
      </c>
      <c r="F256" s="27" t="s">
        <v>1809</v>
      </c>
      <c r="G256" s="28" t="s">
        <v>2138</v>
      </c>
      <c r="H256" s="27" t="s">
        <v>2137</v>
      </c>
      <c r="M256"/>
    </row>
    <row r="257" spans="1:13" ht="19.899999999999999" customHeight="1" x14ac:dyDescent="0.25">
      <c r="A257" s="26" t="s">
        <v>120</v>
      </c>
      <c r="B257" s="29" t="s">
        <v>2127</v>
      </c>
      <c r="C257" s="26" t="s">
        <v>2126</v>
      </c>
      <c r="D257" s="27" t="s">
        <v>2650</v>
      </c>
      <c r="E257" s="28" t="s">
        <v>1810</v>
      </c>
      <c r="F257" s="27" t="s">
        <v>1809</v>
      </c>
      <c r="G257" s="28" t="s">
        <v>2136</v>
      </c>
      <c r="H257" s="27" t="s">
        <v>2135</v>
      </c>
      <c r="M257"/>
    </row>
    <row r="258" spans="1:13" ht="19.899999999999999" customHeight="1" x14ac:dyDescent="0.25">
      <c r="A258" s="26" t="s">
        <v>120</v>
      </c>
      <c r="B258" s="29" t="s">
        <v>2127</v>
      </c>
      <c r="C258" s="26" t="s">
        <v>2126</v>
      </c>
      <c r="D258" s="27" t="s">
        <v>2650</v>
      </c>
      <c r="E258" s="28" t="s">
        <v>1810</v>
      </c>
      <c r="F258" s="27" t="s">
        <v>1809</v>
      </c>
      <c r="G258" s="28" t="s">
        <v>2134</v>
      </c>
      <c r="H258" s="27" t="s">
        <v>2133</v>
      </c>
      <c r="M258"/>
    </row>
    <row r="259" spans="1:13" ht="19.899999999999999" customHeight="1" x14ac:dyDescent="0.25">
      <c r="A259" s="26" t="s">
        <v>120</v>
      </c>
      <c r="B259" s="29" t="s">
        <v>2127</v>
      </c>
      <c r="C259" s="26" t="s">
        <v>2126</v>
      </c>
      <c r="D259" s="27" t="s">
        <v>2650</v>
      </c>
      <c r="E259" s="28" t="s">
        <v>1810</v>
      </c>
      <c r="F259" s="27" t="s">
        <v>1809</v>
      </c>
      <c r="G259" s="28" t="s">
        <v>2132</v>
      </c>
      <c r="H259" s="27" t="s">
        <v>1148</v>
      </c>
      <c r="M259"/>
    </row>
    <row r="260" spans="1:13" ht="19.899999999999999" customHeight="1" x14ac:dyDescent="0.25">
      <c r="A260" s="26" t="s">
        <v>120</v>
      </c>
      <c r="B260" s="29" t="s">
        <v>2127</v>
      </c>
      <c r="C260" s="26" t="s">
        <v>2126</v>
      </c>
      <c r="D260" s="27" t="s">
        <v>2650</v>
      </c>
      <c r="E260" s="28" t="s">
        <v>1810</v>
      </c>
      <c r="F260" s="27" t="s">
        <v>1809</v>
      </c>
      <c r="G260" s="28" t="s">
        <v>2131</v>
      </c>
      <c r="H260" s="27" t="s">
        <v>2130</v>
      </c>
      <c r="M260"/>
    </row>
    <row r="261" spans="1:13" ht="19.899999999999999" customHeight="1" x14ac:dyDescent="0.25">
      <c r="A261" s="26" t="s">
        <v>120</v>
      </c>
      <c r="B261" s="29" t="s">
        <v>2127</v>
      </c>
      <c r="C261" s="26" t="s">
        <v>2126</v>
      </c>
      <c r="D261" s="27" t="s">
        <v>2650</v>
      </c>
      <c r="E261" s="28" t="s">
        <v>1810</v>
      </c>
      <c r="F261" s="27" t="s">
        <v>1809</v>
      </c>
      <c r="G261" s="28" t="s">
        <v>2129</v>
      </c>
      <c r="H261" s="27" t="s">
        <v>2128</v>
      </c>
      <c r="M261"/>
    </row>
    <row r="262" spans="1:13" ht="19.899999999999999" customHeight="1" x14ac:dyDescent="0.25">
      <c r="A262" s="26" t="s">
        <v>120</v>
      </c>
      <c r="B262" s="29" t="s">
        <v>2127</v>
      </c>
      <c r="C262" s="26" t="s">
        <v>2126</v>
      </c>
      <c r="D262" s="27" t="s">
        <v>2650</v>
      </c>
      <c r="E262" s="28" t="s">
        <v>1810</v>
      </c>
      <c r="F262" s="27" t="s">
        <v>1809</v>
      </c>
      <c r="G262" s="28" t="s">
        <v>2125</v>
      </c>
      <c r="H262" s="27" t="s">
        <v>2124</v>
      </c>
      <c r="M262"/>
    </row>
    <row r="263" spans="1:13" ht="19.899999999999999" customHeight="1" x14ac:dyDescent="0.25">
      <c r="A263" s="26" t="s">
        <v>120</v>
      </c>
      <c r="B263" s="29" t="s">
        <v>2107</v>
      </c>
      <c r="C263" s="26" t="s">
        <v>2106</v>
      </c>
      <c r="D263" s="27" t="s">
        <v>2650</v>
      </c>
      <c r="E263" s="28" t="s">
        <v>1810</v>
      </c>
      <c r="F263" s="27" t="s">
        <v>1809</v>
      </c>
      <c r="G263" s="28" t="s">
        <v>2123</v>
      </c>
      <c r="H263" s="27" t="s">
        <v>2122</v>
      </c>
      <c r="M263"/>
    </row>
    <row r="264" spans="1:13" ht="19.899999999999999" customHeight="1" x14ac:dyDescent="0.25">
      <c r="A264" s="26" t="s">
        <v>120</v>
      </c>
      <c r="B264" s="29" t="s">
        <v>2107</v>
      </c>
      <c r="C264" s="26" t="s">
        <v>2106</v>
      </c>
      <c r="D264" s="27" t="s">
        <v>2650</v>
      </c>
      <c r="E264" s="28" t="s">
        <v>1810</v>
      </c>
      <c r="F264" s="27" t="s">
        <v>1809</v>
      </c>
      <c r="G264" s="28" t="s">
        <v>2121</v>
      </c>
      <c r="H264" s="27" t="s">
        <v>2120</v>
      </c>
      <c r="M264"/>
    </row>
    <row r="265" spans="1:13" ht="19.899999999999999" customHeight="1" x14ac:dyDescent="0.25">
      <c r="A265" s="26" t="s">
        <v>120</v>
      </c>
      <c r="B265" s="29" t="s">
        <v>2107</v>
      </c>
      <c r="C265" s="26" t="s">
        <v>2106</v>
      </c>
      <c r="D265" s="27" t="s">
        <v>2650</v>
      </c>
      <c r="E265" s="28" t="s">
        <v>1810</v>
      </c>
      <c r="F265" s="27" t="s">
        <v>1809</v>
      </c>
      <c r="G265" s="28" t="s">
        <v>2119</v>
      </c>
      <c r="H265" s="27" t="s">
        <v>2118</v>
      </c>
      <c r="M265"/>
    </row>
    <row r="266" spans="1:13" ht="19.899999999999999" customHeight="1" x14ac:dyDescent="0.25">
      <c r="A266" s="26" t="s">
        <v>120</v>
      </c>
      <c r="B266" s="29" t="s">
        <v>2107</v>
      </c>
      <c r="C266" s="26" t="s">
        <v>2106</v>
      </c>
      <c r="D266" s="27" t="s">
        <v>2650</v>
      </c>
      <c r="E266" s="28" t="s">
        <v>1810</v>
      </c>
      <c r="F266" s="27" t="s">
        <v>1809</v>
      </c>
      <c r="G266" s="28" t="s">
        <v>2117</v>
      </c>
      <c r="H266" s="27" t="s">
        <v>2116</v>
      </c>
      <c r="M266"/>
    </row>
    <row r="267" spans="1:13" ht="19.899999999999999" customHeight="1" x14ac:dyDescent="0.25">
      <c r="A267" s="26" t="s">
        <v>120</v>
      </c>
      <c r="B267" s="29" t="s">
        <v>2107</v>
      </c>
      <c r="C267" s="26" t="s">
        <v>2106</v>
      </c>
      <c r="D267" s="27" t="s">
        <v>2650</v>
      </c>
      <c r="E267" s="28" t="s">
        <v>1810</v>
      </c>
      <c r="F267" s="27" t="s">
        <v>1809</v>
      </c>
      <c r="G267" s="28" t="s">
        <v>2115</v>
      </c>
      <c r="H267" s="27" t="s">
        <v>2114</v>
      </c>
      <c r="M267"/>
    </row>
    <row r="268" spans="1:13" ht="19.899999999999999" customHeight="1" x14ac:dyDescent="0.25">
      <c r="A268" s="26" t="s">
        <v>120</v>
      </c>
      <c r="B268" s="29" t="s">
        <v>2107</v>
      </c>
      <c r="C268" s="26" t="s">
        <v>2106</v>
      </c>
      <c r="D268" s="27" t="s">
        <v>2650</v>
      </c>
      <c r="E268" s="28" t="s">
        <v>1810</v>
      </c>
      <c r="F268" s="27" t="s">
        <v>1809</v>
      </c>
      <c r="G268" s="28" t="s">
        <v>2113</v>
      </c>
      <c r="H268" s="27" t="s">
        <v>2112</v>
      </c>
      <c r="M268"/>
    </row>
    <row r="269" spans="1:13" ht="19.899999999999999" customHeight="1" x14ac:dyDescent="0.25">
      <c r="A269" s="26" t="s">
        <v>120</v>
      </c>
      <c r="B269" s="29" t="s">
        <v>2107</v>
      </c>
      <c r="C269" s="26" t="s">
        <v>2106</v>
      </c>
      <c r="D269" s="27" t="s">
        <v>2650</v>
      </c>
      <c r="E269" s="28" t="s">
        <v>1810</v>
      </c>
      <c r="F269" s="27" t="s">
        <v>1809</v>
      </c>
      <c r="G269" s="28" t="s">
        <v>2111</v>
      </c>
      <c r="H269" s="27" t="s">
        <v>2110</v>
      </c>
      <c r="M269"/>
    </row>
    <row r="270" spans="1:13" ht="19.899999999999999" customHeight="1" x14ac:dyDescent="0.25">
      <c r="A270" s="26" t="s">
        <v>120</v>
      </c>
      <c r="B270" s="29" t="s">
        <v>2107</v>
      </c>
      <c r="C270" s="26" t="s">
        <v>2106</v>
      </c>
      <c r="D270" s="27" t="s">
        <v>2650</v>
      </c>
      <c r="E270" s="28" t="s">
        <v>1808</v>
      </c>
      <c r="F270" s="27" t="s">
        <v>1807</v>
      </c>
      <c r="G270" s="28" t="s">
        <v>2109</v>
      </c>
      <c r="H270" s="27" t="s">
        <v>1807</v>
      </c>
      <c r="M270"/>
    </row>
    <row r="271" spans="1:13" ht="19.899999999999999" customHeight="1" x14ac:dyDescent="0.25">
      <c r="A271" s="26" t="s">
        <v>120</v>
      </c>
      <c r="B271" s="29" t="s">
        <v>2107</v>
      </c>
      <c r="C271" s="26" t="s">
        <v>2106</v>
      </c>
      <c r="D271" s="27" t="s">
        <v>2650</v>
      </c>
      <c r="E271" s="28" t="s">
        <v>1397</v>
      </c>
      <c r="F271" s="27" t="s">
        <v>1396</v>
      </c>
      <c r="G271" s="28" t="s">
        <v>2108</v>
      </c>
      <c r="H271" s="27" t="s">
        <v>1396</v>
      </c>
      <c r="M271"/>
    </row>
    <row r="272" spans="1:13" ht="19.899999999999999" customHeight="1" x14ac:dyDescent="0.25">
      <c r="A272" s="26" t="s">
        <v>120</v>
      </c>
      <c r="B272" s="29" t="s">
        <v>2107</v>
      </c>
      <c r="C272" s="26" t="s">
        <v>2106</v>
      </c>
      <c r="D272" s="27" t="s">
        <v>2650</v>
      </c>
      <c r="E272" s="28" t="s">
        <v>1397</v>
      </c>
      <c r="F272" s="27" t="s">
        <v>1396</v>
      </c>
      <c r="G272" s="28" t="s">
        <v>2105</v>
      </c>
      <c r="H272" s="27" t="s">
        <v>2104</v>
      </c>
      <c r="M272"/>
    </row>
    <row r="273" spans="1:13" ht="19.899999999999999" customHeight="1" x14ac:dyDescent="0.25">
      <c r="A273" s="26" t="s">
        <v>103</v>
      </c>
      <c r="B273" s="29" t="s">
        <v>2103</v>
      </c>
      <c r="C273" s="26" t="str">
        <f>H273</f>
        <v>Yamachiche</v>
      </c>
      <c r="D273" s="27" t="s">
        <v>2650</v>
      </c>
      <c r="E273" s="28" t="s">
        <v>1397</v>
      </c>
      <c r="F273" s="27" t="s">
        <v>1396</v>
      </c>
      <c r="G273" s="28" t="s">
        <v>2102</v>
      </c>
      <c r="H273" s="27" t="s">
        <v>2101</v>
      </c>
      <c r="M273"/>
    </row>
    <row r="274" spans="1:13" ht="19.899999999999999" customHeight="1" x14ac:dyDescent="0.25">
      <c r="A274" s="26" t="s">
        <v>103</v>
      </c>
      <c r="B274" s="29" t="s">
        <v>2100</v>
      </c>
      <c r="C274" s="26" t="s">
        <v>2099</v>
      </c>
      <c r="D274" s="27" t="s">
        <v>2650</v>
      </c>
      <c r="E274" s="28" t="s">
        <v>1397</v>
      </c>
      <c r="F274" s="27" t="s">
        <v>1396</v>
      </c>
      <c r="G274" s="28" t="s">
        <v>2098</v>
      </c>
      <c r="H274" s="27" t="s">
        <v>2097</v>
      </c>
      <c r="M274"/>
    </row>
    <row r="275" spans="1:13" ht="19.899999999999999" customHeight="1" x14ac:dyDescent="0.25">
      <c r="A275" s="26" t="s">
        <v>103</v>
      </c>
      <c r="B275" s="29" t="s">
        <v>2096</v>
      </c>
      <c r="C275" s="26" t="s">
        <v>2095</v>
      </c>
      <c r="D275" s="27" t="s">
        <v>2650</v>
      </c>
      <c r="E275" s="28" t="s">
        <v>1397</v>
      </c>
      <c r="F275" s="27" t="s">
        <v>1396</v>
      </c>
      <c r="G275" s="28" t="s">
        <v>2094</v>
      </c>
      <c r="H275" s="27" t="s">
        <v>2093</v>
      </c>
      <c r="M275"/>
    </row>
    <row r="276" spans="1:13" ht="19.899999999999999" customHeight="1" x14ac:dyDescent="0.25">
      <c r="A276" s="26" t="s">
        <v>257</v>
      </c>
      <c r="B276" s="29" t="s">
        <v>979</v>
      </c>
      <c r="C276" s="26" t="s">
        <v>977</v>
      </c>
      <c r="D276" s="27" t="s">
        <v>2650</v>
      </c>
      <c r="E276" s="28" t="s">
        <v>1397</v>
      </c>
      <c r="F276" s="27" t="s">
        <v>1396</v>
      </c>
      <c r="G276" s="28" t="s">
        <v>2092</v>
      </c>
      <c r="H276" s="27" t="s">
        <v>2091</v>
      </c>
      <c r="M276"/>
    </row>
    <row r="277" spans="1:13" ht="19.899999999999999" customHeight="1" x14ac:dyDescent="0.25">
      <c r="A277" s="26" t="s">
        <v>120</v>
      </c>
      <c r="B277" s="29" t="s">
        <v>1173</v>
      </c>
      <c r="C277" s="26" t="s">
        <v>1172</v>
      </c>
      <c r="D277" s="27" t="s">
        <v>2650</v>
      </c>
      <c r="E277" s="28" t="s">
        <v>1397</v>
      </c>
      <c r="F277" s="27" t="s">
        <v>1396</v>
      </c>
      <c r="G277" s="28" t="s">
        <v>2090</v>
      </c>
      <c r="H277" s="27" t="s">
        <v>2089</v>
      </c>
      <c r="M277"/>
    </row>
    <row r="278" spans="1:13" ht="19.899999999999999" customHeight="1" x14ac:dyDescent="0.25">
      <c r="A278" s="26" t="s">
        <v>120</v>
      </c>
      <c r="B278" s="29" t="s">
        <v>1173</v>
      </c>
      <c r="C278" s="26" t="s">
        <v>1172</v>
      </c>
      <c r="D278" s="27" t="s">
        <v>2650</v>
      </c>
      <c r="E278" s="28" t="s">
        <v>1397</v>
      </c>
      <c r="F278" s="27" t="s">
        <v>1396</v>
      </c>
      <c r="G278" s="28" t="s">
        <v>2088</v>
      </c>
      <c r="H278" s="27" t="s">
        <v>2087</v>
      </c>
      <c r="M278"/>
    </row>
    <row r="279" spans="1:13" ht="19.899999999999999" customHeight="1" x14ac:dyDescent="0.25">
      <c r="A279" s="26" t="s">
        <v>120</v>
      </c>
      <c r="B279" s="29" t="s">
        <v>1173</v>
      </c>
      <c r="C279" s="26" t="s">
        <v>1172</v>
      </c>
      <c r="D279" s="27" t="s">
        <v>2650</v>
      </c>
      <c r="E279" s="28" t="s">
        <v>1397</v>
      </c>
      <c r="F279" s="27" t="s">
        <v>1396</v>
      </c>
      <c r="G279" s="28" t="s">
        <v>2086</v>
      </c>
      <c r="H279" s="27" t="s">
        <v>2085</v>
      </c>
      <c r="M279"/>
    </row>
    <row r="280" spans="1:13" ht="19.899999999999999" customHeight="1" x14ac:dyDescent="0.25">
      <c r="A280" s="26" t="s">
        <v>120</v>
      </c>
      <c r="B280" s="29" t="s">
        <v>1173</v>
      </c>
      <c r="C280" s="26" t="s">
        <v>1172</v>
      </c>
      <c r="D280" s="27" t="s">
        <v>2650</v>
      </c>
      <c r="E280" s="28" t="s">
        <v>1397</v>
      </c>
      <c r="F280" s="27" t="s">
        <v>1396</v>
      </c>
      <c r="G280" s="28" t="s">
        <v>2084</v>
      </c>
      <c r="H280" s="27" t="s">
        <v>2083</v>
      </c>
      <c r="M280"/>
    </row>
    <row r="281" spans="1:13" ht="19.899999999999999" customHeight="1" x14ac:dyDescent="0.25">
      <c r="A281" s="26" t="s">
        <v>120</v>
      </c>
      <c r="B281" s="29" t="s">
        <v>1173</v>
      </c>
      <c r="C281" s="26" t="s">
        <v>1172</v>
      </c>
      <c r="D281" s="27" t="s">
        <v>2650</v>
      </c>
      <c r="E281" s="28" t="s">
        <v>1397</v>
      </c>
      <c r="F281" s="27" t="s">
        <v>1396</v>
      </c>
      <c r="G281" s="28" t="s">
        <v>2082</v>
      </c>
      <c r="H281" s="27" t="s">
        <v>2081</v>
      </c>
      <c r="M281"/>
    </row>
    <row r="282" spans="1:13" ht="19.899999999999999" customHeight="1" x14ac:dyDescent="0.25">
      <c r="A282" s="26" t="s">
        <v>120</v>
      </c>
      <c r="B282" s="29" t="s">
        <v>1173</v>
      </c>
      <c r="C282" s="26" t="s">
        <v>1172</v>
      </c>
      <c r="D282" s="27" t="s">
        <v>2650</v>
      </c>
      <c r="E282" s="28" t="s">
        <v>1397</v>
      </c>
      <c r="F282" s="27" t="s">
        <v>1396</v>
      </c>
      <c r="G282" s="28" t="s">
        <v>2080</v>
      </c>
      <c r="H282" s="27" t="s">
        <v>2079</v>
      </c>
      <c r="M282"/>
    </row>
    <row r="283" spans="1:13" ht="19.899999999999999" customHeight="1" x14ac:dyDescent="0.25">
      <c r="A283" s="26" t="s">
        <v>120</v>
      </c>
      <c r="B283" s="29" t="s">
        <v>1173</v>
      </c>
      <c r="C283" s="26" t="s">
        <v>1172</v>
      </c>
      <c r="D283" s="27" t="s">
        <v>2650</v>
      </c>
      <c r="E283" s="28" t="s">
        <v>1397</v>
      </c>
      <c r="F283" s="27" t="s">
        <v>1396</v>
      </c>
      <c r="G283" s="28" t="s">
        <v>2078</v>
      </c>
      <c r="H283" s="27" t="s">
        <v>2077</v>
      </c>
      <c r="M283"/>
    </row>
    <row r="284" spans="1:13" ht="19.899999999999999" customHeight="1" x14ac:dyDescent="0.25">
      <c r="A284" s="26" t="s">
        <v>120</v>
      </c>
      <c r="B284" s="29" t="s">
        <v>1173</v>
      </c>
      <c r="C284" s="26" t="s">
        <v>1172</v>
      </c>
      <c r="D284" s="27" t="s">
        <v>2650</v>
      </c>
      <c r="E284" s="28" t="s">
        <v>1397</v>
      </c>
      <c r="F284" s="27" t="s">
        <v>1396</v>
      </c>
      <c r="G284" s="28" t="s">
        <v>2076</v>
      </c>
      <c r="H284" s="27" t="s">
        <v>2075</v>
      </c>
      <c r="M284"/>
    </row>
    <row r="285" spans="1:13" ht="19.899999999999999" customHeight="1" x14ac:dyDescent="0.25">
      <c r="A285" s="26" t="s">
        <v>120</v>
      </c>
      <c r="B285" s="29" t="s">
        <v>1173</v>
      </c>
      <c r="C285" s="26" t="s">
        <v>1172</v>
      </c>
      <c r="D285" s="27" t="s">
        <v>2650</v>
      </c>
      <c r="E285" s="28" t="s">
        <v>1397</v>
      </c>
      <c r="F285" s="27" t="s">
        <v>1396</v>
      </c>
      <c r="G285" s="28" t="s">
        <v>2074</v>
      </c>
      <c r="H285" s="27" t="s">
        <v>2073</v>
      </c>
      <c r="M285"/>
    </row>
    <row r="286" spans="1:13" ht="19.899999999999999" customHeight="1" x14ac:dyDescent="0.25">
      <c r="A286" s="26" t="s">
        <v>120</v>
      </c>
      <c r="B286" s="29" t="s">
        <v>1173</v>
      </c>
      <c r="C286" s="26" t="s">
        <v>1172</v>
      </c>
      <c r="D286" s="27" t="s">
        <v>2650</v>
      </c>
      <c r="E286" s="28" t="s">
        <v>1397</v>
      </c>
      <c r="F286" s="27" t="s">
        <v>1396</v>
      </c>
      <c r="G286" s="28" t="s">
        <v>2072</v>
      </c>
      <c r="H286" s="27" t="s">
        <v>2071</v>
      </c>
      <c r="M286"/>
    </row>
    <row r="287" spans="1:13" ht="19.899999999999999" customHeight="1" x14ac:dyDescent="0.25">
      <c r="A287" s="26" t="s">
        <v>120</v>
      </c>
      <c r="B287" s="29" t="s">
        <v>1173</v>
      </c>
      <c r="C287" s="26" t="s">
        <v>1172</v>
      </c>
      <c r="D287" s="27" t="s">
        <v>2650</v>
      </c>
      <c r="E287" s="28" t="s">
        <v>1397</v>
      </c>
      <c r="F287" s="27" t="s">
        <v>1396</v>
      </c>
      <c r="G287" s="28" t="s">
        <v>2070</v>
      </c>
      <c r="H287" s="27" t="s">
        <v>2069</v>
      </c>
      <c r="M287"/>
    </row>
    <row r="288" spans="1:13" ht="19.899999999999999" customHeight="1" x14ac:dyDescent="0.25">
      <c r="A288" s="26" t="s">
        <v>120</v>
      </c>
      <c r="B288" s="29" t="s">
        <v>1151</v>
      </c>
      <c r="C288" s="26" t="s">
        <v>1150</v>
      </c>
      <c r="D288" s="27" t="s">
        <v>2650</v>
      </c>
      <c r="E288" s="28" t="s">
        <v>356</v>
      </c>
      <c r="F288" s="27" t="s">
        <v>355</v>
      </c>
      <c r="G288" s="28" t="s">
        <v>2068</v>
      </c>
      <c r="H288" s="27" t="s">
        <v>355</v>
      </c>
      <c r="M288"/>
    </row>
    <row r="289" spans="1:13" ht="19.899999999999999" customHeight="1" x14ac:dyDescent="0.25">
      <c r="A289" s="26" t="s">
        <v>120</v>
      </c>
      <c r="B289" s="29" t="s">
        <v>1151</v>
      </c>
      <c r="C289" s="26" t="s">
        <v>1150</v>
      </c>
      <c r="D289" s="27" t="s">
        <v>2650</v>
      </c>
      <c r="E289" s="28" t="s">
        <v>356</v>
      </c>
      <c r="F289" s="27" t="s">
        <v>355</v>
      </c>
      <c r="G289" s="28" t="s">
        <v>2067</v>
      </c>
      <c r="H289" s="27" t="s">
        <v>2066</v>
      </c>
      <c r="M289"/>
    </row>
    <row r="290" spans="1:13" ht="19.899999999999999" customHeight="1" x14ac:dyDescent="0.25">
      <c r="A290" s="26" t="s">
        <v>120</v>
      </c>
      <c r="B290" s="29" t="s">
        <v>1151</v>
      </c>
      <c r="C290" s="26" t="s">
        <v>1150</v>
      </c>
      <c r="D290" s="27" t="s">
        <v>2650</v>
      </c>
      <c r="E290" s="28" t="s">
        <v>356</v>
      </c>
      <c r="F290" s="27" t="s">
        <v>355</v>
      </c>
      <c r="G290" s="28" t="s">
        <v>2065</v>
      </c>
      <c r="H290" s="27" t="s">
        <v>2064</v>
      </c>
      <c r="M290"/>
    </row>
    <row r="291" spans="1:13" ht="19.899999999999999" customHeight="1" x14ac:dyDescent="0.25">
      <c r="A291" s="26" t="s">
        <v>120</v>
      </c>
      <c r="B291" s="29" t="s">
        <v>1151</v>
      </c>
      <c r="C291" s="26" t="s">
        <v>1150</v>
      </c>
      <c r="D291" s="27" t="s">
        <v>2650</v>
      </c>
      <c r="E291" s="28" t="s">
        <v>1806</v>
      </c>
      <c r="F291" s="27" t="s">
        <v>1805</v>
      </c>
      <c r="G291" s="28" t="s">
        <v>2063</v>
      </c>
      <c r="H291" s="27" t="s">
        <v>1805</v>
      </c>
      <c r="M291"/>
    </row>
    <row r="292" spans="1:13" ht="19.899999999999999" customHeight="1" x14ac:dyDescent="0.25">
      <c r="A292" s="26" t="s">
        <v>120</v>
      </c>
      <c r="B292" s="29" t="s">
        <v>1151</v>
      </c>
      <c r="C292" s="26" t="s">
        <v>1150</v>
      </c>
      <c r="D292" s="27" t="s">
        <v>2650</v>
      </c>
      <c r="E292" s="28" t="s">
        <v>1790</v>
      </c>
      <c r="F292" s="27" t="s">
        <v>1789</v>
      </c>
      <c r="G292" s="28" t="s">
        <v>2062</v>
      </c>
      <c r="H292" s="27" t="s">
        <v>2061</v>
      </c>
      <c r="M292"/>
    </row>
    <row r="293" spans="1:13" ht="19.899999999999999" customHeight="1" x14ac:dyDescent="0.25">
      <c r="A293" s="26" t="s">
        <v>120</v>
      </c>
      <c r="B293" s="29" t="s">
        <v>1151</v>
      </c>
      <c r="C293" s="26" t="s">
        <v>1150</v>
      </c>
      <c r="D293" s="27" t="s">
        <v>2650</v>
      </c>
      <c r="E293" s="28" t="s">
        <v>1790</v>
      </c>
      <c r="F293" s="27" t="s">
        <v>1789</v>
      </c>
      <c r="G293" s="28" t="s">
        <v>2060</v>
      </c>
      <c r="H293" s="27" t="s">
        <v>2059</v>
      </c>
      <c r="M293"/>
    </row>
    <row r="294" spans="1:13" ht="19.899999999999999" customHeight="1" x14ac:dyDescent="0.25">
      <c r="A294" s="26" t="s">
        <v>120</v>
      </c>
      <c r="B294" s="29" t="s">
        <v>1151</v>
      </c>
      <c r="C294" s="26" t="s">
        <v>1150</v>
      </c>
      <c r="D294" s="27" t="s">
        <v>2650</v>
      </c>
      <c r="E294" s="28" t="s">
        <v>1790</v>
      </c>
      <c r="F294" s="27" t="s">
        <v>1789</v>
      </c>
      <c r="G294" s="28" t="s">
        <v>2058</v>
      </c>
      <c r="H294" s="27" t="s">
        <v>2057</v>
      </c>
      <c r="M294"/>
    </row>
    <row r="295" spans="1:13" ht="19.899999999999999" customHeight="1" x14ac:dyDescent="0.25">
      <c r="A295" s="26" t="s">
        <v>120</v>
      </c>
      <c r="B295" s="29" t="s">
        <v>1151</v>
      </c>
      <c r="C295" s="26" t="s">
        <v>1150</v>
      </c>
      <c r="D295" s="27" t="s">
        <v>2650</v>
      </c>
      <c r="E295" s="28" t="s">
        <v>1790</v>
      </c>
      <c r="F295" s="27" t="s">
        <v>1789</v>
      </c>
      <c r="G295" s="28" t="s">
        <v>2056</v>
      </c>
      <c r="H295" s="27" t="s">
        <v>2055</v>
      </c>
      <c r="M295"/>
    </row>
    <row r="296" spans="1:13" ht="19.899999999999999" customHeight="1" x14ac:dyDescent="0.25">
      <c r="A296" s="26" t="s">
        <v>120</v>
      </c>
      <c r="B296" s="29" t="s">
        <v>1151</v>
      </c>
      <c r="C296" s="26" t="s">
        <v>1150</v>
      </c>
      <c r="D296" s="27" t="s">
        <v>2650</v>
      </c>
      <c r="E296" s="28" t="s">
        <v>1790</v>
      </c>
      <c r="F296" s="27" t="s">
        <v>1789</v>
      </c>
      <c r="G296" s="28" t="s">
        <v>2054</v>
      </c>
      <c r="H296" s="27" t="s">
        <v>2053</v>
      </c>
      <c r="M296"/>
    </row>
    <row r="297" spans="1:13" ht="19.899999999999999" customHeight="1" x14ac:dyDescent="0.25">
      <c r="A297" s="26" t="s">
        <v>120</v>
      </c>
      <c r="B297" s="29" t="s">
        <v>1151</v>
      </c>
      <c r="C297" s="26" t="s">
        <v>1150</v>
      </c>
      <c r="D297" s="27" t="s">
        <v>2650</v>
      </c>
      <c r="E297" s="28" t="s">
        <v>1790</v>
      </c>
      <c r="F297" s="27" t="s">
        <v>1789</v>
      </c>
      <c r="G297" s="28" t="s">
        <v>2052</v>
      </c>
      <c r="H297" s="27" t="s">
        <v>2051</v>
      </c>
      <c r="M297"/>
    </row>
    <row r="298" spans="1:13" ht="19.899999999999999" customHeight="1" x14ac:dyDescent="0.25">
      <c r="A298" s="26" t="s">
        <v>120</v>
      </c>
      <c r="B298" s="29" t="s">
        <v>1124</v>
      </c>
      <c r="C298" s="26" t="s">
        <v>1123</v>
      </c>
      <c r="D298" s="27" t="s">
        <v>2650</v>
      </c>
      <c r="E298" s="28" t="s">
        <v>1790</v>
      </c>
      <c r="F298" s="27" t="s">
        <v>1789</v>
      </c>
      <c r="G298" s="28" t="s">
        <v>2050</v>
      </c>
      <c r="H298" s="27" t="s">
        <v>2049</v>
      </c>
      <c r="M298"/>
    </row>
    <row r="299" spans="1:13" ht="19.899999999999999" customHeight="1" x14ac:dyDescent="0.25">
      <c r="A299" s="26" t="s">
        <v>120</v>
      </c>
      <c r="B299" s="29" t="s">
        <v>1124</v>
      </c>
      <c r="C299" s="26" t="s">
        <v>1123</v>
      </c>
      <c r="D299" s="27" t="s">
        <v>2650</v>
      </c>
      <c r="E299" s="28" t="s">
        <v>1790</v>
      </c>
      <c r="F299" s="27" t="s">
        <v>1789</v>
      </c>
      <c r="G299" s="28" t="s">
        <v>2048</v>
      </c>
      <c r="H299" s="27" t="s">
        <v>2047</v>
      </c>
      <c r="M299"/>
    </row>
    <row r="300" spans="1:13" ht="19.899999999999999" customHeight="1" x14ac:dyDescent="0.25">
      <c r="A300" s="26" t="s">
        <v>120</v>
      </c>
      <c r="B300" s="29" t="s">
        <v>1124</v>
      </c>
      <c r="C300" s="26" t="s">
        <v>1123</v>
      </c>
      <c r="D300" s="27" t="s">
        <v>2650</v>
      </c>
      <c r="E300" s="28" t="s">
        <v>1790</v>
      </c>
      <c r="F300" s="27" t="s">
        <v>1789</v>
      </c>
      <c r="G300" s="28" t="s">
        <v>2046</v>
      </c>
      <c r="H300" s="27" t="s">
        <v>2045</v>
      </c>
      <c r="M300"/>
    </row>
    <row r="301" spans="1:13" ht="19.899999999999999" customHeight="1" x14ac:dyDescent="0.25">
      <c r="A301" s="26" t="s">
        <v>120</v>
      </c>
      <c r="B301" s="29" t="s">
        <v>1124</v>
      </c>
      <c r="C301" s="26" t="s">
        <v>1123</v>
      </c>
      <c r="D301" s="27" t="s">
        <v>2650</v>
      </c>
      <c r="E301" s="28" t="s">
        <v>1790</v>
      </c>
      <c r="F301" s="27" t="s">
        <v>1789</v>
      </c>
      <c r="G301" s="28" t="s">
        <v>2044</v>
      </c>
      <c r="H301" s="27" t="s">
        <v>2043</v>
      </c>
      <c r="M301"/>
    </row>
    <row r="302" spans="1:13" ht="19.899999999999999" customHeight="1" x14ac:dyDescent="0.25">
      <c r="A302" s="26" t="s">
        <v>120</v>
      </c>
      <c r="B302" s="29" t="s">
        <v>1124</v>
      </c>
      <c r="C302" s="26" t="s">
        <v>1123</v>
      </c>
      <c r="D302" s="27" t="s">
        <v>2651</v>
      </c>
      <c r="E302" s="28" t="s">
        <v>1955</v>
      </c>
      <c r="F302" s="27" t="s">
        <v>1954</v>
      </c>
      <c r="G302" s="28" t="s">
        <v>2042</v>
      </c>
      <c r="H302" s="27" t="s">
        <v>2041</v>
      </c>
      <c r="M302"/>
    </row>
    <row r="303" spans="1:13" ht="19.899999999999999" customHeight="1" x14ac:dyDescent="0.25">
      <c r="A303" s="26" t="s">
        <v>120</v>
      </c>
      <c r="B303" s="29" t="s">
        <v>1124</v>
      </c>
      <c r="C303" s="26" t="s">
        <v>1123</v>
      </c>
      <c r="D303" s="27" t="s">
        <v>2651</v>
      </c>
      <c r="E303" s="28" t="s">
        <v>1955</v>
      </c>
      <c r="F303" s="27" t="s">
        <v>1954</v>
      </c>
      <c r="G303" s="28" t="s">
        <v>2040</v>
      </c>
      <c r="H303" s="27" t="s">
        <v>2039</v>
      </c>
      <c r="M303"/>
    </row>
    <row r="304" spans="1:13" ht="19.899999999999999" customHeight="1" x14ac:dyDescent="0.25">
      <c r="A304" s="26" t="s">
        <v>120</v>
      </c>
      <c r="B304" s="29" t="s">
        <v>1124</v>
      </c>
      <c r="C304" s="26" t="s">
        <v>1123</v>
      </c>
      <c r="D304" s="27" t="s">
        <v>2651</v>
      </c>
      <c r="E304" s="28" t="s">
        <v>1955</v>
      </c>
      <c r="F304" s="27" t="s">
        <v>1954</v>
      </c>
      <c r="G304" s="28" t="s">
        <v>2038</v>
      </c>
      <c r="H304" s="27" t="s">
        <v>2037</v>
      </c>
      <c r="M304"/>
    </row>
    <row r="305" spans="1:13" ht="19.899999999999999" customHeight="1" x14ac:dyDescent="0.25">
      <c r="A305" s="26" t="s">
        <v>120</v>
      </c>
      <c r="B305" s="29" t="s">
        <v>1124</v>
      </c>
      <c r="C305" s="26" t="s">
        <v>1123</v>
      </c>
      <c r="D305" s="27" t="s">
        <v>2651</v>
      </c>
      <c r="E305" s="28" t="s">
        <v>1955</v>
      </c>
      <c r="F305" s="27" t="s">
        <v>1954</v>
      </c>
      <c r="G305" s="28" t="s">
        <v>2036</v>
      </c>
      <c r="H305" s="27" t="s">
        <v>2035</v>
      </c>
      <c r="M305"/>
    </row>
    <row r="306" spans="1:13" ht="19.899999999999999" customHeight="1" x14ac:dyDescent="0.25">
      <c r="A306" s="26" t="s">
        <v>120</v>
      </c>
      <c r="B306" s="29" t="s">
        <v>1124</v>
      </c>
      <c r="C306" s="26" t="s">
        <v>1123</v>
      </c>
      <c r="D306" s="27" t="s">
        <v>2651</v>
      </c>
      <c r="E306" s="28" t="s">
        <v>1955</v>
      </c>
      <c r="F306" s="27" t="s">
        <v>1954</v>
      </c>
      <c r="G306" s="28" t="s">
        <v>2034</v>
      </c>
      <c r="H306" s="27" t="s">
        <v>2033</v>
      </c>
      <c r="M306"/>
    </row>
    <row r="307" spans="1:13" ht="19.899999999999999" customHeight="1" x14ac:dyDescent="0.25">
      <c r="A307" s="26" t="s">
        <v>120</v>
      </c>
      <c r="B307" s="29" t="s">
        <v>1124</v>
      </c>
      <c r="C307" s="26" t="s">
        <v>1123</v>
      </c>
      <c r="D307" s="27" t="s">
        <v>2651</v>
      </c>
      <c r="E307" s="28" t="s">
        <v>1955</v>
      </c>
      <c r="F307" s="27" t="s">
        <v>1954</v>
      </c>
      <c r="G307" s="28" t="s">
        <v>2032</v>
      </c>
      <c r="H307" s="27" t="s">
        <v>2031</v>
      </c>
      <c r="M307"/>
    </row>
    <row r="308" spans="1:13" ht="19.899999999999999" customHeight="1" x14ac:dyDescent="0.25">
      <c r="A308" s="26" t="s">
        <v>120</v>
      </c>
      <c r="B308" s="29" t="s">
        <v>1124</v>
      </c>
      <c r="C308" s="26" t="s">
        <v>1123</v>
      </c>
      <c r="D308" s="27" t="s">
        <v>2651</v>
      </c>
      <c r="E308" s="28" t="s">
        <v>1955</v>
      </c>
      <c r="F308" s="27" t="s">
        <v>1954</v>
      </c>
      <c r="G308" s="28" t="s">
        <v>2030</v>
      </c>
      <c r="H308" s="27" t="s">
        <v>2029</v>
      </c>
      <c r="M308"/>
    </row>
    <row r="309" spans="1:13" ht="19.899999999999999" customHeight="1" x14ac:dyDescent="0.25">
      <c r="A309" s="26" t="s">
        <v>120</v>
      </c>
      <c r="B309" s="29" t="s">
        <v>1124</v>
      </c>
      <c r="C309" s="26" t="s">
        <v>1123</v>
      </c>
      <c r="D309" s="27" t="s">
        <v>2651</v>
      </c>
      <c r="E309" s="28" t="s">
        <v>1955</v>
      </c>
      <c r="F309" s="27" t="s">
        <v>1954</v>
      </c>
      <c r="G309" s="28" t="s">
        <v>2028</v>
      </c>
      <c r="H309" s="27" t="s">
        <v>2027</v>
      </c>
      <c r="M309"/>
    </row>
    <row r="310" spans="1:13" ht="19.899999999999999" customHeight="1" x14ac:dyDescent="0.25">
      <c r="A310" s="26" t="s">
        <v>120</v>
      </c>
      <c r="B310" s="29" t="s">
        <v>1124</v>
      </c>
      <c r="C310" s="26" t="s">
        <v>1123</v>
      </c>
      <c r="D310" s="27" t="s">
        <v>2651</v>
      </c>
      <c r="E310" s="28" t="s">
        <v>1955</v>
      </c>
      <c r="F310" s="27" t="s">
        <v>1954</v>
      </c>
      <c r="G310" s="28" t="s">
        <v>2026</v>
      </c>
      <c r="H310" s="27" t="s">
        <v>2025</v>
      </c>
      <c r="M310"/>
    </row>
    <row r="311" spans="1:13" ht="19.899999999999999" customHeight="1" x14ac:dyDescent="0.25">
      <c r="A311" s="26" t="s">
        <v>120</v>
      </c>
      <c r="B311" s="29" t="s">
        <v>1090</v>
      </c>
      <c r="C311" s="26" t="s">
        <v>1089</v>
      </c>
      <c r="D311" s="27" t="s">
        <v>2651</v>
      </c>
      <c r="E311" s="28" t="s">
        <v>1955</v>
      </c>
      <c r="F311" s="27" t="s">
        <v>1954</v>
      </c>
      <c r="G311" s="28" t="s">
        <v>2024</v>
      </c>
      <c r="H311" s="27" t="s">
        <v>2023</v>
      </c>
      <c r="M311"/>
    </row>
    <row r="312" spans="1:13" ht="19.899999999999999" customHeight="1" x14ac:dyDescent="0.25">
      <c r="A312" s="26" t="s">
        <v>120</v>
      </c>
      <c r="B312" s="29" t="s">
        <v>1090</v>
      </c>
      <c r="C312" s="26" t="s">
        <v>1089</v>
      </c>
      <c r="D312" s="27" t="s">
        <v>2651</v>
      </c>
      <c r="E312" s="28" t="s">
        <v>1955</v>
      </c>
      <c r="F312" s="27" t="s">
        <v>1954</v>
      </c>
      <c r="G312" s="28" t="s">
        <v>2022</v>
      </c>
      <c r="H312" s="27" t="s">
        <v>2021</v>
      </c>
      <c r="M312"/>
    </row>
    <row r="313" spans="1:13" ht="19.899999999999999" customHeight="1" x14ac:dyDescent="0.25">
      <c r="A313" s="26" t="s">
        <v>120</v>
      </c>
      <c r="B313" s="29" t="s">
        <v>1090</v>
      </c>
      <c r="C313" s="26" t="s">
        <v>1089</v>
      </c>
      <c r="D313" s="27" t="s">
        <v>2651</v>
      </c>
      <c r="E313" s="28" t="s">
        <v>1955</v>
      </c>
      <c r="F313" s="27" t="s">
        <v>1954</v>
      </c>
      <c r="G313" s="28" t="s">
        <v>2020</v>
      </c>
      <c r="H313" s="27" t="s">
        <v>2019</v>
      </c>
      <c r="M313"/>
    </row>
    <row r="314" spans="1:13" ht="19.899999999999999" customHeight="1" x14ac:dyDescent="0.25">
      <c r="A314" s="26" t="s">
        <v>120</v>
      </c>
      <c r="B314" s="29" t="s">
        <v>1090</v>
      </c>
      <c r="C314" s="26" t="s">
        <v>1089</v>
      </c>
      <c r="D314" s="27" t="s">
        <v>2651</v>
      </c>
      <c r="E314" s="28" t="s">
        <v>1955</v>
      </c>
      <c r="F314" s="27" t="s">
        <v>1954</v>
      </c>
      <c r="G314" s="28" t="s">
        <v>2018</v>
      </c>
      <c r="H314" s="27" t="s">
        <v>2017</v>
      </c>
      <c r="M314"/>
    </row>
    <row r="315" spans="1:13" ht="19.899999999999999" customHeight="1" x14ac:dyDescent="0.25">
      <c r="A315" s="26" t="s">
        <v>120</v>
      </c>
      <c r="B315" s="29" t="s">
        <v>1090</v>
      </c>
      <c r="C315" s="26" t="s">
        <v>1089</v>
      </c>
      <c r="D315" s="27" t="s">
        <v>2651</v>
      </c>
      <c r="E315" s="28" t="s">
        <v>1955</v>
      </c>
      <c r="F315" s="27" t="s">
        <v>1954</v>
      </c>
      <c r="G315" s="28" t="s">
        <v>2016</v>
      </c>
      <c r="H315" s="27" t="s">
        <v>2015</v>
      </c>
      <c r="M315"/>
    </row>
    <row r="316" spans="1:13" ht="19.899999999999999" customHeight="1" x14ac:dyDescent="0.25">
      <c r="A316" s="26" t="s">
        <v>120</v>
      </c>
      <c r="B316" s="29" t="s">
        <v>1090</v>
      </c>
      <c r="C316" s="26" t="s">
        <v>1089</v>
      </c>
      <c r="D316" s="27" t="s">
        <v>2651</v>
      </c>
      <c r="E316" s="28" t="s">
        <v>1955</v>
      </c>
      <c r="F316" s="27" t="s">
        <v>1954</v>
      </c>
      <c r="G316" s="28" t="s">
        <v>2014</v>
      </c>
      <c r="H316" s="27" t="s">
        <v>513</v>
      </c>
      <c r="M316"/>
    </row>
    <row r="317" spans="1:13" ht="19.899999999999999" customHeight="1" x14ac:dyDescent="0.25">
      <c r="A317" s="26" t="s">
        <v>120</v>
      </c>
      <c r="B317" s="29" t="s">
        <v>1090</v>
      </c>
      <c r="C317" s="26" t="s">
        <v>1089</v>
      </c>
      <c r="D317" s="27" t="s">
        <v>2651</v>
      </c>
      <c r="E317" s="28" t="s">
        <v>1955</v>
      </c>
      <c r="F317" s="27" t="s">
        <v>1954</v>
      </c>
      <c r="G317" s="28" t="s">
        <v>2013</v>
      </c>
      <c r="H317" s="27" t="s">
        <v>2012</v>
      </c>
      <c r="M317"/>
    </row>
    <row r="318" spans="1:13" ht="19.899999999999999" customHeight="1" x14ac:dyDescent="0.25">
      <c r="A318" s="26" t="s">
        <v>120</v>
      </c>
      <c r="B318" s="29" t="s">
        <v>1090</v>
      </c>
      <c r="C318" s="26" t="s">
        <v>1089</v>
      </c>
      <c r="D318" s="27" t="s">
        <v>2651</v>
      </c>
      <c r="E318" s="28" t="s">
        <v>1955</v>
      </c>
      <c r="F318" s="27" t="s">
        <v>1954</v>
      </c>
      <c r="G318" s="28" t="s">
        <v>2011</v>
      </c>
      <c r="H318" s="27" t="s">
        <v>2010</v>
      </c>
      <c r="M318"/>
    </row>
    <row r="319" spans="1:13" ht="19.899999999999999" customHeight="1" x14ac:dyDescent="0.25">
      <c r="A319" s="26" t="s">
        <v>120</v>
      </c>
      <c r="B319" s="29" t="s">
        <v>1090</v>
      </c>
      <c r="C319" s="26" t="s">
        <v>1089</v>
      </c>
      <c r="D319" s="27" t="s">
        <v>2651</v>
      </c>
      <c r="E319" s="28" t="s">
        <v>1955</v>
      </c>
      <c r="F319" s="27" t="s">
        <v>1954</v>
      </c>
      <c r="G319" s="28" t="s">
        <v>2009</v>
      </c>
      <c r="H319" s="27" t="s">
        <v>2008</v>
      </c>
      <c r="M319"/>
    </row>
    <row r="320" spans="1:13" ht="19.899999999999999" customHeight="1" x14ac:dyDescent="0.25">
      <c r="A320" s="26" t="s">
        <v>120</v>
      </c>
      <c r="B320" s="29" t="s">
        <v>1090</v>
      </c>
      <c r="C320" s="26" t="s">
        <v>1089</v>
      </c>
      <c r="D320" s="27" t="s">
        <v>2651</v>
      </c>
      <c r="E320" s="28" t="s">
        <v>1955</v>
      </c>
      <c r="F320" s="27" t="s">
        <v>1954</v>
      </c>
      <c r="G320" s="28" t="s">
        <v>2007</v>
      </c>
      <c r="H320" s="27" t="s">
        <v>2006</v>
      </c>
      <c r="M320"/>
    </row>
    <row r="321" spans="1:13" ht="19.899999999999999" customHeight="1" x14ac:dyDescent="0.25">
      <c r="A321" s="26" t="s">
        <v>120</v>
      </c>
      <c r="B321" s="29" t="s">
        <v>1090</v>
      </c>
      <c r="C321" s="26" t="s">
        <v>1089</v>
      </c>
      <c r="D321" s="27" t="s">
        <v>2651</v>
      </c>
      <c r="E321" s="28" t="s">
        <v>1955</v>
      </c>
      <c r="F321" s="27" t="s">
        <v>1954</v>
      </c>
      <c r="G321" s="28" t="s">
        <v>2005</v>
      </c>
      <c r="H321" s="27" t="s">
        <v>2004</v>
      </c>
      <c r="M321"/>
    </row>
    <row r="322" spans="1:13" ht="19.899999999999999" customHeight="1" x14ac:dyDescent="0.25">
      <c r="A322" s="26" t="s">
        <v>120</v>
      </c>
      <c r="B322" s="29" t="s">
        <v>1090</v>
      </c>
      <c r="C322" s="26" t="s">
        <v>1089</v>
      </c>
      <c r="D322" s="27" t="s">
        <v>2651</v>
      </c>
      <c r="E322" s="28" t="s">
        <v>1708</v>
      </c>
      <c r="F322" s="27" t="s">
        <v>1707</v>
      </c>
      <c r="G322" s="28" t="s">
        <v>2003</v>
      </c>
      <c r="H322" s="27" t="s">
        <v>2002</v>
      </c>
      <c r="M322"/>
    </row>
    <row r="323" spans="1:13" ht="19.899999999999999" customHeight="1" x14ac:dyDescent="0.25">
      <c r="A323" s="26" t="s">
        <v>120</v>
      </c>
      <c r="B323" s="29" t="s">
        <v>1090</v>
      </c>
      <c r="C323" s="26" t="s">
        <v>1089</v>
      </c>
      <c r="D323" s="27" t="s">
        <v>2651</v>
      </c>
      <c r="E323" s="28" t="s">
        <v>1708</v>
      </c>
      <c r="F323" s="27" t="s">
        <v>1707</v>
      </c>
      <c r="G323" s="28" t="s">
        <v>2001</v>
      </c>
      <c r="H323" s="27" t="s">
        <v>2000</v>
      </c>
      <c r="M323"/>
    </row>
    <row r="324" spans="1:13" ht="19.899999999999999" customHeight="1" x14ac:dyDescent="0.25">
      <c r="A324" s="26" t="s">
        <v>120</v>
      </c>
      <c r="B324" s="29" t="s">
        <v>1090</v>
      </c>
      <c r="C324" s="26" t="s">
        <v>1089</v>
      </c>
      <c r="D324" s="27" t="s">
        <v>2651</v>
      </c>
      <c r="E324" s="28" t="s">
        <v>1708</v>
      </c>
      <c r="F324" s="27" t="s">
        <v>1707</v>
      </c>
      <c r="G324" s="28" t="s">
        <v>1999</v>
      </c>
      <c r="H324" s="27" t="s">
        <v>1998</v>
      </c>
      <c r="M324"/>
    </row>
    <row r="325" spans="1:13" ht="19.899999999999999" customHeight="1" x14ac:dyDescent="0.25">
      <c r="A325" s="26" t="s">
        <v>120</v>
      </c>
      <c r="B325" s="29" t="s">
        <v>1090</v>
      </c>
      <c r="C325" s="26" t="s">
        <v>1089</v>
      </c>
      <c r="D325" s="27" t="s">
        <v>2651</v>
      </c>
      <c r="E325" s="28" t="s">
        <v>1708</v>
      </c>
      <c r="F325" s="27" t="s">
        <v>1707</v>
      </c>
      <c r="G325" s="28" t="s">
        <v>1997</v>
      </c>
      <c r="H325" s="27" t="s">
        <v>1996</v>
      </c>
      <c r="M325"/>
    </row>
    <row r="326" spans="1:13" ht="19.899999999999999" customHeight="1" x14ac:dyDescent="0.25">
      <c r="A326" s="26" t="s">
        <v>120</v>
      </c>
      <c r="B326" s="29" t="s">
        <v>1090</v>
      </c>
      <c r="C326" s="26" t="s">
        <v>1089</v>
      </c>
      <c r="D326" s="27" t="s">
        <v>2651</v>
      </c>
      <c r="E326" s="28" t="s">
        <v>1708</v>
      </c>
      <c r="F326" s="27" t="s">
        <v>1707</v>
      </c>
      <c r="G326" s="28" t="s">
        <v>1995</v>
      </c>
      <c r="H326" s="27" t="s">
        <v>1994</v>
      </c>
      <c r="M326"/>
    </row>
    <row r="327" spans="1:13" ht="19.899999999999999" customHeight="1" x14ac:dyDescent="0.25">
      <c r="A327" s="26" t="s">
        <v>120</v>
      </c>
      <c r="B327" s="29" t="s">
        <v>1955</v>
      </c>
      <c r="C327" s="26" t="s">
        <v>1954</v>
      </c>
      <c r="D327" s="27" t="s">
        <v>2651</v>
      </c>
      <c r="E327" s="28" t="s">
        <v>1708</v>
      </c>
      <c r="F327" s="27" t="s">
        <v>1707</v>
      </c>
      <c r="G327" s="28" t="s">
        <v>1993</v>
      </c>
      <c r="H327" s="27" t="s">
        <v>1992</v>
      </c>
      <c r="M327"/>
    </row>
    <row r="328" spans="1:13" ht="19.899999999999999" customHeight="1" x14ac:dyDescent="0.25">
      <c r="A328" s="26" t="s">
        <v>120</v>
      </c>
      <c r="B328" s="29" t="s">
        <v>1955</v>
      </c>
      <c r="C328" s="26" t="s">
        <v>1954</v>
      </c>
      <c r="D328" s="27" t="s">
        <v>2651</v>
      </c>
      <c r="E328" s="28" t="s">
        <v>1708</v>
      </c>
      <c r="F328" s="27" t="s">
        <v>1707</v>
      </c>
      <c r="G328" s="28" t="s">
        <v>1991</v>
      </c>
      <c r="H328" s="27" t="s">
        <v>1990</v>
      </c>
      <c r="M328"/>
    </row>
    <row r="329" spans="1:13" ht="19.899999999999999" customHeight="1" x14ac:dyDescent="0.25">
      <c r="A329" s="26" t="s">
        <v>120</v>
      </c>
      <c r="B329" s="29" t="s">
        <v>1955</v>
      </c>
      <c r="C329" s="26" t="s">
        <v>1954</v>
      </c>
      <c r="D329" s="27" t="s">
        <v>2651</v>
      </c>
      <c r="E329" s="28" t="s">
        <v>1678</v>
      </c>
      <c r="F329" s="27" t="s">
        <v>1677</v>
      </c>
      <c r="G329" s="28" t="s">
        <v>1989</v>
      </c>
      <c r="H329" s="27" t="s">
        <v>1988</v>
      </c>
      <c r="M329"/>
    </row>
    <row r="330" spans="1:13" ht="19.899999999999999" customHeight="1" x14ac:dyDescent="0.25">
      <c r="A330" s="26" t="s">
        <v>120</v>
      </c>
      <c r="B330" s="29" t="s">
        <v>1955</v>
      </c>
      <c r="C330" s="26" t="s">
        <v>1954</v>
      </c>
      <c r="D330" s="27" t="s">
        <v>2651</v>
      </c>
      <c r="E330" s="28" t="s">
        <v>1678</v>
      </c>
      <c r="F330" s="27" t="s">
        <v>1677</v>
      </c>
      <c r="G330" s="28" t="s">
        <v>1987</v>
      </c>
      <c r="H330" s="27" t="s">
        <v>1986</v>
      </c>
      <c r="M330"/>
    </row>
    <row r="331" spans="1:13" ht="19.899999999999999" customHeight="1" x14ac:dyDescent="0.25">
      <c r="A331" s="26" t="s">
        <v>120</v>
      </c>
      <c r="B331" s="29" t="s">
        <v>1955</v>
      </c>
      <c r="C331" s="26" t="s">
        <v>1954</v>
      </c>
      <c r="D331" s="27" t="s">
        <v>2651</v>
      </c>
      <c r="E331" s="28" t="s">
        <v>1678</v>
      </c>
      <c r="F331" s="27" t="s">
        <v>1677</v>
      </c>
      <c r="G331" s="28" t="s">
        <v>1985</v>
      </c>
      <c r="H331" s="27" t="s">
        <v>1984</v>
      </c>
      <c r="M331"/>
    </row>
    <row r="332" spans="1:13" ht="19.899999999999999" customHeight="1" x14ac:dyDescent="0.25">
      <c r="A332" s="26" t="s">
        <v>120</v>
      </c>
      <c r="B332" s="29" t="s">
        <v>1955</v>
      </c>
      <c r="C332" s="26" t="s">
        <v>1954</v>
      </c>
      <c r="D332" s="27" t="s">
        <v>2651</v>
      </c>
      <c r="E332" s="28" t="s">
        <v>1678</v>
      </c>
      <c r="F332" s="27" t="s">
        <v>1677</v>
      </c>
      <c r="G332" s="28" t="s">
        <v>1983</v>
      </c>
      <c r="H332" s="27" t="s">
        <v>1982</v>
      </c>
      <c r="M332"/>
    </row>
    <row r="333" spans="1:13" ht="19.899999999999999" customHeight="1" x14ac:dyDescent="0.25">
      <c r="A333" s="26" t="s">
        <v>120</v>
      </c>
      <c r="B333" s="29" t="s">
        <v>1955</v>
      </c>
      <c r="C333" s="26" t="s">
        <v>1954</v>
      </c>
      <c r="D333" s="27" t="s">
        <v>2651</v>
      </c>
      <c r="E333" s="28" t="s">
        <v>1678</v>
      </c>
      <c r="F333" s="27" t="s">
        <v>1677</v>
      </c>
      <c r="G333" s="28" t="s">
        <v>1981</v>
      </c>
      <c r="H333" s="27" t="s">
        <v>1980</v>
      </c>
      <c r="M333"/>
    </row>
    <row r="334" spans="1:13" ht="19.899999999999999" customHeight="1" x14ac:dyDescent="0.25">
      <c r="A334" s="26" t="s">
        <v>120</v>
      </c>
      <c r="B334" s="29" t="s">
        <v>1955</v>
      </c>
      <c r="C334" s="26" t="s">
        <v>1954</v>
      </c>
      <c r="D334" s="27" t="s">
        <v>2651</v>
      </c>
      <c r="E334" s="28" t="s">
        <v>1678</v>
      </c>
      <c r="F334" s="27" t="s">
        <v>1677</v>
      </c>
      <c r="G334" s="28" t="s">
        <v>1979</v>
      </c>
      <c r="H334" s="27" t="s">
        <v>1978</v>
      </c>
      <c r="M334"/>
    </row>
    <row r="335" spans="1:13" ht="19.899999999999999" customHeight="1" x14ac:dyDescent="0.25">
      <c r="A335" s="26" t="s">
        <v>120</v>
      </c>
      <c r="B335" s="29" t="s">
        <v>1955</v>
      </c>
      <c r="C335" s="26" t="s">
        <v>1954</v>
      </c>
      <c r="D335" s="27" t="s">
        <v>2651</v>
      </c>
      <c r="E335" s="28" t="s">
        <v>1678</v>
      </c>
      <c r="F335" s="27" t="s">
        <v>1677</v>
      </c>
      <c r="G335" s="28" t="s">
        <v>1977</v>
      </c>
      <c r="H335" s="27" t="s">
        <v>1976</v>
      </c>
      <c r="M335"/>
    </row>
    <row r="336" spans="1:13" ht="19.899999999999999" customHeight="1" x14ac:dyDescent="0.25">
      <c r="A336" s="26" t="s">
        <v>120</v>
      </c>
      <c r="B336" s="29" t="s">
        <v>1955</v>
      </c>
      <c r="C336" s="26" t="s">
        <v>1954</v>
      </c>
      <c r="D336" s="27" t="s">
        <v>2651</v>
      </c>
      <c r="E336" s="28" t="s">
        <v>1678</v>
      </c>
      <c r="F336" s="27" t="s">
        <v>1677</v>
      </c>
      <c r="G336" s="28" t="s">
        <v>1975</v>
      </c>
      <c r="H336" s="27" t="s">
        <v>1974</v>
      </c>
      <c r="M336"/>
    </row>
    <row r="337" spans="1:13" ht="19.899999999999999" customHeight="1" x14ac:dyDescent="0.25">
      <c r="A337" s="26" t="s">
        <v>120</v>
      </c>
      <c r="B337" s="29" t="s">
        <v>1955</v>
      </c>
      <c r="C337" s="26" t="s">
        <v>1954</v>
      </c>
      <c r="D337" s="27" t="s">
        <v>2651</v>
      </c>
      <c r="E337" s="28" t="s">
        <v>1678</v>
      </c>
      <c r="F337" s="27" t="s">
        <v>1677</v>
      </c>
      <c r="G337" s="28" t="s">
        <v>1973</v>
      </c>
      <c r="H337" s="27" t="s">
        <v>1972</v>
      </c>
      <c r="M337"/>
    </row>
    <row r="338" spans="1:13" ht="19.899999999999999" customHeight="1" x14ac:dyDescent="0.25">
      <c r="A338" s="26" t="s">
        <v>120</v>
      </c>
      <c r="B338" s="29" t="s">
        <v>1955</v>
      </c>
      <c r="C338" s="26" t="s">
        <v>1954</v>
      </c>
      <c r="D338" s="27" t="s">
        <v>2651</v>
      </c>
      <c r="E338" s="28" t="s">
        <v>1678</v>
      </c>
      <c r="F338" s="27" t="s">
        <v>1677</v>
      </c>
      <c r="G338" s="28" t="s">
        <v>1971</v>
      </c>
      <c r="H338" s="27" t="s">
        <v>1970</v>
      </c>
      <c r="M338"/>
    </row>
    <row r="339" spans="1:13" ht="19.899999999999999" customHeight="1" x14ac:dyDescent="0.25">
      <c r="A339" s="26" t="s">
        <v>120</v>
      </c>
      <c r="B339" s="29" t="s">
        <v>1955</v>
      </c>
      <c r="C339" s="26" t="s">
        <v>1954</v>
      </c>
      <c r="D339" s="27" t="s">
        <v>2651</v>
      </c>
      <c r="E339" s="28" t="s">
        <v>1678</v>
      </c>
      <c r="F339" s="27" t="s">
        <v>1677</v>
      </c>
      <c r="G339" s="28" t="s">
        <v>1969</v>
      </c>
      <c r="H339" s="27" t="s">
        <v>1968</v>
      </c>
      <c r="M339"/>
    </row>
    <row r="340" spans="1:13" ht="19.899999999999999" customHeight="1" x14ac:dyDescent="0.25">
      <c r="A340" s="26" t="s">
        <v>120</v>
      </c>
      <c r="B340" s="29" t="s">
        <v>1955</v>
      </c>
      <c r="C340" s="26" t="s">
        <v>1954</v>
      </c>
      <c r="D340" s="27" t="s">
        <v>2651</v>
      </c>
      <c r="E340" s="28" t="s">
        <v>1678</v>
      </c>
      <c r="F340" s="27" t="s">
        <v>1677</v>
      </c>
      <c r="G340" s="28" t="s">
        <v>1967</v>
      </c>
      <c r="H340" s="27" t="s">
        <v>1966</v>
      </c>
      <c r="M340"/>
    </row>
    <row r="341" spans="1:13" ht="19.899999999999999" customHeight="1" x14ac:dyDescent="0.25">
      <c r="A341" s="26" t="s">
        <v>120</v>
      </c>
      <c r="B341" s="29" t="s">
        <v>1955</v>
      </c>
      <c r="C341" s="26" t="s">
        <v>1954</v>
      </c>
      <c r="D341" s="27" t="s">
        <v>2651</v>
      </c>
      <c r="E341" s="28" t="s">
        <v>1678</v>
      </c>
      <c r="F341" s="27" t="s">
        <v>1677</v>
      </c>
      <c r="G341" s="28" t="s">
        <v>1965</v>
      </c>
      <c r="H341" s="27" t="s">
        <v>1964</v>
      </c>
      <c r="M341"/>
    </row>
    <row r="342" spans="1:13" ht="19.899999999999999" customHeight="1" x14ac:dyDescent="0.25">
      <c r="A342" s="26" t="s">
        <v>120</v>
      </c>
      <c r="B342" s="29" t="s">
        <v>1955</v>
      </c>
      <c r="C342" s="26" t="s">
        <v>1954</v>
      </c>
      <c r="D342" s="27" t="s">
        <v>2651</v>
      </c>
      <c r="E342" s="28" t="s">
        <v>1678</v>
      </c>
      <c r="F342" s="27" t="s">
        <v>1677</v>
      </c>
      <c r="G342" s="28" t="s">
        <v>1963</v>
      </c>
      <c r="H342" s="27" t="s">
        <v>1962</v>
      </c>
      <c r="M342"/>
    </row>
    <row r="343" spans="1:13" ht="19.899999999999999" customHeight="1" x14ac:dyDescent="0.25">
      <c r="A343" s="26" t="s">
        <v>120</v>
      </c>
      <c r="B343" s="29" t="s">
        <v>1955</v>
      </c>
      <c r="C343" s="26" t="s">
        <v>1954</v>
      </c>
      <c r="D343" s="27" t="s">
        <v>2651</v>
      </c>
      <c r="E343" s="28" t="s">
        <v>1639</v>
      </c>
      <c r="F343" s="27" t="s">
        <v>1638</v>
      </c>
      <c r="G343" s="28" t="s">
        <v>1961</v>
      </c>
      <c r="H343" s="27" t="s">
        <v>1960</v>
      </c>
      <c r="M343"/>
    </row>
    <row r="344" spans="1:13" ht="19.899999999999999" customHeight="1" x14ac:dyDescent="0.25">
      <c r="A344" s="26" t="s">
        <v>120</v>
      </c>
      <c r="B344" s="29" t="s">
        <v>1955</v>
      </c>
      <c r="C344" s="26" t="s">
        <v>1954</v>
      </c>
      <c r="D344" s="27" t="s">
        <v>2651</v>
      </c>
      <c r="E344" s="28" t="s">
        <v>1639</v>
      </c>
      <c r="F344" s="27" t="s">
        <v>1638</v>
      </c>
      <c r="G344" s="28" t="s">
        <v>1959</v>
      </c>
      <c r="H344" s="27" t="s">
        <v>1958</v>
      </c>
      <c r="M344"/>
    </row>
    <row r="345" spans="1:13" ht="19.899999999999999" customHeight="1" x14ac:dyDescent="0.25">
      <c r="A345" s="26" t="s">
        <v>120</v>
      </c>
      <c r="B345" s="29" t="s">
        <v>1955</v>
      </c>
      <c r="C345" s="26" t="s">
        <v>1954</v>
      </c>
      <c r="D345" s="27" t="s">
        <v>2651</v>
      </c>
      <c r="E345" s="28" t="s">
        <v>1639</v>
      </c>
      <c r="F345" s="27" t="s">
        <v>1638</v>
      </c>
      <c r="G345" s="28" t="s">
        <v>1957</v>
      </c>
      <c r="H345" s="27" t="s">
        <v>1956</v>
      </c>
      <c r="M345"/>
    </row>
    <row r="346" spans="1:13" ht="19.899999999999999" customHeight="1" x14ac:dyDescent="0.25">
      <c r="A346" s="26" t="s">
        <v>120</v>
      </c>
      <c r="B346" s="29" t="s">
        <v>1955</v>
      </c>
      <c r="C346" s="26" t="s">
        <v>1954</v>
      </c>
      <c r="D346" s="27" t="s">
        <v>2651</v>
      </c>
      <c r="E346" s="28" t="s">
        <v>1639</v>
      </c>
      <c r="F346" s="27" t="s">
        <v>1638</v>
      </c>
      <c r="G346" s="28" t="s">
        <v>1953</v>
      </c>
      <c r="H346" s="27" t="s">
        <v>1952</v>
      </c>
      <c r="M346"/>
    </row>
    <row r="347" spans="1:13" ht="19.899999999999999" customHeight="1" x14ac:dyDescent="0.25">
      <c r="A347" s="26" t="s">
        <v>120</v>
      </c>
      <c r="B347" s="29" t="s">
        <v>1021</v>
      </c>
      <c r="C347" s="26" t="s">
        <v>1020</v>
      </c>
      <c r="D347" s="27" t="s">
        <v>2651</v>
      </c>
      <c r="E347" s="28" t="s">
        <v>1639</v>
      </c>
      <c r="F347" s="27" t="s">
        <v>1638</v>
      </c>
      <c r="G347" s="28" t="s">
        <v>1951</v>
      </c>
      <c r="H347" s="27" t="s">
        <v>1950</v>
      </c>
      <c r="M347"/>
    </row>
    <row r="348" spans="1:13" ht="19.899999999999999" customHeight="1" x14ac:dyDescent="0.25">
      <c r="A348" s="26" t="s">
        <v>120</v>
      </c>
      <c r="B348" s="29" t="s">
        <v>1021</v>
      </c>
      <c r="C348" s="26" t="s">
        <v>1020</v>
      </c>
      <c r="D348" s="27" t="s">
        <v>2651</v>
      </c>
      <c r="E348" s="28" t="s">
        <v>1639</v>
      </c>
      <c r="F348" s="27" t="s">
        <v>1638</v>
      </c>
      <c r="G348" s="28" t="s">
        <v>1949</v>
      </c>
      <c r="H348" s="27" t="s">
        <v>1948</v>
      </c>
      <c r="M348"/>
    </row>
    <row r="349" spans="1:13" ht="19.899999999999999" customHeight="1" x14ac:dyDescent="0.25">
      <c r="A349" s="26" t="s">
        <v>120</v>
      </c>
      <c r="B349" s="29" t="s">
        <v>1021</v>
      </c>
      <c r="C349" s="26" t="s">
        <v>1020</v>
      </c>
      <c r="D349" s="27" t="s">
        <v>2651</v>
      </c>
      <c r="E349" s="28" t="s">
        <v>1639</v>
      </c>
      <c r="F349" s="27" t="s">
        <v>1638</v>
      </c>
      <c r="G349" s="28" t="s">
        <v>1947</v>
      </c>
      <c r="H349" s="27" t="s">
        <v>1946</v>
      </c>
      <c r="M349"/>
    </row>
    <row r="350" spans="1:13" ht="19.899999999999999" customHeight="1" x14ac:dyDescent="0.25">
      <c r="A350" s="26" t="s">
        <v>120</v>
      </c>
      <c r="B350" s="29" t="s">
        <v>1021</v>
      </c>
      <c r="C350" s="26" t="s">
        <v>1020</v>
      </c>
      <c r="D350" s="27" t="s">
        <v>2651</v>
      </c>
      <c r="E350" s="28" t="s">
        <v>1639</v>
      </c>
      <c r="F350" s="27" t="s">
        <v>1638</v>
      </c>
      <c r="G350" s="28" t="s">
        <v>1945</v>
      </c>
      <c r="H350" s="27" t="s">
        <v>1943</v>
      </c>
      <c r="M350"/>
    </row>
    <row r="351" spans="1:13" ht="19.899999999999999" customHeight="1" x14ac:dyDescent="0.25">
      <c r="A351" s="26" t="s">
        <v>120</v>
      </c>
      <c r="B351" s="29" t="s">
        <v>1021</v>
      </c>
      <c r="C351" s="26" t="s">
        <v>1020</v>
      </c>
      <c r="D351" s="27" t="s">
        <v>2651</v>
      </c>
      <c r="E351" s="28" t="s">
        <v>1639</v>
      </c>
      <c r="F351" s="27" t="s">
        <v>1638</v>
      </c>
      <c r="G351" s="28" t="s">
        <v>1944</v>
      </c>
      <c r="H351" s="27" t="s">
        <v>1943</v>
      </c>
      <c r="M351"/>
    </row>
    <row r="352" spans="1:13" ht="19.899999999999999" customHeight="1" x14ac:dyDescent="0.25">
      <c r="A352" s="26" t="s">
        <v>120</v>
      </c>
      <c r="B352" s="29" t="s">
        <v>1021</v>
      </c>
      <c r="C352" s="26" t="s">
        <v>1020</v>
      </c>
      <c r="D352" s="27" t="s">
        <v>2651</v>
      </c>
      <c r="E352" s="28" t="s">
        <v>1639</v>
      </c>
      <c r="F352" s="27" t="s">
        <v>1638</v>
      </c>
      <c r="G352" s="28" t="s">
        <v>1942</v>
      </c>
      <c r="H352" s="27" t="s">
        <v>1941</v>
      </c>
      <c r="M352"/>
    </row>
    <row r="353" spans="1:13" ht="19.899999999999999" customHeight="1" x14ac:dyDescent="0.25">
      <c r="A353" s="26" t="s">
        <v>120</v>
      </c>
      <c r="B353" s="29" t="s">
        <v>1021</v>
      </c>
      <c r="C353" s="26" t="s">
        <v>1020</v>
      </c>
      <c r="D353" s="27" t="s">
        <v>2651</v>
      </c>
      <c r="E353" s="28" t="s">
        <v>1639</v>
      </c>
      <c r="F353" s="27" t="s">
        <v>1638</v>
      </c>
      <c r="G353" s="28" t="s">
        <v>1940</v>
      </c>
      <c r="H353" s="27" t="s">
        <v>1939</v>
      </c>
      <c r="M353"/>
    </row>
    <row r="354" spans="1:13" ht="19.899999999999999" customHeight="1" x14ac:dyDescent="0.25">
      <c r="A354" s="26" t="s">
        <v>120</v>
      </c>
      <c r="B354" s="29" t="s">
        <v>1021</v>
      </c>
      <c r="C354" s="26" t="s">
        <v>1020</v>
      </c>
      <c r="D354" s="27" t="s">
        <v>2651</v>
      </c>
      <c r="E354" s="28" t="s">
        <v>1639</v>
      </c>
      <c r="F354" s="27" t="s">
        <v>1638</v>
      </c>
      <c r="G354" s="28" t="s">
        <v>1938</v>
      </c>
      <c r="H354" s="27" t="s">
        <v>1937</v>
      </c>
      <c r="M354"/>
    </row>
    <row r="355" spans="1:13" ht="19.899999999999999" customHeight="1" x14ac:dyDescent="0.25">
      <c r="A355" s="26" t="s">
        <v>120</v>
      </c>
      <c r="B355" s="29" t="s">
        <v>1021</v>
      </c>
      <c r="C355" s="26" t="s">
        <v>1020</v>
      </c>
      <c r="D355" s="27" t="s">
        <v>2651</v>
      </c>
      <c r="E355" s="28" t="s">
        <v>1639</v>
      </c>
      <c r="F355" s="27" t="s">
        <v>1638</v>
      </c>
      <c r="G355" s="28" t="s">
        <v>1936</v>
      </c>
      <c r="H355" s="27" t="s">
        <v>1935</v>
      </c>
      <c r="M355"/>
    </row>
    <row r="356" spans="1:13" ht="19.899999999999999" customHeight="1" x14ac:dyDescent="0.25">
      <c r="A356" s="26" t="s">
        <v>120</v>
      </c>
      <c r="B356" s="29" t="s">
        <v>1021</v>
      </c>
      <c r="C356" s="26" t="s">
        <v>1020</v>
      </c>
      <c r="D356" s="27" t="s">
        <v>2651</v>
      </c>
      <c r="E356" s="28" t="s">
        <v>1639</v>
      </c>
      <c r="F356" s="27" t="s">
        <v>1638</v>
      </c>
      <c r="G356" s="28" t="s">
        <v>1934</v>
      </c>
      <c r="H356" s="27" t="s">
        <v>1933</v>
      </c>
      <c r="M356"/>
    </row>
    <row r="357" spans="1:13" ht="19.899999999999999" customHeight="1" x14ac:dyDescent="0.25">
      <c r="A357" s="26" t="s">
        <v>120</v>
      </c>
      <c r="B357" s="29" t="s">
        <v>1021</v>
      </c>
      <c r="C357" s="26" t="s">
        <v>1020</v>
      </c>
      <c r="D357" s="27" t="s">
        <v>2651</v>
      </c>
      <c r="E357" s="28" t="s">
        <v>1639</v>
      </c>
      <c r="F357" s="27" t="s">
        <v>1638</v>
      </c>
      <c r="G357" s="28" t="s">
        <v>1932</v>
      </c>
      <c r="H357" s="27" t="s">
        <v>1931</v>
      </c>
      <c r="M357"/>
    </row>
    <row r="358" spans="1:13" ht="19.899999999999999" customHeight="1" x14ac:dyDescent="0.25">
      <c r="A358" s="26" t="s">
        <v>120</v>
      </c>
      <c r="B358" s="29" t="s">
        <v>1021</v>
      </c>
      <c r="C358" s="26" t="s">
        <v>1020</v>
      </c>
      <c r="D358" s="27" t="s">
        <v>2651</v>
      </c>
      <c r="E358" s="28" t="s">
        <v>1639</v>
      </c>
      <c r="F358" s="27" t="s">
        <v>1638</v>
      </c>
      <c r="G358" s="28" t="s">
        <v>1930</v>
      </c>
      <c r="H358" s="27" t="s">
        <v>1929</v>
      </c>
      <c r="M358"/>
    </row>
    <row r="359" spans="1:13" ht="19.899999999999999" customHeight="1" x14ac:dyDescent="0.25">
      <c r="A359" s="26" t="s">
        <v>120</v>
      </c>
      <c r="B359" s="29" t="s">
        <v>1021</v>
      </c>
      <c r="C359" s="26" t="s">
        <v>1020</v>
      </c>
      <c r="D359" s="27" t="s">
        <v>2651</v>
      </c>
      <c r="E359" s="28" t="s">
        <v>1639</v>
      </c>
      <c r="F359" s="27" t="s">
        <v>1638</v>
      </c>
      <c r="G359" s="28" t="s">
        <v>1928</v>
      </c>
      <c r="H359" s="27" t="s">
        <v>1927</v>
      </c>
      <c r="M359"/>
    </row>
    <row r="360" spans="1:13" ht="19.899999999999999" customHeight="1" x14ac:dyDescent="0.25">
      <c r="A360" s="26" t="s">
        <v>120</v>
      </c>
      <c r="B360" s="29" t="s">
        <v>1021</v>
      </c>
      <c r="C360" s="26" t="s">
        <v>1020</v>
      </c>
      <c r="D360" s="27" t="s">
        <v>2651</v>
      </c>
      <c r="E360" s="28" t="s">
        <v>1639</v>
      </c>
      <c r="F360" s="27" t="s">
        <v>1638</v>
      </c>
      <c r="G360" s="28" t="s">
        <v>1926</v>
      </c>
      <c r="H360" s="27" t="s">
        <v>1925</v>
      </c>
      <c r="M360"/>
    </row>
    <row r="361" spans="1:13" ht="19.899999999999999" customHeight="1" x14ac:dyDescent="0.25">
      <c r="A361" s="26" t="s">
        <v>120</v>
      </c>
      <c r="B361" s="29" t="s">
        <v>1021</v>
      </c>
      <c r="C361" s="26" t="s">
        <v>1020</v>
      </c>
      <c r="D361" s="27" t="s">
        <v>2651</v>
      </c>
      <c r="E361" s="28" t="s">
        <v>1635</v>
      </c>
      <c r="F361" s="27" t="s">
        <v>1634</v>
      </c>
      <c r="G361" s="28" t="s">
        <v>1924</v>
      </c>
      <c r="H361" s="27" t="s">
        <v>1634</v>
      </c>
      <c r="M361"/>
    </row>
    <row r="362" spans="1:13" ht="19.899999999999999" customHeight="1" x14ac:dyDescent="0.25">
      <c r="A362" s="26" t="s">
        <v>120</v>
      </c>
      <c r="B362" s="29" t="s">
        <v>1021</v>
      </c>
      <c r="C362" s="26" t="s">
        <v>1020</v>
      </c>
      <c r="D362" s="27" t="s">
        <v>2651</v>
      </c>
      <c r="E362" s="28" t="s">
        <v>1609</v>
      </c>
      <c r="F362" s="27" t="s">
        <v>1608</v>
      </c>
      <c r="G362" s="28" t="s">
        <v>1923</v>
      </c>
      <c r="H362" s="27" t="s">
        <v>1922</v>
      </c>
      <c r="M362"/>
    </row>
    <row r="363" spans="1:13" ht="19.899999999999999" customHeight="1" x14ac:dyDescent="0.25">
      <c r="A363" s="26" t="s">
        <v>120</v>
      </c>
      <c r="B363" s="29" t="s">
        <v>1021</v>
      </c>
      <c r="C363" s="26" t="s">
        <v>1020</v>
      </c>
      <c r="D363" s="27" t="s">
        <v>2651</v>
      </c>
      <c r="E363" s="28" t="s">
        <v>1609</v>
      </c>
      <c r="F363" s="27" t="s">
        <v>1608</v>
      </c>
      <c r="G363" s="28" t="s">
        <v>1921</v>
      </c>
      <c r="H363" s="27" t="s">
        <v>1920</v>
      </c>
      <c r="M363"/>
    </row>
    <row r="364" spans="1:13" ht="19.899999999999999" customHeight="1" x14ac:dyDescent="0.25">
      <c r="A364" s="26" t="s">
        <v>120</v>
      </c>
      <c r="B364" s="29" t="s">
        <v>1021</v>
      </c>
      <c r="C364" s="26" t="s">
        <v>1020</v>
      </c>
      <c r="D364" s="27" t="s">
        <v>2651</v>
      </c>
      <c r="E364" s="28" t="s">
        <v>1609</v>
      </c>
      <c r="F364" s="27" t="s">
        <v>1608</v>
      </c>
      <c r="G364" s="28" t="s">
        <v>1919</v>
      </c>
      <c r="H364" s="27" t="s">
        <v>1918</v>
      </c>
      <c r="M364"/>
    </row>
    <row r="365" spans="1:13" ht="19.899999999999999" customHeight="1" x14ac:dyDescent="0.25">
      <c r="A365" s="26" t="s">
        <v>120</v>
      </c>
      <c r="B365" s="29" t="s">
        <v>1021</v>
      </c>
      <c r="C365" s="26" t="s">
        <v>1020</v>
      </c>
      <c r="D365" s="27" t="s">
        <v>2651</v>
      </c>
      <c r="E365" s="28" t="s">
        <v>1609</v>
      </c>
      <c r="F365" s="27" t="s">
        <v>1608</v>
      </c>
      <c r="G365" s="28" t="s">
        <v>1917</v>
      </c>
      <c r="H365" s="27" t="s">
        <v>1916</v>
      </c>
      <c r="M365"/>
    </row>
    <row r="366" spans="1:13" ht="19.899999999999999" customHeight="1" x14ac:dyDescent="0.25">
      <c r="A366" s="26" t="s">
        <v>120</v>
      </c>
      <c r="B366" s="29" t="s">
        <v>270</v>
      </c>
      <c r="C366" s="26" t="s">
        <v>269</v>
      </c>
      <c r="D366" s="27" t="s">
        <v>2651</v>
      </c>
      <c r="E366" s="28" t="s">
        <v>1609</v>
      </c>
      <c r="F366" s="27" t="s">
        <v>1608</v>
      </c>
      <c r="G366" s="28" t="s">
        <v>1915</v>
      </c>
      <c r="H366" s="27" t="s">
        <v>1914</v>
      </c>
      <c r="M366"/>
    </row>
    <row r="367" spans="1:13" ht="19.899999999999999" customHeight="1" x14ac:dyDescent="0.25">
      <c r="A367" s="26" t="s">
        <v>120</v>
      </c>
      <c r="B367" s="29" t="s">
        <v>270</v>
      </c>
      <c r="C367" s="26" t="s">
        <v>269</v>
      </c>
      <c r="D367" s="27" t="s">
        <v>2651</v>
      </c>
      <c r="E367" s="28" t="s">
        <v>1609</v>
      </c>
      <c r="F367" s="27" t="s">
        <v>1608</v>
      </c>
      <c r="G367" s="28" t="s">
        <v>1913</v>
      </c>
      <c r="H367" s="27" t="s">
        <v>1608</v>
      </c>
      <c r="M367"/>
    </row>
    <row r="368" spans="1:13" ht="19.899999999999999" customHeight="1" x14ac:dyDescent="0.25">
      <c r="A368" s="26" t="s">
        <v>120</v>
      </c>
      <c r="B368" s="29" t="s">
        <v>270</v>
      </c>
      <c r="C368" s="26" t="s">
        <v>269</v>
      </c>
      <c r="D368" s="27" t="s">
        <v>2651</v>
      </c>
      <c r="E368" s="28" t="s">
        <v>1609</v>
      </c>
      <c r="F368" s="27" t="s">
        <v>1608</v>
      </c>
      <c r="G368" s="28" t="s">
        <v>1912</v>
      </c>
      <c r="H368" s="27" t="s">
        <v>1911</v>
      </c>
      <c r="M368"/>
    </row>
    <row r="369" spans="1:13" ht="19.899999999999999" customHeight="1" x14ac:dyDescent="0.25">
      <c r="A369" s="26" t="s">
        <v>120</v>
      </c>
      <c r="B369" s="29" t="s">
        <v>270</v>
      </c>
      <c r="C369" s="26" t="s">
        <v>269</v>
      </c>
      <c r="D369" s="27" t="s">
        <v>2651</v>
      </c>
      <c r="E369" s="28" t="s">
        <v>1609</v>
      </c>
      <c r="F369" s="27" t="s">
        <v>1608</v>
      </c>
      <c r="G369" s="28" t="s">
        <v>1910</v>
      </c>
      <c r="H369" s="27" t="s">
        <v>1909</v>
      </c>
      <c r="M369"/>
    </row>
    <row r="370" spans="1:13" ht="19.899999999999999" customHeight="1" x14ac:dyDescent="0.25">
      <c r="A370" s="26" t="s">
        <v>120</v>
      </c>
      <c r="B370" s="29" t="s">
        <v>270</v>
      </c>
      <c r="C370" s="26" t="s">
        <v>269</v>
      </c>
      <c r="D370" s="27" t="s">
        <v>2651</v>
      </c>
      <c r="E370" s="28" t="s">
        <v>1609</v>
      </c>
      <c r="F370" s="27" t="s">
        <v>1608</v>
      </c>
      <c r="G370" s="28" t="s">
        <v>1908</v>
      </c>
      <c r="H370" s="27" t="s">
        <v>1907</v>
      </c>
      <c r="M370"/>
    </row>
    <row r="371" spans="1:13" ht="19.899999999999999" customHeight="1" x14ac:dyDescent="0.25">
      <c r="A371" s="26" t="s">
        <v>120</v>
      </c>
      <c r="B371" s="29" t="s">
        <v>270</v>
      </c>
      <c r="C371" s="26" t="s">
        <v>269</v>
      </c>
      <c r="D371" s="27" t="s">
        <v>2651</v>
      </c>
      <c r="E371" s="28" t="s">
        <v>1609</v>
      </c>
      <c r="F371" s="27" t="s">
        <v>1608</v>
      </c>
      <c r="G371" s="28" t="s">
        <v>1906</v>
      </c>
      <c r="H371" s="27" t="s">
        <v>1905</v>
      </c>
      <c r="M371"/>
    </row>
    <row r="372" spans="1:13" ht="19.899999999999999" customHeight="1" x14ac:dyDescent="0.25">
      <c r="A372" s="26" t="s">
        <v>120</v>
      </c>
      <c r="B372" s="29" t="s">
        <v>270</v>
      </c>
      <c r="C372" s="26" t="s">
        <v>269</v>
      </c>
      <c r="D372" s="27" t="s">
        <v>2651</v>
      </c>
      <c r="E372" s="28" t="s">
        <v>1609</v>
      </c>
      <c r="F372" s="27" t="s">
        <v>1608</v>
      </c>
      <c r="G372" s="28" t="s">
        <v>1904</v>
      </c>
      <c r="H372" s="27" t="s">
        <v>1903</v>
      </c>
      <c r="M372"/>
    </row>
    <row r="373" spans="1:13" ht="19.899999999999999" customHeight="1" x14ac:dyDescent="0.25">
      <c r="A373" s="26" t="s">
        <v>120</v>
      </c>
      <c r="B373" s="29" t="s">
        <v>270</v>
      </c>
      <c r="C373" s="26" t="s">
        <v>269</v>
      </c>
      <c r="D373" s="27" t="s">
        <v>2651</v>
      </c>
      <c r="E373" s="28" t="s">
        <v>1609</v>
      </c>
      <c r="F373" s="27" t="s">
        <v>1608</v>
      </c>
      <c r="G373" s="28" t="s">
        <v>1902</v>
      </c>
      <c r="H373" s="27" t="s">
        <v>1901</v>
      </c>
      <c r="M373"/>
    </row>
    <row r="374" spans="1:13" ht="19.899999999999999" customHeight="1" x14ac:dyDescent="0.25">
      <c r="A374" s="26" t="s">
        <v>120</v>
      </c>
      <c r="B374" s="29" t="s">
        <v>270</v>
      </c>
      <c r="C374" s="26" t="s">
        <v>269</v>
      </c>
      <c r="D374" s="27" t="s">
        <v>2651</v>
      </c>
      <c r="E374" s="28" t="s">
        <v>1574</v>
      </c>
      <c r="F374" s="27" t="s">
        <v>1573</v>
      </c>
      <c r="G374" s="28" t="s">
        <v>1900</v>
      </c>
      <c r="H374" s="27" t="s">
        <v>1896</v>
      </c>
      <c r="M374"/>
    </row>
    <row r="375" spans="1:13" ht="19.899999999999999" customHeight="1" x14ac:dyDescent="0.25">
      <c r="A375" s="26" t="s">
        <v>120</v>
      </c>
      <c r="B375" s="29" t="s">
        <v>270</v>
      </c>
      <c r="C375" s="26" t="s">
        <v>269</v>
      </c>
      <c r="D375" s="27" t="s">
        <v>2651</v>
      </c>
      <c r="E375" s="28" t="s">
        <v>1574</v>
      </c>
      <c r="F375" s="27" t="s">
        <v>1573</v>
      </c>
      <c r="G375" s="28" t="s">
        <v>1899</v>
      </c>
      <c r="H375" s="27" t="s">
        <v>1898</v>
      </c>
      <c r="M375"/>
    </row>
    <row r="376" spans="1:13" ht="19.899999999999999" customHeight="1" x14ac:dyDescent="0.25">
      <c r="A376" s="26" t="s">
        <v>120</v>
      </c>
      <c r="B376" s="29" t="s">
        <v>270</v>
      </c>
      <c r="C376" s="26" t="s">
        <v>269</v>
      </c>
      <c r="D376" s="27" t="s">
        <v>2651</v>
      </c>
      <c r="E376" s="28" t="s">
        <v>1574</v>
      </c>
      <c r="F376" s="27" t="s">
        <v>1573</v>
      </c>
      <c r="G376" s="28" t="s">
        <v>1897</v>
      </c>
      <c r="H376" s="27" t="s">
        <v>1896</v>
      </c>
      <c r="M376"/>
    </row>
    <row r="377" spans="1:13" ht="19.899999999999999" customHeight="1" x14ac:dyDescent="0.25">
      <c r="A377" s="26" t="s">
        <v>120</v>
      </c>
      <c r="B377" s="29" t="s">
        <v>984</v>
      </c>
      <c r="C377" s="26" t="s">
        <v>983</v>
      </c>
      <c r="D377" s="27" t="s">
        <v>2651</v>
      </c>
      <c r="E377" s="28" t="s">
        <v>1574</v>
      </c>
      <c r="F377" s="27" t="s">
        <v>1573</v>
      </c>
      <c r="G377" s="28" t="s">
        <v>1895</v>
      </c>
      <c r="H377" s="27" t="s">
        <v>1894</v>
      </c>
      <c r="M377"/>
    </row>
    <row r="378" spans="1:13" ht="19.899999999999999" customHeight="1" x14ac:dyDescent="0.25">
      <c r="A378" s="26" t="s">
        <v>120</v>
      </c>
      <c r="B378" s="29" t="s">
        <v>984</v>
      </c>
      <c r="C378" s="26" t="s">
        <v>983</v>
      </c>
      <c r="D378" s="27" t="s">
        <v>2651</v>
      </c>
      <c r="E378" s="28" t="s">
        <v>1574</v>
      </c>
      <c r="F378" s="27" t="s">
        <v>1573</v>
      </c>
      <c r="G378" s="28" t="s">
        <v>1893</v>
      </c>
      <c r="H378" s="27" t="s">
        <v>1892</v>
      </c>
      <c r="M378"/>
    </row>
    <row r="379" spans="1:13" ht="19.899999999999999" customHeight="1" x14ac:dyDescent="0.25">
      <c r="A379" s="26" t="s">
        <v>120</v>
      </c>
      <c r="B379" s="29" t="s">
        <v>984</v>
      </c>
      <c r="C379" s="26" t="s">
        <v>983</v>
      </c>
      <c r="D379" s="27" t="s">
        <v>2651</v>
      </c>
      <c r="E379" s="28" t="s">
        <v>1574</v>
      </c>
      <c r="F379" s="27" t="s">
        <v>1573</v>
      </c>
      <c r="G379" s="28" t="s">
        <v>1891</v>
      </c>
      <c r="H379" s="27" t="s">
        <v>1887</v>
      </c>
      <c r="M379"/>
    </row>
    <row r="380" spans="1:13" ht="19.899999999999999" customHeight="1" x14ac:dyDescent="0.25">
      <c r="A380" s="26" t="s">
        <v>120</v>
      </c>
      <c r="B380" s="29" t="s">
        <v>984</v>
      </c>
      <c r="C380" s="26" t="s">
        <v>983</v>
      </c>
      <c r="D380" s="27" t="s">
        <v>2651</v>
      </c>
      <c r="E380" s="28" t="s">
        <v>1574</v>
      </c>
      <c r="F380" s="27" t="s">
        <v>1573</v>
      </c>
      <c r="G380" s="28" t="s">
        <v>1890</v>
      </c>
      <c r="H380" s="27" t="s">
        <v>1889</v>
      </c>
      <c r="M380"/>
    </row>
    <row r="381" spans="1:13" ht="19.899999999999999" customHeight="1" x14ac:dyDescent="0.25">
      <c r="A381" s="26" t="s">
        <v>120</v>
      </c>
      <c r="B381" s="29" t="s">
        <v>984</v>
      </c>
      <c r="C381" s="26" t="s">
        <v>983</v>
      </c>
      <c r="D381" s="27" t="s">
        <v>2651</v>
      </c>
      <c r="E381" s="28" t="s">
        <v>1574</v>
      </c>
      <c r="F381" s="27" t="s">
        <v>1573</v>
      </c>
      <c r="G381" s="28" t="s">
        <v>1888</v>
      </c>
      <c r="H381" s="27" t="s">
        <v>1887</v>
      </c>
      <c r="M381"/>
    </row>
    <row r="382" spans="1:13" ht="19.899999999999999" customHeight="1" x14ac:dyDescent="0.25">
      <c r="A382" s="26" t="s">
        <v>120</v>
      </c>
      <c r="B382" s="29" t="s">
        <v>984</v>
      </c>
      <c r="C382" s="26" t="s">
        <v>983</v>
      </c>
      <c r="D382" s="27" t="s">
        <v>2651</v>
      </c>
      <c r="E382" s="28" t="s">
        <v>1574</v>
      </c>
      <c r="F382" s="27" t="s">
        <v>1573</v>
      </c>
      <c r="G382" s="28" t="s">
        <v>1886</v>
      </c>
      <c r="H382" s="27" t="s">
        <v>1885</v>
      </c>
      <c r="M382"/>
    </row>
    <row r="383" spans="1:13" ht="19.899999999999999" customHeight="1" x14ac:dyDescent="0.25">
      <c r="A383" s="26" t="s">
        <v>120</v>
      </c>
      <c r="B383" s="29" t="s">
        <v>984</v>
      </c>
      <c r="C383" s="26" t="s">
        <v>983</v>
      </c>
      <c r="D383" s="27" t="s">
        <v>2651</v>
      </c>
      <c r="E383" s="28" t="s">
        <v>1574</v>
      </c>
      <c r="F383" s="27" t="s">
        <v>1573</v>
      </c>
      <c r="G383" s="28" t="s">
        <v>1884</v>
      </c>
      <c r="H383" s="27" t="s">
        <v>1883</v>
      </c>
      <c r="M383"/>
    </row>
    <row r="384" spans="1:13" ht="19.899999999999999" customHeight="1" x14ac:dyDescent="0.25">
      <c r="A384" s="26" t="s">
        <v>120</v>
      </c>
      <c r="B384" s="29" t="s">
        <v>984</v>
      </c>
      <c r="C384" s="26" t="s">
        <v>983</v>
      </c>
      <c r="D384" s="27" t="s">
        <v>2651</v>
      </c>
      <c r="E384" s="28" t="s">
        <v>1574</v>
      </c>
      <c r="F384" s="27" t="s">
        <v>1573</v>
      </c>
      <c r="G384" s="28" t="s">
        <v>1882</v>
      </c>
      <c r="H384" s="27" t="s">
        <v>1881</v>
      </c>
      <c r="M384"/>
    </row>
    <row r="385" spans="1:13" ht="19.899999999999999" customHeight="1" x14ac:dyDescent="0.25">
      <c r="A385" s="26" t="s">
        <v>120</v>
      </c>
      <c r="B385" s="29" t="s">
        <v>984</v>
      </c>
      <c r="C385" s="26" t="s">
        <v>983</v>
      </c>
      <c r="D385" s="27" t="s">
        <v>2651</v>
      </c>
      <c r="E385" s="28" t="s">
        <v>1574</v>
      </c>
      <c r="F385" s="27" t="s">
        <v>1573</v>
      </c>
      <c r="G385" s="28" t="s">
        <v>1880</v>
      </c>
      <c r="H385" s="27" t="s">
        <v>1879</v>
      </c>
      <c r="M385"/>
    </row>
    <row r="386" spans="1:13" ht="19.899999999999999" customHeight="1" x14ac:dyDescent="0.25">
      <c r="A386" s="26" t="s">
        <v>120</v>
      </c>
      <c r="B386" s="29" t="s">
        <v>984</v>
      </c>
      <c r="C386" s="26" t="s">
        <v>983</v>
      </c>
      <c r="D386" s="27" t="s">
        <v>2651</v>
      </c>
      <c r="E386" s="28" t="s">
        <v>1574</v>
      </c>
      <c r="F386" s="27" t="s">
        <v>1573</v>
      </c>
      <c r="G386" s="28" t="s">
        <v>1878</v>
      </c>
      <c r="H386" s="27" t="s">
        <v>1877</v>
      </c>
      <c r="M386"/>
    </row>
    <row r="387" spans="1:13" ht="19.899999999999999" customHeight="1" x14ac:dyDescent="0.25">
      <c r="A387" s="26" t="s">
        <v>120</v>
      </c>
      <c r="B387" s="29" t="s">
        <v>984</v>
      </c>
      <c r="C387" s="26" t="s">
        <v>983</v>
      </c>
      <c r="D387" s="27" t="s">
        <v>2651</v>
      </c>
      <c r="E387" s="28" t="s">
        <v>1574</v>
      </c>
      <c r="F387" s="27" t="s">
        <v>1573</v>
      </c>
      <c r="G387" s="28" t="s">
        <v>1876</v>
      </c>
      <c r="H387" s="27" t="s">
        <v>1875</v>
      </c>
      <c r="M387"/>
    </row>
    <row r="388" spans="1:13" ht="19.899999999999999" customHeight="1" x14ac:dyDescent="0.25">
      <c r="A388" s="26" t="s">
        <v>120</v>
      </c>
      <c r="B388" s="29" t="s">
        <v>984</v>
      </c>
      <c r="C388" s="26" t="s">
        <v>983</v>
      </c>
      <c r="D388" s="27" t="s">
        <v>2651</v>
      </c>
      <c r="E388" s="28" t="s">
        <v>1574</v>
      </c>
      <c r="F388" s="27" t="s">
        <v>1573</v>
      </c>
      <c r="G388" s="28" t="s">
        <v>1874</v>
      </c>
      <c r="H388" s="27" t="s">
        <v>1873</v>
      </c>
      <c r="M388"/>
    </row>
    <row r="389" spans="1:13" ht="19.899999999999999" customHeight="1" x14ac:dyDescent="0.25">
      <c r="A389" s="26" t="s">
        <v>120</v>
      </c>
      <c r="B389" s="29" t="s">
        <v>984</v>
      </c>
      <c r="C389" s="26" t="s">
        <v>983</v>
      </c>
      <c r="D389" s="27" t="s">
        <v>2651</v>
      </c>
      <c r="E389" s="28" t="s">
        <v>1574</v>
      </c>
      <c r="F389" s="27" t="s">
        <v>1573</v>
      </c>
      <c r="G389" s="28" t="s">
        <v>1872</v>
      </c>
      <c r="H389" s="27" t="s">
        <v>1871</v>
      </c>
      <c r="M389"/>
    </row>
    <row r="390" spans="1:13" ht="19.899999999999999" customHeight="1" x14ac:dyDescent="0.25">
      <c r="A390" s="26" t="s">
        <v>120</v>
      </c>
      <c r="B390" s="29" t="s">
        <v>984</v>
      </c>
      <c r="C390" s="26" t="s">
        <v>983</v>
      </c>
      <c r="D390" s="27" t="s">
        <v>2651</v>
      </c>
      <c r="E390" s="28" t="s">
        <v>1574</v>
      </c>
      <c r="F390" s="27" t="s">
        <v>1573</v>
      </c>
      <c r="G390" s="28" t="s">
        <v>1870</v>
      </c>
      <c r="H390" s="27" t="s">
        <v>1869</v>
      </c>
      <c r="M390"/>
    </row>
    <row r="391" spans="1:13" ht="19.899999999999999" customHeight="1" x14ac:dyDescent="0.25">
      <c r="A391" s="26" t="s">
        <v>120</v>
      </c>
      <c r="B391" s="29" t="s">
        <v>984</v>
      </c>
      <c r="C391" s="26" t="s">
        <v>983</v>
      </c>
      <c r="D391" s="27" t="s">
        <v>2651</v>
      </c>
      <c r="E391" s="28" t="s">
        <v>1531</v>
      </c>
      <c r="F391" s="27" t="s">
        <v>1530</v>
      </c>
      <c r="G391" s="28" t="s">
        <v>1868</v>
      </c>
      <c r="H391" s="27" t="s">
        <v>1867</v>
      </c>
      <c r="M391"/>
    </row>
    <row r="392" spans="1:13" ht="19.899999999999999" customHeight="1" x14ac:dyDescent="0.25">
      <c r="A392" s="26" t="s">
        <v>120</v>
      </c>
      <c r="B392" s="29" t="s">
        <v>984</v>
      </c>
      <c r="C392" s="26" t="s">
        <v>983</v>
      </c>
      <c r="D392" s="27" t="s">
        <v>2651</v>
      </c>
      <c r="E392" s="28" t="s">
        <v>1531</v>
      </c>
      <c r="F392" s="27" t="s">
        <v>1530</v>
      </c>
      <c r="G392" s="28" t="s">
        <v>1866</v>
      </c>
      <c r="H392" s="27" t="s">
        <v>1865</v>
      </c>
      <c r="M392"/>
    </row>
    <row r="393" spans="1:13" ht="19.899999999999999" customHeight="1" x14ac:dyDescent="0.25">
      <c r="A393" s="26" t="s">
        <v>120</v>
      </c>
      <c r="B393" s="29" t="s">
        <v>984</v>
      </c>
      <c r="C393" s="26" t="s">
        <v>983</v>
      </c>
      <c r="D393" s="27" t="s">
        <v>2651</v>
      </c>
      <c r="E393" s="28" t="s">
        <v>1531</v>
      </c>
      <c r="F393" s="27" t="s">
        <v>1530</v>
      </c>
      <c r="G393" s="28" t="s">
        <v>1864</v>
      </c>
      <c r="H393" s="27" t="s">
        <v>1863</v>
      </c>
      <c r="M393"/>
    </row>
    <row r="394" spans="1:13" ht="19.899999999999999" customHeight="1" x14ac:dyDescent="0.25">
      <c r="A394" s="26" t="s">
        <v>120</v>
      </c>
      <c r="B394" s="29" t="s">
        <v>984</v>
      </c>
      <c r="C394" s="26" t="s">
        <v>983</v>
      </c>
      <c r="D394" s="27" t="s">
        <v>2651</v>
      </c>
      <c r="E394" s="28" t="s">
        <v>1531</v>
      </c>
      <c r="F394" s="27" t="s">
        <v>1530</v>
      </c>
      <c r="G394" s="28" t="s">
        <v>1862</v>
      </c>
      <c r="H394" s="27" t="s">
        <v>1861</v>
      </c>
      <c r="M394"/>
    </row>
    <row r="395" spans="1:13" ht="19.899999999999999" customHeight="1" x14ac:dyDescent="0.25">
      <c r="A395" s="26" t="s">
        <v>120</v>
      </c>
      <c r="B395" s="29" t="s">
        <v>1822</v>
      </c>
      <c r="C395" s="26" t="s">
        <v>1821</v>
      </c>
      <c r="D395" s="27" t="s">
        <v>2651</v>
      </c>
      <c r="E395" s="28" t="s">
        <v>1531</v>
      </c>
      <c r="F395" s="27" t="s">
        <v>1530</v>
      </c>
      <c r="G395" s="28" t="s">
        <v>1860</v>
      </c>
      <c r="H395" s="27" t="s">
        <v>1859</v>
      </c>
      <c r="M395"/>
    </row>
    <row r="396" spans="1:13" ht="19.899999999999999" customHeight="1" x14ac:dyDescent="0.25">
      <c r="A396" s="26" t="s">
        <v>120</v>
      </c>
      <c r="B396" s="29" t="s">
        <v>1822</v>
      </c>
      <c r="C396" s="26" t="s">
        <v>1821</v>
      </c>
      <c r="D396" s="27" t="s">
        <v>2651</v>
      </c>
      <c r="E396" s="28" t="s">
        <v>1531</v>
      </c>
      <c r="F396" s="27" t="s">
        <v>1530</v>
      </c>
      <c r="G396" s="28" t="s">
        <v>1858</v>
      </c>
      <c r="H396" s="27" t="s">
        <v>1856</v>
      </c>
      <c r="M396"/>
    </row>
    <row r="397" spans="1:13" ht="19.899999999999999" customHeight="1" x14ac:dyDescent="0.25">
      <c r="A397" s="26" t="s">
        <v>120</v>
      </c>
      <c r="B397" s="29" t="s">
        <v>1822</v>
      </c>
      <c r="C397" s="26" t="s">
        <v>1821</v>
      </c>
      <c r="D397" s="27" t="s">
        <v>2651</v>
      </c>
      <c r="E397" s="28" t="s">
        <v>1531</v>
      </c>
      <c r="F397" s="27" t="s">
        <v>1530</v>
      </c>
      <c r="G397" s="28" t="s">
        <v>1857</v>
      </c>
      <c r="H397" s="27" t="s">
        <v>1856</v>
      </c>
      <c r="M397"/>
    </row>
    <row r="398" spans="1:13" ht="19.899999999999999" customHeight="1" x14ac:dyDescent="0.25">
      <c r="A398" s="26" t="s">
        <v>120</v>
      </c>
      <c r="B398" s="29" t="s">
        <v>1822</v>
      </c>
      <c r="C398" s="26" t="s">
        <v>1821</v>
      </c>
      <c r="D398" s="27" t="s">
        <v>2651</v>
      </c>
      <c r="E398" s="28" t="s">
        <v>1531</v>
      </c>
      <c r="F398" s="27" t="s">
        <v>1530</v>
      </c>
      <c r="G398" s="28" t="s">
        <v>1855</v>
      </c>
      <c r="H398" s="27" t="s">
        <v>1854</v>
      </c>
      <c r="M398"/>
    </row>
    <row r="399" spans="1:13" ht="19.899999999999999" customHeight="1" x14ac:dyDescent="0.25">
      <c r="A399" s="26" t="s">
        <v>120</v>
      </c>
      <c r="B399" s="29" t="s">
        <v>1822</v>
      </c>
      <c r="C399" s="26" t="s">
        <v>1821</v>
      </c>
      <c r="D399" s="27" t="s">
        <v>2651</v>
      </c>
      <c r="E399" s="28" t="s">
        <v>1531</v>
      </c>
      <c r="F399" s="27" t="s">
        <v>1530</v>
      </c>
      <c r="G399" s="28" t="s">
        <v>1853</v>
      </c>
      <c r="H399" s="27" t="s">
        <v>1852</v>
      </c>
      <c r="M399"/>
    </row>
    <row r="400" spans="1:13" ht="19.899999999999999" customHeight="1" x14ac:dyDescent="0.25">
      <c r="A400" s="26" t="s">
        <v>120</v>
      </c>
      <c r="B400" s="29" t="s">
        <v>1822</v>
      </c>
      <c r="C400" s="26" t="s">
        <v>1821</v>
      </c>
      <c r="D400" s="27" t="s">
        <v>2651</v>
      </c>
      <c r="E400" s="28" t="s">
        <v>1531</v>
      </c>
      <c r="F400" s="27" t="s">
        <v>1530</v>
      </c>
      <c r="G400" s="28" t="s">
        <v>1851</v>
      </c>
      <c r="H400" s="27" t="s">
        <v>1850</v>
      </c>
      <c r="M400"/>
    </row>
    <row r="401" spans="1:13" ht="19.899999999999999" customHeight="1" x14ac:dyDescent="0.25">
      <c r="A401" s="26" t="s">
        <v>120</v>
      </c>
      <c r="B401" s="29" t="s">
        <v>1822</v>
      </c>
      <c r="C401" s="26" t="s">
        <v>1821</v>
      </c>
      <c r="D401" s="27" t="s">
        <v>2651</v>
      </c>
      <c r="E401" s="28" t="s">
        <v>1531</v>
      </c>
      <c r="F401" s="27" t="s">
        <v>1530</v>
      </c>
      <c r="G401" s="28" t="s">
        <v>1849</v>
      </c>
      <c r="H401" s="27" t="s">
        <v>1848</v>
      </c>
      <c r="M401"/>
    </row>
    <row r="402" spans="1:13" ht="19.899999999999999" customHeight="1" x14ac:dyDescent="0.25">
      <c r="A402" s="26" t="s">
        <v>120</v>
      </c>
      <c r="B402" s="29" t="s">
        <v>1822</v>
      </c>
      <c r="C402" s="26" t="s">
        <v>1821</v>
      </c>
      <c r="D402" s="27" t="s">
        <v>2651</v>
      </c>
      <c r="E402" s="28" t="s">
        <v>1531</v>
      </c>
      <c r="F402" s="27" t="s">
        <v>1530</v>
      </c>
      <c r="G402" s="28" t="s">
        <v>1847</v>
      </c>
      <c r="H402" s="27" t="s">
        <v>1846</v>
      </c>
      <c r="M402"/>
    </row>
    <row r="403" spans="1:13" ht="19.899999999999999" customHeight="1" x14ac:dyDescent="0.25">
      <c r="A403" s="26" t="s">
        <v>120</v>
      </c>
      <c r="B403" s="29" t="s">
        <v>1822</v>
      </c>
      <c r="C403" s="26" t="s">
        <v>1821</v>
      </c>
      <c r="D403" s="27" t="s">
        <v>2651</v>
      </c>
      <c r="E403" s="28" t="s">
        <v>1531</v>
      </c>
      <c r="F403" s="27" t="s">
        <v>1530</v>
      </c>
      <c r="G403" s="28" t="s">
        <v>1845</v>
      </c>
      <c r="H403" s="27" t="s">
        <v>1844</v>
      </c>
      <c r="M403"/>
    </row>
    <row r="404" spans="1:13" ht="19.899999999999999" customHeight="1" x14ac:dyDescent="0.25">
      <c r="A404" s="26" t="s">
        <v>120</v>
      </c>
      <c r="B404" s="29" t="s">
        <v>1822</v>
      </c>
      <c r="C404" s="26" t="s">
        <v>1821</v>
      </c>
      <c r="D404" s="27" t="s">
        <v>2651</v>
      </c>
      <c r="E404" s="28" t="s">
        <v>1531</v>
      </c>
      <c r="F404" s="27" t="s">
        <v>1530</v>
      </c>
      <c r="G404" s="28" t="s">
        <v>1843</v>
      </c>
      <c r="H404" s="27" t="s">
        <v>1842</v>
      </c>
      <c r="M404"/>
    </row>
    <row r="405" spans="1:13" ht="19.899999999999999" customHeight="1" x14ac:dyDescent="0.25">
      <c r="A405" s="26" t="s">
        <v>120</v>
      </c>
      <c r="B405" s="29" t="s">
        <v>1822</v>
      </c>
      <c r="C405" s="26" t="s">
        <v>1821</v>
      </c>
      <c r="D405" s="27" t="s">
        <v>2651</v>
      </c>
      <c r="E405" s="28" t="s">
        <v>1531</v>
      </c>
      <c r="F405" s="27" t="s">
        <v>1530</v>
      </c>
      <c r="G405" s="28" t="s">
        <v>1841</v>
      </c>
      <c r="H405" s="27" t="s">
        <v>1840</v>
      </c>
      <c r="M405"/>
    </row>
    <row r="406" spans="1:13" ht="19.899999999999999" customHeight="1" x14ac:dyDescent="0.25">
      <c r="A406" s="26" t="s">
        <v>120</v>
      </c>
      <c r="B406" s="29" t="s">
        <v>1822</v>
      </c>
      <c r="C406" s="26" t="s">
        <v>1821</v>
      </c>
      <c r="D406" s="27" t="s">
        <v>2651</v>
      </c>
      <c r="E406" s="28" t="s">
        <v>1531</v>
      </c>
      <c r="F406" s="27" t="s">
        <v>1530</v>
      </c>
      <c r="G406" s="28" t="s">
        <v>1839</v>
      </c>
      <c r="H406" s="27" t="s">
        <v>1838</v>
      </c>
      <c r="M406"/>
    </row>
    <row r="407" spans="1:13" ht="19.899999999999999" customHeight="1" x14ac:dyDescent="0.25">
      <c r="A407" s="26" t="s">
        <v>120</v>
      </c>
      <c r="B407" s="29" t="s">
        <v>1822</v>
      </c>
      <c r="C407" s="26" t="s">
        <v>1821</v>
      </c>
      <c r="D407" s="27" t="s">
        <v>2651</v>
      </c>
      <c r="E407" s="28" t="s">
        <v>1531</v>
      </c>
      <c r="F407" s="27" t="s">
        <v>1530</v>
      </c>
      <c r="G407" s="28" t="s">
        <v>1837</v>
      </c>
      <c r="H407" s="27" t="s">
        <v>1836</v>
      </c>
      <c r="M407"/>
    </row>
    <row r="408" spans="1:13" ht="19.899999999999999" customHeight="1" x14ac:dyDescent="0.25">
      <c r="A408" s="26" t="s">
        <v>120</v>
      </c>
      <c r="B408" s="29" t="s">
        <v>1822</v>
      </c>
      <c r="C408" s="26" t="s">
        <v>1821</v>
      </c>
      <c r="D408" s="27" t="s">
        <v>2651</v>
      </c>
      <c r="E408" s="28" t="s">
        <v>1531</v>
      </c>
      <c r="F408" s="27" t="s">
        <v>1530</v>
      </c>
      <c r="G408" s="28" t="s">
        <v>1835</v>
      </c>
      <c r="H408" s="27" t="s">
        <v>1834</v>
      </c>
      <c r="M408"/>
    </row>
    <row r="409" spans="1:13" ht="19.899999999999999" customHeight="1" x14ac:dyDescent="0.25">
      <c r="A409" s="26" t="s">
        <v>120</v>
      </c>
      <c r="B409" s="29" t="s">
        <v>1822</v>
      </c>
      <c r="C409" s="26" t="s">
        <v>1821</v>
      </c>
      <c r="D409" s="27" t="s">
        <v>2651</v>
      </c>
      <c r="E409" s="28" t="s">
        <v>1531</v>
      </c>
      <c r="F409" s="27" t="s">
        <v>1530</v>
      </c>
      <c r="G409" s="28" t="s">
        <v>1833</v>
      </c>
      <c r="H409" s="27" t="s">
        <v>1832</v>
      </c>
      <c r="M409"/>
    </row>
    <row r="410" spans="1:13" ht="19.899999999999999" customHeight="1" x14ac:dyDescent="0.25">
      <c r="A410" s="26" t="s">
        <v>120</v>
      </c>
      <c r="B410" s="29" t="s">
        <v>1822</v>
      </c>
      <c r="C410" s="26" t="s">
        <v>1821</v>
      </c>
      <c r="D410" s="27" t="s">
        <v>2651</v>
      </c>
      <c r="E410" s="28" t="s">
        <v>1531</v>
      </c>
      <c r="F410" s="27" t="s">
        <v>1530</v>
      </c>
      <c r="G410" s="28" t="s">
        <v>1831</v>
      </c>
      <c r="H410" s="27" t="s">
        <v>1127</v>
      </c>
      <c r="M410"/>
    </row>
    <row r="411" spans="1:13" ht="19.899999999999999" customHeight="1" x14ac:dyDescent="0.25">
      <c r="A411" s="26" t="s">
        <v>120</v>
      </c>
      <c r="B411" s="29" t="s">
        <v>1822</v>
      </c>
      <c r="C411" s="26" t="s">
        <v>1821</v>
      </c>
      <c r="D411" s="27" t="s">
        <v>2651</v>
      </c>
      <c r="E411" s="28" t="s">
        <v>1531</v>
      </c>
      <c r="F411" s="27" t="s">
        <v>1530</v>
      </c>
      <c r="G411" s="28" t="s">
        <v>1830</v>
      </c>
      <c r="H411" s="27" t="s">
        <v>1829</v>
      </c>
      <c r="M411"/>
    </row>
    <row r="412" spans="1:13" ht="19.899999999999999" customHeight="1" x14ac:dyDescent="0.25">
      <c r="A412" s="26" t="s">
        <v>120</v>
      </c>
      <c r="B412" s="29" t="s">
        <v>1822</v>
      </c>
      <c r="C412" s="26" t="s">
        <v>1821</v>
      </c>
      <c r="D412" s="27" t="s">
        <v>2651</v>
      </c>
      <c r="E412" s="28" t="s">
        <v>1513</v>
      </c>
      <c r="F412" s="27" t="s">
        <v>1512</v>
      </c>
      <c r="G412" s="28" t="s">
        <v>1828</v>
      </c>
      <c r="H412" s="27" t="s">
        <v>1827</v>
      </c>
      <c r="M412"/>
    </row>
    <row r="413" spans="1:13" ht="19.899999999999999" customHeight="1" x14ac:dyDescent="0.25">
      <c r="A413" s="26" t="s">
        <v>120</v>
      </c>
      <c r="B413" s="29" t="s">
        <v>1822</v>
      </c>
      <c r="C413" s="26" t="s">
        <v>1821</v>
      </c>
      <c r="D413" s="27" t="s">
        <v>2651</v>
      </c>
      <c r="E413" s="28" t="s">
        <v>1513</v>
      </c>
      <c r="F413" s="27" t="s">
        <v>1512</v>
      </c>
      <c r="G413" s="28" t="s">
        <v>1826</v>
      </c>
      <c r="H413" s="27" t="s">
        <v>1825</v>
      </c>
      <c r="M413"/>
    </row>
    <row r="414" spans="1:13" ht="19.899999999999999" customHeight="1" x14ac:dyDescent="0.25">
      <c r="A414" s="26" t="s">
        <v>120</v>
      </c>
      <c r="B414" s="29" t="s">
        <v>1822</v>
      </c>
      <c r="C414" s="26" t="s">
        <v>1821</v>
      </c>
      <c r="D414" s="27" t="s">
        <v>2651</v>
      </c>
      <c r="E414" s="28" t="s">
        <v>1513</v>
      </c>
      <c r="F414" s="27" t="s">
        <v>1512</v>
      </c>
      <c r="G414" s="28" t="s">
        <v>1824</v>
      </c>
      <c r="H414" s="27" t="s">
        <v>1823</v>
      </c>
      <c r="M414"/>
    </row>
    <row r="415" spans="1:13" ht="19.899999999999999" customHeight="1" x14ac:dyDescent="0.25">
      <c r="A415" s="26" t="s">
        <v>120</v>
      </c>
      <c r="B415" s="29" t="s">
        <v>1822</v>
      </c>
      <c r="C415" s="26" t="s">
        <v>1821</v>
      </c>
      <c r="D415" s="27" t="s">
        <v>2651</v>
      </c>
      <c r="E415" s="28" t="s">
        <v>1513</v>
      </c>
      <c r="F415" s="27" t="s">
        <v>1512</v>
      </c>
      <c r="G415" s="28" t="s">
        <v>1820</v>
      </c>
      <c r="H415" s="27" t="s">
        <v>1819</v>
      </c>
      <c r="M415"/>
    </row>
    <row r="416" spans="1:13" ht="19.899999999999999" customHeight="1" x14ac:dyDescent="0.25">
      <c r="A416" s="26" t="s">
        <v>120</v>
      </c>
      <c r="B416" s="29" t="s">
        <v>1810</v>
      </c>
      <c r="C416" s="26" t="s">
        <v>1809</v>
      </c>
      <c r="D416" s="27" t="s">
        <v>2651</v>
      </c>
      <c r="E416" s="28" t="s">
        <v>1513</v>
      </c>
      <c r="F416" s="27" t="s">
        <v>1512</v>
      </c>
      <c r="G416" s="28" t="s">
        <v>1818</v>
      </c>
      <c r="H416" s="27" t="s">
        <v>1817</v>
      </c>
      <c r="M416"/>
    </row>
    <row r="417" spans="1:13" ht="19.899999999999999" customHeight="1" x14ac:dyDescent="0.25">
      <c r="A417" s="26" t="s">
        <v>120</v>
      </c>
      <c r="B417" s="29" t="s">
        <v>1810</v>
      </c>
      <c r="C417" s="26" t="s">
        <v>1809</v>
      </c>
      <c r="D417" s="27" t="s">
        <v>2651</v>
      </c>
      <c r="E417" s="28" t="s">
        <v>1513</v>
      </c>
      <c r="F417" s="27" t="s">
        <v>1512</v>
      </c>
      <c r="G417" s="28" t="s">
        <v>1816</v>
      </c>
      <c r="H417" s="27" t="s">
        <v>1815</v>
      </c>
      <c r="M417"/>
    </row>
    <row r="418" spans="1:13" ht="19.899999999999999" customHeight="1" x14ac:dyDescent="0.25">
      <c r="A418" s="26" t="s">
        <v>120</v>
      </c>
      <c r="B418" s="29" t="s">
        <v>1810</v>
      </c>
      <c r="C418" s="26" t="s">
        <v>1809</v>
      </c>
      <c r="D418" s="27" t="s">
        <v>2651</v>
      </c>
      <c r="E418" s="28" t="s">
        <v>1513</v>
      </c>
      <c r="F418" s="27" t="s">
        <v>1512</v>
      </c>
      <c r="G418" s="28" t="s">
        <v>1814</v>
      </c>
      <c r="H418" s="27" t="s">
        <v>1813</v>
      </c>
      <c r="M418"/>
    </row>
    <row r="419" spans="1:13" ht="19.899999999999999" customHeight="1" x14ac:dyDescent="0.25">
      <c r="A419" s="26" t="s">
        <v>120</v>
      </c>
      <c r="B419" s="29" t="s">
        <v>1810</v>
      </c>
      <c r="C419" s="26" t="s">
        <v>1809</v>
      </c>
      <c r="D419" s="27" t="s">
        <v>2651</v>
      </c>
      <c r="E419" s="28" t="s">
        <v>1513</v>
      </c>
      <c r="F419" s="27" t="s">
        <v>1512</v>
      </c>
      <c r="G419" s="28" t="s">
        <v>1812</v>
      </c>
      <c r="H419" s="27" t="s">
        <v>1811</v>
      </c>
      <c r="M419"/>
    </row>
    <row r="420" spans="1:13" ht="19.899999999999999" customHeight="1" x14ac:dyDescent="0.25">
      <c r="A420" s="26" t="s">
        <v>120</v>
      </c>
      <c r="B420" s="29" t="s">
        <v>1810</v>
      </c>
      <c r="C420" s="26" t="s">
        <v>1809</v>
      </c>
      <c r="D420" s="27" t="s">
        <v>2652</v>
      </c>
      <c r="E420" s="28" t="s">
        <v>1804</v>
      </c>
      <c r="F420" s="27" t="s">
        <v>1803</v>
      </c>
      <c r="G420" s="28" t="s">
        <v>1086</v>
      </c>
      <c r="H420" s="27" t="s">
        <v>1085</v>
      </c>
      <c r="M420"/>
    </row>
    <row r="421" spans="1:13" ht="19.899999999999999" customHeight="1" x14ac:dyDescent="0.25">
      <c r="A421" s="26" t="s">
        <v>120</v>
      </c>
      <c r="B421" s="29" t="s">
        <v>1810</v>
      </c>
      <c r="C421" s="26" t="s">
        <v>1809</v>
      </c>
      <c r="D421" s="27" t="s">
        <v>2652</v>
      </c>
      <c r="E421" s="28" t="s">
        <v>1804</v>
      </c>
      <c r="F421" s="27" t="s">
        <v>1803</v>
      </c>
      <c r="G421" s="28" t="s">
        <v>1082</v>
      </c>
      <c r="H421" s="27" t="s">
        <v>1081</v>
      </c>
      <c r="M421"/>
    </row>
    <row r="422" spans="1:13" ht="19.899999999999999" customHeight="1" x14ac:dyDescent="0.25">
      <c r="A422" s="26" t="s">
        <v>120</v>
      </c>
      <c r="B422" s="29" t="s">
        <v>1810</v>
      </c>
      <c r="C422" s="26" t="s">
        <v>1809</v>
      </c>
      <c r="D422" s="27" t="s">
        <v>2652</v>
      </c>
      <c r="E422" s="28" t="s">
        <v>1804</v>
      </c>
      <c r="F422" s="27" t="s">
        <v>1803</v>
      </c>
      <c r="G422" s="28" t="s">
        <v>1079</v>
      </c>
      <c r="H422" s="27" t="s">
        <v>1078</v>
      </c>
      <c r="M422"/>
    </row>
    <row r="423" spans="1:13" ht="19.899999999999999" customHeight="1" x14ac:dyDescent="0.25">
      <c r="A423" s="26" t="s">
        <v>120</v>
      </c>
      <c r="B423" s="29" t="s">
        <v>1810</v>
      </c>
      <c r="C423" s="26" t="s">
        <v>1809</v>
      </c>
      <c r="D423" s="27" t="s">
        <v>2652</v>
      </c>
      <c r="E423" s="28" t="s">
        <v>1804</v>
      </c>
      <c r="F423" s="27" t="s">
        <v>1803</v>
      </c>
      <c r="G423" s="28" t="s">
        <v>1075</v>
      </c>
      <c r="H423" s="27" t="s">
        <v>1074</v>
      </c>
      <c r="M423"/>
    </row>
    <row r="424" spans="1:13" ht="19.899999999999999" customHeight="1" x14ac:dyDescent="0.25">
      <c r="A424" s="26" t="s">
        <v>120</v>
      </c>
      <c r="B424" s="29" t="s">
        <v>1810</v>
      </c>
      <c r="C424" s="26" t="s">
        <v>1809</v>
      </c>
      <c r="D424" s="27" t="s">
        <v>2652</v>
      </c>
      <c r="E424" s="28" t="s">
        <v>1804</v>
      </c>
      <c r="F424" s="27" t="s">
        <v>1803</v>
      </c>
      <c r="G424" s="28" t="s">
        <v>1071</v>
      </c>
      <c r="H424" s="27" t="s">
        <v>1070</v>
      </c>
      <c r="M424"/>
    </row>
    <row r="425" spans="1:13" ht="19.899999999999999" customHeight="1" x14ac:dyDescent="0.25">
      <c r="A425" s="26" t="s">
        <v>120</v>
      </c>
      <c r="B425" s="29" t="s">
        <v>1810</v>
      </c>
      <c r="C425" s="26" t="s">
        <v>1809</v>
      </c>
      <c r="D425" s="27" t="s">
        <v>2652</v>
      </c>
      <c r="E425" s="28" t="s">
        <v>1804</v>
      </c>
      <c r="F425" s="27" t="s">
        <v>1803</v>
      </c>
      <c r="G425" s="28" t="s">
        <v>1067</v>
      </c>
      <c r="H425" s="27" t="s">
        <v>1066</v>
      </c>
      <c r="M425"/>
    </row>
    <row r="426" spans="1:13" ht="19.899999999999999" customHeight="1" x14ac:dyDescent="0.25">
      <c r="A426" s="26" t="s">
        <v>120</v>
      </c>
      <c r="B426" s="29" t="s">
        <v>1810</v>
      </c>
      <c r="C426" s="26" t="s">
        <v>1809</v>
      </c>
      <c r="D426" s="27" t="s">
        <v>2652</v>
      </c>
      <c r="E426" s="28" t="s">
        <v>1804</v>
      </c>
      <c r="F426" s="27" t="s">
        <v>1803</v>
      </c>
      <c r="G426" s="28" t="s">
        <v>1063</v>
      </c>
      <c r="H426" s="27" t="s">
        <v>1062</v>
      </c>
      <c r="M426"/>
    </row>
    <row r="427" spans="1:13" ht="19.899999999999999" customHeight="1" x14ac:dyDescent="0.25">
      <c r="A427" s="26" t="s">
        <v>120</v>
      </c>
      <c r="B427" s="29" t="s">
        <v>1810</v>
      </c>
      <c r="C427" s="26" t="s">
        <v>1809</v>
      </c>
      <c r="D427" s="27" t="s">
        <v>2652</v>
      </c>
      <c r="E427" s="28" t="s">
        <v>1804</v>
      </c>
      <c r="F427" s="27" t="s">
        <v>1803</v>
      </c>
      <c r="G427" s="28" t="s">
        <v>1059</v>
      </c>
      <c r="H427" s="27" t="s">
        <v>1058</v>
      </c>
      <c r="M427"/>
    </row>
    <row r="428" spans="1:13" ht="19.899999999999999" customHeight="1" x14ac:dyDescent="0.25">
      <c r="A428" s="26" t="s">
        <v>120</v>
      </c>
      <c r="B428" s="29" t="s">
        <v>1810</v>
      </c>
      <c r="C428" s="26" t="s">
        <v>1809</v>
      </c>
      <c r="D428" s="27" t="s">
        <v>2652</v>
      </c>
      <c r="E428" s="28" t="s">
        <v>1804</v>
      </c>
      <c r="F428" s="27" t="s">
        <v>1803</v>
      </c>
      <c r="G428" s="28" t="s">
        <v>1055</v>
      </c>
      <c r="H428" s="27" t="s">
        <v>1054</v>
      </c>
      <c r="M428"/>
    </row>
    <row r="429" spans="1:13" ht="19.899999999999999" customHeight="1" x14ac:dyDescent="0.25">
      <c r="A429" s="26" t="s">
        <v>120</v>
      </c>
      <c r="B429" s="29" t="s">
        <v>1810</v>
      </c>
      <c r="C429" s="26" t="s">
        <v>1809</v>
      </c>
      <c r="D429" s="27" t="s">
        <v>2652</v>
      </c>
      <c r="E429" s="28" t="s">
        <v>1804</v>
      </c>
      <c r="F429" s="27" t="s">
        <v>1803</v>
      </c>
      <c r="G429" s="28" t="s">
        <v>1051</v>
      </c>
      <c r="H429" s="27" t="s">
        <v>1050</v>
      </c>
      <c r="M429"/>
    </row>
    <row r="430" spans="1:13" ht="19.899999999999999" customHeight="1" x14ac:dyDescent="0.25">
      <c r="A430" s="26" t="s">
        <v>257</v>
      </c>
      <c r="B430" s="29" t="s">
        <v>1808</v>
      </c>
      <c r="C430" s="26" t="s">
        <v>1807</v>
      </c>
      <c r="D430" s="27" t="s">
        <v>2652</v>
      </c>
      <c r="E430" s="28" t="s">
        <v>1804</v>
      </c>
      <c r="F430" s="27" t="s">
        <v>1803</v>
      </c>
      <c r="G430" s="28" t="s">
        <v>1047</v>
      </c>
      <c r="H430" s="27" t="s">
        <v>1046</v>
      </c>
      <c r="M430"/>
    </row>
    <row r="431" spans="1:13" ht="19.899999999999999" customHeight="1" x14ac:dyDescent="0.25">
      <c r="A431" s="26" t="s">
        <v>257</v>
      </c>
      <c r="B431" s="29" t="s">
        <v>1806</v>
      </c>
      <c r="C431" s="26" t="s">
        <v>1805</v>
      </c>
      <c r="D431" s="27" t="s">
        <v>2652</v>
      </c>
      <c r="E431" s="28" t="s">
        <v>1804</v>
      </c>
      <c r="F431" s="27" t="s">
        <v>1803</v>
      </c>
      <c r="G431" s="28" t="s">
        <v>1043</v>
      </c>
      <c r="H431" s="27" t="s">
        <v>1042</v>
      </c>
      <c r="M431"/>
    </row>
    <row r="432" spans="1:13" ht="19.899999999999999" customHeight="1" x14ac:dyDescent="0.25">
      <c r="A432" s="26" t="s">
        <v>120</v>
      </c>
      <c r="B432" s="29" t="s">
        <v>1790</v>
      </c>
      <c r="C432" s="26" t="s">
        <v>1789</v>
      </c>
      <c r="D432" s="27" t="s">
        <v>2652</v>
      </c>
      <c r="E432" s="28" t="s">
        <v>1804</v>
      </c>
      <c r="F432" s="27" t="s">
        <v>1803</v>
      </c>
      <c r="G432" s="28" t="s">
        <v>1039</v>
      </c>
      <c r="H432" s="27" t="s">
        <v>1038</v>
      </c>
      <c r="M432"/>
    </row>
    <row r="433" spans="1:13" ht="19.899999999999999" customHeight="1" x14ac:dyDescent="0.25">
      <c r="A433" s="26" t="s">
        <v>120</v>
      </c>
      <c r="B433" s="29" t="s">
        <v>1790</v>
      </c>
      <c r="C433" s="26" t="s">
        <v>1789</v>
      </c>
      <c r="D433" s="27" t="s">
        <v>2652</v>
      </c>
      <c r="E433" s="28" t="s">
        <v>1804</v>
      </c>
      <c r="F433" s="27" t="s">
        <v>1803</v>
      </c>
      <c r="G433" s="28" t="s">
        <v>1035</v>
      </c>
      <c r="H433" s="27" t="s">
        <v>1034</v>
      </c>
      <c r="M433"/>
    </row>
    <row r="434" spans="1:13" ht="19.899999999999999" customHeight="1" x14ac:dyDescent="0.25">
      <c r="A434" s="26" t="s">
        <v>120</v>
      </c>
      <c r="B434" s="29" t="s">
        <v>1790</v>
      </c>
      <c r="C434" s="26" t="s">
        <v>1789</v>
      </c>
      <c r="D434" s="27" t="s">
        <v>2652</v>
      </c>
      <c r="E434" s="28" t="s">
        <v>1804</v>
      </c>
      <c r="F434" s="27" t="s">
        <v>1803</v>
      </c>
      <c r="G434" s="28" t="s">
        <v>1031</v>
      </c>
      <c r="H434" s="27" t="s">
        <v>1030</v>
      </c>
      <c r="M434"/>
    </row>
    <row r="435" spans="1:13" ht="19.899999999999999" customHeight="1" x14ac:dyDescent="0.25">
      <c r="A435" s="26" t="s">
        <v>120</v>
      </c>
      <c r="B435" s="29" t="s">
        <v>1790</v>
      </c>
      <c r="C435" s="26" t="s">
        <v>1789</v>
      </c>
      <c r="D435" s="27" t="s">
        <v>2653</v>
      </c>
      <c r="E435" s="28" t="s">
        <v>647</v>
      </c>
      <c r="F435" s="27" t="s">
        <v>646</v>
      </c>
      <c r="G435" s="28" t="s">
        <v>1802</v>
      </c>
      <c r="H435" s="27" t="s">
        <v>1801</v>
      </c>
      <c r="M435"/>
    </row>
    <row r="436" spans="1:13" ht="19.899999999999999" customHeight="1" x14ac:dyDescent="0.25">
      <c r="A436" s="26" t="s">
        <v>120</v>
      </c>
      <c r="B436" s="29" t="s">
        <v>1790</v>
      </c>
      <c r="C436" s="26" t="s">
        <v>1789</v>
      </c>
      <c r="D436" s="27" t="s">
        <v>2653</v>
      </c>
      <c r="E436" s="28" t="s">
        <v>647</v>
      </c>
      <c r="F436" s="27" t="s">
        <v>646</v>
      </c>
      <c r="G436" s="28" t="s">
        <v>1800</v>
      </c>
      <c r="H436" s="27" t="s">
        <v>1799</v>
      </c>
      <c r="M436"/>
    </row>
    <row r="437" spans="1:13" ht="19.899999999999999" customHeight="1" x14ac:dyDescent="0.25">
      <c r="A437" s="26" t="s">
        <v>120</v>
      </c>
      <c r="B437" s="29" t="s">
        <v>1790</v>
      </c>
      <c r="C437" s="26" t="s">
        <v>1789</v>
      </c>
      <c r="D437" s="27" t="s">
        <v>2653</v>
      </c>
      <c r="E437" s="28" t="s">
        <v>647</v>
      </c>
      <c r="F437" s="27" t="s">
        <v>646</v>
      </c>
      <c r="G437" s="28" t="s">
        <v>1798</v>
      </c>
      <c r="H437" s="27" t="s">
        <v>1797</v>
      </c>
      <c r="M437"/>
    </row>
    <row r="438" spans="1:13" ht="19.899999999999999" customHeight="1" x14ac:dyDescent="0.25">
      <c r="A438" s="26" t="s">
        <v>120</v>
      </c>
      <c r="B438" s="29" t="s">
        <v>1790</v>
      </c>
      <c r="C438" s="26" t="s">
        <v>1789</v>
      </c>
      <c r="D438" s="27" t="s">
        <v>2653</v>
      </c>
      <c r="E438" s="28" t="s">
        <v>647</v>
      </c>
      <c r="F438" s="27" t="s">
        <v>646</v>
      </c>
      <c r="G438" s="28" t="s">
        <v>1796</v>
      </c>
      <c r="H438" s="27" t="s">
        <v>1795</v>
      </c>
      <c r="M438"/>
    </row>
    <row r="439" spans="1:13" ht="19.899999999999999" customHeight="1" x14ac:dyDescent="0.25">
      <c r="A439" s="26" t="s">
        <v>120</v>
      </c>
      <c r="B439" s="29" t="s">
        <v>1790</v>
      </c>
      <c r="C439" s="26" t="s">
        <v>1789</v>
      </c>
      <c r="D439" s="27" t="s">
        <v>2653</v>
      </c>
      <c r="E439" s="28" t="s">
        <v>647</v>
      </c>
      <c r="F439" s="27" t="s">
        <v>646</v>
      </c>
      <c r="G439" s="28" t="s">
        <v>1794</v>
      </c>
      <c r="H439" s="27" t="s">
        <v>1793</v>
      </c>
      <c r="M439"/>
    </row>
    <row r="440" spans="1:13" ht="19.899999999999999" customHeight="1" x14ac:dyDescent="0.25">
      <c r="A440" s="26" t="s">
        <v>120</v>
      </c>
      <c r="B440" s="29" t="s">
        <v>1790</v>
      </c>
      <c r="C440" s="26" t="s">
        <v>1789</v>
      </c>
      <c r="D440" s="27" t="s">
        <v>2653</v>
      </c>
      <c r="E440" s="28" t="s">
        <v>647</v>
      </c>
      <c r="F440" s="27" t="s">
        <v>646</v>
      </c>
      <c r="G440" s="28" t="s">
        <v>1792</v>
      </c>
      <c r="H440" s="27" t="s">
        <v>1791</v>
      </c>
      <c r="M440"/>
    </row>
    <row r="441" spans="1:13" ht="19.899999999999999" customHeight="1" x14ac:dyDescent="0.25">
      <c r="A441" s="26" t="s">
        <v>120</v>
      </c>
      <c r="B441" s="29" t="s">
        <v>1790</v>
      </c>
      <c r="C441" s="26" t="s">
        <v>1789</v>
      </c>
      <c r="D441" s="27" t="s">
        <v>2653</v>
      </c>
      <c r="E441" s="28" t="s">
        <v>647</v>
      </c>
      <c r="F441" s="27" t="s">
        <v>646</v>
      </c>
      <c r="G441" s="28" t="s">
        <v>1788</v>
      </c>
      <c r="H441" s="27" t="s">
        <v>1787</v>
      </c>
      <c r="M441"/>
    </row>
    <row r="442" spans="1:13" ht="19.899999999999999" customHeight="1" x14ac:dyDescent="0.25">
      <c r="A442" s="26" t="s">
        <v>120</v>
      </c>
      <c r="B442" s="29" t="s">
        <v>240</v>
      </c>
      <c r="C442" s="26" t="s">
        <v>239</v>
      </c>
      <c r="D442" s="27" t="s">
        <v>2653</v>
      </c>
      <c r="E442" s="28" t="s">
        <v>647</v>
      </c>
      <c r="F442" s="27" t="s">
        <v>646</v>
      </c>
      <c r="G442" s="28" t="s">
        <v>1786</v>
      </c>
      <c r="H442" s="27" t="s">
        <v>1785</v>
      </c>
      <c r="M442"/>
    </row>
    <row r="443" spans="1:13" ht="19.899999999999999" customHeight="1" x14ac:dyDescent="0.25">
      <c r="A443" s="26" t="s">
        <v>120</v>
      </c>
      <c r="B443" s="29" t="s">
        <v>240</v>
      </c>
      <c r="C443" s="26" t="s">
        <v>239</v>
      </c>
      <c r="D443" s="27" t="s">
        <v>2653</v>
      </c>
      <c r="E443" s="28" t="s">
        <v>647</v>
      </c>
      <c r="F443" s="27" t="s">
        <v>646</v>
      </c>
      <c r="G443" s="28" t="s">
        <v>1784</v>
      </c>
      <c r="H443" s="27" t="s">
        <v>1783</v>
      </c>
      <c r="M443"/>
    </row>
    <row r="444" spans="1:13" ht="19.899999999999999" customHeight="1" x14ac:dyDescent="0.25">
      <c r="A444" s="26" t="s">
        <v>120</v>
      </c>
      <c r="B444" s="29" t="s">
        <v>240</v>
      </c>
      <c r="C444" s="26" t="s">
        <v>239</v>
      </c>
      <c r="D444" s="27" t="s">
        <v>2653</v>
      </c>
      <c r="E444" s="28" t="s">
        <v>647</v>
      </c>
      <c r="F444" s="27" t="s">
        <v>646</v>
      </c>
      <c r="G444" s="28" t="s">
        <v>1782</v>
      </c>
      <c r="H444" s="27" t="s">
        <v>1781</v>
      </c>
      <c r="M444"/>
    </row>
    <row r="445" spans="1:13" ht="19.899999999999999" customHeight="1" x14ac:dyDescent="0.25">
      <c r="A445" s="26" t="s">
        <v>120</v>
      </c>
      <c r="B445" s="29" t="s">
        <v>240</v>
      </c>
      <c r="C445" s="26" t="s">
        <v>239</v>
      </c>
      <c r="D445" s="27" t="s">
        <v>2653</v>
      </c>
      <c r="E445" s="28" t="s">
        <v>647</v>
      </c>
      <c r="F445" s="27" t="s">
        <v>646</v>
      </c>
      <c r="G445" s="28" t="s">
        <v>1780</v>
      </c>
      <c r="H445" s="27" t="s">
        <v>1779</v>
      </c>
      <c r="M445"/>
    </row>
    <row r="446" spans="1:13" ht="19.899999999999999" customHeight="1" x14ac:dyDescent="0.25">
      <c r="A446" s="26" t="s">
        <v>120</v>
      </c>
      <c r="B446" s="29" t="s">
        <v>240</v>
      </c>
      <c r="C446" s="26" t="s">
        <v>239</v>
      </c>
      <c r="D446" s="27" t="s">
        <v>2653</v>
      </c>
      <c r="E446" s="28" t="s">
        <v>647</v>
      </c>
      <c r="F446" s="27" t="s">
        <v>646</v>
      </c>
      <c r="G446" s="28" t="s">
        <v>1778</v>
      </c>
      <c r="H446" s="27" t="s">
        <v>1777</v>
      </c>
      <c r="M446"/>
    </row>
    <row r="447" spans="1:13" ht="19.899999999999999" customHeight="1" x14ac:dyDescent="0.25">
      <c r="A447" s="26" t="s">
        <v>120</v>
      </c>
      <c r="B447" s="29" t="s">
        <v>240</v>
      </c>
      <c r="C447" s="26" t="s">
        <v>239</v>
      </c>
      <c r="D447" s="27" t="s">
        <v>2653</v>
      </c>
      <c r="E447" s="28" t="s">
        <v>647</v>
      </c>
      <c r="F447" s="27" t="s">
        <v>646</v>
      </c>
      <c r="G447" s="28" t="s">
        <v>1776</v>
      </c>
      <c r="H447" s="27" t="s">
        <v>1775</v>
      </c>
      <c r="M447"/>
    </row>
    <row r="448" spans="1:13" ht="19.899999999999999" customHeight="1" x14ac:dyDescent="0.25">
      <c r="A448" s="26" t="s">
        <v>120</v>
      </c>
      <c r="B448" s="29" t="s">
        <v>240</v>
      </c>
      <c r="C448" s="26" t="s">
        <v>239</v>
      </c>
      <c r="D448" s="27" t="s">
        <v>2653</v>
      </c>
      <c r="E448" s="28" t="s">
        <v>647</v>
      </c>
      <c r="F448" s="27" t="s">
        <v>646</v>
      </c>
      <c r="G448" s="28" t="s">
        <v>1774</v>
      </c>
      <c r="H448" s="27" t="s">
        <v>1773</v>
      </c>
      <c r="M448"/>
    </row>
    <row r="449" spans="1:13" ht="19.899999999999999" customHeight="1" x14ac:dyDescent="0.25">
      <c r="A449" s="26" t="s">
        <v>120</v>
      </c>
      <c r="B449" s="29" t="s">
        <v>240</v>
      </c>
      <c r="C449" s="26" t="s">
        <v>239</v>
      </c>
      <c r="D449" s="27" t="s">
        <v>2653</v>
      </c>
      <c r="E449" s="28" t="s">
        <v>647</v>
      </c>
      <c r="F449" s="27" t="s">
        <v>646</v>
      </c>
      <c r="G449" s="28" t="s">
        <v>1772</v>
      </c>
      <c r="H449" s="27" t="s">
        <v>1771</v>
      </c>
      <c r="M449"/>
    </row>
    <row r="450" spans="1:13" ht="19.899999999999999" customHeight="1" x14ac:dyDescent="0.25">
      <c r="A450" s="26" t="s">
        <v>120</v>
      </c>
      <c r="B450" s="29" t="s">
        <v>240</v>
      </c>
      <c r="C450" s="26" t="s">
        <v>239</v>
      </c>
      <c r="D450" s="27" t="s">
        <v>2653</v>
      </c>
      <c r="E450" s="28" t="s">
        <v>647</v>
      </c>
      <c r="F450" s="27" t="s">
        <v>646</v>
      </c>
      <c r="G450" s="28" t="s">
        <v>1770</v>
      </c>
      <c r="H450" s="27" t="s">
        <v>1769</v>
      </c>
      <c r="M450"/>
    </row>
    <row r="451" spans="1:13" ht="19.899999999999999" customHeight="1" x14ac:dyDescent="0.25">
      <c r="A451" s="26" t="s">
        <v>120</v>
      </c>
      <c r="B451" s="29" t="s">
        <v>240</v>
      </c>
      <c r="C451" s="26" t="s">
        <v>239</v>
      </c>
      <c r="D451" s="27" t="s">
        <v>2653</v>
      </c>
      <c r="E451" s="28" t="s">
        <v>647</v>
      </c>
      <c r="F451" s="27" t="s">
        <v>646</v>
      </c>
      <c r="G451" s="28" t="s">
        <v>1768</v>
      </c>
      <c r="H451" s="27" t="s">
        <v>1767</v>
      </c>
      <c r="M451"/>
    </row>
    <row r="452" spans="1:13" ht="19.899999999999999" customHeight="1" x14ac:dyDescent="0.25">
      <c r="A452" s="26" t="s">
        <v>120</v>
      </c>
      <c r="B452" s="29" t="s">
        <v>240</v>
      </c>
      <c r="C452" s="26" t="s">
        <v>239</v>
      </c>
      <c r="D452" s="27" t="s">
        <v>2653</v>
      </c>
      <c r="E452" s="28" t="s">
        <v>647</v>
      </c>
      <c r="F452" s="27" t="s">
        <v>646</v>
      </c>
      <c r="G452" s="28" t="s">
        <v>1766</v>
      </c>
      <c r="H452" s="27" t="s">
        <v>1765</v>
      </c>
      <c r="M452"/>
    </row>
    <row r="453" spans="1:13" ht="19.899999999999999" customHeight="1" x14ac:dyDescent="0.25">
      <c r="A453" s="26" t="s">
        <v>120</v>
      </c>
      <c r="B453" s="29" t="s">
        <v>240</v>
      </c>
      <c r="C453" s="26" t="s">
        <v>239</v>
      </c>
      <c r="D453" s="27" t="s">
        <v>2653</v>
      </c>
      <c r="E453" s="28" t="s">
        <v>647</v>
      </c>
      <c r="F453" s="27" t="s">
        <v>646</v>
      </c>
      <c r="G453" s="28" t="s">
        <v>1764</v>
      </c>
      <c r="H453" s="27" t="s">
        <v>1763</v>
      </c>
      <c r="M453"/>
    </row>
    <row r="454" spans="1:13" ht="19.899999999999999" customHeight="1" x14ac:dyDescent="0.25">
      <c r="A454" s="26" t="s">
        <v>120</v>
      </c>
      <c r="B454" s="29" t="s">
        <v>190</v>
      </c>
      <c r="C454" s="26" t="s">
        <v>189</v>
      </c>
      <c r="D454" s="27" t="s">
        <v>2653</v>
      </c>
      <c r="E454" s="28" t="s">
        <v>647</v>
      </c>
      <c r="F454" s="27" t="s">
        <v>646</v>
      </c>
      <c r="G454" s="28" t="s">
        <v>1762</v>
      </c>
      <c r="H454" s="27" t="s">
        <v>1761</v>
      </c>
      <c r="M454"/>
    </row>
    <row r="455" spans="1:13" ht="19.899999999999999" customHeight="1" x14ac:dyDescent="0.25">
      <c r="A455" s="26" t="s">
        <v>120</v>
      </c>
      <c r="B455" s="29" t="s">
        <v>190</v>
      </c>
      <c r="C455" s="26" t="s">
        <v>189</v>
      </c>
      <c r="D455" s="27" t="s">
        <v>2653</v>
      </c>
      <c r="E455" s="28" t="s">
        <v>647</v>
      </c>
      <c r="F455" s="27" t="s">
        <v>646</v>
      </c>
      <c r="G455" s="28" t="s">
        <v>1760</v>
      </c>
      <c r="H455" s="27" t="s">
        <v>1759</v>
      </c>
      <c r="M455"/>
    </row>
    <row r="456" spans="1:13" ht="19.899999999999999" customHeight="1" x14ac:dyDescent="0.25">
      <c r="A456" s="26" t="s">
        <v>120</v>
      </c>
      <c r="B456" s="29" t="s">
        <v>190</v>
      </c>
      <c r="C456" s="26" t="s">
        <v>189</v>
      </c>
      <c r="D456" s="27" t="s">
        <v>2653</v>
      </c>
      <c r="E456" s="28" t="s">
        <v>647</v>
      </c>
      <c r="F456" s="27" t="s">
        <v>646</v>
      </c>
      <c r="G456" s="28" t="s">
        <v>1758</v>
      </c>
      <c r="H456" s="27" t="s">
        <v>1757</v>
      </c>
      <c r="M456"/>
    </row>
    <row r="457" spans="1:13" ht="19.899999999999999" customHeight="1" x14ac:dyDescent="0.25">
      <c r="A457" s="26" t="s">
        <v>120</v>
      </c>
      <c r="B457" s="29" t="s">
        <v>190</v>
      </c>
      <c r="C457" s="26" t="s">
        <v>189</v>
      </c>
      <c r="D457" s="27" t="s">
        <v>2653</v>
      </c>
      <c r="E457" s="28" t="s">
        <v>647</v>
      </c>
      <c r="F457" s="27" t="s">
        <v>646</v>
      </c>
      <c r="G457" s="28" t="s">
        <v>1756</v>
      </c>
      <c r="H457" s="27" t="s">
        <v>1755</v>
      </c>
      <c r="M457"/>
    </row>
    <row r="458" spans="1:13" ht="19.899999999999999" customHeight="1" x14ac:dyDescent="0.25">
      <c r="A458" s="26" t="s">
        <v>120</v>
      </c>
      <c r="B458" s="29" t="s">
        <v>190</v>
      </c>
      <c r="C458" s="26" t="s">
        <v>189</v>
      </c>
      <c r="D458" s="27" t="s">
        <v>2653</v>
      </c>
      <c r="E458" s="28" t="s">
        <v>647</v>
      </c>
      <c r="F458" s="27" t="s">
        <v>646</v>
      </c>
      <c r="G458" s="28" t="s">
        <v>1754</v>
      </c>
      <c r="H458" s="27" t="s">
        <v>1753</v>
      </c>
      <c r="M458"/>
    </row>
    <row r="459" spans="1:13" ht="19.899999999999999" customHeight="1" x14ac:dyDescent="0.25">
      <c r="A459" s="26" t="s">
        <v>120</v>
      </c>
      <c r="B459" s="29" t="s">
        <v>190</v>
      </c>
      <c r="C459" s="26" t="s">
        <v>189</v>
      </c>
      <c r="D459" s="27" t="s">
        <v>2653</v>
      </c>
      <c r="E459" s="28" t="s">
        <v>647</v>
      </c>
      <c r="F459" s="27" t="s">
        <v>646</v>
      </c>
      <c r="G459" s="28" t="s">
        <v>1752</v>
      </c>
      <c r="H459" s="27" t="s">
        <v>1751</v>
      </c>
      <c r="M459"/>
    </row>
    <row r="460" spans="1:13" ht="19.899999999999999" customHeight="1" x14ac:dyDescent="0.25">
      <c r="A460" s="26" t="s">
        <v>120</v>
      </c>
      <c r="B460" s="29" t="s">
        <v>190</v>
      </c>
      <c r="C460" s="26" t="s">
        <v>189</v>
      </c>
      <c r="D460" s="27" t="s">
        <v>2653</v>
      </c>
      <c r="E460" s="28" t="s">
        <v>643</v>
      </c>
      <c r="F460" s="27" t="s">
        <v>642</v>
      </c>
      <c r="G460" s="28" t="s">
        <v>1750</v>
      </c>
      <c r="H460" s="27" t="s">
        <v>642</v>
      </c>
      <c r="M460"/>
    </row>
    <row r="461" spans="1:13" ht="19.899999999999999" customHeight="1" x14ac:dyDescent="0.25">
      <c r="A461" s="26" t="s">
        <v>120</v>
      </c>
      <c r="B461" s="29" t="s">
        <v>190</v>
      </c>
      <c r="C461" s="26" t="s">
        <v>189</v>
      </c>
      <c r="D461" s="27" t="s">
        <v>2653</v>
      </c>
      <c r="E461" s="28" t="s">
        <v>626</v>
      </c>
      <c r="F461" s="27" t="s">
        <v>625</v>
      </c>
      <c r="G461" s="28" t="s">
        <v>1749</v>
      </c>
      <c r="H461" s="27" t="s">
        <v>1748</v>
      </c>
      <c r="M461"/>
    </row>
    <row r="462" spans="1:13" ht="19.899999999999999" customHeight="1" x14ac:dyDescent="0.25">
      <c r="A462" s="26" t="s">
        <v>120</v>
      </c>
      <c r="B462" s="29" t="s">
        <v>190</v>
      </c>
      <c r="C462" s="26" t="s">
        <v>189</v>
      </c>
      <c r="D462" s="27" t="s">
        <v>2653</v>
      </c>
      <c r="E462" s="28" t="s">
        <v>626</v>
      </c>
      <c r="F462" s="27" t="s">
        <v>625</v>
      </c>
      <c r="G462" s="28" t="s">
        <v>1747</v>
      </c>
      <c r="H462" s="27" t="s">
        <v>1746</v>
      </c>
      <c r="M462"/>
    </row>
    <row r="463" spans="1:13" ht="19.899999999999999" customHeight="1" x14ac:dyDescent="0.25">
      <c r="A463" s="26" t="s">
        <v>120</v>
      </c>
      <c r="B463" s="29" t="s">
        <v>190</v>
      </c>
      <c r="C463" s="26" t="s">
        <v>189</v>
      </c>
      <c r="D463" s="27" t="s">
        <v>2653</v>
      </c>
      <c r="E463" s="28" t="s">
        <v>626</v>
      </c>
      <c r="F463" s="27" t="s">
        <v>625</v>
      </c>
      <c r="G463" s="28" t="s">
        <v>1745</v>
      </c>
      <c r="H463" s="27" t="s">
        <v>1744</v>
      </c>
      <c r="M463"/>
    </row>
    <row r="464" spans="1:13" ht="19.899999999999999" customHeight="1" x14ac:dyDescent="0.25">
      <c r="A464" s="26" t="s">
        <v>120</v>
      </c>
      <c r="B464" s="29" t="s">
        <v>190</v>
      </c>
      <c r="C464" s="26" t="s">
        <v>189</v>
      </c>
      <c r="D464" s="27" t="s">
        <v>2653</v>
      </c>
      <c r="E464" s="28" t="s">
        <v>626</v>
      </c>
      <c r="F464" s="27" t="s">
        <v>625</v>
      </c>
      <c r="G464" s="28" t="s">
        <v>1743</v>
      </c>
      <c r="H464" s="27" t="s">
        <v>1742</v>
      </c>
      <c r="M464"/>
    </row>
    <row r="465" spans="1:13" ht="19.899999999999999" customHeight="1" x14ac:dyDescent="0.25">
      <c r="A465" s="26" t="s">
        <v>120</v>
      </c>
      <c r="B465" s="29" t="s">
        <v>190</v>
      </c>
      <c r="C465" s="26" t="s">
        <v>189</v>
      </c>
      <c r="D465" s="27" t="s">
        <v>2653</v>
      </c>
      <c r="E465" s="28" t="s">
        <v>626</v>
      </c>
      <c r="F465" s="27" t="s">
        <v>625</v>
      </c>
      <c r="G465" s="28" t="s">
        <v>1741</v>
      </c>
      <c r="H465" s="27" t="s">
        <v>533</v>
      </c>
      <c r="M465"/>
    </row>
    <row r="466" spans="1:13" ht="19.899999999999999" customHeight="1" x14ac:dyDescent="0.25">
      <c r="A466" s="26" t="s">
        <v>120</v>
      </c>
      <c r="B466" s="29" t="s">
        <v>190</v>
      </c>
      <c r="C466" s="26" t="s">
        <v>189</v>
      </c>
      <c r="D466" s="27" t="s">
        <v>2653</v>
      </c>
      <c r="E466" s="28" t="s">
        <v>626</v>
      </c>
      <c r="F466" s="27" t="s">
        <v>625</v>
      </c>
      <c r="G466" s="28" t="s">
        <v>1740</v>
      </c>
      <c r="H466" s="27" t="s">
        <v>1739</v>
      </c>
      <c r="M466"/>
    </row>
    <row r="467" spans="1:13" ht="19.899999999999999" customHeight="1" x14ac:dyDescent="0.25">
      <c r="A467" s="26" t="s">
        <v>120</v>
      </c>
      <c r="B467" s="29" t="s">
        <v>190</v>
      </c>
      <c r="C467" s="26" t="s">
        <v>189</v>
      </c>
      <c r="D467" s="27" t="s">
        <v>2653</v>
      </c>
      <c r="E467" s="28" t="s">
        <v>576</v>
      </c>
      <c r="F467" s="27" t="s">
        <v>575</v>
      </c>
      <c r="G467" s="28" t="s">
        <v>1738</v>
      </c>
      <c r="H467" s="27" t="s">
        <v>1737</v>
      </c>
      <c r="M467"/>
    </row>
    <row r="468" spans="1:13" ht="19.899999999999999" customHeight="1" x14ac:dyDescent="0.25">
      <c r="A468" s="26" t="s">
        <v>120</v>
      </c>
      <c r="B468" s="29" t="s">
        <v>190</v>
      </c>
      <c r="C468" s="26" t="s">
        <v>189</v>
      </c>
      <c r="D468" s="27" t="s">
        <v>2653</v>
      </c>
      <c r="E468" s="28" t="s">
        <v>576</v>
      </c>
      <c r="F468" s="27" t="s">
        <v>575</v>
      </c>
      <c r="G468" s="28" t="s">
        <v>1736</v>
      </c>
      <c r="H468" s="27" t="s">
        <v>1735</v>
      </c>
      <c r="M468"/>
    </row>
    <row r="469" spans="1:13" ht="19.899999999999999" customHeight="1" x14ac:dyDescent="0.25">
      <c r="A469" s="26" t="s">
        <v>120</v>
      </c>
      <c r="B469" s="29" t="s">
        <v>190</v>
      </c>
      <c r="C469" s="26" t="s">
        <v>189</v>
      </c>
      <c r="D469" s="27" t="s">
        <v>2653</v>
      </c>
      <c r="E469" s="28" t="s">
        <v>576</v>
      </c>
      <c r="F469" s="27" t="s">
        <v>575</v>
      </c>
      <c r="G469" s="28" t="s">
        <v>1734</v>
      </c>
      <c r="H469" s="27" t="s">
        <v>1733</v>
      </c>
      <c r="M469"/>
    </row>
    <row r="470" spans="1:13" ht="19.899999999999999" customHeight="1" x14ac:dyDescent="0.25">
      <c r="A470" s="26" t="s">
        <v>120</v>
      </c>
      <c r="B470" s="29" t="s">
        <v>190</v>
      </c>
      <c r="C470" s="26" t="s">
        <v>189</v>
      </c>
      <c r="D470" s="27" t="s">
        <v>2653</v>
      </c>
      <c r="E470" s="28" t="s">
        <v>576</v>
      </c>
      <c r="F470" s="27" t="s">
        <v>575</v>
      </c>
      <c r="G470" s="28" t="s">
        <v>1732</v>
      </c>
      <c r="H470" s="27" t="s">
        <v>1731</v>
      </c>
      <c r="M470"/>
    </row>
    <row r="471" spans="1:13" ht="19.899999999999999" customHeight="1" x14ac:dyDescent="0.25">
      <c r="A471" s="26" t="s">
        <v>120</v>
      </c>
      <c r="B471" s="29" t="s">
        <v>190</v>
      </c>
      <c r="C471" s="26" t="s">
        <v>189</v>
      </c>
      <c r="D471" s="27" t="s">
        <v>2653</v>
      </c>
      <c r="E471" s="28" t="s">
        <v>576</v>
      </c>
      <c r="F471" s="27" t="s">
        <v>575</v>
      </c>
      <c r="G471" s="28" t="s">
        <v>1730</v>
      </c>
      <c r="H471" s="27" t="s">
        <v>1729</v>
      </c>
      <c r="M471"/>
    </row>
    <row r="472" spans="1:13" ht="19.899999999999999" customHeight="1" x14ac:dyDescent="0.25">
      <c r="A472" s="26" t="s">
        <v>120</v>
      </c>
      <c r="B472" s="29" t="s">
        <v>190</v>
      </c>
      <c r="C472" s="26" t="s">
        <v>189</v>
      </c>
      <c r="D472" s="27" t="s">
        <v>2653</v>
      </c>
      <c r="E472" s="28" t="s">
        <v>576</v>
      </c>
      <c r="F472" s="27" t="s">
        <v>575</v>
      </c>
      <c r="G472" s="28" t="s">
        <v>1728</v>
      </c>
      <c r="H472" s="27" t="s">
        <v>1727</v>
      </c>
      <c r="M472"/>
    </row>
    <row r="473" spans="1:13" ht="19.899999999999999" customHeight="1" x14ac:dyDescent="0.25">
      <c r="A473" s="26" t="s">
        <v>120</v>
      </c>
      <c r="B473" s="29" t="s">
        <v>190</v>
      </c>
      <c r="C473" s="26" t="s">
        <v>189</v>
      </c>
      <c r="D473" s="27" t="s">
        <v>2653</v>
      </c>
      <c r="E473" s="28" t="s">
        <v>576</v>
      </c>
      <c r="F473" s="27" t="s">
        <v>575</v>
      </c>
      <c r="G473" s="28" t="s">
        <v>1726</v>
      </c>
      <c r="H473" s="27" t="s">
        <v>1725</v>
      </c>
      <c r="M473"/>
    </row>
    <row r="474" spans="1:13" ht="19.899999999999999" customHeight="1" x14ac:dyDescent="0.25">
      <c r="A474" s="26" t="s">
        <v>120</v>
      </c>
      <c r="B474" s="29" t="s">
        <v>190</v>
      </c>
      <c r="C474" s="26" t="s">
        <v>189</v>
      </c>
      <c r="D474" s="27" t="s">
        <v>2653</v>
      </c>
      <c r="E474" s="28" t="s">
        <v>576</v>
      </c>
      <c r="F474" s="27" t="s">
        <v>575</v>
      </c>
      <c r="G474" s="28" t="s">
        <v>1724</v>
      </c>
      <c r="H474" s="27" t="s">
        <v>1723</v>
      </c>
      <c r="M474"/>
    </row>
    <row r="475" spans="1:13" ht="19.899999999999999" customHeight="1" x14ac:dyDescent="0.25">
      <c r="A475" s="26" t="s">
        <v>120</v>
      </c>
      <c r="B475" s="29" t="s">
        <v>190</v>
      </c>
      <c r="C475" s="26" t="s">
        <v>189</v>
      </c>
      <c r="D475" s="27" t="s">
        <v>2653</v>
      </c>
      <c r="E475" s="28" t="s">
        <v>576</v>
      </c>
      <c r="F475" s="27" t="s">
        <v>575</v>
      </c>
      <c r="G475" s="28" t="s">
        <v>1722</v>
      </c>
      <c r="H475" s="27" t="s">
        <v>1721</v>
      </c>
      <c r="M475"/>
    </row>
    <row r="476" spans="1:13" ht="19.899999999999999" customHeight="1" x14ac:dyDescent="0.25">
      <c r="A476" s="26" t="s">
        <v>120</v>
      </c>
      <c r="B476" s="29" t="s">
        <v>1708</v>
      </c>
      <c r="C476" s="26" t="s">
        <v>1707</v>
      </c>
      <c r="D476" s="27" t="s">
        <v>2653</v>
      </c>
      <c r="E476" s="28" t="s">
        <v>576</v>
      </c>
      <c r="F476" s="27" t="s">
        <v>575</v>
      </c>
      <c r="G476" s="28" t="s">
        <v>1720</v>
      </c>
      <c r="H476" s="27" t="s">
        <v>1719</v>
      </c>
      <c r="M476"/>
    </row>
    <row r="477" spans="1:13" ht="19.899999999999999" customHeight="1" x14ac:dyDescent="0.25">
      <c r="A477" s="26" t="s">
        <v>120</v>
      </c>
      <c r="B477" s="29" t="s">
        <v>1708</v>
      </c>
      <c r="C477" s="26" t="s">
        <v>1707</v>
      </c>
      <c r="D477" s="27" t="s">
        <v>2653</v>
      </c>
      <c r="E477" s="28" t="s">
        <v>576</v>
      </c>
      <c r="F477" s="27" t="s">
        <v>575</v>
      </c>
      <c r="G477" s="28" t="s">
        <v>1718</v>
      </c>
      <c r="H477" s="27" t="s">
        <v>1717</v>
      </c>
      <c r="M477"/>
    </row>
    <row r="478" spans="1:13" ht="19.899999999999999" customHeight="1" x14ac:dyDescent="0.25">
      <c r="A478" s="26" t="s">
        <v>120</v>
      </c>
      <c r="B478" s="29" t="s">
        <v>1708</v>
      </c>
      <c r="C478" s="26" t="s">
        <v>1707</v>
      </c>
      <c r="D478" s="27" t="s">
        <v>2653</v>
      </c>
      <c r="E478" s="28" t="s">
        <v>576</v>
      </c>
      <c r="F478" s="27" t="s">
        <v>575</v>
      </c>
      <c r="G478" s="28" t="s">
        <v>1716</v>
      </c>
      <c r="H478" s="27" t="s">
        <v>1715</v>
      </c>
      <c r="M478"/>
    </row>
    <row r="479" spans="1:13" ht="19.899999999999999" customHeight="1" x14ac:dyDescent="0.25">
      <c r="A479" s="26" t="s">
        <v>120</v>
      </c>
      <c r="B479" s="29" t="s">
        <v>1708</v>
      </c>
      <c r="C479" s="26" t="s">
        <v>1707</v>
      </c>
      <c r="D479" s="27" t="s">
        <v>2653</v>
      </c>
      <c r="E479" s="28" t="s">
        <v>576</v>
      </c>
      <c r="F479" s="27" t="s">
        <v>575</v>
      </c>
      <c r="G479" s="28" t="s">
        <v>1714</v>
      </c>
      <c r="H479" s="27" t="s">
        <v>1713</v>
      </c>
      <c r="M479"/>
    </row>
    <row r="480" spans="1:13" ht="19.899999999999999" customHeight="1" x14ac:dyDescent="0.25">
      <c r="A480" s="26" t="s">
        <v>120</v>
      </c>
      <c r="B480" s="29" t="s">
        <v>1708</v>
      </c>
      <c r="C480" s="26" t="s">
        <v>1707</v>
      </c>
      <c r="D480" s="27" t="s">
        <v>2653</v>
      </c>
      <c r="E480" s="28" t="s">
        <v>576</v>
      </c>
      <c r="F480" s="27" t="s">
        <v>575</v>
      </c>
      <c r="G480" s="28" t="s">
        <v>1712</v>
      </c>
      <c r="H480" s="27" t="s">
        <v>1711</v>
      </c>
      <c r="M480"/>
    </row>
    <row r="481" spans="1:13" ht="19.899999999999999" customHeight="1" x14ac:dyDescent="0.25">
      <c r="A481" s="26" t="s">
        <v>120</v>
      </c>
      <c r="B481" s="29" t="s">
        <v>1708</v>
      </c>
      <c r="C481" s="26" t="s">
        <v>1707</v>
      </c>
      <c r="D481" s="27" t="s">
        <v>2653</v>
      </c>
      <c r="E481" s="28" t="s">
        <v>576</v>
      </c>
      <c r="F481" s="27" t="s">
        <v>575</v>
      </c>
      <c r="G481" s="28" t="s">
        <v>1710</v>
      </c>
      <c r="H481" s="27" t="s">
        <v>1709</v>
      </c>
      <c r="M481"/>
    </row>
    <row r="482" spans="1:13" ht="19.899999999999999" customHeight="1" x14ac:dyDescent="0.25">
      <c r="A482" s="26" t="s">
        <v>120</v>
      </c>
      <c r="B482" s="29" t="s">
        <v>1708</v>
      </c>
      <c r="C482" s="26" t="s">
        <v>1707</v>
      </c>
      <c r="D482" s="27" t="s">
        <v>2653</v>
      </c>
      <c r="E482" s="28" t="s">
        <v>576</v>
      </c>
      <c r="F482" s="27" t="s">
        <v>575</v>
      </c>
      <c r="G482" s="28" t="s">
        <v>1706</v>
      </c>
      <c r="H482" s="27" t="s">
        <v>1705</v>
      </c>
      <c r="M482"/>
    </row>
    <row r="483" spans="1:13" ht="19.899999999999999" customHeight="1" x14ac:dyDescent="0.25">
      <c r="A483" s="26" t="s">
        <v>120</v>
      </c>
      <c r="B483" s="29" t="s">
        <v>1678</v>
      </c>
      <c r="C483" s="26" t="s">
        <v>1677</v>
      </c>
      <c r="D483" s="27" t="s">
        <v>2653</v>
      </c>
      <c r="E483" s="28" t="s">
        <v>576</v>
      </c>
      <c r="F483" s="27" t="s">
        <v>575</v>
      </c>
      <c r="G483" s="28" t="s">
        <v>1704</v>
      </c>
      <c r="H483" s="27" t="s">
        <v>1703</v>
      </c>
      <c r="M483"/>
    </row>
    <row r="484" spans="1:13" ht="19.899999999999999" customHeight="1" x14ac:dyDescent="0.25">
      <c r="A484" s="26" t="s">
        <v>120</v>
      </c>
      <c r="B484" s="29" t="s">
        <v>1678</v>
      </c>
      <c r="C484" s="26" t="s">
        <v>1677</v>
      </c>
      <c r="D484" s="27" t="s">
        <v>2653</v>
      </c>
      <c r="E484" s="28" t="s">
        <v>576</v>
      </c>
      <c r="F484" s="27" t="s">
        <v>575</v>
      </c>
      <c r="G484" s="28" t="s">
        <v>1702</v>
      </c>
      <c r="H484" s="27" t="s">
        <v>1701</v>
      </c>
      <c r="M484"/>
    </row>
    <row r="485" spans="1:13" ht="19.899999999999999" customHeight="1" x14ac:dyDescent="0.25">
      <c r="A485" s="26" t="s">
        <v>120</v>
      </c>
      <c r="B485" s="29" t="s">
        <v>1678</v>
      </c>
      <c r="C485" s="26" t="s">
        <v>1677</v>
      </c>
      <c r="D485" s="27" t="s">
        <v>2653</v>
      </c>
      <c r="E485" s="28" t="s">
        <v>576</v>
      </c>
      <c r="F485" s="27" t="s">
        <v>575</v>
      </c>
      <c r="G485" s="28" t="s">
        <v>1700</v>
      </c>
      <c r="H485" s="27" t="s">
        <v>1699</v>
      </c>
      <c r="M485"/>
    </row>
    <row r="486" spans="1:13" ht="19.899999999999999" customHeight="1" x14ac:dyDescent="0.25">
      <c r="A486" s="26" t="s">
        <v>120</v>
      </c>
      <c r="B486" s="29" t="s">
        <v>1678</v>
      </c>
      <c r="C486" s="26" t="s">
        <v>1677</v>
      </c>
      <c r="D486" s="27" t="s">
        <v>2653</v>
      </c>
      <c r="E486" s="28" t="s">
        <v>576</v>
      </c>
      <c r="F486" s="27" t="s">
        <v>575</v>
      </c>
      <c r="G486" s="28" t="s">
        <v>1698</v>
      </c>
      <c r="H486" s="27" t="s">
        <v>1697</v>
      </c>
      <c r="M486"/>
    </row>
    <row r="487" spans="1:13" ht="19.899999999999999" customHeight="1" x14ac:dyDescent="0.25">
      <c r="A487" s="26" t="s">
        <v>120</v>
      </c>
      <c r="B487" s="29" t="s">
        <v>1678</v>
      </c>
      <c r="C487" s="26" t="s">
        <v>1677</v>
      </c>
      <c r="D487" s="27" t="s">
        <v>2653</v>
      </c>
      <c r="E487" s="28" t="s">
        <v>576</v>
      </c>
      <c r="F487" s="27" t="s">
        <v>575</v>
      </c>
      <c r="G487" s="28" t="s">
        <v>1696</v>
      </c>
      <c r="H487" s="27" t="s">
        <v>1695</v>
      </c>
      <c r="M487"/>
    </row>
    <row r="488" spans="1:13" ht="19.899999999999999" customHeight="1" x14ac:dyDescent="0.25">
      <c r="A488" s="26" t="s">
        <v>120</v>
      </c>
      <c r="B488" s="29" t="s">
        <v>1678</v>
      </c>
      <c r="C488" s="26" t="s">
        <v>1677</v>
      </c>
      <c r="D488" s="27" t="s">
        <v>2653</v>
      </c>
      <c r="E488" s="28" t="s">
        <v>576</v>
      </c>
      <c r="F488" s="27" t="s">
        <v>575</v>
      </c>
      <c r="G488" s="28" t="s">
        <v>1694</v>
      </c>
      <c r="H488" s="27" t="s">
        <v>1693</v>
      </c>
      <c r="M488"/>
    </row>
    <row r="489" spans="1:13" ht="19.899999999999999" customHeight="1" x14ac:dyDescent="0.25">
      <c r="A489" s="26" t="s">
        <v>120</v>
      </c>
      <c r="B489" s="29" t="s">
        <v>1678</v>
      </c>
      <c r="C489" s="26" t="s">
        <v>1677</v>
      </c>
      <c r="D489" s="27" t="s">
        <v>2653</v>
      </c>
      <c r="E489" s="28" t="s">
        <v>534</v>
      </c>
      <c r="F489" s="27" t="s">
        <v>533</v>
      </c>
      <c r="G489" s="28" t="s">
        <v>1692</v>
      </c>
      <c r="H489" s="27" t="s">
        <v>1691</v>
      </c>
      <c r="M489"/>
    </row>
    <row r="490" spans="1:13" ht="19.899999999999999" customHeight="1" x14ac:dyDescent="0.25">
      <c r="A490" s="26" t="s">
        <v>120</v>
      </c>
      <c r="B490" s="29" t="s">
        <v>1678</v>
      </c>
      <c r="C490" s="26" t="s">
        <v>1677</v>
      </c>
      <c r="D490" s="27" t="s">
        <v>2653</v>
      </c>
      <c r="E490" s="28" t="s">
        <v>534</v>
      </c>
      <c r="F490" s="27" t="s">
        <v>533</v>
      </c>
      <c r="G490" s="28" t="s">
        <v>1690</v>
      </c>
      <c r="H490" s="27" t="s">
        <v>1689</v>
      </c>
      <c r="M490"/>
    </row>
    <row r="491" spans="1:13" ht="19.899999999999999" customHeight="1" x14ac:dyDescent="0.25">
      <c r="A491" s="26" t="s">
        <v>120</v>
      </c>
      <c r="B491" s="29" t="s">
        <v>1678</v>
      </c>
      <c r="C491" s="26" t="s">
        <v>1677</v>
      </c>
      <c r="D491" s="27" t="s">
        <v>2653</v>
      </c>
      <c r="E491" s="28" t="s">
        <v>534</v>
      </c>
      <c r="F491" s="27" t="s">
        <v>533</v>
      </c>
      <c r="G491" s="28" t="s">
        <v>1688</v>
      </c>
      <c r="H491" s="27" t="s">
        <v>1687</v>
      </c>
      <c r="M491"/>
    </row>
    <row r="492" spans="1:13" ht="19.899999999999999" customHeight="1" x14ac:dyDescent="0.25">
      <c r="A492" s="26" t="s">
        <v>120</v>
      </c>
      <c r="B492" s="29" t="s">
        <v>1678</v>
      </c>
      <c r="C492" s="26" t="s">
        <v>1677</v>
      </c>
      <c r="D492" s="27" t="s">
        <v>2653</v>
      </c>
      <c r="E492" s="28" t="s">
        <v>534</v>
      </c>
      <c r="F492" s="27" t="s">
        <v>533</v>
      </c>
      <c r="G492" s="28" t="s">
        <v>1686</v>
      </c>
      <c r="H492" s="27" t="s">
        <v>1685</v>
      </c>
      <c r="M492"/>
    </row>
    <row r="493" spans="1:13" ht="19.899999999999999" customHeight="1" x14ac:dyDescent="0.25">
      <c r="A493" s="26" t="s">
        <v>120</v>
      </c>
      <c r="B493" s="29" t="s">
        <v>1678</v>
      </c>
      <c r="C493" s="26" t="s">
        <v>1677</v>
      </c>
      <c r="D493" s="27" t="s">
        <v>2653</v>
      </c>
      <c r="E493" s="28" t="s">
        <v>534</v>
      </c>
      <c r="F493" s="27" t="s">
        <v>533</v>
      </c>
      <c r="G493" s="28" t="s">
        <v>1684</v>
      </c>
      <c r="H493" s="27" t="s">
        <v>1683</v>
      </c>
      <c r="M493"/>
    </row>
    <row r="494" spans="1:13" ht="19.899999999999999" customHeight="1" x14ac:dyDescent="0.25">
      <c r="A494" s="26" t="s">
        <v>120</v>
      </c>
      <c r="B494" s="29" t="s">
        <v>1678</v>
      </c>
      <c r="C494" s="26" t="s">
        <v>1677</v>
      </c>
      <c r="D494" s="27" t="s">
        <v>2653</v>
      </c>
      <c r="E494" s="28" t="s">
        <v>534</v>
      </c>
      <c r="F494" s="27" t="s">
        <v>533</v>
      </c>
      <c r="G494" s="28" t="s">
        <v>1682</v>
      </c>
      <c r="H494" s="27" t="s">
        <v>1681</v>
      </c>
      <c r="M494"/>
    </row>
    <row r="495" spans="1:13" ht="19.899999999999999" customHeight="1" x14ac:dyDescent="0.25">
      <c r="A495" s="26" t="s">
        <v>120</v>
      </c>
      <c r="B495" s="29" t="s">
        <v>1678</v>
      </c>
      <c r="C495" s="26" t="s">
        <v>1677</v>
      </c>
      <c r="D495" s="27" t="s">
        <v>2653</v>
      </c>
      <c r="E495" s="28" t="s">
        <v>534</v>
      </c>
      <c r="F495" s="27" t="s">
        <v>533</v>
      </c>
      <c r="G495" s="28" t="s">
        <v>1680</v>
      </c>
      <c r="H495" s="27" t="s">
        <v>1679</v>
      </c>
      <c r="M495"/>
    </row>
    <row r="496" spans="1:13" ht="19.899999999999999" customHeight="1" x14ac:dyDescent="0.25">
      <c r="A496" s="26" t="s">
        <v>120</v>
      </c>
      <c r="B496" s="29" t="s">
        <v>1678</v>
      </c>
      <c r="C496" s="26" t="s">
        <v>1677</v>
      </c>
      <c r="D496" s="27" t="s">
        <v>2653</v>
      </c>
      <c r="E496" s="28" t="s">
        <v>534</v>
      </c>
      <c r="F496" s="27" t="s">
        <v>533</v>
      </c>
      <c r="G496" s="28" t="s">
        <v>1676</v>
      </c>
      <c r="H496" s="27" t="s">
        <v>1675</v>
      </c>
      <c r="M496"/>
    </row>
    <row r="497" spans="1:13" ht="19.899999999999999" customHeight="1" x14ac:dyDescent="0.25">
      <c r="A497" s="26" t="s">
        <v>120</v>
      </c>
      <c r="B497" s="29" t="s">
        <v>1639</v>
      </c>
      <c r="C497" s="26" t="s">
        <v>1638</v>
      </c>
      <c r="D497" s="27" t="s">
        <v>2653</v>
      </c>
      <c r="E497" s="28" t="s">
        <v>534</v>
      </c>
      <c r="F497" s="27" t="s">
        <v>533</v>
      </c>
      <c r="G497" s="28" t="s">
        <v>1674</v>
      </c>
      <c r="H497" s="27" t="s">
        <v>1673</v>
      </c>
      <c r="M497"/>
    </row>
    <row r="498" spans="1:13" ht="19.899999999999999" customHeight="1" x14ac:dyDescent="0.25">
      <c r="A498" s="26" t="s">
        <v>120</v>
      </c>
      <c r="B498" s="29" t="s">
        <v>1639</v>
      </c>
      <c r="C498" s="26" t="s">
        <v>1638</v>
      </c>
      <c r="D498" s="27" t="s">
        <v>2653</v>
      </c>
      <c r="E498" s="28" t="s">
        <v>534</v>
      </c>
      <c r="F498" s="27" t="s">
        <v>533</v>
      </c>
      <c r="G498" s="28" t="s">
        <v>1672</v>
      </c>
      <c r="H498" s="27" t="s">
        <v>1671</v>
      </c>
      <c r="M498"/>
    </row>
    <row r="499" spans="1:13" ht="19.899999999999999" customHeight="1" x14ac:dyDescent="0.25">
      <c r="A499" s="26" t="s">
        <v>120</v>
      </c>
      <c r="B499" s="29" t="s">
        <v>1639</v>
      </c>
      <c r="C499" s="26" t="s">
        <v>1638</v>
      </c>
      <c r="D499" s="27" t="s">
        <v>2653</v>
      </c>
      <c r="E499" s="28" t="s">
        <v>534</v>
      </c>
      <c r="F499" s="27" t="s">
        <v>533</v>
      </c>
      <c r="G499" s="28" t="s">
        <v>1670</v>
      </c>
      <c r="H499" s="27" t="s">
        <v>1669</v>
      </c>
      <c r="M499"/>
    </row>
    <row r="500" spans="1:13" ht="19.899999999999999" customHeight="1" x14ac:dyDescent="0.25">
      <c r="A500" s="26" t="s">
        <v>120</v>
      </c>
      <c r="B500" s="29" t="s">
        <v>1639</v>
      </c>
      <c r="C500" s="26" t="s">
        <v>1638</v>
      </c>
      <c r="D500" s="27" t="s">
        <v>2653</v>
      </c>
      <c r="E500" s="28" t="s">
        <v>534</v>
      </c>
      <c r="F500" s="27" t="s">
        <v>533</v>
      </c>
      <c r="G500" s="28" t="s">
        <v>1668</v>
      </c>
      <c r="H500" s="27" t="s">
        <v>1667</v>
      </c>
      <c r="M500"/>
    </row>
    <row r="501" spans="1:13" ht="19.899999999999999" customHeight="1" x14ac:dyDescent="0.25">
      <c r="A501" s="26" t="s">
        <v>120</v>
      </c>
      <c r="B501" s="29" t="s">
        <v>1639</v>
      </c>
      <c r="C501" s="26" t="s">
        <v>1638</v>
      </c>
      <c r="D501" s="27" t="s">
        <v>2653</v>
      </c>
      <c r="E501" s="28" t="s">
        <v>534</v>
      </c>
      <c r="F501" s="27" t="s">
        <v>533</v>
      </c>
      <c r="G501" s="28" t="s">
        <v>1666</v>
      </c>
      <c r="H501" s="27" t="s">
        <v>1665</v>
      </c>
      <c r="M501"/>
    </row>
    <row r="502" spans="1:13" ht="19.899999999999999" customHeight="1" x14ac:dyDescent="0.25">
      <c r="A502" s="26" t="s">
        <v>120</v>
      </c>
      <c r="B502" s="29" t="s">
        <v>1639</v>
      </c>
      <c r="C502" s="26" t="s">
        <v>1638</v>
      </c>
      <c r="D502" s="27" t="s">
        <v>2653</v>
      </c>
      <c r="E502" s="28" t="s">
        <v>534</v>
      </c>
      <c r="F502" s="27" t="s">
        <v>533</v>
      </c>
      <c r="G502" s="28" t="s">
        <v>1664</v>
      </c>
      <c r="H502" s="27" t="s">
        <v>1663</v>
      </c>
      <c r="M502"/>
    </row>
    <row r="503" spans="1:13" ht="19.899999999999999" customHeight="1" x14ac:dyDescent="0.25">
      <c r="A503" s="26" t="s">
        <v>120</v>
      </c>
      <c r="B503" s="29" t="s">
        <v>1639</v>
      </c>
      <c r="C503" s="26" t="s">
        <v>1638</v>
      </c>
      <c r="D503" s="27" t="s">
        <v>2653</v>
      </c>
      <c r="E503" s="28" t="s">
        <v>534</v>
      </c>
      <c r="F503" s="27" t="s">
        <v>533</v>
      </c>
      <c r="G503" s="28" t="s">
        <v>1662</v>
      </c>
      <c r="H503" s="27" t="s">
        <v>1661</v>
      </c>
      <c r="M503"/>
    </row>
    <row r="504" spans="1:13" ht="19.899999999999999" customHeight="1" x14ac:dyDescent="0.25">
      <c r="A504" s="26" t="s">
        <v>120</v>
      </c>
      <c r="B504" s="29" t="s">
        <v>1639</v>
      </c>
      <c r="C504" s="26" t="s">
        <v>1638</v>
      </c>
      <c r="D504" s="27" t="s">
        <v>2653</v>
      </c>
      <c r="E504" s="28" t="s">
        <v>534</v>
      </c>
      <c r="F504" s="27" t="s">
        <v>533</v>
      </c>
      <c r="G504" s="28" t="s">
        <v>1660</v>
      </c>
      <c r="H504" s="27" t="s">
        <v>1659</v>
      </c>
      <c r="M504"/>
    </row>
    <row r="505" spans="1:13" ht="19.899999999999999" customHeight="1" x14ac:dyDescent="0.25">
      <c r="A505" s="26" t="s">
        <v>120</v>
      </c>
      <c r="B505" s="29" t="s">
        <v>1639</v>
      </c>
      <c r="C505" s="26" t="s">
        <v>1638</v>
      </c>
      <c r="D505" s="27" t="s">
        <v>2653</v>
      </c>
      <c r="E505" s="28" t="s">
        <v>534</v>
      </c>
      <c r="F505" s="27" t="s">
        <v>533</v>
      </c>
      <c r="G505" s="28" t="s">
        <v>1658</v>
      </c>
      <c r="H505" s="27" t="s">
        <v>1657</v>
      </c>
      <c r="M505"/>
    </row>
    <row r="506" spans="1:13" ht="19.899999999999999" customHeight="1" x14ac:dyDescent="0.25">
      <c r="A506" s="26" t="s">
        <v>120</v>
      </c>
      <c r="B506" s="29" t="s">
        <v>1639</v>
      </c>
      <c r="C506" s="26" t="s">
        <v>1638</v>
      </c>
      <c r="D506" s="27" t="s">
        <v>2653</v>
      </c>
      <c r="E506" s="28" t="s">
        <v>534</v>
      </c>
      <c r="F506" s="27" t="s">
        <v>533</v>
      </c>
      <c r="G506" s="28" t="s">
        <v>1656</v>
      </c>
      <c r="H506" s="27" t="s">
        <v>1655</v>
      </c>
      <c r="M506"/>
    </row>
    <row r="507" spans="1:13" ht="19.899999999999999" customHeight="1" x14ac:dyDescent="0.25">
      <c r="A507" s="26" t="s">
        <v>120</v>
      </c>
      <c r="B507" s="29" t="s">
        <v>1639</v>
      </c>
      <c r="C507" s="26" t="s">
        <v>1638</v>
      </c>
      <c r="D507" s="27" t="s">
        <v>2653</v>
      </c>
      <c r="E507" s="28" t="s">
        <v>534</v>
      </c>
      <c r="F507" s="27" t="s">
        <v>533</v>
      </c>
      <c r="G507" s="28" t="s">
        <v>1653</v>
      </c>
      <c r="H507" s="27" t="s">
        <v>1652</v>
      </c>
      <c r="M507"/>
    </row>
    <row r="508" spans="1:13" ht="19.899999999999999" customHeight="1" x14ac:dyDescent="0.25">
      <c r="A508" s="26" t="s">
        <v>120</v>
      </c>
      <c r="B508" s="29" t="s">
        <v>1639</v>
      </c>
      <c r="C508" s="26" t="s">
        <v>1638</v>
      </c>
      <c r="D508" s="27" t="s">
        <v>2654</v>
      </c>
      <c r="E508" s="28" t="s">
        <v>486</v>
      </c>
      <c r="F508" s="27" t="s">
        <v>485</v>
      </c>
      <c r="G508" s="28" t="s">
        <v>1651</v>
      </c>
      <c r="H508" s="27" t="s">
        <v>1650</v>
      </c>
      <c r="M508"/>
    </row>
    <row r="509" spans="1:13" ht="19.899999999999999" customHeight="1" x14ac:dyDescent="0.25">
      <c r="A509" s="26" t="s">
        <v>120</v>
      </c>
      <c r="B509" s="29" t="s">
        <v>1639</v>
      </c>
      <c r="C509" s="26" t="s">
        <v>1638</v>
      </c>
      <c r="D509" s="27" t="s">
        <v>2654</v>
      </c>
      <c r="E509" s="28" t="s">
        <v>486</v>
      </c>
      <c r="F509" s="27" t="s">
        <v>485</v>
      </c>
      <c r="G509" s="28" t="s">
        <v>1649</v>
      </c>
      <c r="H509" s="27" t="s">
        <v>1648</v>
      </c>
      <c r="M509"/>
    </row>
    <row r="510" spans="1:13" ht="19.899999999999999" customHeight="1" x14ac:dyDescent="0.25">
      <c r="A510" s="26" t="s">
        <v>120</v>
      </c>
      <c r="B510" s="29" t="s">
        <v>1639</v>
      </c>
      <c r="C510" s="26" t="s">
        <v>1638</v>
      </c>
      <c r="D510" s="27" t="s">
        <v>2654</v>
      </c>
      <c r="E510" s="28" t="s">
        <v>486</v>
      </c>
      <c r="F510" s="27" t="s">
        <v>485</v>
      </c>
      <c r="G510" s="28" t="s">
        <v>1647</v>
      </c>
      <c r="H510" s="27" t="s">
        <v>1646</v>
      </c>
      <c r="M510"/>
    </row>
    <row r="511" spans="1:13" ht="19.899999999999999" customHeight="1" x14ac:dyDescent="0.25">
      <c r="A511" s="26" t="s">
        <v>120</v>
      </c>
      <c r="B511" s="29" t="s">
        <v>1639</v>
      </c>
      <c r="C511" s="26" t="s">
        <v>1638</v>
      </c>
      <c r="D511" s="27" t="s">
        <v>2654</v>
      </c>
      <c r="E511" s="28" t="s">
        <v>486</v>
      </c>
      <c r="F511" s="27" t="s">
        <v>485</v>
      </c>
      <c r="G511" s="28" t="s">
        <v>1645</v>
      </c>
      <c r="H511" s="27" t="s">
        <v>1644</v>
      </c>
      <c r="M511"/>
    </row>
    <row r="512" spans="1:13" ht="19.899999999999999" customHeight="1" x14ac:dyDescent="0.25">
      <c r="A512" s="26" t="s">
        <v>120</v>
      </c>
      <c r="B512" s="29" t="s">
        <v>1639</v>
      </c>
      <c r="C512" s="26" t="s">
        <v>1638</v>
      </c>
      <c r="D512" s="27" t="s">
        <v>2654</v>
      </c>
      <c r="E512" s="28" t="s">
        <v>486</v>
      </c>
      <c r="F512" s="27" t="s">
        <v>485</v>
      </c>
      <c r="G512" s="28" t="s">
        <v>1643</v>
      </c>
      <c r="H512" s="27" t="s">
        <v>1642</v>
      </c>
      <c r="M512"/>
    </row>
    <row r="513" spans="1:13" ht="19.899999999999999" customHeight="1" x14ac:dyDescent="0.25">
      <c r="A513" s="26" t="s">
        <v>120</v>
      </c>
      <c r="B513" s="29" t="s">
        <v>1639</v>
      </c>
      <c r="C513" s="26" t="s">
        <v>1638</v>
      </c>
      <c r="D513" s="27" t="s">
        <v>2654</v>
      </c>
      <c r="E513" s="28" t="s">
        <v>486</v>
      </c>
      <c r="F513" s="27" t="s">
        <v>485</v>
      </c>
      <c r="G513" s="28" t="s">
        <v>1641</v>
      </c>
      <c r="H513" s="27" t="s">
        <v>1640</v>
      </c>
      <c r="M513"/>
    </row>
    <row r="514" spans="1:13" ht="19.899999999999999" customHeight="1" x14ac:dyDescent="0.25">
      <c r="A514" s="26" t="s">
        <v>120</v>
      </c>
      <c r="B514" s="29" t="s">
        <v>1639</v>
      </c>
      <c r="C514" s="26" t="s">
        <v>1638</v>
      </c>
      <c r="D514" s="27" t="s">
        <v>2654</v>
      </c>
      <c r="E514" s="28" t="s">
        <v>486</v>
      </c>
      <c r="F514" s="27" t="s">
        <v>485</v>
      </c>
      <c r="G514" s="28" t="s">
        <v>1637</v>
      </c>
      <c r="H514" s="27" t="s">
        <v>1636</v>
      </c>
      <c r="M514"/>
    </row>
    <row r="515" spans="1:13" ht="19.899999999999999" customHeight="1" x14ac:dyDescent="0.25">
      <c r="A515" s="26" t="s">
        <v>257</v>
      </c>
      <c r="B515" s="29" t="s">
        <v>1635</v>
      </c>
      <c r="C515" s="26" t="s">
        <v>1634</v>
      </c>
      <c r="D515" s="27" t="s">
        <v>2654</v>
      </c>
      <c r="E515" s="28" t="s">
        <v>486</v>
      </c>
      <c r="F515" s="27" t="s">
        <v>485</v>
      </c>
      <c r="G515" s="28" t="s">
        <v>1633</v>
      </c>
      <c r="H515" s="27" t="s">
        <v>1632</v>
      </c>
      <c r="M515"/>
    </row>
    <row r="516" spans="1:13" ht="19.899999999999999" customHeight="1" x14ac:dyDescent="0.25">
      <c r="A516" s="26" t="s">
        <v>120</v>
      </c>
      <c r="B516" s="29" t="s">
        <v>1609</v>
      </c>
      <c r="C516" s="26" t="s">
        <v>1608</v>
      </c>
      <c r="D516" s="27" t="s">
        <v>2654</v>
      </c>
      <c r="E516" s="28" t="s">
        <v>486</v>
      </c>
      <c r="F516" s="27" t="s">
        <v>485</v>
      </c>
      <c r="G516" s="28" t="s">
        <v>1631</v>
      </c>
      <c r="H516" s="27" t="s">
        <v>1630</v>
      </c>
      <c r="M516"/>
    </row>
    <row r="517" spans="1:13" ht="19.899999999999999" customHeight="1" x14ac:dyDescent="0.25">
      <c r="A517" s="26" t="s">
        <v>120</v>
      </c>
      <c r="B517" s="29" t="s">
        <v>1609</v>
      </c>
      <c r="C517" s="26" t="s">
        <v>1608</v>
      </c>
      <c r="D517" s="27" t="s">
        <v>2654</v>
      </c>
      <c r="E517" s="28" t="s">
        <v>486</v>
      </c>
      <c r="F517" s="27" t="s">
        <v>485</v>
      </c>
      <c r="G517" s="28" t="s">
        <v>1629</v>
      </c>
      <c r="H517" s="27" t="s">
        <v>1628</v>
      </c>
      <c r="M517"/>
    </row>
    <row r="518" spans="1:13" ht="19.899999999999999" customHeight="1" x14ac:dyDescent="0.25">
      <c r="A518" s="26" t="s">
        <v>120</v>
      </c>
      <c r="B518" s="29" t="s">
        <v>1609</v>
      </c>
      <c r="C518" s="26" t="s">
        <v>1608</v>
      </c>
      <c r="D518" s="27" t="s">
        <v>2654</v>
      </c>
      <c r="E518" s="28" t="s">
        <v>486</v>
      </c>
      <c r="F518" s="27" t="s">
        <v>485</v>
      </c>
      <c r="G518" s="28" t="s">
        <v>1627</v>
      </c>
      <c r="H518" s="27" t="s">
        <v>1626</v>
      </c>
      <c r="M518"/>
    </row>
    <row r="519" spans="1:13" ht="19.899999999999999" customHeight="1" x14ac:dyDescent="0.25">
      <c r="A519" s="26" t="s">
        <v>120</v>
      </c>
      <c r="B519" s="29" t="s">
        <v>1609</v>
      </c>
      <c r="C519" s="26" t="s">
        <v>1608</v>
      </c>
      <c r="D519" s="27" t="s">
        <v>2654</v>
      </c>
      <c r="E519" s="28" t="s">
        <v>486</v>
      </c>
      <c r="F519" s="27" t="s">
        <v>485</v>
      </c>
      <c r="G519" s="28" t="s">
        <v>1625</v>
      </c>
      <c r="H519" s="27" t="s">
        <v>1624</v>
      </c>
      <c r="M519"/>
    </row>
    <row r="520" spans="1:13" ht="19.899999999999999" customHeight="1" x14ac:dyDescent="0.25">
      <c r="A520" s="26" t="s">
        <v>120</v>
      </c>
      <c r="B520" s="29" t="s">
        <v>1609</v>
      </c>
      <c r="C520" s="26" t="s">
        <v>1608</v>
      </c>
      <c r="D520" s="27" t="s">
        <v>2654</v>
      </c>
      <c r="E520" s="28" t="s">
        <v>486</v>
      </c>
      <c r="F520" s="27" t="s">
        <v>485</v>
      </c>
      <c r="G520" s="28" t="s">
        <v>1623</v>
      </c>
      <c r="H520" s="27" t="s">
        <v>1622</v>
      </c>
      <c r="M520"/>
    </row>
    <row r="521" spans="1:13" ht="19.899999999999999" customHeight="1" x14ac:dyDescent="0.25">
      <c r="A521" s="26" t="s">
        <v>120</v>
      </c>
      <c r="B521" s="29" t="s">
        <v>1609</v>
      </c>
      <c r="C521" s="26" t="s">
        <v>1608</v>
      </c>
      <c r="D521" s="27" t="s">
        <v>2654</v>
      </c>
      <c r="E521" s="28" t="s">
        <v>486</v>
      </c>
      <c r="F521" s="27" t="s">
        <v>485</v>
      </c>
      <c r="G521" s="28" t="s">
        <v>1621</v>
      </c>
      <c r="H521" s="27" t="s">
        <v>1620</v>
      </c>
      <c r="M521"/>
    </row>
    <row r="522" spans="1:13" ht="19.899999999999999" customHeight="1" x14ac:dyDescent="0.25">
      <c r="A522" s="26" t="s">
        <v>120</v>
      </c>
      <c r="B522" s="29" t="s">
        <v>1609</v>
      </c>
      <c r="C522" s="26" t="s">
        <v>1608</v>
      </c>
      <c r="D522" s="27" t="s">
        <v>2654</v>
      </c>
      <c r="E522" s="28" t="s">
        <v>486</v>
      </c>
      <c r="F522" s="27" t="s">
        <v>485</v>
      </c>
      <c r="G522" s="28" t="s">
        <v>1619</v>
      </c>
      <c r="H522" s="27" t="s">
        <v>1618</v>
      </c>
      <c r="M522"/>
    </row>
    <row r="523" spans="1:13" ht="19.899999999999999" customHeight="1" x14ac:dyDescent="0.25">
      <c r="A523" s="26" t="s">
        <v>120</v>
      </c>
      <c r="B523" s="29" t="s">
        <v>1609</v>
      </c>
      <c r="C523" s="26" t="s">
        <v>1608</v>
      </c>
      <c r="D523" s="27" t="s">
        <v>2654</v>
      </c>
      <c r="E523" s="28" t="s">
        <v>486</v>
      </c>
      <c r="F523" s="27" t="s">
        <v>485</v>
      </c>
      <c r="G523" s="28" t="s">
        <v>1617</v>
      </c>
      <c r="H523" s="27" t="s">
        <v>1616</v>
      </c>
      <c r="M523"/>
    </row>
    <row r="524" spans="1:13" ht="19.899999999999999" customHeight="1" x14ac:dyDescent="0.25">
      <c r="A524" s="26" t="s">
        <v>120</v>
      </c>
      <c r="B524" s="29" t="s">
        <v>1609</v>
      </c>
      <c r="C524" s="26" t="s">
        <v>1608</v>
      </c>
      <c r="D524" s="27" t="s">
        <v>2654</v>
      </c>
      <c r="E524" s="28" t="s">
        <v>486</v>
      </c>
      <c r="F524" s="27" t="s">
        <v>485</v>
      </c>
      <c r="G524" s="28" t="s">
        <v>1615</v>
      </c>
      <c r="H524" s="27" t="s">
        <v>1614</v>
      </c>
      <c r="M524"/>
    </row>
    <row r="525" spans="1:13" ht="19.899999999999999" customHeight="1" x14ac:dyDescent="0.25">
      <c r="A525" s="26" t="s">
        <v>120</v>
      </c>
      <c r="B525" s="29" t="s">
        <v>1609</v>
      </c>
      <c r="C525" s="26" t="s">
        <v>1608</v>
      </c>
      <c r="D525" s="27" t="s">
        <v>2654</v>
      </c>
      <c r="E525" s="28" t="s">
        <v>486</v>
      </c>
      <c r="F525" s="27" t="s">
        <v>485</v>
      </c>
      <c r="G525" s="28" t="s">
        <v>1613</v>
      </c>
      <c r="H525" s="27" t="s">
        <v>1612</v>
      </c>
      <c r="M525"/>
    </row>
    <row r="526" spans="1:13" ht="19.899999999999999" customHeight="1" x14ac:dyDescent="0.25">
      <c r="A526" s="26" t="s">
        <v>120</v>
      </c>
      <c r="B526" s="29" t="s">
        <v>1609</v>
      </c>
      <c r="C526" s="26" t="s">
        <v>1608</v>
      </c>
      <c r="D526" s="27" t="s">
        <v>2654</v>
      </c>
      <c r="E526" s="28" t="s">
        <v>486</v>
      </c>
      <c r="F526" s="27" t="s">
        <v>485</v>
      </c>
      <c r="G526" s="28" t="s">
        <v>1611</v>
      </c>
      <c r="H526" s="27" t="s">
        <v>1610</v>
      </c>
      <c r="M526"/>
    </row>
    <row r="527" spans="1:13" ht="19.899999999999999" customHeight="1" x14ac:dyDescent="0.25">
      <c r="A527" s="26" t="s">
        <v>120</v>
      </c>
      <c r="B527" s="29" t="s">
        <v>1609</v>
      </c>
      <c r="C527" s="26" t="s">
        <v>1608</v>
      </c>
      <c r="D527" s="27" t="s">
        <v>2654</v>
      </c>
      <c r="E527" s="28" t="s">
        <v>486</v>
      </c>
      <c r="F527" s="27" t="s">
        <v>485</v>
      </c>
      <c r="G527" s="28" t="s">
        <v>1607</v>
      </c>
      <c r="H527" s="27" t="s">
        <v>1606</v>
      </c>
      <c r="M527"/>
    </row>
    <row r="528" spans="1:13" ht="19.899999999999999" customHeight="1" x14ac:dyDescent="0.25">
      <c r="A528" s="26" t="s">
        <v>120</v>
      </c>
      <c r="B528" s="29" t="s">
        <v>1574</v>
      </c>
      <c r="C528" s="26" t="s">
        <v>1573</v>
      </c>
      <c r="D528" s="27" t="s">
        <v>2654</v>
      </c>
      <c r="E528" s="28" t="s">
        <v>486</v>
      </c>
      <c r="F528" s="27" t="s">
        <v>485</v>
      </c>
      <c r="G528" s="28" t="s">
        <v>1605</v>
      </c>
      <c r="H528" s="27" t="s">
        <v>1604</v>
      </c>
      <c r="M528"/>
    </row>
    <row r="529" spans="1:13" ht="19.899999999999999" customHeight="1" x14ac:dyDescent="0.25">
      <c r="A529" s="26" t="s">
        <v>120</v>
      </c>
      <c r="B529" s="29" t="s">
        <v>1574</v>
      </c>
      <c r="C529" s="26" t="s">
        <v>1573</v>
      </c>
      <c r="D529" s="27" t="s">
        <v>2654</v>
      </c>
      <c r="E529" s="28" t="s">
        <v>482</v>
      </c>
      <c r="F529" s="27" t="s">
        <v>481</v>
      </c>
      <c r="G529" s="28" t="s">
        <v>1603</v>
      </c>
      <c r="H529" s="27" t="s">
        <v>481</v>
      </c>
      <c r="M529"/>
    </row>
    <row r="530" spans="1:13" ht="19.899999999999999" customHeight="1" x14ac:dyDescent="0.25">
      <c r="A530" s="26" t="s">
        <v>120</v>
      </c>
      <c r="B530" s="29" t="s">
        <v>1574</v>
      </c>
      <c r="C530" s="26" t="s">
        <v>1573</v>
      </c>
      <c r="D530" s="27" t="s">
        <v>2654</v>
      </c>
      <c r="E530" s="28" t="s">
        <v>429</v>
      </c>
      <c r="F530" s="27" t="s">
        <v>428</v>
      </c>
      <c r="G530" s="28" t="s">
        <v>1602</v>
      </c>
      <c r="H530" s="27" t="s">
        <v>1601</v>
      </c>
      <c r="M530"/>
    </row>
    <row r="531" spans="1:13" ht="19.899999999999999" customHeight="1" x14ac:dyDescent="0.25">
      <c r="A531" s="26" t="s">
        <v>120</v>
      </c>
      <c r="B531" s="29" t="s">
        <v>1574</v>
      </c>
      <c r="C531" s="26" t="s">
        <v>1573</v>
      </c>
      <c r="D531" s="27" t="s">
        <v>2654</v>
      </c>
      <c r="E531" s="28" t="s">
        <v>429</v>
      </c>
      <c r="F531" s="27" t="s">
        <v>428</v>
      </c>
      <c r="G531" s="28" t="s">
        <v>1600</v>
      </c>
      <c r="H531" s="27" t="s">
        <v>1599</v>
      </c>
      <c r="M531"/>
    </row>
    <row r="532" spans="1:13" ht="19.899999999999999" customHeight="1" x14ac:dyDescent="0.25">
      <c r="A532" s="26" t="s">
        <v>120</v>
      </c>
      <c r="B532" s="29" t="s">
        <v>1574</v>
      </c>
      <c r="C532" s="26" t="s">
        <v>1573</v>
      </c>
      <c r="D532" s="27" t="s">
        <v>2654</v>
      </c>
      <c r="E532" s="28" t="s">
        <v>429</v>
      </c>
      <c r="F532" s="27" t="s">
        <v>428</v>
      </c>
      <c r="G532" s="28" t="s">
        <v>1598</v>
      </c>
      <c r="H532" s="27" t="s">
        <v>1597</v>
      </c>
      <c r="M532"/>
    </row>
    <row r="533" spans="1:13" ht="19.899999999999999" customHeight="1" x14ac:dyDescent="0.25">
      <c r="A533" s="26" t="s">
        <v>120</v>
      </c>
      <c r="B533" s="29" t="s">
        <v>1574</v>
      </c>
      <c r="C533" s="26" t="s">
        <v>1573</v>
      </c>
      <c r="D533" s="27" t="s">
        <v>2654</v>
      </c>
      <c r="E533" s="28" t="s">
        <v>429</v>
      </c>
      <c r="F533" s="27" t="s">
        <v>428</v>
      </c>
      <c r="G533" s="28" t="s">
        <v>1596</v>
      </c>
      <c r="H533" s="27" t="s">
        <v>1595</v>
      </c>
      <c r="M533"/>
    </row>
    <row r="534" spans="1:13" ht="19.899999999999999" customHeight="1" x14ac:dyDescent="0.25">
      <c r="A534" s="26" t="s">
        <v>120</v>
      </c>
      <c r="B534" s="29" t="s">
        <v>1574</v>
      </c>
      <c r="C534" s="26" t="s">
        <v>1573</v>
      </c>
      <c r="D534" s="27" t="s">
        <v>2654</v>
      </c>
      <c r="E534" s="28" t="s">
        <v>429</v>
      </c>
      <c r="F534" s="27" t="s">
        <v>428</v>
      </c>
      <c r="G534" s="28" t="s">
        <v>1594</v>
      </c>
      <c r="H534" s="27" t="s">
        <v>1593</v>
      </c>
      <c r="M534"/>
    </row>
    <row r="535" spans="1:13" ht="19.899999999999999" customHeight="1" x14ac:dyDescent="0.25">
      <c r="A535" s="26" t="s">
        <v>120</v>
      </c>
      <c r="B535" s="29" t="s">
        <v>1574</v>
      </c>
      <c r="C535" s="26" t="s">
        <v>1573</v>
      </c>
      <c r="D535" s="27" t="s">
        <v>2654</v>
      </c>
      <c r="E535" s="28" t="s">
        <v>429</v>
      </c>
      <c r="F535" s="27" t="s">
        <v>428</v>
      </c>
      <c r="G535" s="28" t="s">
        <v>1592</v>
      </c>
      <c r="H535" s="27" t="s">
        <v>1591</v>
      </c>
      <c r="M535"/>
    </row>
    <row r="536" spans="1:13" ht="19.899999999999999" customHeight="1" x14ac:dyDescent="0.25">
      <c r="A536" s="26" t="s">
        <v>120</v>
      </c>
      <c r="B536" s="29" t="s">
        <v>1574</v>
      </c>
      <c r="C536" s="26" t="s">
        <v>1573</v>
      </c>
      <c r="D536" s="27" t="s">
        <v>2654</v>
      </c>
      <c r="E536" s="28" t="s">
        <v>429</v>
      </c>
      <c r="F536" s="27" t="s">
        <v>428</v>
      </c>
      <c r="G536" s="28" t="s">
        <v>1590</v>
      </c>
      <c r="H536" s="27" t="s">
        <v>1589</v>
      </c>
      <c r="M536"/>
    </row>
    <row r="537" spans="1:13" ht="19.899999999999999" customHeight="1" x14ac:dyDescent="0.25">
      <c r="A537" s="26" t="s">
        <v>120</v>
      </c>
      <c r="B537" s="29" t="s">
        <v>1574</v>
      </c>
      <c r="C537" s="26" t="s">
        <v>1573</v>
      </c>
      <c r="D537" s="27" t="s">
        <v>2654</v>
      </c>
      <c r="E537" s="28" t="s">
        <v>429</v>
      </c>
      <c r="F537" s="27" t="s">
        <v>428</v>
      </c>
      <c r="G537" s="28" t="s">
        <v>1588</v>
      </c>
      <c r="H537" s="27" t="s">
        <v>1587</v>
      </c>
      <c r="M537"/>
    </row>
    <row r="538" spans="1:13" ht="19.899999999999999" customHeight="1" x14ac:dyDescent="0.25">
      <c r="A538" s="26" t="s">
        <v>120</v>
      </c>
      <c r="B538" s="29" t="s">
        <v>1574</v>
      </c>
      <c r="C538" s="26" t="s">
        <v>1573</v>
      </c>
      <c r="D538" s="27" t="s">
        <v>2654</v>
      </c>
      <c r="E538" s="28" t="s">
        <v>429</v>
      </c>
      <c r="F538" s="27" t="s">
        <v>428</v>
      </c>
      <c r="G538" s="28" t="s">
        <v>1586</v>
      </c>
      <c r="H538" s="27" t="s">
        <v>1585</v>
      </c>
      <c r="M538"/>
    </row>
    <row r="539" spans="1:13" ht="19.899999999999999" customHeight="1" x14ac:dyDescent="0.25">
      <c r="A539" s="26" t="s">
        <v>120</v>
      </c>
      <c r="B539" s="29" t="s">
        <v>1574</v>
      </c>
      <c r="C539" s="26" t="s">
        <v>1573</v>
      </c>
      <c r="D539" s="27" t="s">
        <v>2654</v>
      </c>
      <c r="E539" s="28" t="s">
        <v>429</v>
      </c>
      <c r="F539" s="27" t="s">
        <v>428</v>
      </c>
      <c r="G539" s="28" t="s">
        <v>1584</v>
      </c>
      <c r="H539" s="27" t="s">
        <v>1583</v>
      </c>
      <c r="M539"/>
    </row>
    <row r="540" spans="1:13" ht="19.899999999999999" customHeight="1" x14ac:dyDescent="0.25">
      <c r="A540" s="26" t="s">
        <v>120</v>
      </c>
      <c r="B540" s="29" t="s">
        <v>1574</v>
      </c>
      <c r="C540" s="26" t="s">
        <v>1573</v>
      </c>
      <c r="D540" s="27" t="s">
        <v>2654</v>
      </c>
      <c r="E540" s="28" t="s">
        <v>429</v>
      </c>
      <c r="F540" s="27" t="s">
        <v>428</v>
      </c>
      <c r="G540" s="28" t="s">
        <v>1582</v>
      </c>
      <c r="H540" s="27" t="s">
        <v>1581</v>
      </c>
      <c r="M540"/>
    </row>
    <row r="541" spans="1:13" ht="19.899999999999999" customHeight="1" x14ac:dyDescent="0.25">
      <c r="A541" s="26" t="s">
        <v>120</v>
      </c>
      <c r="B541" s="29" t="s">
        <v>1574</v>
      </c>
      <c r="C541" s="26" t="s">
        <v>1573</v>
      </c>
      <c r="D541" s="27" t="s">
        <v>2654</v>
      </c>
      <c r="E541" s="28" t="s">
        <v>429</v>
      </c>
      <c r="F541" s="27" t="s">
        <v>428</v>
      </c>
      <c r="G541" s="28" t="s">
        <v>1580</v>
      </c>
      <c r="H541" s="27" t="s">
        <v>1579</v>
      </c>
      <c r="M541"/>
    </row>
    <row r="542" spans="1:13" ht="19.899999999999999" customHeight="1" x14ac:dyDescent="0.25">
      <c r="A542" s="26" t="s">
        <v>120</v>
      </c>
      <c r="B542" s="29" t="s">
        <v>1574</v>
      </c>
      <c r="C542" s="26" t="s">
        <v>1573</v>
      </c>
      <c r="D542" s="27" t="s">
        <v>2654</v>
      </c>
      <c r="E542" s="28" t="s">
        <v>429</v>
      </c>
      <c r="F542" s="27" t="s">
        <v>428</v>
      </c>
      <c r="G542" s="28" t="s">
        <v>1578</v>
      </c>
      <c r="H542" s="27" t="s">
        <v>1577</v>
      </c>
      <c r="M542"/>
    </row>
    <row r="543" spans="1:13" ht="19.899999999999999" customHeight="1" x14ac:dyDescent="0.25">
      <c r="A543" s="26" t="s">
        <v>120</v>
      </c>
      <c r="B543" s="29" t="s">
        <v>1574</v>
      </c>
      <c r="C543" s="26" t="s">
        <v>1573</v>
      </c>
      <c r="D543" s="27" t="s">
        <v>2654</v>
      </c>
      <c r="E543" s="28" t="s">
        <v>429</v>
      </c>
      <c r="F543" s="27" t="s">
        <v>428</v>
      </c>
      <c r="G543" s="28" t="s">
        <v>1576</v>
      </c>
      <c r="H543" s="27" t="s">
        <v>1575</v>
      </c>
      <c r="M543"/>
    </row>
    <row r="544" spans="1:13" ht="19.899999999999999" customHeight="1" x14ac:dyDescent="0.25">
      <c r="A544" s="26" t="s">
        <v>120</v>
      </c>
      <c r="B544" s="29" t="s">
        <v>1574</v>
      </c>
      <c r="C544" s="26" t="s">
        <v>1573</v>
      </c>
      <c r="D544" s="27" t="s">
        <v>2654</v>
      </c>
      <c r="E544" s="28" t="s">
        <v>429</v>
      </c>
      <c r="F544" s="27" t="s">
        <v>428</v>
      </c>
      <c r="G544" s="28" t="s">
        <v>1572</v>
      </c>
      <c r="H544" s="27" t="s">
        <v>1571</v>
      </c>
      <c r="M544"/>
    </row>
    <row r="545" spans="1:13" ht="19.899999999999999" customHeight="1" x14ac:dyDescent="0.25">
      <c r="A545" s="26" t="s">
        <v>120</v>
      </c>
      <c r="B545" s="29" t="s">
        <v>1531</v>
      </c>
      <c r="C545" s="26" t="s">
        <v>1530</v>
      </c>
      <c r="D545" s="27" t="s">
        <v>2654</v>
      </c>
      <c r="E545" s="28" t="s">
        <v>429</v>
      </c>
      <c r="F545" s="27" t="s">
        <v>428</v>
      </c>
      <c r="G545" s="28" t="s">
        <v>1570</v>
      </c>
      <c r="H545" s="27" t="s">
        <v>1569</v>
      </c>
      <c r="M545"/>
    </row>
    <row r="546" spans="1:13" ht="19.899999999999999" customHeight="1" x14ac:dyDescent="0.25">
      <c r="A546" s="26" t="s">
        <v>120</v>
      </c>
      <c r="B546" s="29" t="s">
        <v>1531</v>
      </c>
      <c r="C546" s="26" t="s">
        <v>1530</v>
      </c>
      <c r="D546" s="27" t="s">
        <v>2654</v>
      </c>
      <c r="E546" s="28" t="s">
        <v>429</v>
      </c>
      <c r="F546" s="27" t="s">
        <v>428</v>
      </c>
      <c r="G546" s="28" t="s">
        <v>1568</v>
      </c>
      <c r="H546" s="27" t="s">
        <v>1567</v>
      </c>
      <c r="M546"/>
    </row>
    <row r="547" spans="1:13" ht="19.899999999999999" customHeight="1" x14ac:dyDescent="0.25">
      <c r="A547" s="26" t="s">
        <v>120</v>
      </c>
      <c r="B547" s="29" t="s">
        <v>1531</v>
      </c>
      <c r="C547" s="26" t="s">
        <v>1530</v>
      </c>
      <c r="D547" s="27" t="s">
        <v>2654</v>
      </c>
      <c r="E547" s="28" t="s">
        <v>429</v>
      </c>
      <c r="F547" s="27" t="s">
        <v>428</v>
      </c>
      <c r="G547" s="28" t="s">
        <v>1566</v>
      </c>
      <c r="H547" s="27" t="s">
        <v>1565</v>
      </c>
      <c r="M547"/>
    </row>
    <row r="548" spans="1:13" ht="19.899999999999999" customHeight="1" x14ac:dyDescent="0.25">
      <c r="A548" s="26" t="s">
        <v>120</v>
      </c>
      <c r="B548" s="29" t="s">
        <v>1531</v>
      </c>
      <c r="C548" s="26" t="s">
        <v>1530</v>
      </c>
      <c r="D548" s="27" t="s">
        <v>2654</v>
      </c>
      <c r="E548" s="28" t="s">
        <v>429</v>
      </c>
      <c r="F548" s="27" t="s">
        <v>428</v>
      </c>
      <c r="G548" s="28" t="s">
        <v>1564</v>
      </c>
      <c r="H548" s="27" t="s">
        <v>1563</v>
      </c>
      <c r="M548"/>
    </row>
    <row r="549" spans="1:13" ht="19.899999999999999" customHeight="1" x14ac:dyDescent="0.25">
      <c r="A549" s="26" t="s">
        <v>120</v>
      </c>
      <c r="B549" s="29" t="s">
        <v>1531</v>
      </c>
      <c r="C549" s="26" t="s">
        <v>1530</v>
      </c>
      <c r="D549" s="27" t="s">
        <v>2654</v>
      </c>
      <c r="E549" s="28" t="s">
        <v>429</v>
      </c>
      <c r="F549" s="27" t="s">
        <v>428</v>
      </c>
      <c r="G549" s="28" t="s">
        <v>1562</v>
      </c>
      <c r="H549" s="27" t="s">
        <v>1561</v>
      </c>
      <c r="M549"/>
    </row>
    <row r="550" spans="1:13" ht="19.899999999999999" customHeight="1" x14ac:dyDescent="0.25">
      <c r="A550" s="26" t="s">
        <v>120</v>
      </c>
      <c r="B550" s="29" t="s">
        <v>1531</v>
      </c>
      <c r="C550" s="26" t="s">
        <v>1530</v>
      </c>
      <c r="D550" s="27" t="s">
        <v>2654</v>
      </c>
      <c r="E550" s="28" t="s">
        <v>429</v>
      </c>
      <c r="F550" s="27" t="s">
        <v>428</v>
      </c>
      <c r="G550" s="28" t="s">
        <v>1560</v>
      </c>
      <c r="H550" s="27" t="s">
        <v>463</v>
      </c>
      <c r="M550"/>
    </row>
    <row r="551" spans="1:13" ht="19.899999999999999" customHeight="1" x14ac:dyDescent="0.25">
      <c r="A551" s="26" t="s">
        <v>120</v>
      </c>
      <c r="B551" s="29" t="s">
        <v>1531</v>
      </c>
      <c r="C551" s="26" t="s">
        <v>1530</v>
      </c>
      <c r="D551" s="27" t="s">
        <v>2654</v>
      </c>
      <c r="E551" s="28" t="s">
        <v>429</v>
      </c>
      <c r="F551" s="27" t="s">
        <v>428</v>
      </c>
      <c r="G551" s="28" t="s">
        <v>1559</v>
      </c>
      <c r="H551" s="27" t="s">
        <v>1558</v>
      </c>
      <c r="M551"/>
    </row>
    <row r="552" spans="1:13" ht="19.899999999999999" customHeight="1" x14ac:dyDescent="0.25">
      <c r="A552" s="26" t="s">
        <v>120</v>
      </c>
      <c r="B552" s="29" t="s">
        <v>1531</v>
      </c>
      <c r="C552" s="26" t="s">
        <v>1530</v>
      </c>
      <c r="D552" s="27" t="s">
        <v>2654</v>
      </c>
      <c r="E552" s="28" t="s">
        <v>429</v>
      </c>
      <c r="F552" s="27" t="s">
        <v>428</v>
      </c>
      <c r="G552" s="28" t="s">
        <v>1557</v>
      </c>
      <c r="H552" s="27" t="s">
        <v>1556</v>
      </c>
      <c r="M552"/>
    </row>
    <row r="553" spans="1:13" ht="19.899999999999999" customHeight="1" x14ac:dyDescent="0.25">
      <c r="A553" s="26" t="s">
        <v>120</v>
      </c>
      <c r="B553" s="29" t="s">
        <v>1531</v>
      </c>
      <c r="C553" s="26" t="s">
        <v>1530</v>
      </c>
      <c r="D553" s="27" t="s">
        <v>2654</v>
      </c>
      <c r="E553" s="28" t="s">
        <v>388</v>
      </c>
      <c r="F553" s="27" t="s">
        <v>387</v>
      </c>
      <c r="G553" s="28" t="s">
        <v>1555</v>
      </c>
      <c r="H553" s="27" t="s">
        <v>1554</v>
      </c>
      <c r="M553"/>
    </row>
    <row r="554" spans="1:13" ht="19.899999999999999" customHeight="1" x14ac:dyDescent="0.25">
      <c r="A554" s="26" t="s">
        <v>120</v>
      </c>
      <c r="B554" s="29" t="s">
        <v>1531</v>
      </c>
      <c r="C554" s="26" t="s">
        <v>1530</v>
      </c>
      <c r="D554" s="27" t="s">
        <v>2654</v>
      </c>
      <c r="E554" s="28" t="s">
        <v>388</v>
      </c>
      <c r="F554" s="27" t="s">
        <v>387</v>
      </c>
      <c r="G554" s="28" t="s">
        <v>1553</v>
      </c>
      <c r="H554" s="27" t="s">
        <v>1552</v>
      </c>
      <c r="M554"/>
    </row>
    <row r="555" spans="1:13" ht="19.899999999999999" customHeight="1" x14ac:dyDescent="0.25">
      <c r="A555" s="26" t="s">
        <v>120</v>
      </c>
      <c r="B555" s="29" t="s">
        <v>1531</v>
      </c>
      <c r="C555" s="26" t="s">
        <v>1530</v>
      </c>
      <c r="D555" s="27" t="s">
        <v>2654</v>
      </c>
      <c r="E555" s="28" t="s">
        <v>388</v>
      </c>
      <c r="F555" s="27" t="s">
        <v>387</v>
      </c>
      <c r="G555" s="28" t="s">
        <v>1551</v>
      </c>
      <c r="H555" s="27" t="s">
        <v>1550</v>
      </c>
      <c r="M555"/>
    </row>
    <row r="556" spans="1:13" ht="19.899999999999999" customHeight="1" x14ac:dyDescent="0.25">
      <c r="A556" s="26" t="s">
        <v>120</v>
      </c>
      <c r="B556" s="29" t="s">
        <v>1531</v>
      </c>
      <c r="C556" s="26" t="s">
        <v>1530</v>
      </c>
      <c r="D556" s="27" t="s">
        <v>2654</v>
      </c>
      <c r="E556" s="28" t="s">
        <v>388</v>
      </c>
      <c r="F556" s="27" t="s">
        <v>387</v>
      </c>
      <c r="G556" s="28" t="s">
        <v>1549</v>
      </c>
      <c r="H556" s="27" t="s">
        <v>1548</v>
      </c>
      <c r="M556"/>
    </row>
    <row r="557" spans="1:13" ht="19.899999999999999" customHeight="1" x14ac:dyDescent="0.25">
      <c r="A557" s="26" t="s">
        <v>120</v>
      </c>
      <c r="B557" s="29" t="s">
        <v>1531</v>
      </c>
      <c r="C557" s="26" t="s">
        <v>1530</v>
      </c>
      <c r="D557" s="27" t="s">
        <v>2654</v>
      </c>
      <c r="E557" s="28" t="s">
        <v>388</v>
      </c>
      <c r="F557" s="27" t="s">
        <v>387</v>
      </c>
      <c r="G557" s="28" t="s">
        <v>1547</v>
      </c>
      <c r="H557" s="27" t="s">
        <v>1546</v>
      </c>
      <c r="M557"/>
    </row>
    <row r="558" spans="1:13" ht="19.899999999999999" customHeight="1" x14ac:dyDescent="0.25">
      <c r="A558" s="26" t="s">
        <v>120</v>
      </c>
      <c r="B558" s="29" t="s">
        <v>1531</v>
      </c>
      <c r="C558" s="26" t="s">
        <v>1530</v>
      </c>
      <c r="D558" s="27" t="s">
        <v>2654</v>
      </c>
      <c r="E558" s="28" t="s">
        <v>388</v>
      </c>
      <c r="F558" s="27" t="s">
        <v>387</v>
      </c>
      <c r="G558" s="28" t="s">
        <v>1545</v>
      </c>
      <c r="H558" s="27" t="s">
        <v>1544</v>
      </c>
      <c r="M558"/>
    </row>
    <row r="559" spans="1:13" ht="19.899999999999999" customHeight="1" x14ac:dyDescent="0.25">
      <c r="A559" s="26" t="s">
        <v>120</v>
      </c>
      <c r="B559" s="29" t="s">
        <v>1531</v>
      </c>
      <c r="C559" s="26" t="s">
        <v>1530</v>
      </c>
      <c r="D559" s="27" t="s">
        <v>2654</v>
      </c>
      <c r="E559" s="28" t="s">
        <v>388</v>
      </c>
      <c r="F559" s="27" t="s">
        <v>387</v>
      </c>
      <c r="G559" s="28" t="s">
        <v>1543</v>
      </c>
      <c r="H559" s="27" t="s">
        <v>1542</v>
      </c>
      <c r="M559"/>
    </row>
    <row r="560" spans="1:13" ht="19.899999999999999" customHeight="1" x14ac:dyDescent="0.25">
      <c r="A560" s="26" t="s">
        <v>120</v>
      </c>
      <c r="B560" s="29" t="s">
        <v>1531</v>
      </c>
      <c r="C560" s="26" t="s">
        <v>1530</v>
      </c>
      <c r="D560" s="27" t="s">
        <v>2654</v>
      </c>
      <c r="E560" s="28" t="s">
        <v>388</v>
      </c>
      <c r="F560" s="27" t="s">
        <v>387</v>
      </c>
      <c r="G560" s="28" t="s">
        <v>1541</v>
      </c>
      <c r="H560" s="27" t="s">
        <v>1540</v>
      </c>
      <c r="M560"/>
    </row>
    <row r="561" spans="1:13" ht="19.899999999999999" customHeight="1" x14ac:dyDescent="0.25">
      <c r="A561" s="26" t="s">
        <v>120</v>
      </c>
      <c r="B561" s="29" t="s">
        <v>1531</v>
      </c>
      <c r="C561" s="26" t="s">
        <v>1530</v>
      </c>
      <c r="D561" s="27" t="s">
        <v>2654</v>
      </c>
      <c r="E561" s="28" t="s">
        <v>388</v>
      </c>
      <c r="F561" s="27" t="s">
        <v>387</v>
      </c>
      <c r="G561" s="28" t="s">
        <v>1539</v>
      </c>
      <c r="H561" s="27" t="s">
        <v>1538</v>
      </c>
      <c r="M561"/>
    </row>
    <row r="562" spans="1:13" ht="19.899999999999999" customHeight="1" x14ac:dyDescent="0.25">
      <c r="A562" s="26" t="s">
        <v>120</v>
      </c>
      <c r="B562" s="29" t="s">
        <v>1531</v>
      </c>
      <c r="C562" s="26" t="s">
        <v>1530</v>
      </c>
      <c r="D562" s="27" t="s">
        <v>2654</v>
      </c>
      <c r="E562" s="28" t="s">
        <v>388</v>
      </c>
      <c r="F562" s="27" t="s">
        <v>387</v>
      </c>
      <c r="G562" s="28" t="s">
        <v>1537</v>
      </c>
      <c r="H562" s="27" t="s">
        <v>1536</v>
      </c>
      <c r="M562"/>
    </row>
    <row r="563" spans="1:13" ht="19.899999999999999" customHeight="1" x14ac:dyDescent="0.25">
      <c r="A563" s="26" t="s">
        <v>120</v>
      </c>
      <c r="B563" s="29" t="s">
        <v>1531</v>
      </c>
      <c r="C563" s="26" t="s">
        <v>1530</v>
      </c>
      <c r="D563" s="27" t="s">
        <v>2654</v>
      </c>
      <c r="E563" s="28" t="s">
        <v>388</v>
      </c>
      <c r="F563" s="27" t="s">
        <v>387</v>
      </c>
      <c r="G563" s="28" t="s">
        <v>1535</v>
      </c>
      <c r="H563" s="27" t="s">
        <v>1534</v>
      </c>
      <c r="M563"/>
    </row>
    <row r="564" spans="1:13" ht="19.899999999999999" customHeight="1" x14ac:dyDescent="0.25">
      <c r="A564" s="26" t="s">
        <v>120</v>
      </c>
      <c r="B564" s="29" t="s">
        <v>1531</v>
      </c>
      <c r="C564" s="26" t="s">
        <v>1530</v>
      </c>
      <c r="D564" s="27" t="s">
        <v>2654</v>
      </c>
      <c r="E564" s="28" t="s">
        <v>388</v>
      </c>
      <c r="F564" s="27" t="s">
        <v>387</v>
      </c>
      <c r="G564" s="28" t="s">
        <v>1533</v>
      </c>
      <c r="H564" s="27" t="s">
        <v>1532</v>
      </c>
      <c r="M564"/>
    </row>
    <row r="565" spans="1:13" ht="19.899999999999999" customHeight="1" x14ac:dyDescent="0.25">
      <c r="A565" s="26" t="s">
        <v>120</v>
      </c>
      <c r="B565" s="29" t="s">
        <v>1531</v>
      </c>
      <c r="C565" s="26" t="s">
        <v>1530</v>
      </c>
      <c r="D565" s="27" t="s">
        <v>2654</v>
      </c>
      <c r="E565" s="28" t="s">
        <v>388</v>
      </c>
      <c r="F565" s="27" t="s">
        <v>387</v>
      </c>
      <c r="G565" s="28" t="s">
        <v>1529</v>
      </c>
      <c r="H565" s="27" t="s">
        <v>1528</v>
      </c>
      <c r="M565"/>
    </row>
    <row r="566" spans="1:13" ht="19.899999999999999" customHeight="1" x14ac:dyDescent="0.25">
      <c r="A566" s="26" t="s">
        <v>120</v>
      </c>
      <c r="B566" s="29" t="s">
        <v>1513</v>
      </c>
      <c r="C566" s="26" t="s">
        <v>1512</v>
      </c>
      <c r="D566" s="27" t="s">
        <v>2654</v>
      </c>
      <c r="E566" s="28" t="s">
        <v>388</v>
      </c>
      <c r="F566" s="27" t="s">
        <v>387</v>
      </c>
      <c r="G566" s="28" t="s">
        <v>1527</v>
      </c>
      <c r="H566" s="27" t="s">
        <v>1526</v>
      </c>
      <c r="M566"/>
    </row>
    <row r="567" spans="1:13" ht="19.899999999999999" customHeight="1" x14ac:dyDescent="0.25">
      <c r="A567" s="26" t="s">
        <v>120</v>
      </c>
      <c r="B567" s="29" t="s">
        <v>1513</v>
      </c>
      <c r="C567" s="26" t="s">
        <v>1512</v>
      </c>
      <c r="D567" s="27" t="s">
        <v>2654</v>
      </c>
      <c r="E567" s="28" t="s">
        <v>388</v>
      </c>
      <c r="F567" s="27" t="s">
        <v>387</v>
      </c>
      <c r="G567" s="28" t="s">
        <v>1525</v>
      </c>
      <c r="H567" s="27" t="s">
        <v>1524</v>
      </c>
      <c r="M567"/>
    </row>
    <row r="568" spans="1:13" ht="19.899999999999999" customHeight="1" x14ac:dyDescent="0.25">
      <c r="A568" s="26" t="s">
        <v>120</v>
      </c>
      <c r="B568" s="29" t="s">
        <v>1513</v>
      </c>
      <c r="C568" s="26" t="s">
        <v>1512</v>
      </c>
      <c r="D568" s="27" t="s">
        <v>2654</v>
      </c>
      <c r="E568" s="28" t="s">
        <v>388</v>
      </c>
      <c r="F568" s="27" t="s">
        <v>387</v>
      </c>
      <c r="G568" s="28" t="s">
        <v>1523</v>
      </c>
      <c r="H568" s="27" t="s">
        <v>1522</v>
      </c>
      <c r="M568"/>
    </row>
    <row r="569" spans="1:13" ht="19.899999999999999" customHeight="1" x14ac:dyDescent="0.25">
      <c r="A569" s="26" t="s">
        <v>120</v>
      </c>
      <c r="B569" s="29" t="s">
        <v>1513</v>
      </c>
      <c r="C569" s="26" t="s">
        <v>1512</v>
      </c>
      <c r="D569" s="27" t="s">
        <v>2654</v>
      </c>
      <c r="E569" s="28" t="s">
        <v>388</v>
      </c>
      <c r="F569" s="27" t="s">
        <v>387</v>
      </c>
      <c r="G569" s="28" t="s">
        <v>1521</v>
      </c>
      <c r="H569" s="27" t="s">
        <v>1520</v>
      </c>
      <c r="M569"/>
    </row>
    <row r="570" spans="1:13" ht="19.899999999999999" customHeight="1" x14ac:dyDescent="0.25">
      <c r="A570" s="26" t="s">
        <v>120</v>
      </c>
      <c r="B570" s="29" t="s">
        <v>1513</v>
      </c>
      <c r="C570" s="26" t="s">
        <v>1512</v>
      </c>
      <c r="D570" s="27" t="s">
        <v>2654</v>
      </c>
      <c r="E570" s="28" t="s">
        <v>388</v>
      </c>
      <c r="F570" s="27" t="s">
        <v>387</v>
      </c>
      <c r="G570" s="28" t="s">
        <v>1519</v>
      </c>
      <c r="H570" s="27" t="s">
        <v>1518</v>
      </c>
      <c r="M570"/>
    </row>
    <row r="571" spans="1:13" ht="19.899999999999999" customHeight="1" x14ac:dyDescent="0.25">
      <c r="A571" s="26" t="s">
        <v>120</v>
      </c>
      <c r="B571" s="29" t="s">
        <v>1513</v>
      </c>
      <c r="C571" s="26" t="s">
        <v>1512</v>
      </c>
      <c r="D571" s="27" t="s">
        <v>2654</v>
      </c>
      <c r="E571" s="28" t="s">
        <v>366</v>
      </c>
      <c r="F571" s="27" t="s">
        <v>365</v>
      </c>
      <c r="G571" s="28" t="s">
        <v>1517</v>
      </c>
      <c r="H571" s="27" t="s">
        <v>1516</v>
      </c>
      <c r="M571"/>
    </row>
    <row r="572" spans="1:13" ht="19.899999999999999" customHeight="1" x14ac:dyDescent="0.25">
      <c r="A572" s="26" t="s">
        <v>120</v>
      </c>
      <c r="B572" s="29" t="s">
        <v>1513</v>
      </c>
      <c r="C572" s="26" t="s">
        <v>1512</v>
      </c>
      <c r="D572" s="27" t="s">
        <v>2654</v>
      </c>
      <c r="E572" s="28" t="s">
        <v>366</v>
      </c>
      <c r="F572" s="27" t="s">
        <v>365</v>
      </c>
      <c r="G572" s="28" t="s">
        <v>1515</v>
      </c>
      <c r="H572" s="27" t="s">
        <v>1514</v>
      </c>
      <c r="M572"/>
    </row>
    <row r="573" spans="1:13" ht="19.899999999999999" customHeight="1" x14ac:dyDescent="0.25">
      <c r="A573" s="26" t="s">
        <v>120</v>
      </c>
      <c r="B573" s="29" t="s">
        <v>1513</v>
      </c>
      <c r="C573" s="26" t="s">
        <v>1512</v>
      </c>
      <c r="D573" s="27" t="s">
        <v>2654</v>
      </c>
      <c r="E573" s="28" t="s">
        <v>366</v>
      </c>
      <c r="F573" s="27" t="s">
        <v>365</v>
      </c>
      <c r="G573" s="28" t="s">
        <v>1511</v>
      </c>
      <c r="H573" s="27" t="s">
        <v>1510</v>
      </c>
      <c r="M573"/>
    </row>
    <row r="574" spans="1:13" ht="19.899999999999999" customHeight="1" x14ac:dyDescent="0.25">
      <c r="A574" s="26" t="s">
        <v>120</v>
      </c>
      <c r="B574" s="29" t="s">
        <v>616</v>
      </c>
      <c r="C574" s="26" t="s">
        <v>615</v>
      </c>
      <c r="D574" s="27" t="s">
        <v>2654</v>
      </c>
      <c r="E574" s="28" t="s">
        <v>366</v>
      </c>
      <c r="F574" s="27" t="s">
        <v>365</v>
      </c>
      <c r="G574" s="28" t="s">
        <v>1509</v>
      </c>
      <c r="H574" s="27" t="s">
        <v>1507</v>
      </c>
      <c r="M574"/>
    </row>
    <row r="575" spans="1:13" ht="19.899999999999999" customHeight="1" x14ac:dyDescent="0.25">
      <c r="A575" s="26" t="s">
        <v>120</v>
      </c>
      <c r="B575" s="29" t="s">
        <v>616</v>
      </c>
      <c r="C575" s="26" t="s">
        <v>615</v>
      </c>
      <c r="D575" s="27" t="s">
        <v>2654</v>
      </c>
      <c r="E575" s="28" t="s">
        <v>366</v>
      </c>
      <c r="F575" s="27" t="s">
        <v>365</v>
      </c>
      <c r="G575" s="28" t="s">
        <v>1508</v>
      </c>
      <c r="H575" s="27" t="s">
        <v>1507</v>
      </c>
      <c r="M575"/>
    </row>
    <row r="576" spans="1:13" ht="19.899999999999999" customHeight="1" x14ac:dyDescent="0.25">
      <c r="A576" s="26" t="s">
        <v>120</v>
      </c>
      <c r="B576" s="29" t="s">
        <v>616</v>
      </c>
      <c r="C576" s="26" t="s">
        <v>615</v>
      </c>
      <c r="D576" s="27" t="s">
        <v>2654</v>
      </c>
      <c r="E576" s="28" t="s">
        <v>366</v>
      </c>
      <c r="F576" s="27" t="s">
        <v>365</v>
      </c>
      <c r="G576" s="28" t="s">
        <v>1506</v>
      </c>
      <c r="H576" s="27" t="s">
        <v>1505</v>
      </c>
      <c r="M576"/>
    </row>
    <row r="577" spans="1:13" ht="19.899999999999999" customHeight="1" x14ac:dyDescent="0.25">
      <c r="A577" s="26" t="s">
        <v>120</v>
      </c>
      <c r="B577" s="29" t="s">
        <v>616</v>
      </c>
      <c r="C577" s="26" t="s">
        <v>615</v>
      </c>
      <c r="D577" s="27" t="s">
        <v>2654</v>
      </c>
      <c r="E577" s="28" t="s">
        <v>366</v>
      </c>
      <c r="F577" s="27" t="s">
        <v>365</v>
      </c>
      <c r="G577" s="28" t="s">
        <v>1504</v>
      </c>
      <c r="H577" s="27" t="s">
        <v>1503</v>
      </c>
      <c r="M577"/>
    </row>
    <row r="578" spans="1:13" ht="19.899999999999999" customHeight="1" x14ac:dyDescent="0.25">
      <c r="A578" s="26" t="s">
        <v>120</v>
      </c>
      <c r="B578" s="29" t="s">
        <v>616</v>
      </c>
      <c r="C578" s="26" t="s">
        <v>615</v>
      </c>
      <c r="D578" s="27" t="s">
        <v>2654</v>
      </c>
      <c r="E578" s="28" t="s">
        <v>366</v>
      </c>
      <c r="F578" s="27" t="s">
        <v>365</v>
      </c>
      <c r="G578" s="28" t="s">
        <v>1502</v>
      </c>
      <c r="H578" s="27" t="s">
        <v>1501</v>
      </c>
      <c r="M578"/>
    </row>
    <row r="579" spans="1:13" ht="19.899999999999999" customHeight="1" x14ac:dyDescent="0.25">
      <c r="A579" s="26" t="s">
        <v>120</v>
      </c>
      <c r="B579" s="29" t="s">
        <v>616</v>
      </c>
      <c r="C579" s="26" t="s">
        <v>615</v>
      </c>
      <c r="D579" s="27" t="s">
        <v>2654</v>
      </c>
      <c r="E579" s="28" t="s">
        <v>366</v>
      </c>
      <c r="F579" s="27" t="s">
        <v>365</v>
      </c>
      <c r="G579" s="28" t="s">
        <v>1500</v>
      </c>
      <c r="H579" s="27" t="s">
        <v>1499</v>
      </c>
      <c r="M579"/>
    </row>
    <row r="580" spans="1:13" ht="19.899999999999999" customHeight="1" x14ac:dyDescent="0.25">
      <c r="A580" s="26" t="s">
        <v>120</v>
      </c>
      <c r="B580" s="29" t="s">
        <v>616</v>
      </c>
      <c r="C580" s="26" t="s">
        <v>615</v>
      </c>
      <c r="D580" s="27" t="s">
        <v>2654</v>
      </c>
      <c r="E580" s="28" t="s">
        <v>366</v>
      </c>
      <c r="F580" s="27" t="s">
        <v>365</v>
      </c>
      <c r="G580" s="28" t="s">
        <v>1497</v>
      </c>
      <c r="H580" s="27" t="s">
        <v>1496</v>
      </c>
      <c r="M580"/>
    </row>
    <row r="581" spans="1:13" ht="19.899999999999999" customHeight="1" x14ac:dyDescent="0.25">
      <c r="A581" s="26" t="s">
        <v>120</v>
      </c>
      <c r="B581" s="29" t="s">
        <v>616</v>
      </c>
      <c r="C581" s="26" t="s">
        <v>615</v>
      </c>
      <c r="D581" s="27" t="s">
        <v>2655</v>
      </c>
      <c r="E581" s="28" t="s">
        <v>200</v>
      </c>
      <c r="F581" s="27" t="s">
        <v>199</v>
      </c>
      <c r="G581" s="28" t="s">
        <v>1495</v>
      </c>
      <c r="H581" s="27" t="s">
        <v>1494</v>
      </c>
      <c r="M581"/>
    </row>
    <row r="582" spans="1:13" ht="19.899999999999999" customHeight="1" x14ac:dyDescent="0.25">
      <c r="A582" s="26" t="s">
        <v>120</v>
      </c>
      <c r="B582" s="29" t="s">
        <v>147</v>
      </c>
      <c r="C582" s="26" t="s">
        <v>146</v>
      </c>
      <c r="D582" s="27" t="s">
        <v>2655</v>
      </c>
      <c r="E582" s="28" t="s">
        <v>200</v>
      </c>
      <c r="F582" s="27" t="s">
        <v>199</v>
      </c>
      <c r="G582" s="28" t="s">
        <v>1493</v>
      </c>
      <c r="H582" s="27" t="s">
        <v>1492</v>
      </c>
      <c r="M582"/>
    </row>
    <row r="583" spans="1:13" ht="19.899999999999999" customHeight="1" x14ac:dyDescent="0.25">
      <c r="A583" s="26" t="s">
        <v>120</v>
      </c>
      <c r="B583" s="29" t="s">
        <v>147</v>
      </c>
      <c r="C583" s="26" t="s">
        <v>146</v>
      </c>
      <c r="D583" s="27" t="s">
        <v>2655</v>
      </c>
      <c r="E583" s="28" t="s">
        <v>200</v>
      </c>
      <c r="F583" s="27" t="s">
        <v>199</v>
      </c>
      <c r="G583" s="28" t="s">
        <v>1491</v>
      </c>
      <c r="H583" s="27" t="s">
        <v>1490</v>
      </c>
      <c r="M583"/>
    </row>
    <row r="584" spans="1:13" ht="19.899999999999999" customHeight="1" x14ac:dyDescent="0.25">
      <c r="A584" s="26" t="s">
        <v>120</v>
      </c>
      <c r="B584" s="29" t="s">
        <v>147</v>
      </c>
      <c r="C584" s="26" t="s">
        <v>146</v>
      </c>
      <c r="D584" s="27" t="s">
        <v>2655</v>
      </c>
      <c r="E584" s="28" t="s">
        <v>200</v>
      </c>
      <c r="F584" s="27" t="s">
        <v>199</v>
      </c>
      <c r="G584" s="28" t="s">
        <v>1489</v>
      </c>
      <c r="H584" s="27" t="s">
        <v>1488</v>
      </c>
      <c r="M584"/>
    </row>
    <row r="585" spans="1:13" ht="19.899999999999999" customHeight="1" x14ac:dyDescent="0.25">
      <c r="A585" s="26" t="s">
        <v>120</v>
      </c>
      <c r="B585" s="29" t="s">
        <v>147</v>
      </c>
      <c r="C585" s="26" t="s">
        <v>146</v>
      </c>
      <c r="D585" s="27" t="s">
        <v>2655</v>
      </c>
      <c r="E585" s="28" t="s">
        <v>200</v>
      </c>
      <c r="F585" s="27" t="s">
        <v>199</v>
      </c>
      <c r="G585" s="28" t="s">
        <v>1487</v>
      </c>
      <c r="H585" s="27" t="s">
        <v>1486</v>
      </c>
      <c r="M585"/>
    </row>
    <row r="586" spans="1:13" ht="19.899999999999999" customHeight="1" x14ac:dyDescent="0.25">
      <c r="A586" s="26" t="s">
        <v>120</v>
      </c>
      <c r="B586" s="29" t="s">
        <v>147</v>
      </c>
      <c r="C586" s="26" t="s">
        <v>146</v>
      </c>
      <c r="D586" s="27" t="s">
        <v>2655</v>
      </c>
      <c r="E586" s="28" t="s">
        <v>200</v>
      </c>
      <c r="F586" s="27" t="s">
        <v>199</v>
      </c>
      <c r="G586" s="28" t="s">
        <v>1485</v>
      </c>
      <c r="H586" s="27" t="s">
        <v>1484</v>
      </c>
      <c r="M586"/>
    </row>
    <row r="587" spans="1:13" ht="19.899999999999999" customHeight="1" x14ac:dyDescent="0.25">
      <c r="A587" s="26" t="s">
        <v>120</v>
      </c>
      <c r="B587" s="29" t="s">
        <v>147</v>
      </c>
      <c r="C587" s="26" t="s">
        <v>146</v>
      </c>
      <c r="D587" s="27" t="s">
        <v>2655</v>
      </c>
      <c r="E587" s="28" t="s">
        <v>200</v>
      </c>
      <c r="F587" s="27" t="s">
        <v>199</v>
      </c>
      <c r="G587" s="28" t="s">
        <v>1483</v>
      </c>
      <c r="H587" s="27" t="s">
        <v>1482</v>
      </c>
      <c r="M587"/>
    </row>
    <row r="588" spans="1:13" ht="19.899999999999999" customHeight="1" x14ac:dyDescent="0.25">
      <c r="A588" s="26" t="s">
        <v>120</v>
      </c>
      <c r="B588" s="29" t="s">
        <v>147</v>
      </c>
      <c r="C588" s="26" t="s">
        <v>146</v>
      </c>
      <c r="D588" s="27" t="s">
        <v>2655</v>
      </c>
      <c r="E588" s="28" t="s">
        <v>200</v>
      </c>
      <c r="F588" s="27" t="s">
        <v>199</v>
      </c>
      <c r="G588" s="28" t="s">
        <v>1481</v>
      </c>
      <c r="H588" s="27" t="s">
        <v>1480</v>
      </c>
      <c r="M588"/>
    </row>
    <row r="589" spans="1:13" ht="19.899999999999999" customHeight="1" x14ac:dyDescent="0.25">
      <c r="A589" s="26" t="s">
        <v>120</v>
      </c>
      <c r="B589" s="29" t="s">
        <v>147</v>
      </c>
      <c r="C589" s="26" t="s">
        <v>146</v>
      </c>
      <c r="D589" s="27" t="s">
        <v>2655</v>
      </c>
      <c r="E589" s="28" t="s">
        <v>200</v>
      </c>
      <c r="F589" s="27" t="s">
        <v>199</v>
      </c>
      <c r="G589" s="28" t="s">
        <v>1479</v>
      </c>
      <c r="H589" s="27" t="s">
        <v>1478</v>
      </c>
      <c r="M589"/>
    </row>
    <row r="590" spans="1:13" ht="19.899999999999999" customHeight="1" x14ac:dyDescent="0.25">
      <c r="A590" s="26" t="s">
        <v>120</v>
      </c>
      <c r="B590" s="29" t="s">
        <v>147</v>
      </c>
      <c r="C590" s="26" t="s">
        <v>146</v>
      </c>
      <c r="D590" s="27" t="s">
        <v>2655</v>
      </c>
      <c r="E590" s="28" t="s">
        <v>178</v>
      </c>
      <c r="F590" s="27" t="s">
        <v>177</v>
      </c>
      <c r="G590" s="28" t="s">
        <v>1477</v>
      </c>
      <c r="H590" s="27" t="s">
        <v>1476</v>
      </c>
      <c r="M590"/>
    </row>
    <row r="591" spans="1:13" ht="19.899999999999999" customHeight="1" x14ac:dyDescent="0.25">
      <c r="A591" s="26" t="s">
        <v>120</v>
      </c>
      <c r="B591" s="29" t="s">
        <v>147</v>
      </c>
      <c r="C591" s="26" t="s">
        <v>146</v>
      </c>
      <c r="D591" s="27" t="s">
        <v>2655</v>
      </c>
      <c r="E591" s="28" t="s">
        <v>178</v>
      </c>
      <c r="F591" s="27" t="s">
        <v>177</v>
      </c>
      <c r="G591" s="28" t="s">
        <v>1475</v>
      </c>
      <c r="H591" s="27" t="s">
        <v>1474</v>
      </c>
      <c r="M591"/>
    </row>
    <row r="592" spans="1:13" ht="19.899999999999999" customHeight="1" x14ac:dyDescent="0.25">
      <c r="A592" s="26" t="s">
        <v>120</v>
      </c>
      <c r="B592" s="29" t="s">
        <v>147</v>
      </c>
      <c r="C592" s="26" t="s">
        <v>146</v>
      </c>
      <c r="D592" s="27" t="s">
        <v>2655</v>
      </c>
      <c r="E592" s="28" t="s">
        <v>178</v>
      </c>
      <c r="F592" s="27" t="s">
        <v>177</v>
      </c>
      <c r="G592" s="28" t="s">
        <v>1473</v>
      </c>
      <c r="H592" s="27" t="s">
        <v>1472</v>
      </c>
      <c r="M592"/>
    </row>
    <row r="593" spans="1:13" ht="19.899999999999999" customHeight="1" x14ac:dyDescent="0.25">
      <c r="A593" s="26" t="s">
        <v>120</v>
      </c>
      <c r="B593" s="29" t="s">
        <v>147</v>
      </c>
      <c r="C593" s="26" t="s">
        <v>146</v>
      </c>
      <c r="D593" s="27" t="s">
        <v>2655</v>
      </c>
      <c r="E593" s="28" t="s">
        <v>178</v>
      </c>
      <c r="F593" s="27" t="s">
        <v>177</v>
      </c>
      <c r="G593" s="28" t="s">
        <v>1471</v>
      </c>
      <c r="H593" s="27" t="s">
        <v>1470</v>
      </c>
      <c r="M593"/>
    </row>
    <row r="594" spans="1:13" ht="19.899999999999999" customHeight="1" x14ac:dyDescent="0.25">
      <c r="A594" s="26" t="s">
        <v>120</v>
      </c>
      <c r="B594" s="29" t="s">
        <v>147</v>
      </c>
      <c r="C594" s="26" t="s">
        <v>146</v>
      </c>
      <c r="D594" s="27" t="s">
        <v>2655</v>
      </c>
      <c r="E594" s="28" t="s">
        <v>178</v>
      </c>
      <c r="F594" s="27" t="s">
        <v>177</v>
      </c>
      <c r="G594" s="28" t="s">
        <v>1469</v>
      </c>
      <c r="H594" s="27" t="s">
        <v>1468</v>
      </c>
      <c r="M594"/>
    </row>
    <row r="595" spans="1:13" ht="19.899999999999999" customHeight="1" x14ac:dyDescent="0.25">
      <c r="A595" s="26" t="s">
        <v>120</v>
      </c>
      <c r="B595" s="29" t="s">
        <v>147</v>
      </c>
      <c r="C595" s="26" t="s">
        <v>146</v>
      </c>
      <c r="D595" s="27" t="s">
        <v>2655</v>
      </c>
      <c r="E595" s="28" t="s">
        <v>178</v>
      </c>
      <c r="F595" s="27" t="s">
        <v>177</v>
      </c>
      <c r="G595" s="28" t="s">
        <v>1467</v>
      </c>
      <c r="H595" s="27" t="s">
        <v>1466</v>
      </c>
      <c r="M595"/>
    </row>
    <row r="596" spans="1:13" ht="19.899999999999999" customHeight="1" x14ac:dyDescent="0.25">
      <c r="A596" s="26" t="s">
        <v>120</v>
      </c>
      <c r="B596" s="29" t="s">
        <v>147</v>
      </c>
      <c r="C596" s="26" t="s">
        <v>146</v>
      </c>
      <c r="D596" s="27" t="s">
        <v>2655</v>
      </c>
      <c r="E596" s="28" t="s">
        <v>178</v>
      </c>
      <c r="F596" s="27" t="s">
        <v>177</v>
      </c>
      <c r="G596" s="28" t="s">
        <v>1465</v>
      </c>
      <c r="H596" s="27" t="s">
        <v>1464</v>
      </c>
      <c r="M596"/>
    </row>
    <row r="597" spans="1:13" ht="19.899999999999999" customHeight="1" x14ac:dyDescent="0.25">
      <c r="A597" s="26" t="s">
        <v>120</v>
      </c>
      <c r="B597" s="29" t="s">
        <v>147</v>
      </c>
      <c r="C597" s="26" t="s">
        <v>146</v>
      </c>
      <c r="D597" s="27" t="s">
        <v>2655</v>
      </c>
      <c r="E597" s="28" t="s">
        <v>178</v>
      </c>
      <c r="F597" s="27" t="s">
        <v>177</v>
      </c>
      <c r="G597" s="28" t="s">
        <v>1463</v>
      </c>
      <c r="H597" s="27" t="s">
        <v>1462</v>
      </c>
      <c r="M597"/>
    </row>
    <row r="598" spans="1:13" ht="19.899999999999999" customHeight="1" x14ac:dyDescent="0.25">
      <c r="A598" s="26" t="s">
        <v>120</v>
      </c>
      <c r="B598" s="29" t="s">
        <v>147</v>
      </c>
      <c r="C598" s="26" t="s">
        <v>146</v>
      </c>
      <c r="D598" s="27" t="s">
        <v>2655</v>
      </c>
      <c r="E598" s="28" t="s">
        <v>178</v>
      </c>
      <c r="F598" s="27" t="s">
        <v>177</v>
      </c>
      <c r="G598" s="28" t="s">
        <v>1461</v>
      </c>
      <c r="H598" s="27" t="s">
        <v>1460</v>
      </c>
      <c r="M598"/>
    </row>
    <row r="599" spans="1:13" ht="19.899999999999999" customHeight="1" x14ac:dyDescent="0.25">
      <c r="A599" s="26" t="s">
        <v>120</v>
      </c>
      <c r="B599" s="29" t="s">
        <v>147</v>
      </c>
      <c r="C599" s="26" t="s">
        <v>146</v>
      </c>
      <c r="D599" s="27" t="s">
        <v>2655</v>
      </c>
      <c r="E599" s="28" t="s">
        <v>168</v>
      </c>
      <c r="F599" s="27" t="s">
        <v>167</v>
      </c>
      <c r="G599" s="28" t="s">
        <v>1459</v>
      </c>
      <c r="H599" s="27" t="s">
        <v>1458</v>
      </c>
      <c r="M599"/>
    </row>
    <row r="600" spans="1:13" ht="19.899999999999999" customHeight="1" x14ac:dyDescent="0.25">
      <c r="A600" s="26" t="s">
        <v>120</v>
      </c>
      <c r="B600" s="29" t="s">
        <v>99</v>
      </c>
      <c r="C600" s="26" t="s">
        <v>98</v>
      </c>
      <c r="D600" s="27" t="s">
        <v>2655</v>
      </c>
      <c r="E600" s="28" t="s">
        <v>168</v>
      </c>
      <c r="F600" s="27" t="s">
        <v>167</v>
      </c>
      <c r="G600" s="28" t="s">
        <v>1457</v>
      </c>
      <c r="H600" s="27" t="s">
        <v>1456</v>
      </c>
      <c r="M600"/>
    </row>
    <row r="601" spans="1:13" ht="19.899999999999999" customHeight="1" x14ac:dyDescent="0.25">
      <c r="A601" s="26" t="s">
        <v>120</v>
      </c>
      <c r="B601" s="29" t="s">
        <v>99</v>
      </c>
      <c r="C601" s="26" t="s">
        <v>98</v>
      </c>
      <c r="D601" s="27" t="s">
        <v>2655</v>
      </c>
      <c r="E601" s="28" t="s">
        <v>168</v>
      </c>
      <c r="F601" s="27" t="s">
        <v>167</v>
      </c>
      <c r="G601" s="28" t="s">
        <v>1455</v>
      </c>
      <c r="H601" s="27" t="s">
        <v>1454</v>
      </c>
      <c r="M601"/>
    </row>
    <row r="602" spans="1:13" ht="19.899999999999999" customHeight="1" x14ac:dyDescent="0.25">
      <c r="A602" s="26" t="s">
        <v>120</v>
      </c>
      <c r="B602" s="29" t="s">
        <v>99</v>
      </c>
      <c r="C602" s="26" t="s">
        <v>98</v>
      </c>
      <c r="D602" s="27" t="s">
        <v>2655</v>
      </c>
      <c r="E602" s="28" t="s">
        <v>168</v>
      </c>
      <c r="F602" s="27" t="s">
        <v>167</v>
      </c>
      <c r="G602" s="28" t="s">
        <v>1453</v>
      </c>
      <c r="H602" s="27" t="s">
        <v>1452</v>
      </c>
      <c r="M602"/>
    </row>
    <row r="603" spans="1:13" ht="19.899999999999999" customHeight="1" x14ac:dyDescent="0.25">
      <c r="A603" s="26" t="s">
        <v>120</v>
      </c>
      <c r="B603" s="29" t="s">
        <v>99</v>
      </c>
      <c r="C603" s="26" t="s">
        <v>98</v>
      </c>
      <c r="D603" s="27" t="s">
        <v>2655</v>
      </c>
      <c r="E603" s="28" t="s">
        <v>155</v>
      </c>
      <c r="F603" s="27" t="s">
        <v>154</v>
      </c>
      <c r="G603" s="28" t="s">
        <v>1451</v>
      </c>
      <c r="H603" s="27" t="s">
        <v>1450</v>
      </c>
      <c r="M603"/>
    </row>
    <row r="604" spans="1:13" ht="19.899999999999999" customHeight="1" x14ac:dyDescent="0.25">
      <c r="A604" s="26" t="s">
        <v>120</v>
      </c>
      <c r="B604" s="29" t="s">
        <v>99</v>
      </c>
      <c r="C604" s="26" t="s">
        <v>98</v>
      </c>
      <c r="D604" s="27" t="s">
        <v>2655</v>
      </c>
      <c r="E604" s="28" t="s">
        <v>155</v>
      </c>
      <c r="F604" s="27" t="s">
        <v>154</v>
      </c>
      <c r="G604" s="28" t="s">
        <v>1449</v>
      </c>
      <c r="H604" s="27" t="s">
        <v>1448</v>
      </c>
      <c r="M604"/>
    </row>
    <row r="605" spans="1:13" ht="19.899999999999999" customHeight="1" x14ac:dyDescent="0.25">
      <c r="A605" s="26" t="s">
        <v>120</v>
      </c>
      <c r="B605" s="29" t="s">
        <v>99</v>
      </c>
      <c r="C605" s="26" t="s">
        <v>98</v>
      </c>
      <c r="D605" s="27" t="s">
        <v>2655</v>
      </c>
      <c r="E605" s="28" t="s">
        <v>155</v>
      </c>
      <c r="F605" s="27" t="s">
        <v>154</v>
      </c>
      <c r="G605" s="28" t="s">
        <v>1447</v>
      </c>
      <c r="H605" s="27" t="s">
        <v>1446</v>
      </c>
      <c r="M605"/>
    </row>
    <row r="606" spans="1:13" ht="19.899999999999999" customHeight="1" x14ac:dyDescent="0.25">
      <c r="A606" s="26" t="s">
        <v>120</v>
      </c>
      <c r="B606" s="29" t="s">
        <v>99</v>
      </c>
      <c r="C606" s="26" t="s">
        <v>98</v>
      </c>
      <c r="D606" s="27" t="s">
        <v>2655</v>
      </c>
      <c r="E606" s="28" t="s">
        <v>155</v>
      </c>
      <c r="F606" s="27" t="s">
        <v>154</v>
      </c>
      <c r="G606" s="28" t="s">
        <v>1445</v>
      </c>
      <c r="H606" s="27" t="s">
        <v>154</v>
      </c>
      <c r="M606"/>
    </row>
    <row r="607" spans="1:13" ht="19.899999999999999" customHeight="1" x14ac:dyDescent="0.25">
      <c r="A607" s="26" t="s">
        <v>120</v>
      </c>
      <c r="B607" s="29" t="s">
        <v>99</v>
      </c>
      <c r="C607" s="26" t="s">
        <v>98</v>
      </c>
      <c r="D607" s="27" t="s">
        <v>2655</v>
      </c>
      <c r="E607" s="28" t="s">
        <v>155</v>
      </c>
      <c r="F607" s="27" t="s">
        <v>154</v>
      </c>
      <c r="G607" s="28" t="s">
        <v>1444</v>
      </c>
      <c r="H607" s="27" t="s">
        <v>1443</v>
      </c>
      <c r="M607"/>
    </row>
    <row r="608" spans="1:13" ht="19.899999999999999" customHeight="1" x14ac:dyDescent="0.25">
      <c r="A608" s="26" t="s">
        <v>120</v>
      </c>
      <c r="B608" s="29" t="s">
        <v>99</v>
      </c>
      <c r="C608" s="26" t="s">
        <v>98</v>
      </c>
      <c r="D608" s="27" t="s">
        <v>2655</v>
      </c>
      <c r="E608" s="28" t="s">
        <v>155</v>
      </c>
      <c r="F608" s="27" t="s">
        <v>154</v>
      </c>
      <c r="G608" s="28" t="s">
        <v>1442</v>
      </c>
      <c r="H608" s="27" t="s">
        <v>1441</v>
      </c>
      <c r="M608"/>
    </row>
    <row r="609" spans="1:13" ht="19.899999999999999" customHeight="1" x14ac:dyDescent="0.25">
      <c r="A609" s="26" t="s">
        <v>120</v>
      </c>
      <c r="B609" s="29" t="s">
        <v>99</v>
      </c>
      <c r="C609" s="26" t="s">
        <v>98</v>
      </c>
      <c r="D609" s="27" t="s">
        <v>2655</v>
      </c>
      <c r="E609" s="28" t="s">
        <v>134</v>
      </c>
      <c r="F609" s="27" t="s">
        <v>133</v>
      </c>
      <c r="G609" s="28" t="s">
        <v>1440</v>
      </c>
      <c r="H609" s="27" t="s">
        <v>1439</v>
      </c>
      <c r="M609"/>
    </row>
    <row r="610" spans="1:13" ht="19.899999999999999" customHeight="1" x14ac:dyDescent="0.25">
      <c r="A610" s="26" t="s">
        <v>120</v>
      </c>
      <c r="B610" s="29" t="s">
        <v>99</v>
      </c>
      <c r="C610" s="26" t="s">
        <v>98</v>
      </c>
      <c r="D610" s="27" t="s">
        <v>2655</v>
      </c>
      <c r="E610" s="28" t="s">
        <v>134</v>
      </c>
      <c r="F610" s="27" t="s">
        <v>133</v>
      </c>
      <c r="G610" s="28" t="s">
        <v>1438</v>
      </c>
      <c r="H610" s="27" t="s">
        <v>1437</v>
      </c>
      <c r="M610"/>
    </row>
    <row r="611" spans="1:13" ht="19.899999999999999" customHeight="1" x14ac:dyDescent="0.25">
      <c r="A611" s="26" t="s">
        <v>120</v>
      </c>
      <c r="B611" s="29" t="s">
        <v>99</v>
      </c>
      <c r="C611" s="26" t="s">
        <v>98</v>
      </c>
      <c r="D611" s="27" t="s">
        <v>2655</v>
      </c>
      <c r="E611" s="28" t="s">
        <v>134</v>
      </c>
      <c r="F611" s="27" t="s">
        <v>133</v>
      </c>
      <c r="G611" s="28" t="s">
        <v>1436</v>
      </c>
      <c r="H611" s="27" t="s">
        <v>1435</v>
      </c>
      <c r="M611"/>
    </row>
    <row r="612" spans="1:13" ht="19.899999999999999" customHeight="1" x14ac:dyDescent="0.25">
      <c r="A612" s="26" t="s">
        <v>120</v>
      </c>
      <c r="B612" s="29" t="s">
        <v>99</v>
      </c>
      <c r="C612" s="26" t="s">
        <v>98</v>
      </c>
      <c r="D612" s="27" t="s">
        <v>2655</v>
      </c>
      <c r="E612" s="28" t="s">
        <v>134</v>
      </c>
      <c r="F612" s="27" t="s">
        <v>133</v>
      </c>
      <c r="G612" s="28" t="s">
        <v>1434</v>
      </c>
      <c r="H612" s="27" t="s">
        <v>1433</v>
      </c>
      <c r="M612"/>
    </row>
    <row r="613" spans="1:13" ht="19.899999999999999" customHeight="1" x14ac:dyDescent="0.25">
      <c r="A613" s="26" t="s">
        <v>120</v>
      </c>
      <c r="B613" s="29" t="s">
        <v>99</v>
      </c>
      <c r="C613" s="26" t="s">
        <v>98</v>
      </c>
      <c r="D613" s="27" t="s">
        <v>2655</v>
      </c>
      <c r="E613" s="28" t="s">
        <v>134</v>
      </c>
      <c r="F613" s="27" t="s">
        <v>133</v>
      </c>
      <c r="G613" s="28" t="s">
        <v>1432</v>
      </c>
      <c r="H613" s="27" t="s">
        <v>1431</v>
      </c>
      <c r="M613"/>
    </row>
    <row r="614" spans="1:13" ht="19.899999999999999" customHeight="1" x14ac:dyDescent="0.25">
      <c r="A614" s="26" t="s">
        <v>120</v>
      </c>
      <c r="B614" s="29" t="s">
        <v>99</v>
      </c>
      <c r="C614" s="26" t="s">
        <v>98</v>
      </c>
      <c r="D614" s="27" t="s">
        <v>2655</v>
      </c>
      <c r="E614" s="28" t="s">
        <v>134</v>
      </c>
      <c r="F614" s="27" t="s">
        <v>133</v>
      </c>
      <c r="G614" s="28" t="s">
        <v>1430</v>
      </c>
      <c r="H614" s="27" t="s">
        <v>1429</v>
      </c>
      <c r="M614"/>
    </row>
    <row r="615" spans="1:13" ht="19.899999999999999" customHeight="1" x14ac:dyDescent="0.25">
      <c r="A615" s="26" t="s">
        <v>120</v>
      </c>
      <c r="B615" s="29" t="s">
        <v>99</v>
      </c>
      <c r="C615" s="26" t="s">
        <v>98</v>
      </c>
      <c r="D615" s="27" t="s">
        <v>2655</v>
      </c>
      <c r="E615" s="28" t="s">
        <v>134</v>
      </c>
      <c r="F615" s="27" t="s">
        <v>133</v>
      </c>
      <c r="G615" s="28" t="s">
        <v>1428</v>
      </c>
      <c r="H615" s="27" t="s">
        <v>1374</v>
      </c>
      <c r="M615"/>
    </row>
    <row r="616" spans="1:13" ht="19.899999999999999" customHeight="1" x14ac:dyDescent="0.25">
      <c r="A616" s="26" t="s">
        <v>120</v>
      </c>
      <c r="B616" s="29" t="s">
        <v>1397</v>
      </c>
      <c r="C616" s="26" t="s">
        <v>1396</v>
      </c>
      <c r="D616" s="27" t="s">
        <v>2655</v>
      </c>
      <c r="E616" s="28" t="s">
        <v>134</v>
      </c>
      <c r="F616" s="27" t="s">
        <v>133</v>
      </c>
      <c r="G616" s="28" t="s">
        <v>1427</v>
      </c>
      <c r="H616" s="27" t="s">
        <v>1426</v>
      </c>
      <c r="M616"/>
    </row>
    <row r="617" spans="1:13" ht="19.899999999999999" customHeight="1" x14ac:dyDescent="0.25">
      <c r="A617" s="26" t="s">
        <v>120</v>
      </c>
      <c r="B617" s="29" t="s">
        <v>1397</v>
      </c>
      <c r="C617" s="26" t="s">
        <v>1396</v>
      </c>
      <c r="D617" s="27" t="s">
        <v>2655</v>
      </c>
      <c r="E617" s="28" t="s">
        <v>134</v>
      </c>
      <c r="F617" s="27" t="s">
        <v>133</v>
      </c>
      <c r="G617" s="28" t="s">
        <v>1425</v>
      </c>
      <c r="H617" s="27" t="s">
        <v>1424</v>
      </c>
      <c r="M617"/>
    </row>
    <row r="618" spans="1:13" ht="19.899999999999999" customHeight="1" x14ac:dyDescent="0.25">
      <c r="A618" s="26" t="s">
        <v>120</v>
      </c>
      <c r="B618" s="29" t="s">
        <v>1397</v>
      </c>
      <c r="C618" s="26" t="s">
        <v>1396</v>
      </c>
      <c r="D618" s="27" t="s">
        <v>2655</v>
      </c>
      <c r="E618" s="28" t="s">
        <v>119</v>
      </c>
      <c r="F618" s="27" t="s">
        <v>118</v>
      </c>
      <c r="G618" s="28" t="s">
        <v>1423</v>
      </c>
      <c r="H618" s="27" t="s">
        <v>1422</v>
      </c>
      <c r="M618"/>
    </row>
    <row r="619" spans="1:13" ht="19.899999999999999" customHeight="1" x14ac:dyDescent="0.25">
      <c r="A619" s="26" t="s">
        <v>120</v>
      </c>
      <c r="B619" s="29" t="s">
        <v>1397</v>
      </c>
      <c r="C619" s="26" t="s">
        <v>1396</v>
      </c>
      <c r="D619" s="27" t="s">
        <v>2655</v>
      </c>
      <c r="E619" s="28" t="s">
        <v>119</v>
      </c>
      <c r="F619" s="27" t="s">
        <v>118</v>
      </c>
      <c r="G619" s="28" t="s">
        <v>1421</v>
      </c>
      <c r="H619" s="27" t="s">
        <v>1420</v>
      </c>
      <c r="M619"/>
    </row>
    <row r="620" spans="1:13" ht="19.899999999999999" customHeight="1" x14ac:dyDescent="0.25">
      <c r="A620" s="26" t="s">
        <v>120</v>
      </c>
      <c r="B620" s="29" t="s">
        <v>1397</v>
      </c>
      <c r="C620" s="26" t="s">
        <v>1396</v>
      </c>
      <c r="D620" s="27" t="s">
        <v>2655</v>
      </c>
      <c r="E620" s="28" t="s">
        <v>119</v>
      </c>
      <c r="F620" s="27" t="s">
        <v>118</v>
      </c>
      <c r="G620" s="28" t="s">
        <v>1419</v>
      </c>
      <c r="H620" s="27" t="s">
        <v>1418</v>
      </c>
      <c r="M620"/>
    </row>
    <row r="621" spans="1:13" ht="19.899999999999999" customHeight="1" x14ac:dyDescent="0.25">
      <c r="A621" s="26" t="s">
        <v>120</v>
      </c>
      <c r="B621" s="29" t="s">
        <v>1397</v>
      </c>
      <c r="C621" s="26" t="s">
        <v>1396</v>
      </c>
      <c r="D621" s="27" t="s">
        <v>2655</v>
      </c>
      <c r="E621" s="28" t="s">
        <v>119</v>
      </c>
      <c r="F621" s="27" t="s">
        <v>118</v>
      </c>
      <c r="G621" s="28" t="s">
        <v>1417</v>
      </c>
      <c r="H621" s="27" t="s">
        <v>1416</v>
      </c>
      <c r="M621"/>
    </row>
    <row r="622" spans="1:13" ht="19.899999999999999" customHeight="1" x14ac:dyDescent="0.25">
      <c r="A622" s="26" t="s">
        <v>120</v>
      </c>
      <c r="B622" s="29" t="s">
        <v>1397</v>
      </c>
      <c r="C622" s="26" t="s">
        <v>1396</v>
      </c>
      <c r="D622" s="27" t="s">
        <v>2655</v>
      </c>
      <c r="E622" s="28" t="s">
        <v>119</v>
      </c>
      <c r="F622" s="27" t="s">
        <v>118</v>
      </c>
      <c r="G622" s="28" t="s">
        <v>1415</v>
      </c>
      <c r="H622" s="27" t="s">
        <v>1414</v>
      </c>
      <c r="M622"/>
    </row>
    <row r="623" spans="1:13" ht="19.899999999999999" customHeight="1" x14ac:dyDescent="0.25">
      <c r="A623" s="26" t="s">
        <v>120</v>
      </c>
      <c r="B623" s="29" t="s">
        <v>1397</v>
      </c>
      <c r="C623" s="26" t="s">
        <v>1396</v>
      </c>
      <c r="D623" s="27" t="s">
        <v>2655</v>
      </c>
      <c r="E623" s="28" t="s">
        <v>119</v>
      </c>
      <c r="F623" s="27" t="s">
        <v>118</v>
      </c>
      <c r="G623" s="28" t="s">
        <v>1412</v>
      </c>
      <c r="H623" s="27" t="s">
        <v>1411</v>
      </c>
      <c r="M623"/>
    </row>
    <row r="624" spans="1:13" ht="19.899999999999999" customHeight="1" x14ac:dyDescent="0.25">
      <c r="A624" s="26" t="s">
        <v>120</v>
      </c>
      <c r="B624" s="29" t="s">
        <v>1397</v>
      </c>
      <c r="C624" s="26" t="s">
        <v>1396</v>
      </c>
      <c r="D624" s="27" t="s">
        <v>2656</v>
      </c>
      <c r="E624" s="28" t="s">
        <v>1409</v>
      </c>
      <c r="F624" s="27" t="s">
        <v>1408</v>
      </c>
      <c r="G624" s="28" t="s">
        <v>115</v>
      </c>
      <c r="H624" s="27" t="s">
        <v>114</v>
      </c>
      <c r="M624"/>
    </row>
    <row r="625" spans="1:13" ht="19.899999999999999" customHeight="1" x14ac:dyDescent="0.25">
      <c r="A625" s="26" t="s">
        <v>120</v>
      </c>
      <c r="B625" s="29" t="s">
        <v>1397</v>
      </c>
      <c r="C625" s="26" t="s">
        <v>1396</v>
      </c>
      <c r="D625" s="27" t="s">
        <v>2656</v>
      </c>
      <c r="E625" s="28" t="s">
        <v>1409</v>
      </c>
      <c r="F625" s="27" t="s">
        <v>1408</v>
      </c>
      <c r="G625" s="28" t="s">
        <v>111</v>
      </c>
      <c r="H625" s="27" t="s">
        <v>110</v>
      </c>
      <c r="M625"/>
    </row>
    <row r="626" spans="1:13" ht="19.899999999999999" customHeight="1" x14ac:dyDescent="0.25">
      <c r="A626" s="26" t="s">
        <v>120</v>
      </c>
      <c r="B626" s="29" t="s">
        <v>1397</v>
      </c>
      <c r="C626" s="26" t="s">
        <v>1396</v>
      </c>
      <c r="D626" s="27" t="s">
        <v>2656</v>
      </c>
      <c r="E626" s="28" t="s">
        <v>1409</v>
      </c>
      <c r="F626" s="27" t="s">
        <v>1408</v>
      </c>
      <c r="G626" s="28" t="s">
        <v>107</v>
      </c>
      <c r="H626" s="27" t="s">
        <v>106</v>
      </c>
      <c r="M626"/>
    </row>
    <row r="627" spans="1:13" ht="19.899999999999999" customHeight="1" x14ac:dyDescent="0.25">
      <c r="A627" s="26" t="s">
        <v>120</v>
      </c>
      <c r="B627" s="29" t="s">
        <v>1397</v>
      </c>
      <c r="C627" s="26" t="s">
        <v>1396</v>
      </c>
      <c r="D627" s="27" t="s">
        <v>2656</v>
      </c>
      <c r="E627" s="28" t="s">
        <v>1409</v>
      </c>
      <c r="F627" s="27" t="s">
        <v>1408</v>
      </c>
      <c r="G627" s="28" t="s">
        <v>102</v>
      </c>
      <c r="H627" s="27" t="s">
        <v>101</v>
      </c>
      <c r="M627"/>
    </row>
    <row r="628" spans="1:13" ht="19.899999999999999" customHeight="1" x14ac:dyDescent="0.25">
      <c r="A628" s="26" t="s">
        <v>120</v>
      </c>
      <c r="B628" s="29" t="s">
        <v>1397</v>
      </c>
      <c r="C628" s="26" t="s">
        <v>1396</v>
      </c>
      <c r="D628" s="27" t="s">
        <v>2657</v>
      </c>
      <c r="E628" s="28" t="s">
        <v>1405</v>
      </c>
      <c r="F628" s="27" t="s">
        <v>1404</v>
      </c>
      <c r="G628" s="28" t="s">
        <v>1407</v>
      </c>
      <c r="H628" s="27" t="s">
        <v>1406</v>
      </c>
      <c r="M628"/>
    </row>
    <row r="629" spans="1:13" ht="19.899999999999999" customHeight="1" x14ac:dyDescent="0.25">
      <c r="A629" s="26" t="s">
        <v>120</v>
      </c>
      <c r="B629" s="29" t="s">
        <v>1397</v>
      </c>
      <c r="C629" s="26" t="s">
        <v>1396</v>
      </c>
      <c r="D629" s="27" t="s">
        <v>2657</v>
      </c>
      <c r="E629" s="28" t="s">
        <v>1405</v>
      </c>
      <c r="F629" s="27" t="s">
        <v>1404</v>
      </c>
      <c r="G629" s="28" t="s">
        <v>1403</v>
      </c>
      <c r="H629" s="27" t="s">
        <v>1402</v>
      </c>
      <c r="M629"/>
    </row>
    <row r="630" spans="1:13" ht="19.899999999999999" customHeight="1" x14ac:dyDescent="0.25">
      <c r="A630" s="26" t="s">
        <v>120</v>
      </c>
      <c r="B630" s="29" t="s">
        <v>1397</v>
      </c>
      <c r="C630" s="26" t="s">
        <v>1396</v>
      </c>
      <c r="D630" s="27" t="s">
        <v>2657</v>
      </c>
      <c r="E630" s="28" t="s">
        <v>1389</v>
      </c>
      <c r="F630" s="27" t="s">
        <v>1388</v>
      </c>
      <c r="G630" s="28" t="s">
        <v>1401</v>
      </c>
      <c r="H630" s="27" t="s">
        <v>1400</v>
      </c>
      <c r="M630"/>
    </row>
    <row r="631" spans="1:13" ht="19.899999999999999" customHeight="1" x14ac:dyDescent="0.25">
      <c r="A631" s="26" t="s">
        <v>120</v>
      </c>
      <c r="B631" s="29" t="s">
        <v>1397</v>
      </c>
      <c r="C631" s="26" t="s">
        <v>1396</v>
      </c>
      <c r="D631" s="27" t="s">
        <v>2657</v>
      </c>
      <c r="E631" s="28" t="s">
        <v>1389</v>
      </c>
      <c r="F631" s="27" t="s">
        <v>1388</v>
      </c>
      <c r="G631" s="28" t="s">
        <v>1399</v>
      </c>
      <c r="H631" s="27" t="s">
        <v>1398</v>
      </c>
      <c r="M631"/>
    </row>
    <row r="632" spans="1:13" ht="19.899999999999999" customHeight="1" x14ac:dyDescent="0.25">
      <c r="A632" s="26" t="s">
        <v>120</v>
      </c>
      <c r="B632" s="29" t="s">
        <v>1397</v>
      </c>
      <c r="C632" s="26" t="s">
        <v>1396</v>
      </c>
      <c r="D632" s="27" t="s">
        <v>2657</v>
      </c>
      <c r="E632" s="28" t="s">
        <v>1389</v>
      </c>
      <c r="F632" s="27" t="s">
        <v>1388</v>
      </c>
      <c r="G632" s="28" t="s">
        <v>1395</v>
      </c>
      <c r="H632" s="27" t="s">
        <v>1394</v>
      </c>
      <c r="M632"/>
    </row>
    <row r="633" spans="1:13" ht="19.899999999999999" customHeight="1" x14ac:dyDescent="0.25">
      <c r="A633" s="26" t="s">
        <v>120</v>
      </c>
      <c r="B633" s="29" t="s">
        <v>944</v>
      </c>
      <c r="C633" s="26" t="s">
        <v>943</v>
      </c>
      <c r="D633" s="27" t="s">
        <v>2657</v>
      </c>
      <c r="E633" s="28" t="s">
        <v>1389</v>
      </c>
      <c r="F633" s="27" t="s">
        <v>1388</v>
      </c>
      <c r="G633" s="28" t="s">
        <v>1393</v>
      </c>
      <c r="H633" s="27" t="s">
        <v>1392</v>
      </c>
      <c r="M633"/>
    </row>
    <row r="634" spans="1:13" ht="19.899999999999999" customHeight="1" x14ac:dyDescent="0.25">
      <c r="A634" s="26" t="s">
        <v>120</v>
      </c>
      <c r="B634" s="29" t="s">
        <v>944</v>
      </c>
      <c r="C634" s="26" t="s">
        <v>943</v>
      </c>
      <c r="D634" s="27" t="s">
        <v>2657</v>
      </c>
      <c r="E634" s="28" t="s">
        <v>1389</v>
      </c>
      <c r="F634" s="27" t="s">
        <v>1388</v>
      </c>
      <c r="G634" s="28" t="s">
        <v>1391</v>
      </c>
      <c r="H634" s="27" t="s">
        <v>1390</v>
      </c>
      <c r="M634"/>
    </row>
    <row r="635" spans="1:13" ht="19.899999999999999" customHeight="1" x14ac:dyDescent="0.25">
      <c r="A635" s="26" t="s">
        <v>120</v>
      </c>
      <c r="B635" s="29" t="s">
        <v>944</v>
      </c>
      <c r="C635" s="26" t="s">
        <v>943</v>
      </c>
      <c r="D635" s="27" t="s">
        <v>2657</v>
      </c>
      <c r="E635" s="28" t="s">
        <v>1389</v>
      </c>
      <c r="F635" s="27" t="s">
        <v>1388</v>
      </c>
      <c r="G635" s="28" t="s">
        <v>1387</v>
      </c>
      <c r="H635" s="27" t="s">
        <v>1386</v>
      </c>
      <c r="M635"/>
    </row>
    <row r="636" spans="1:13" ht="19.899999999999999" customHeight="1" x14ac:dyDescent="0.25">
      <c r="A636" s="26" t="s">
        <v>120</v>
      </c>
      <c r="B636" s="29" t="s">
        <v>944</v>
      </c>
      <c r="C636" s="26" t="s">
        <v>943</v>
      </c>
      <c r="D636" s="27" t="s">
        <v>2657</v>
      </c>
      <c r="E636" s="28" t="s">
        <v>1373</v>
      </c>
      <c r="F636" s="27" t="s">
        <v>1372</v>
      </c>
      <c r="G636" s="28" t="s">
        <v>1385</v>
      </c>
      <c r="H636" s="27" t="s">
        <v>1384</v>
      </c>
      <c r="M636"/>
    </row>
    <row r="637" spans="1:13" ht="19.899999999999999" customHeight="1" x14ac:dyDescent="0.25">
      <c r="A637" s="26" t="s">
        <v>120</v>
      </c>
      <c r="B637" s="29" t="s">
        <v>944</v>
      </c>
      <c r="C637" s="26" t="s">
        <v>943</v>
      </c>
      <c r="D637" s="27" t="s">
        <v>2657</v>
      </c>
      <c r="E637" s="28" t="s">
        <v>1373</v>
      </c>
      <c r="F637" s="27" t="s">
        <v>1372</v>
      </c>
      <c r="G637" s="28" t="s">
        <v>1383</v>
      </c>
      <c r="H637" s="27" t="s">
        <v>1382</v>
      </c>
      <c r="M637"/>
    </row>
    <row r="638" spans="1:13" ht="19.899999999999999" customHeight="1" x14ac:dyDescent="0.25">
      <c r="A638" s="26" t="s">
        <v>120</v>
      </c>
      <c r="B638" s="29" t="s">
        <v>944</v>
      </c>
      <c r="C638" s="26" t="s">
        <v>943</v>
      </c>
      <c r="D638" s="27" t="s">
        <v>2657</v>
      </c>
      <c r="E638" s="28" t="s">
        <v>1373</v>
      </c>
      <c r="F638" s="27" t="s">
        <v>1372</v>
      </c>
      <c r="G638" s="28" t="s">
        <v>1381</v>
      </c>
      <c r="H638" s="27" t="s">
        <v>1380</v>
      </c>
      <c r="M638"/>
    </row>
    <row r="639" spans="1:13" ht="19.899999999999999" customHeight="1" x14ac:dyDescent="0.25">
      <c r="A639" s="26" t="s">
        <v>120</v>
      </c>
      <c r="B639" s="29" t="s">
        <v>944</v>
      </c>
      <c r="C639" s="26" t="s">
        <v>943</v>
      </c>
      <c r="D639" s="27" t="s">
        <v>2657</v>
      </c>
      <c r="E639" s="28" t="s">
        <v>1373</v>
      </c>
      <c r="F639" s="27" t="s">
        <v>1372</v>
      </c>
      <c r="G639" s="28" t="s">
        <v>1379</v>
      </c>
      <c r="H639" s="27" t="s">
        <v>1378</v>
      </c>
      <c r="M639"/>
    </row>
    <row r="640" spans="1:13" ht="19.899999999999999" customHeight="1" x14ac:dyDescent="0.25">
      <c r="A640" s="26" t="s">
        <v>120</v>
      </c>
      <c r="B640" s="29" t="s">
        <v>944</v>
      </c>
      <c r="C640" s="26" t="s">
        <v>943</v>
      </c>
      <c r="D640" s="27" t="s">
        <v>2657</v>
      </c>
      <c r="E640" s="28" t="s">
        <v>1373</v>
      </c>
      <c r="F640" s="27" t="s">
        <v>1372</v>
      </c>
      <c r="G640" s="28" t="s">
        <v>1377</v>
      </c>
      <c r="H640" s="27" t="s">
        <v>1376</v>
      </c>
      <c r="M640"/>
    </row>
    <row r="641" spans="1:13" ht="19.899999999999999" customHeight="1" x14ac:dyDescent="0.25">
      <c r="A641" s="26" t="s">
        <v>120</v>
      </c>
      <c r="B641" s="29" t="s">
        <v>944</v>
      </c>
      <c r="C641" s="26" t="s">
        <v>943</v>
      </c>
      <c r="D641" s="27" t="s">
        <v>2657</v>
      </c>
      <c r="E641" s="28" t="s">
        <v>1373</v>
      </c>
      <c r="F641" s="27" t="s">
        <v>1372</v>
      </c>
      <c r="G641" s="28" t="s">
        <v>1375</v>
      </c>
      <c r="H641" s="27" t="s">
        <v>1374</v>
      </c>
      <c r="M641"/>
    </row>
    <row r="642" spans="1:13" ht="19.899999999999999" customHeight="1" x14ac:dyDescent="0.25">
      <c r="A642" s="26" t="s">
        <v>120</v>
      </c>
      <c r="B642" s="29" t="s">
        <v>944</v>
      </c>
      <c r="C642" s="26" t="s">
        <v>943</v>
      </c>
      <c r="D642" s="27" t="s">
        <v>2657</v>
      </c>
      <c r="E642" s="28" t="s">
        <v>1373</v>
      </c>
      <c r="F642" s="27" t="s">
        <v>1372</v>
      </c>
      <c r="G642" s="28" t="s">
        <v>1371</v>
      </c>
      <c r="H642" s="27" t="s">
        <v>1370</v>
      </c>
      <c r="M642"/>
    </row>
    <row r="643" spans="1:13" ht="19.899999999999999" customHeight="1" x14ac:dyDescent="0.25">
      <c r="A643" s="26" t="s">
        <v>120</v>
      </c>
      <c r="B643" s="29" t="s">
        <v>944</v>
      </c>
      <c r="C643" s="26" t="s">
        <v>943</v>
      </c>
      <c r="D643" s="27" t="s">
        <v>2657</v>
      </c>
      <c r="E643" s="28" t="s">
        <v>1351</v>
      </c>
      <c r="F643" s="27" t="s">
        <v>1350</v>
      </c>
      <c r="G643" s="28" t="s">
        <v>1369</v>
      </c>
      <c r="H643" s="27" t="s">
        <v>1368</v>
      </c>
      <c r="M643"/>
    </row>
    <row r="644" spans="1:13" ht="19.899999999999999" customHeight="1" x14ac:dyDescent="0.25">
      <c r="A644" s="26" t="s">
        <v>120</v>
      </c>
      <c r="B644" s="29" t="s">
        <v>944</v>
      </c>
      <c r="C644" s="26" t="s">
        <v>943</v>
      </c>
      <c r="D644" s="27" t="s">
        <v>2657</v>
      </c>
      <c r="E644" s="28" t="s">
        <v>1351</v>
      </c>
      <c r="F644" s="27" t="s">
        <v>1350</v>
      </c>
      <c r="G644" s="28" t="s">
        <v>1367</v>
      </c>
      <c r="H644" s="27" t="s">
        <v>1366</v>
      </c>
      <c r="M644"/>
    </row>
    <row r="645" spans="1:13" ht="19.899999999999999" customHeight="1" x14ac:dyDescent="0.25">
      <c r="A645" s="26" t="s">
        <v>120</v>
      </c>
      <c r="B645" s="29" t="s">
        <v>944</v>
      </c>
      <c r="C645" s="26" t="s">
        <v>943</v>
      </c>
      <c r="D645" s="27" t="s">
        <v>2657</v>
      </c>
      <c r="E645" s="28" t="s">
        <v>1351</v>
      </c>
      <c r="F645" s="27" t="s">
        <v>1350</v>
      </c>
      <c r="G645" s="28" t="s">
        <v>1365</v>
      </c>
      <c r="H645" s="27" t="s">
        <v>1364</v>
      </c>
      <c r="M645"/>
    </row>
    <row r="646" spans="1:13" ht="19.899999999999999" customHeight="1" x14ac:dyDescent="0.25">
      <c r="A646" s="26" t="s">
        <v>120</v>
      </c>
      <c r="B646" s="29" t="s">
        <v>944</v>
      </c>
      <c r="C646" s="26" t="s">
        <v>943</v>
      </c>
      <c r="D646" s="27" t="s">
        <v>2657</v>
      </c>
      <c r="E646" s="28" t="s">
        <v>1351</v>
      </c>
      <c r="F646" s="27" t="s">
        <v>1350</v>
      </c>
      <c r="G646" s="28" t="s">
        <v>1363</v>
      </c>
      <c r="H646" s="27" t="s">
        <v>1362</v>
      </c>
      <c r="M646"/>
    </row>
    <row r="647" spans="1:13" ht="19.899999999999999" customHeight="1" x14ac:dyDescent="0.25">
      <c r="A647" s="26" t="s">
        <v>120</v>
      </c>
      <c r="B647" s="29" t="s">
        <v>944</v>
      </c>
      <c r="C647" s="26" t="s">
        <v>943</v>
      </c>
      <c r="D647" s="27" t="s">
        <v>2657</v>
      </c>
      <c r="E647" s="28" t="s">
        <v>1351</v>
      </c>
      <c r="F647" s="27" t="s">
        <v>1350</v>
      </c>
      <c r="G647" s="28" t="s">
        <v>1361</v>
      </c>
      <c r="H647" s="27" t="s">
        <v>1360</v>
      </c>
      <c r="M647"/>
    </row>
    <row r="648" spans="1:13" ht="19.899999999999999" customHeight="1" x14ac:dyDescent="0.25">
      <c r="A648" s="26" t="s">
        <v>120</v>
      </c>
      <c r="B648" s="29" t="s">
        <v>590</v>
      </c>
      <c r="C648" s="26" t="s">
        <v>589</v>
      </c>
      <c r="D648" s="27" t="s">
        <v>2657</v>
      </c>
      <c r="E648" s="28" t="s">
        <v>1351</v>
      </c>
      <c r="F648" s="27" t="s">
        <v>1350</v>
      </c>
      <c r="G648" s="28" t="s">
        <v>1359</v>
      </c>
      <c r="H648" s="27" t="s">
        <v>1358</v>
      </c>
      <c r="M648"/>
    </row>
    <row r="649" spans="1:13" ht="19.899999999999999" customHeight="1" x14ac:dyDescent="0.25">
      <c r="A649" s="26" t="s">
        <v>120</v>
      </c>
      <c r="B649" s="29" t="s">
        <v>590</v>
      </c>
      <c r="C649" s="26" t="s">
        <v>589</v>
      </c>
      <c r="D649" s="27" t="s">
        <v>2657</v>
      </c>
      <c r="E649" s="28" t="s">
        <v>1351</v>
      </c>
      <c r="F649" s="27" t="s">
        <v>1350</v>
      </c>
      <c r="G649" s="28" t="s">
        <v>1357</v>
      </c>
      <c r="H649" s="27" t="s">
        <v>1356</v>
      </c>
      <c r="M649"/>
    </row>
    <row r="650" spans="1:13" ht="19.899999999999999" customHeight="1" x14ac:dyDescent="0.25">
      <c r="A650" s="26" t="s">
        <v>120</v>
      </c>
      <c r="B650" s="29" t="s">
        <v>590</v>
      </c>
      <c r="C650" s="26" t="s">
        <v>589</v>
      </c>
      <c r="D650" s="27" t="s">
        <v>2657</v>
      </c>
      <c r="E650" s="28" t="s">
        <v>1351</v>
      </c>
      <c r="F650" s="27" t="s">
        <v>1350</v>
      </c>
      <c r="G650" s="28" t="s">
        <v>1355</v>
      </c>
      <c r="H650" s="27" t="s">
        <v>1354</v>
      </c>
      <c r="M650"/>
    </row>
    <row r="651" spans="1:13" ht="19.899999999999999" customHeight="1" x14ac:dyDescent="0.25">
      <c r="A651" s="26" t="s">
        <v>120</v>
      </c>
      <c r="B651" s="29" t="s">
        <v>590</v>
      </c>
      <c r="C651" s="26" t="s">
        <v>589</v>
      </c>
      <c r="D651" s="27" t="s">
        <v>2657</v>
      </c>
      <c r="E651" s="28" t="s">
        <v>1351</v>
      </c>
      <c r="F651" s="27" t="s">
        <v>1350</v>
      </c>
      <c r="G651" s="28" t="s">
        <v>1353</v>
      </c>
      <c r="H651" s="27" t="s">
        <v>1352</v>
      </c>
      <c r="M651"/>
    </row>
    <row r="652" spans="1:13" ht="19.899999999999999" customHeight="1" x14ac:dyDescent="0.25">
      <c r="A652" s="26" t="s">
        <v>120</v>
      </c>
      <c r="B652" s="29" t="s">
        <v>590</v>
      </c>
      <c r="C652" s="26" t="s">
        <v>589</v>
      </c>
      <c r="D652" s="27" t="s">
        <v>2657</v>
      </c>
      <c r="E652" s="28" t="s">
        <v>1351</v>
      </c>
      <c r="F652" s="27" t="s">
        <v>1350</v>
      </c>
      <c r="G652" s="28" t="s">
        <v>1349</v>
      </c>
      <c r="H652" s="27" t="s">
        <v>1348</v>
      </c>
      <c r="M652"/>
    </row>
    <row r="653" spans="1:13" ht="19.899999999999999" customHeight="1" x14ac:dyDescent="0.25">
      <c r="A653" s="26" t="s">
        <v>120</v>
      </c>
      <c r="B653" s="29" t="s">
        <v>590</v>
      </c>
      <c r="C653" s="26" t="s">
        <v>589</v>
      </c>
      <c r="D653" s="27" t="s">
        <v>2657</v>
      </c>
      <c r="E653" s="28" t="s">
        <v>1323</v>
      </c>
      <c r="F653" s="27" t="s">
        <v>1322</v>
      </c>
      <c r="G653" s="28" t="s">
        <v>1347</v>
      </c>
      <c r="H653" s="27" t="s">
        <v>1346</v>
      </c>
      <c r="M653"/>
    </row>
    <row r="654" spans="1:13" ht="19.899999999999999" customHeight="1" x14ac:dyDescent="0.25">
      <c r="A654" s="26" t="s">
        <v>120</v>
      </c>
      <c r="B654" s="29" t="s">
        <v>590</v>
      </c>
      <c r="C654" s="26" t="s">
        <v>589</v>
      </c>
      <c r="D654" s="27" t="s">
        <v>2657</v>
      </c>
      <c r="E654" s="28" t="s">
        <v>1323</v>
      </c>
      <c r="F654" s="27" t="s">
        <v>1322</v>
      </c>
      <c r="G654" s="28" t="s">
        <v>1345</v>
      </c>
      <c r="H654" s="27" t="s">
        <v>1344</v>
      </c>
      <c r="M654"/>
    </row>
    <row r="655" spans="1:13" ht="19.899999999999999" customHeight="1" x14ac:dyDescent="0.25">
      <c r="A655" s="26" t="s">
        <v>120</v>
      </c>
      <c r="B655" s="29" t="s">
        <v>590</v>
      </c>
      <c r="C655" s="26" t="s">
        <v>589</v>
      </c>
      <c r="D655" s="27" t="s">
        <v>2657</v>
      </c>
      <c r="E655" s="28" t="s">
        <v>1323</v>
      </c>
      <c r="F655" s="27" t="s">
        <v>1322</v>
      </c>
      <c r="G655" s="28" t="s">
        <v>1343</v>
      </c>
      <c r="H655" s="27" t="s">
        <v>1342</v>
      </c>
      <c r="M655"/>
    </row>
    <row r="656" spans="1:13" ht="19.899999999999999" customHeight="1" x14ac:dyDescent="0.25">
      <c r="A656" s="26" t="s">
        <v>120</v>
      </c>
      <c r="B656" s="29" t="s">
        <v>590</v>
      </c>
      <c r="C656" s="26" t="s">
        <v>589</v>
      </c>
      <c r="D656" s="27" t="s">
        <v>2657</v>
      </c>
      <c r="E656" s="28" t="s">
        <v>1323</v>
      </c>
      <c r="F656" s="27" t="s">
        <v>1322</v>
      </c>
      <c r="G656" s="28" t="s">
        <v>1341</v>
      </c>
      <c r="H656" s="27" t="s">
        <v>1340</v>
      </c>
      <c r="M656"/>
    </row>
    <row r="657" spans="1:13" ht="19.899999999999999" customHeight="1" x14ac:dyDescent="0.25">
      <c r="A657" s="26" t="s">
        <v>120</v>
      </c>
      <c r="B657" s="29" t="s">
        <v>590</v>
      </c>
      <c r="C657" s="26" t="s">
        <v>589</v>
      </c>
      <c r="D657" s="27" t="s">
        <v>2657</v>
      </c>
      <c r="E657" s="28" t="s">
        <v>1323</v>
      </c>
      <c r="F657" s="27" t="s">
        <v>1322</v>
      </c>
      <c r="G657" s="28" t="s">
        <v>1339</v>
      </c>
      <c r="H657" s="27" t="s">
        <v>1338</v>
      </c>
      <c r="M657"/>
    </row>
    <row r="658" spans="1:13" ht="19.899999999999999" customHeight="1" x14ac:dyDescent="0.25">
      <c r="A658" s="26" t="s">
        <v>120</v>
      </c>
      <c r="B658" s="29" t="s">
        <v>590</v>
      </c>
      <c r="C658" s="26" t="s">
        <v>589</v>
      </c>
      <c r="D658" s="27" t="s">
        <v>2657</v>
      </c>
      <c r="E658" s="28" t="s">
        <v>1323</v>
      </c>
      <c r="F658" s="27" t="s">
        <v>1322</v>
      </c>
      <c r="G658" s="28" t="s">
        <v>1337</v>
      </c>
      <c r="H658" s="27" t="s">
        <v>1336</v>
      </c>
      <c r="M658"/>
    </row>
    <row r="659" spans="1:13" ht="19.899999999999999" customHeight="1" x14ac:dyDescent="0.25">
      <c r="A659" s="26" t="s">
        <v>120</v>
      </c>
      <c r="B659" s="29" t="s">
        <v>590</v>
      </c>
      <c r="C659" s="26" t="s">
        <v>589</v>
      </c>
      <c r="D659" s="27" t="s">
        <v>2657</v>
      </c>
      <c r="E659" s="28" t="s">
        <v>1323</v>
      </c>
      <c r="F659" s="27" t="s">
        <v>1322</v>
      </c>
      <c r="G659" s="28" t="s">
        <v>1335</v>
      </c>
      <c r="H659" s="27" t="s">
        <v>1322</v>
      </c>
      <c r="M659"/>
    </row>
    <row r="660" spans="1:13" ht="19.899999999999999" customHeight="1" x14ac:dyDescent="0.25">
      <c r="A660" s="26" t="s">
        <v>120</v>
      </c>
      <c r="B660" s="29" t="s">
        <v>552</v>
      </c>
      <c r="C660" s="26" t="s">
        <v>551</v>
      </c>
      <c r="D660" s="27" t="s">
        <v>2657</v>
      </c>
      <c r="E660" s="28" t="s">
        <v>1323</v>
      </c>
      <c r="F660" s="27" t="s">
        <v>1322</v>
      </c>
      <c r="G660" s="28" t="s">
        <v>1334</v>
      </c>
      <c r="H660" s="27" t="s">
        <v>1185</v>
      </c>
      <c r="M660"/>
    </row>
    <row r="661" spans="1:13" ht="19.899999999999999" customHeight="1" x14ac:dyDescent="0.25">
      <c r="A661" s="26" t="s">
        <v>120</v>
      </c>
      <c r="B661" s="29" t="s">
        <v>552</v>
      </c>
      <c r="C661" s="26" t="s">
        <v>551</v>
      </c>
      <c r="D661" s="27" t="s">
        <v>2657</v>
      </c>
      <c r="E661" s="28" t="s">
        <v>1323</v>
      </c>
      <c r="F661" s="27" t="s">
        <v>1322</v>
      </c>
      <c r="G661" s="28" t="s">
        <v>1333</v>
      </c>
      <c r="H661" s="27" t="s">
        <v>1332</v>
      </c>
      <c r="M661"/>
    </row>
    <row r="662" spans="1:13" ht="19.899999999999999" customHeight="1" x14ac:dyDescent="0.25">
      <c r="A662" s="26" t="s">
        <v>120</v>
      </c>
      <c r="B662" s="29" t="s">
        <v>552</v>
      </c>
      <c r="C662" s="26" t="s">
        <v>551</v>
      </c>
      <c r="D662" s="27" t="s">
        <v>2657</v>
      </c>
      <c r="E662" s="28" t="s">
        <v>1323</v>
      </c>
      <c r="F662" s="27" t="s">
        <v>1322</v>
      </c>
      <c r="G662" s="28" t="s">
        <v>1331</v>
      </c>
      <c r="H662" s="27" t="s">
        <v>1330</v>
      </c>
      <c r="M662"/>
    </row>
    <row r="663" spans="1:13" ht="19.899999999999999" customHeight="1" x14ac:dyDescent="0.25">
      <c r="A663" s="26" t="s">
        <v>120</v>
      </c>
      <c r="B663" s="29" t="s">
        <v>552</v>
      </c>
      <c r="C663" s="26" t="s">
        <v>551</v>
      </c>
      <c r="D663" s="27" t="s">
        <v>2657</v>
      </c>
      <c r="E663" s="28" t="s">
        <v>1323</v>
      </c>
      <c r="F663" s="27" t="s">
        <v>1322</v>
      </c>
      <c r="G663" s="28" t="s">
        <v>1329</v>
      </c>
      <c r="H663" s="27" t="s">
        <v>1328</v>
      </c>
      <c r="M663"/>
    </row>
    <row r="664" spans="1:13" ht="19.899999999999999" customHeight="1" x14ac:dyDescent="0.25">
      <c r="A664" s="26" t="s">
        <v>120</v>
      </c>
      <c r="B664" s="29" t="s">
        <v>552</v>
      </c>
      <c r="C664" s="26" t="s">
        <v>551</v>
      </c>
      <c r="D664" s="27" t="s">
        <v>2657</v>
      </c>
      <c r="E664" s="28" t="s">
        <v>1323</v>
      </c>
      <c r="F664" s="27" t="s">
        <v>1322</v>
      </c>
      <c r="G664" s="28" t="s">
        <v>1327</v>
      </c>
      <c r="H664" s="27" t="s">
        <v>1326</v>
      </c>
      <c r="M664"/>
    </row>
    <row r="665" spans="1:13" ht="19.899999999999999" customHeight="1" x14ac:dyDescent="0.25">
      <c r="A665" s="26" t="s">
        <v>120</v>
      </c>
      <c r="B665" s="29" t="s">
        <v>552</v>
      </c>
      <c r="C665" s="26" t="s">
        <v>551</v>
      </c>
      <c r="D665" s="27" t="s">
        <v>2657</v>
      </c>
      <c r="E665" s="28" t="s">
        <v>1323</v>
      </c>
      <c r="F665" s="27" t="s">
        <v>1322</v>
      </c>
      <c r="G665" s="28" t="s">
        <v>1325</v>
      </c>
      <c r="H665" s="27" t="s">
        <v>1324</v>
      </c>
      <c r="M665"/>
    </row>
    <row r="666" spans="1:13" ht="19.899999999999999" customHeight="1" x14ac:dyDescent="0.25">
      <c r="A666" s="26" t="s">
        <v>120</v>
      </c>
      <c r="B666" s="29" t="s">
        <v>552</v>
      </c>
      <c r="C666" s="26" t="s">
        <v>551</v>
      </c>
      <c r="D666" s="27" t="s">
        <v>2657</v>
      </c>
      <c r="E666" s="28" t="s">
        <v>1323</v>
      </c>
      <c r="F666" s="27" t="s">
        <v>1322</v>
      </c>
      <c r="G666" s="28" t="s">
        <v>1321</v>
      </c>
      <c r="H666" s="27" t="s">
        <v>1320</v>
      </c>
      <c r="M666"/>
    </row>
    <row r="667" spans="1:13" ht="19.899999999999999" customHeight="1" x14ac:dyDescent="0.25">
      <c r="A667" s="26" t="s">
        <v>120</v>
      </c>
      <c r="B667" s="29" t="s">
        <v>552</v>
      </c>
      <c r="C667" s="26" t="s">
        <v>551</v>
      </c>
      <c r="D667" s="27" t="s">
        <v>2657</v>
      </c>
      <c r="E667" s="28" t="s">
        <v>1294</v>
      </c>
      <c r="F667" s="27" t="s">
        <v>1293</v>
      </c>
      <c r="G667" s="28" t="s">
        <v>1319</v>
      </c>
      <c r="H667" s="27" t="s">
        <v>1318</v>
      </c>
      <c r="M667"/>
    </row>
    <row r="668" spans="1:13" ht="19.899999999999999" customHeight="1" x14ac:dyDescent="0.25">
      <c r="A668" s="26" t="s">
        <v>120</v>
      </c>
      <c r="B668" s="29" t="s">
        <v>552</v>
      </c>
      <c r="C668" s="26" t="s">
        <v>551</v>
      </c>
      <c r="D668" s="27" t="s">
        <v>2657</v>
      </c>
      <c r="E668" s="28" t="s">
        <v>1294</v>
      </c>
      <c r="F668" s="27" t="s">
        <v>1293</v>
      </c>
      <c r="G668" s="28" t="s">
        <v>1317</v>
      </c>
      <c r="H668" s="27" t="s">
        <v>1316</v>
      </c>
      <c r="M668"/>
    </row>
    <row r="669" spans="1:13" ht="19.899999999999999" customHeight="1" x14ac:dyDescent="0.25">
      <c r="A669" s="26" t="s">
        <v>120</v>
      </c>
      <c r="B669" s="29" t="s">
        <v>552</v>
      </c>
      <c r="C669" s="26" t="s">
        <v>551</v>
      </c>
      <c r="D669" s="27" t="s">
        <v>2657</v>
      </c>
      <c r="E669" s="28" t="s">
        <v>1294</v>
      </c>
      <c r="F669" s="27" t="s">
        <v>1293</v>
      </c>
      <c r="G669" s="28" t="s">
        <v>1315</v>
      </c>
      <c r="H669" s="27" t="s">
        <v>1314</v>
      </c>
      <c r="M669"/>
    </row>
    <row r="670" spans="1:13" ht="19.899999999999999" customHeight="1" x14ac:dyDescent="0.25">
      <c r="A670" s="26" t="s">
        <v>120</v>
      </c>
      <c r="B670" s="29" t="s">
        <v>552</v>
      </c>
      <c r="C670" s="26" t="s">
        <v>551</v>
      </c>
      <c r="D670" s="27" t="s">
        <v>2657</v>
      </c>
      <c r="E670" s="28" t="s">
        <v>1294</v>
      </c>
      <c r="F670" s="27" t="s">
        <v>1293</v>
      </c>
      <c r="G670" s="28" t="s">
        <v>1313</v>
      </c>
      <c r="H670" s="27" t="s">
        <v>1312</v>
      </c>
      <c r="M670"/>
    </row>
    <row r="671" spans="1:13" ht="19.899999999999999" customHeight="1" x14ac:dyDescent="0.25">
      <c r="A671" s="26" t="s">
        <v>120</v>
      </c>
      <c r="B671" s="29" t="s">
        <v>552</v>
      </c>
      <c r="C671" s="26" t="s">
        <v>551</v>
      </c>
      <c r="D671" s="27" t="s">
        <v>2657</v>
      </c>
      <c r="E671" s="28" t="s">
        <v>1294</v>
      </c>
      <c r="F671" s="27" t="s">
        <v>1293</v>
      </c>
      <c r="G671" s="28" t="s">
        <v>1311</v>
      </c>
      <c r="H671" s="27" t="s">
        <v>1310</v>
      </c>
      <c r="M671"/>
    </row>
    <row r="672" spans="1:13" ht="19.899999999999999" customHeight="1" x14ac:dyDescent="0.25">
      <c r="A672" s="26" t="s">
        <v>120</v>
      </c>
      <c r="B672" s="29" t="s">
        <v>552</v>
      </c>
      <c r="C672" s="26" t="s">
        <v>551</v>
      </c>
      <c r="D672" s="27" t="s">
        <v>2657</v>
      </c>
      <c r="E672" s="28" t="s">
        <v>1294</v>
      </c>
      <c r="F672" s="27" t="s">
        <v>1293</v>
      </c>
      <c r="G672" s="28" t="s">
        <v>1309</v>
      </c>
      <c r="H672" s="27" t="s">
        <v>1308</v>
      </c>
      <c r="M672"/>
    </row>
    <row r="673" spans="1:13" ht="19.899999999999999" customHeight="1" x14ac:dyDescent="0.25">
      <c r="A673" s="26" t="s">
        <v>120</v>
      </c>
      <c r="B673" s="29" t="s">
        <v>552</v>
      </c>
      <c r="C673" s="26" t="s">
        <v>551</v>
      </c>
      <c r="D673" s="27" t="s">
        <v>2657</v>
      </c>
      <c r="E673" s="28" t="s">
        <v>1294</v>
      </c>
      <c r="F673" s="27" t="s">
        <v>1293</v>
      </c>
      <c r="G673" s="28" t="s">
        <v>1307</v>
      </c>
      <c r="H673" s="27" t="s">
        <v>1306</v>
      </c>
      <c r="M673"/>
    </row>
    <row r="674" spans="1:13" ht="19.899999999999999" customHeight="1" x14ac:dyDescent="0.25">
      <c r="A674" s="26" t="s">
        <v>120</v>
      </c>
      <c r="B674" s="29" t="s">
        <v>552</v>
      </c>
      <c r="C674" s="26" t="s">
        <v>551</v>
      </c>
      <c r="D674" s="27" t="s">
        <v>2657</v>
      </c>
      <c r="E674" s="28" t="s">
        <v>1294</v>
      </c>
      <c r="F674" s="27" t="s">
        <v>1293</v>
      </c>
      <c r="G674" s="28" t="s">
        <v>1305</v>
      </c>
      <c r="H674" s="27" t="s">
        <v>1304</v>
      </c>
      <c r="M674"/>
    </row>
    <row r="675" spans="1:13" ht="19.899999999999999" customHeight="1" x14ac:dyDescent="0.25">
      <c r="A675" s="26" t="s">
        <v>120</v>
      </c>
      <c r="B675" s="29" t="s">
        <v>552</v>
      </c>
      <c r="C675" s="26" t="s">
        <v>551</v>
      </c>
      <c r="D675" s="27" t="s">
        <v>2657</v>
      </c>
      <c r="E675" s="28" t="s">
        <v>1294</v>
      </c>
      <c r="F675" s="27" t="s">
        <v>1293</v>
      </c>
      <c r="G675" s="28" t="s">
        <v>1303</v>
      </c>
      <c r="H675" s="27" t="s">
        <v>1302</v>
      </c>
      <c r="M675"/>
    </row>
    <row r="676" spans="1:13" ht="19.899999999999999" customHeight="1" x14ac:dyDescent="0.25">
      <c r="A676" s="26" t="s">
        <v>120</v>
      </c>
      <c r="B676" s="29" t="s">
        <v>552</v>
      </c>
      <c r="C676" s="26" t="s">
        <v>551</v>
      </c>
      <c r="D676" s="27" t="s">
        <v>2657</v>
      </c>
      <c r="E676" s="28" t="s">
        <v>1294</v>
      </c>
      <c r="F676" s="27" t="s">
        <v>1293</v>
      </c>
      <c r="G676" s="28" t="s">
        <v>1301</v>
      </c>
      <c r="H676" s="27" t="s">
        <v>1300</v>
      </c>
      <c r="M676"/>
    </row>
    <row r="677" spans="1:13" ht="19.899999999999999" customHeight="1" x14ac:dyDescent="0.25">
      <c r="A677" s="26" t="s">
        <v>120</v>
      </c>
      <c r="B677" s="29" t="s">
        <v>532</v>
      </c>
      <c r="C677" s="26" t="s">
        <v>531</v>
      </c>
      <c r="D677" s="27" t="s">
        <v>2657</v>
      </c>
      <c r="E677" s="28" t="s">
        <v>1294</v>
      </c>
      <c r="F677" s="27" t="s">
        <v>1293</v>
      </c>
      <c r="G677" s="28" t="s">
        <v>1299</v>
      </c>
      <c r="H677" s="27" t="s">
        <v>1298</v>
      </c>
      <c r="M677"/>
    </row>
    <row r="678" spans="1:13" ht="19.899999999999999" customHeight="1" x14ac:dyDescent="0.25">
      <c r="A678" s="26" t="s">
        <v>120</v>
      </c>
      <c r="B678" s="29" t="s">
        <v>532</v>
      </c>
      <c r="C678" s="26" t="s">
        <v>531</v>
      </c>
      <c r="D678" s="27" t="s">
        <v>2657</v>
      </c>
      <c r="E678" s="28" t="s">
        <v>1294</v>
      </c>
      <c r="F678" s="27" t="s">
        <v>1293</v>
      </c>
      <c r="G678" s="28" t="s">
        <v>1297</v>
      </c>
      <c r="H678" s="27" t="s">
        <v>1296</v>
      </c>
      <c r="M678"/>
    </row>
    <row r="679" spans="1:13" ht="19.899999999999999" customHeight="1" x14ac:dyDescent="0.25">
      <c r="A679" s="26" t="s">
        <v>120</v>
      </c>
      <c r="B679" s="29" t="s">
        <v>532</v>
      </c>
      <c r="C679" s="26" t="s">
        <v>531</v>
      </c>
      <c r="D679" s="27" t="s">
        <v>2657</v>
      </c>
      <c r="E679" s="28" t="s">
        <v>1294</v>
      </c>
      <c r="F679" s="27" t="s">
        <v>1293</v>
      </c>
      <c r="G679" s="28" t="s">
        <v>1292</v>
      </c>
      <c r="H679" s="27" t="s">
        <v>1291</v>
      </c>
      <c r="M679"/>
    </row>
    <row r="680" spans="1:13" ht="19.899999999999999" customHeight="1" x14ac:dyDescent="0.25">
      <c r="A680" s="26" t="s">
        <v>120</v>
      </c>
      <c r="B680" s="29" t="s">
        <v>532</v>
      </c>
      <c r="C680" s="26" t="s">
        <v>531</v>
      </c>
      <c r="D680" s="27" t="s">
        <v>2658</v>
      </c>
      <c r="E680" s="28" t="s">
        <v>100</v>
      </c>
      <c r="F680" s="27" t="s">
        <v>1264</v>
      </c>
      <c r="G680" s="28" t="s">
        <v>1290</v>
      </c>
      <c r="H680" s="27" t="s">
        <v>1289</v>
      </c>
      <c r="M680"/>
    </row>
    <row r="681" spans="1:13" ht="19.899999999999999" customHeight="1" x14ac:dyDescent="0.25">
      <c r="A681" s="26" t="s">
        <v>120</v>
      </c>
      <c r="B681" s="29" t="s">
        <v>532</v>
      </c>
      <c r="C681" s="26" t="s">
        <v>531</v>
      </c>
      <c r="D681" s="27" t="s">
        <v>2658</v>
      </c>
      <c r="E681" s="28" t="s">
        <v>100</v>
      </c>
      <c r="F681" s="27" t="s">
        <v>1264</v>
      </c>
      <c r="G681" s="28" t="s">
        <v>1288</v>
      </c>
      <c r="H681" s="27" t="s">
        <v>1287</v>
      </c>
      <c r="M681"/>
    </row>
    <row r="682" spans="1:13" ht="19.899999999999999" customHeight="1" x14ac:dyDescent="0.25">
      <c r="A682" s="26" t="s">
        <v>120</v>
      </c>
      <c r="B682" s="29" t="s">
        <v>532</v>
      </c>
      <c r="C682" s="26" t="s">
        <v>531</v>
      </c>
      <c r="D682" s="27" t="s">
        <v>2658</v>
      </c>
      <c r="E682" s="28" t="s">
        <v>100</v>
      </c>
      <c r="F682" s="27" t="s">
        <v>1264</v>
      </c>
      <c r="G682" s="28" t="s">
        <v>1286</v>
      </c>
      <c r="H682" s="27" t="s">
        <v>1285</v>
      </c>
      <c r="M682"/>
    </row>
    <row r="683" spans="1:13" ht="19.899999999999999" customHeight="1" x14ac:dyDescent="0.25">
      <c r="A683" s="26" t="s">
        <v>120</v>
      </c>
      <c r="B683" s="29" t="s">
        <v>532</v>
      </c>
      <c r="C683" s="26" t="s">
        <v>531</v>
      </c>
      <c r="D683" s="27" t="s">
        <v>2658</v>
      </c>
      <c r="E683" s="28" t="s">
        <v>100</v>
      </c>
      <c r="F683" s="27" t="s">
        <v>1264</v>
      </c>
      <c r="G683" s="28" t="s">
        <v>1284</v>
      </c>
      <c r="H683" s="27" t="s">
        <v>1283</v>
      </c>
      <c r="M683"/>
    </row>
    <row r="684" spans="1:13" ht="19.899999999999999" customHeight="1" x14ac:dyDescent="0.25">
      <c r="A684" s="26" t="s">
        <v>120</v>
      </c>
      <c r="B684" s="29" t="s">
        <v>532</v>
      </c>
      <c r="C684" s="26" t="s">
        <v>531</v>
      </c>
      <c r="D684" s="27" t="s">
        <v>2658</v>
      </c>
      <c r="E684" s="28" t="s">
        <v>100</v>
      </c>
      <c r="F684" s="27" t="s">
        <v>1264</v>
      </c>
      <c r="G684" s="28" t="s">
        <v>1282</v>
      </c>
      <c r="H684" s="27" t="s">
        <v>1281</v>
      </c>
      <c r="M684"/>
    </row>
    <row r="685" spans="1:13" ht="19.899999999999999" customHeight="1" x14ac:dyDescent="0.25">
      <c r="A685" s="26" t="s">
        <v>120</v>
      </c>
      <c r="B685" s="29" t="s">
        <v>502</v>
      </c>
      <c r="C685" s="26" t="s">
        <v>501</v>
      </c>
      <c r="D685" s="27" t="s">
        <v>2658</v>
      </c>
      <c r="E685" s="28" t="s">
        <v>100</v>
      </c>
      <c r="F685" s="27" t="s">
        <v>1264</v>
      </c>
      <c r="G685" s="28" t="s">
        <v>1280</v>
      </c>
      <c r="H685" s="27" t="s">
        <v>129</v>
      </c>
      <c r="M685"/>
    </row>
    <row r="686" spans="1:13" ht="19.899999999999999" customHeight="1" x14ac:dyDescent="0.25">
      <c r="A686" s="26" t="s">
        <v>120</v>
      </c>
      <c r="B686" s="29" t="s">
        <v>502</v>
      </c>
      <c r="C686" s="26" t="s">
        <v>501</v>
      </c>
      <c r="D686" s="27" t="s">
        <v>2658</v>
      </c>
      <c r="E686" s="28" t="s">
        <v>100</v>
      </c>
      <c r="F686" s="27" t="s">
        <v>1264</v>
      </c>
      <c r="G686" s="28" t="s">
        <v>1279</v>
      </c>
      <c r="H686" s="27" t="s">
        <v>1278</v>
      </c>
      <c r="M686"/>
    </row>
    <row r="687" spans="1:13" ht="19.899999999999999" customHeight="1" x14ac:dyDescent="0.25">
      <c r="A687" s="26" t="s">
        <v>120</v>
      </c>
      <c r="B687" s="29" t="s">
        <v>502</v>
      </c>
      <c r="C687" s="26" t="s">
        <v>501</v>
      </c>
      <c r="D687" s="27" t="s">
        <v>2658</v>
      </c>
      <c r="E687" s="28" t="s">
        <v>100</v>
      </c>
      <c r="F687" s="27" t="s">
        <v>1264</v>
      </c>
      <c r="G687" s="28" t="s">
        <v>1277</v>
      </c>
      <c r="H687" s="27" t="s">
        <v>1276</v>
      </c>
      <c r="M687"/>
    </row>
    <row r="688" spans="1:13" ht="19.899999999999999" customHeight="1" x14ac:dyDescent="0.25">
      <c r="A688" s="26" t="s">
        <v>120</v>
      </c>
      <c r="B688" s="29" t="s">
        <v>502</v>
      </c>
      <c r="C688" s="26" t="s">
        <v>501</v>
      </c>
      <c r="D688" s="27" t="s">
        <v>2658</v>
      </c>
      <c r="E688" s="28" t="s">
        <v>100</v>
      </c>
      <c r="F688" s="27" t="s">
        <v>1264</v>
      </c>
      <c r="G688" s="28" t="s">
        <v>1275</v>
      </c>
      <c r="H688" s="27" t="s">
        <v>1274</v>
      </c>
      <c r="M688"/>
    </row>
    <row r="689" spans="1:13" ht="19.899999999999999" customHeight="1" x14ac:dyDescent="0.25">
      <c r="A689" s="26" t="s">
        <v>120</v>
      </c>
      <c r="B689" s="29" t="s">
        <v>502</v>
      </c>
      <c r="C689" s="26" t="s">
        <v>501</v>
      </c>
      <c r="D689" s="27" t="s">
        <v>2658</v>
      </c>
      <c r="E689" s="28" t="s">
        <v>100</v>
      </c>
      <c r="F689" s="27" t="s">
        <v>1264</v>
      </c>
      <c r="G689" s="28" t="s">
        <v>1273</v>
      </c>
      <c r="H689" s="27" t="s">
        <v>1272</v>
      </c>
      <c r="M689"/>
    </row>
    <row r="690" spans="1:13" ht="19.899999999999999" customHeight="1" x14ac:dyDescent="0.25">
      <c r="A690" s="26" t="s">
        <v>120</v>
      </c>
      <c r="B690" s="29" t="s">
        <v>502</v>
      </c>
      <c r="C690" s="26" t="s">
        <v>501</v>
      </c>
      <c r="D690" s="27" t="s">
        <v>2658</v>
      </c>
      <c r="E690" s="28" t="s">
        <v>100</v>
      </c>
      <c r="F690" s="27" t="s">
        <v>1264</v>
      </c>
      <c r="G690" s="28" t="s">
        <v>1271</v>
      </c>
      <c r="H690" s="27" t="s">
        <v>1270</v>
      </c>
      <c r="M690"/>
    </row>
    <row r="691" spans="1:13" ht="19.899999999999999" customHeight="1" x14ac:dyDescent="0.25">
      <c r="A691" s="26" t="s">
        <v>120</v>
      </c>
      <c r="B691" s="29" t="s">
        <v>502</v>
      </c>
      <c r="C691" s="26" t="s">
        <v>501</v>
      </c>
      <c r="D691" s="27" t="s">
        <v>2658</v>
      </c>
      <c r="E691" s="28" t="s">
        <v>100</v>
      </c>
      <c r="F691" s="27" t="s">
        <v>1264</v>
      </c>
      <c r="G691" s="28" t="s">
        <v>1269</v>
      </c>
      <c r="H691" s="27" t="s">
        <v>1268</v>
      </c>
      <c r="M691"/>
    </row>
    <row r="692" spans="1:13" ht="19.899999999999999" customHeight="1" x14ac:dyDescent="0.25">
      <c r="A692" s="26" t="s">
        <v>120</v>
      </c>
      <c r="B692" s="29" t="s">
        <v>502</v>
      </c>
      <c r="C692" s="26" t="s">
        <v>501</v>
      </c>
      <c r="D692" s="27" t="s">
        <v>2658</v>
      </c>
      <c r="E692" s="28" t="s">
        <v>100</v>
      </c>
      <c r="F692" s="27" t="s">
        <v>1264</v>
      </c>
      <c r="G692" s="28" t="s">
        <v>1267</v>
      </c>
      <c r="H692" s="27" t="s">
        <v>1266</v>
      </c>
      <c r="M692"/>
    </row>
    <row r="693" spans="1:13" ht="19.899999999999999" customHeight="1" x14ac:dyDescent="0.25">
      <c r="A693" s="26" t="s">
        <v>120</v>
      </c>
      <c r="B693" s="29" t="s">
        <v>502</v>
      </c>
      <c r="C693" s="26" t="s">
        <v>501</v>
      </c>
      <c r="D693" s="27" t="s">
        <v>2658</v>
      </c>
      <c r="E693" s="28" t="s">
        <v>100</v>
      </c>
      <c r="F693" s="27" t="s">
        <v>1264</v>
      </c>
      <c r="G693" s="28" t="s">
        <v>1265</v>
      </c>
      <c r="H693" s="27" t="s">
        <v>1264</v>
      </c>
      <c r="M693"/>
    </row>
    <row r="694" spans="1:13" ht="19.899999999999999" customHeight="1" x14ac:dyDescent="0.25">
      <c r="A694" s="26" t="s">
        <v>120</v>
      </c>
      <c r="B694" s="29" t="s">
        <v>502</v>
      </c>
      <c r="C694" s="26" t="s">
        <v>501</v>
      </c>
      <c r="D694" s="27" t="s">
        <v>2658</v>
      </c>
      <c r="E694" s="28" t="s">
        <v>1238</v>
      </c>
      <c r="F694" s="27" t="s">
        <v>1237</v>
      </c>
      <c r="G694" s="28" t="s">
        <v>1263</v>
      </c>
      <c r="H694" s="27" t="s">
        <v>1262</v>
      </c>
      <c r="M694"/>
    </row>
    <row r="695" spans="1:13" ht="19.899999999999999" customHeight="1" x14ac:dyDescent="0.25">
      <c r="A695" s="26" t="s">
        <v>120</v>
      </c>
      <c r="B695" s="29" t="s">
        <v>502</v>
      </c>
      <c r="C695" s="26" t="s">
        <v>501</v>
      </c>
      <c r="D695" s="27" t="s">
        <v>2658</v>
      </c>
      <c r="E695" s="28" t="s">
        <v>1238</v>
      </c>
      <c r="F695" s="27" t="s">
        <v>1237</v>
      </c>
      <c r="G695" s="28" t="s">
        <v>1261</v>
      </c>
      <c r="H695" s="27" t="s">
        <v>1260</v>
      </c>
      <c r="M695"/>
    </row>
    <row r="696" spans="1:13" ht="19.899999999999999" customHeight="1" x14ac:dyDescent="0.25">
      <c r="A696" s="26" t="s">
        <v>120</v>
      </c>
      <c r="B696" s="29" t="s">
        <v>502</v>
      </c>
      <c r="C696" s="26" t="s">
        <v>501</v>
      </c>
      <c r="D696" s="27" t="s">
        <v>2658</v>
      </c>
      <c r="E696" s="28" t="s">
        <v>1238</v>
      </c>
      <c r="F696" s="27" t="s">
        <v>1237</v>
      </c>
      <c r="G696" s="28" t="s">
        <v>1259</v>
      </c>
      <c r="H696" s="27" t="s">
        <v>1258</v>
      </c>
      <c r="M696"/>
    </row>
    <row r="697" spans="1:13" ht="19.899999999999999" customHeight="1" x14ac:dyDescent="0.25">
      <c r="A697" s="26" t="s">
        <v>120</v>
      </c>
      <c r="B697" s="29" t="s">
        <v>502</v>
      </c>
      <c r="C697" s="26" t="s">
        <v>501</v>
      </c>
      <c r="D697" s="27" t="s">
        <v>2658</v>
      </c>
      <c r="E697" s="28" t="s">
        <v>1238</v>
      </c>
      <c r="F697" s="27" t="s">
        <v>1237</v>
      </c>
      <c r="G697" s="28" t="s">
        <v>1257</v>
      </c>
      <c r="H697" s="27" t="s">
        <v>1256</v>
      </c>
      <c r="M697"/>
    </row>
    <row r="698" spans="1:13" ht="19.899999999999999" customHeight="1" x14ac:dyDescent="0.25">
      <c r="A698" s="26" t="s">
        <v>120</v>
      </c>
      <c r="B698" s="29" t="s">
        <v>502</v>
      </c>
      <c r="C698" s="26" t="s">
        <v>501</v>
      </c>
      <c r="D698" s="27" t="s">
        <v>2658</v>
      </c>
      <c r="E698" s="28" t="s">
        <v>1238</v>
      </c>
      <c r="F698" s="27" t="s">
        <v>1237</v>
      </c>
      <c r="G698" s="28" t="s">
        <v>1255</v>
      </c>
      <c r="H698" s="27" t="s">
        <v>1254</v>
      </c>
      <c r="M698"/>
    </row>
    <row r="699" spans="1:13" ht="19.899999999999999" customHeight="1" x14ac:dyDescent="0.25">
      <c r="A699" s="26" t="s">
        <v>120</v>
      </c>
      <c r="B699" s="29" t="s">
        <v>470</v>
      </c>
      <c r="C699" s="26" t="s">
        <v>469</v>
      </c>
      <c r="D699" s="27" t="s">
        <v>2658</v>
      </c>
      <c r="E699" s="28" t="s">
        <v>1238</v>
      </c>
      <c r="F699" s="27" t="s">
        <v>1237</v>
      </c>
      <c r="G699" s="28" t="s">
        <v>1253</v>
      </c>
      <c r="H699" s="27" t="s">
        <v>1252</v>
      </c>
      <c r="M699"/>
    </row>
    <row r="700" spans="1:13" ht="19.899999999999999" customHeight="1" x14ac:dyDescent="0.25">
      <c r="A700" s="26" t="s">
        <v>120</v>
      </c>
      <c r="B700" s="29" t="s">
        <v>470</v>
      </c>
      <c r="C700" s="26" t="s">
        <v>469</v>
      </c>
      <c r="D700" s="27" t="s">
        <v>2658</v>
      </c>
      <c r="E700" s="28" t="s">
        <v>1238</v>
      </c>
      <c r="F700" s="27" t="s">
        <v>1237</v>
      </c>
      <c r="G700" s="28" t="s">
        <v>1251</v>
      </c>
      <c r="H700" s="27" t="s">
        <v>1250</v>
      </c>
      <c r="M700"/>
    </row>
    <row r="701" spans="1:13" ht="19.899999999999999" customHeight="1" x14ac:dyDescent="0.25">
      <c r="A701" s="26" t="s">
        <v>120</v>
      </c>
      <c r="B701" s="29" t="s">
        <v>470</v>
      </c>
      <c r="C701" s="26" t="s">
        <v>469</v>
      </c>
      <c r="D701" s="27" t="s">
        <v>2658</v>
      </c>
      <c r="E701" s="28" t="s">
        <v>1238</v>
      </c>
      <c r="F701" s="27" t="s">
        <v>1237</v>
      </c>
      <c r="G701" s="28" t="s">
        <v>1249</v>
      </c>
      <c r="H701" s="27" t="s">
        <v>1248</v>
      </c>
      <c r="M701"/>
    </row>
    <row r="702" spans="1:13" ht="19.899999999999999" customHeight="1" x14ac:dyDescent="0.25">
      <c r="A702" s="26" t="s">
        <v>120</v>
      </c>
      <c r="B702" s="29" t="s">
        <v>470</v>
      </c>
      <c r="C702" s="26" t="s">
        <v>469</v>
      </c>
      <c r="D702" s="27" t="s">
        <v>2658</v>
      </c>
      <c r="E702" s="28" t="s">
        <v>1238</v>
      </c>
      <c r="F702" s="27" t="s">
        <v>1237</v>
      </c>
      <c r="G702" s="28" t="s">
        <v>1247</v>
      </c>
      <c r="H702" s="27" t="s">
        <v>1246</v>
      </c>
      <c r="M702"/>
    </row>
    <row r="703" spans="1:13" ht="19.899999999999999" customHeight="1" x14ac:dyDescent="0.25">
      <c r="A703" s="26" t="s">
        <v>120</v>
      </c>
      <c r="B703" s="29" t="s">
        <v>470</v>
      </c>
      <c r="C703" s="26" t="s">
        <v>469</v>
      </c>
      <c r="D703" s="27" t="s">
        <v>2658</v>
      </c>
      <c r="E703" s="28" t="s">
        <v>1238</v>
      </c>
      <c r="F703" s="27" t="s">
        <v>1237</v>
      </c>
      <c r="G703" s="28" t="s">
        <v>1245</v>
      </c>
      <c r="H703" s="27" t="s">
        <v>1237</v>
      </c>
      <c r="M703"/>
    </row>
    <row r="704" spans="1:13" ht="19.899999999999999" customHeight="1" x14ac:dyDescent="0.25">
      <c r="A704" s="26" t="s">
        <v>120</v>
      </c>
      <c r="B704" s="29" t="s">
        <v>470</v>
      </c>
      <c r="C704" s="26" t="s">
        <v>469</v>
      </c>
      <c r="D704" s="27" t="s">
        <v>2658</v>
      </c>
      <c r="E704" s="28" t="s">
        <v>1238</v>
      </c>
      <c r="F704" s="27" t="s">
        <v>1237</v>
      </c>
      <c r="G704" s="28" t="s">
        <v>1244</v>
      </c>
      <c r="H704" s="27" t="s">
        <v>1243</v>
      </c>
      <c r="M704"/>
    </row>
    <row r="705" spans="1:13" ht="19.899999999999999" customHeight="1" x14ac:dyDescent="0.25">
      <c r="A705" s="26" t="s">
        <v>120</v>
      </c>
      <c r="B705" s="29" t="s">
        <v>470</v>
      </c>
      <c r="C705" s="26" t="s">
        <v>469</v>
      </c>
      <c r="D705" s="27" t="s">
        <v>2658</v>
      </c>
      <c r="E705" s="28" t="s">
        <v>1238</v>
      </c>
      <c r="F705" s="27" t="s">
        <v>1237</v>
      </c>
      <c r="G705" s="28" t="s">
        <v>1242</v>
      </c>
      <c r="H705" s="27" t="s">
        <v>1241</v>
      </c>
      <c r="M705"/>
    </row>
    <row r="706" spans="1:13" ht="19.899999999999999" customHeight="1" x14ac:dyDescent="0.25">
      <c r="A706" s="26" t="s">
        <v>120</v>
      </c>
      <c r="B706" s="29" t="s">
        <v>470</v>
      </c>
      <c r="C706" s="26" t="s">
        <v>469</v>
      </c>
      <c r="D706" s="27" t="s">
        <v>2658</v>
      </c>
      <c r="E706" s="28" t="s">
        <v>1238</v>
      </c>
      <c r="F706" s="27" t="s">
        <v>1237</v>
      </c>
      <c r="G706" s="28" t="s">
        <v>1240</v>
      </c>
      <c r="H706" s="27" t="s">
        <v>1239</v>
      </c>
      <c r="M706"/>
    </row>
    <row r="707" spans="1:13" ht="19.899999999999999" customHeight="1" x14ac:dyDescent="0.25">
      <c r="A707" s="26" t="s">
        <v>120</v>
      </c>
      <c r="B707" s="29" t="s">
        <v>470</v>
      </c>
      <c r="C707" s="26" t="s">
        <v>469</v>
      </c>
      <c r="D707" s="27" t="s">
        <v>2658</v>
      </c>
      <c r="E707" s="28" t="s">
        <v>1238</v>
      </c>
      <c r="F707" s="27" t="s">
        <v>1237</v>
      </c>
      <c r="G707" s="28" t="s">
        <v>1236</v>
      </c>
      <c r="H707" s="27" t="s">
        <v>1235</v>
      </c>
      <c r="M707"/>
    </row>
    <row r="708" spans="1:13" ht="19.899999999999999" customHeight="1" x14ac:dyDescent="0.25">
      <c r="A708" s="26" t="s">
        <v>120</v>
      </c>
      <c r="B708" s="29" t="s">
        <v>470</v>
      </c>
      <c r="C708" s="26" t="s">
        <v>469</v>
      </c>
      <c r="D708" s="27" t="s">
        <v>2658</v>
      </c>
      <c r="E708" s="28" t="s">
        <v>1196</v>
      </c>
      <c r="F708" s="27" t="s">
        <v>1195</v>
      </c>
      <c r="G708" s="28" t="s">
        <v>1234</v>
      </c>
      <c r="H708" s="27" t="s">
        <v>1233</v>
      </c>
      <c r="M708"/>
    </row>
    <row r="709" spans="1:13" ht="19.899999999999999" customHeight="1" x14ac:dyDescent="0.25">
      <c r="A709" s="26" t="s">
        <v>120</v>
      </c>
      <c r="B709" s="29" t="s">
        <v>470</v>
      </c>
      <c r="C709" s="26" t="s">
        <v>469</v>
      </c>
      <c r="D709" s="27" t="s">
        <v>2658</v>
      </c>
      <c r="E709" s="28" t="s">
        <v>1196</v>
      </c>
      <c r="F709" s="27" t="s">
        <v>1195</v>
      </c>
      <c r="G709" s="28" t="s">
        <v>1232</v>
      </c>
      <c r="H709" s="27" t="s">
        <v>1231</v>
      </c>
      <c r="M709"/>
    </row>
    <row r="710" spans="1:13" ht="19.899999999999999" customHeight="1" x14ac:dyDescent="0.25">
      <c r="A710" s="26" t="s">
        <v>120</v>
      </c>
      <c r="B710" s="29" t="s">
        <v>470</v>
      </c>
      <c r="C710" s="26" t="s">
        <v>469</v>
      </c>
      <c r="D710" s="27" t="s">
        <v>2658</v>
      </c>
      <c r="E710" s="28" t="s">
        <v>1196</v>
      </c>
      <c r="F710" s="27" t="s">
        <v>1195</v>
      </c>
      <c r="G710" s="28" t="s">
        <v>1230</v>
      </c>
      <c r="H710" s="27" t="s">
        <v>1229</v>
      </c>
      <c r="M710"/>
    </row>
    <row r="711" spans="1:13" ht="19.899999999999999" customHeight="1" x14ac:dyDescent="0.25">
      <c r="A711" s="26" t="s">
        <v>120</v>
      </c>
      <c r="B711" s="29" t="s">
        <v>470</v>
      </c>
      <c r="C711" s="26" t="s">
        <v>469</v>
      </c>
      <c r="D711" s="27" t="s">
        <v>2658</v>
      </c>
      <c r="E711" s="28" t="s">
        <v>1196</v>
      </c>
      <c r="F711" s="27" t="s">
        <v>1195</v>
      </c>
      <c r="G711" s="28" t="s">
        <v>1228</v>
      </c>
      <c r="H711" s="27" t="s">
        <v>1227</v>
      </c>
      <c r="M711"/>
    </row>
    <row r="712" spans="1:13" ht="19.899999999999999" customHeight="1" x14ac:dyDescent="0.25">
      <c r="A712" s="26" t="s">
        <v>257</v>
      </c>
      <c r="B712" s="29" t="s">
        <v>458</v>
      </c>
      <c r="C712" s="26" t="s">
        <v>456</v>
      </c>
      <c r="D712" s="27" t="s">
        <v>2658</v>
      </c>
      <c r="E712" s="28" t="s">
        <v>1196</v>
      </c>
      <c r="F712" s="27" t="s">
        <v>1195</v>
      </c>
      <c r="G712" s="28" t="s">
        <v>1226</v>
      </c>
      <c r="H712" s="27" t="s">
        <v>1225</v>
      </c>
      <c r="M712"/>
    </row>
    <row r="713" spans="1:13" ht="19.899999999999999" customHeight="1" x14ac:dyDescent="0.25">
      <c r="A713" s="26" t="s">
        <v>257</v>
      </c>
      <c r="B713" s="29" t="s">
        <v>458</v>
      </c>
      <c r="C713" s="26" t="s">
        <v>456</v>
      </c>
      <c r="D713" s="27" t="s">
        <v>2658</v>
      </c>
      <c r="E713" s="28" t="s">
        <v>1196</v>
      </c>
      <c r="F713" s="27" t="s">
        <v>1195</v>
      </c>
      <c r="G713" s="28" t="s">
        <v>1224</v>
      </c>
      <c r="H713" s="27" t="s">
        <v>1223</v>
      </c>
      <c r="M713"/>
    </row>
    <row r="714" spans="1:13" ht="19.899999999999999" customHeight="1" x14ac:dyDescent="0.25">
      <c r="A714" s="26" t="s">
        <v>257</v>
      </c>
      <c r="B714" s="29" t="s">
        <v>458</v>
      </c>
      <c r="C714" s="26" t="s">
        <v>456</v>
      </c>
      <c r="D714" s="27" t="s">
        <v>2658</v>
      </c>
      <c r="E714" s="28" t="s">
        <v>1196</v>
      </c>
      <c r="F714" s="27" t="s">
        <v>1195</v>
      </c>
      <c r="G714" s="28" t="s">
        <v>1222</v>
      </c>
      <c r="H714" s="27" t="s">
        <v>1221</v>
      </c>
      <c r="M714"/>
    </row>
    <row r="715" spans="1:13" ht="19.899999999999999" customHeight="1" x14ac:dyDescent="0.25">
      <c r="A715" s="26" t="s">
        <v>257</v>
      </c>
      <c r="B715" s="29" t="s">
        <v>458</v>
      </c>
      <c r="C715" s="26" t="s">
        <v>456</v>
      </c>
      <c r="D715" s="27" t="s">
        <v>2658</v>
      </c>
      <c r="E715" s="28" t="s">
        <v>1196</v>
      </c>
      <c r="F715" s="27" t="s">
        <v>1195</v>
      </c>
      <c r="G715" s="28" t="s">
        <v>1220</v>
      </c>
      <c r="H715" s="27" t="s">
        <v>1219</v>
      </c>
      <c r="M715"/>
    </row>
    <row r="716" spans="1:13" ht="19.899999999999999" customHeight="1" x14ac:dyDescent="0.25">
      <c r="A716" s="26" t="s">
        <v>257</v>
      </c>
      <c r="B716" s="29" t="s">
        <v>458</v>
      </c>
      <c r="C716" s="26" t="s">
        <v>456</v>
      </c>
      <c r="D716" s="27" t="s">
        <v>2658</v>
      </c>
      <c r="E716" s="28" t="s">
        <v>1196</v>
      </c>
      <c r="F716" s="27" t="s">
        <v>1195</v>
      </c>
      <c r="G716" s="28" t="s">
        <v>1218</v>
      </c>
      <c r="H716" s="27" t="s">
        <v>1217</v>
      </c>
      <c r="M716"/>
    </row>
    <row r="717" spans="1:13" ht="19.899999999999999" customHeight="1" x14ac:dyDescent="0.25">
      <c r="A717" s="26" t="s">
        <v>120</v>
      </c>
      <c r="B717" s="29" t="s">
        <v>445</v>
      </c>
      <c r="C717" s="26" t="s">
        <v>444</v>
      </c>
      <c r="D717" s="27" t="s">
        <v>2658</v>
      </c>
      <c r="E717" s="28" t="s">
        <v>1196</v>
      </c>
      <c r="F717" s="27" t="s">
        <v>1195</v>
      </c>
      <c r="G717" s="28" t="s">
        <v>1216</v>
      </c>
      <c r="H717" s="27" t="s">
        <v>1215</v>
      </c>
      <c r="M717"/>
    </row>
    <row r="718" spans="1:13" ht="19.899999999999999" customHeight="1" x14ac:dyDescent="0.25">
      <c r="A718" s="26" t="s">
        <v>120</v>
      </c>
      <c r="B718" s="29" t="s">
        <v>445</v>
      </c>
      <c r="C718" s="26" t="s">
        <v>444</v>
      </c>
      <c r="D718" s="27" t="s">
        <v>2658</v>
      </c>
      <c r="E718" s="28" t="s">
        <v>1196</v>
      </c>
      <c r="F718" s="27" t="s">
        <v>1195</v>
      </c>
      <c r="G718" s="28" t="s">
        <v>1214</v>
      </c>
      <c r="H718" s="27" t="s">
        <v>1213</v>
      </c>
      <c r="M718"/>
    </row>
    <row r="719" spans="1:13" ht="19.899999999999999" customHeight="1" x14ac:dyDescent="0.25">
      <c r="A719" s="26" t="s">
        <v>120</v>
      </c>
      <c r="B719" s="29" t="s">
        <v>445</v>
      </c>
      <c r="C719" s="26" t="s">
        <v>444</v>
      </c>
      <c r="D719" s="27" t="s">
        <v>2658</v>
      </c>
      <c r="E719" s="28" t="s">
        <v>1196</v>
      </c>
      <c r="F719" s="27" t="s">
        <v>1195</v>
      </c>
      <c r="G719" s="28" t="s">
        <v>1212</v>
      </c>
      <c r="H719" s="27" t="s">
        <v>1211</v>
      </c>
      <c r="M719"/>
    </row>
    <row r="720" spans="1:13" ht="19.899999999999999" customHeight="1" x14ac:dyDescent="0.25">
      <c r="A720" s="26" t="s">
        <v>120</v>
      </c>
      <c r="B720" s="29" t="s">
        <v>445</v>
      </c>
      <c r="C720" s="26" t="s">
        <v>444</v>
      </c>
      <c r="D720" s="27" t="s">
        <v>2658</v>
      </c>
      <c r="E720" s="28" t="s">
        <v>1196</v>
      </c>
      <c r="F720" s="27" t="s">
        <v>1195</v>
      </c>
      <c r="G720" s="28" t="s">
        <v>1210</v>
      </c>
      <c r="H720" s="27" t="s">
        <v>1209</v>
      </c>
      <c r="M720"/>
    </row>
    <row r="721" spans="1:13" ht="19.899999999999999" customHeight="1" x14ac:dyDescent="0.25">
      <c r="A721" s="26" t="s">
        <v>120</v>
      </c>
      <c r="B721" s="29" t="s">
        <v>445</v>
      </c>
      <c r="C721" s="26" t="s">
        <v>444</v>
      </c>
      <c r="D721" s="27" t="s">
        <v>2658</v>
      </c>
      <c r="E721" s="28" t="s">
        <v>1196</v>
      </c>
      <c r="F721" s="27" t="s">
        <v>1195</v>
      </c>
      <c r="G721" s="28" t="s">
        <v>1208</v>
      </c>
      <c r="H721" s="27" t="s">
        <v>1207</v>
      </c>
      <c r="M721"/>
    </row>
    <row r="722" spans="1:13" ht="19.899999999999999" customHeight="1" x14ac:dyDescent="0.25">
      <c r="A722" s="26" t="s">
        <v>120</v>
      </c>
      <c r="B722" s="29" t="s">
        <v>445</v>
      </c>
      <c r="C722" s="26" t="s">
        <v>444</v>
      </c>
      <c r="D722" s="27" t="s">
        <v>2658</v>
      </c>
      <c r="E722" s="28" t="s">
        <v>1196</v>
      </c>
      <c r="F722" s="27" t="s">
        <v>1195</v>
      </c>
      <c r="G722" s="28" t="s">
        <v>1206</v>
      </c>
      <c r="H722" s="27" t="s">
        <v>1205</v>
      </c>
      <c r="M722"/>
    </row>
    <row r="723" spans="1:13" ht="19.899999999999999" customHeight="1" x14ac:dyDescent="0.25">
      <c r="A723" s="26" t="s">
        <v>120</v>
      </c>
      <c r="B723" s="29" t="s">
        <v>933</v>
      </c>
      <c r="C723" s="26" t="s">
        <v>932</v>
      </c>
      <c r="D723" s="27" t="s">
        <v>2658</v>
      </c>
      <c r="E723" s="28" t="s">
        <v>1196</v>
      </c>
      <c r="F723" s="27" t="s">
        <v>1195</v>
      </c>
      <c r="G723" s="28" t="s">
        <v>1204</v>
      </c>
      <c r="H723" s="27" t="s">
        <v>1203</v>
      </c>
      <c r="M723"/>
    </row>
    <row r="724" spans="1:13" ht="19.899999999999999" customHeight="1" x14ac:dyDescent="0.25">
      <c r="A724" s="26" t="s">
        <v>120</v>
      </c>
      <c r="B724" s="29" t="s">
        <v>933</v>
      </c>
      <c r="C724" s="26" t="s">
        <v>932</v>
      </c>
      <c r="D724" s="27" t="s">
        <v>2658</v>
      </c>
      <c r="E724" s="28" t="s">
        <v>1196</v>
      </c>
      <c r="F724" s="27" t="s">
        <v>1195</v>
      </c>
      <c r="G724" s="28" t="s">
        <v>1202</v>
      </c>
      <c r="H724" s="27" t="s">
        <v>1201</v>
      </c>
      <c r="M724"/>
    </row>
    <row r="725" spans="1:13" ht="19.899999999999999" customHeight="1" x14ac:dyDescent="0.25">
      <c r="A725" s="26" t="s">
        <v>120</v>
      </c>
      <c r="B725" s="29" t="s">
        <v>933</v>
      </c>
      <c r="C725" s="26" t="s">
        <v>932</v>
      </c>
      <c r="D725" s="27" t="s">
        <v>2658</v>
      </c>
      <c r="E725" s="28" t="s">
        <v>1196</v>
      </c>
      <c r="F725" s="27" t="s">
        <v>1195</v>
      </c>
      <c r="G725" s="28" t="s">
        <v>1200</v>
      </c>
      <c r="H725" s="27" t="s">
        <v>1199</v>
      </c>
      <c r="M725"/>
    </row>
    <row r="726" spans="1:13" ht="19.899999999999999" customHeight="1" x14ac:dyDescent="0.25">
      <c r="A726" s="26" t="s">
        <v>120</v>
      </c>
      <c r="B726" s="29" t="s">
        <v>933</v>
      </c>
      <c r="C726" s="26" t="s">
        <v>932</v>
      </c>
      <c r="D726" s="27" t="s">
        <v>2658</v>
      </c>
      <c r="E726" s="28" t="s">
        <v>1196</v>
      </c>
      <c r="F726" s="27" t="s">
        <v>1195</v>
      </c>
      <c r="G726" s="28" t="s">
        <v>1198</v>
      </c>
      <c r="H726" s="27" t="s">
        <v>1197</v>
      </c>
      <c r="M726"/>
    </row>
    <row r="727" spans="1:13" ht="19.899999999999999" customHeight="1" x14ac:dyDescent="0.25">
      <c r="A727" s="26" t="s">
        <v>120</v>
      </c>
      <c r="B727" s="29" t="s">
        <v>933</v>
      </c>
      <c r="C727" s="26" t="s">
        <v>932</v>
      </c>
      <c r="D727" s="27" t="s">
        <v>2658</v>
      </c>
      <c r="E727" s="28" t="s">
        <v>1196</v>
      </c>
      <c r="F727" s="27" t="s">
        <v>1195</v>
      </c>
      <c r="G727" s="28" t="s">
        <v>1194</v>
      </c>
      <c r="H727" s="27" t="s">
        <v>1193</v>
      </c>
      <c r="M727"/>
    </row>
    <row r="728" spans="1:13" ht="19.899999999999999" customHeight="1" x14ac:dyDescent="0.25">
      <c r="A728" s="26" t="s">
        <v>120</v>
      </c>
      <c r="B728" s="29" t="s">
        <v>913</v>
      </c>
      <c r="C728" s="26" t="s">
        <v>912</v>
      </c>
      <c r="D728" s="27" t="s">
        <v>2658</v>
      </c>
      <c r="E728" s="28" t="s">
        <v>1173</v>
      </c>
      <c r="F728" s="27" t="s">
        <v>1172</v>
      </c>
      <c r="G728" s="28" t="s">
        <v>1192</v>
      </c>
      <c r="H728" s="27" t="s">
        <v>1191</v>
      </c>
      <c r="M728"/>
    </row>
    <row r="729" spans="1:13" ht="19.899999999999999" customHeight="1" x14ac:dyDescent="0.25">
      <c r="A729" s="26" t="s">
        <v>120</v>
      </c>
      <c r="B729" s="29" t="s">
        <v>913</v>
      </c>
      <c r="C729" s="26" t="s">
        <v>912</v>
      </c>
      <c r="D729" s="27" t="s">
        <v>2658</v>
      </c>
      <c r="E729" s="28" t="s">
        <v>1173</v>
      </c>
      <c r="F729" s="27" t="s">
        <v>1172</v>
      </c>
      <c r="G729" s="28" t="s">
        <v>1190</v>
      </c>
      <c r="H729" s="27" t="s">
        <v>1189</v>
      </c>
      <c r="M729"/>
    </row>
    <row r="730" spans="1:13" ht="19.899999999999999" customHeight="1" x14ac:dyDescent="0.25">
      <c r="A730" s="26" t="s">
        <v>120</v>
      </c>
      <c r="B730" s="29" t="s">
        <v>913</v>
      </c>
      <c r="C730" s="26" t="s">
        <v>912</v>
      </c>
      <c r="D730" s="27" t="s">
        <v>2658</v>
      </c>
      <c r="E730" s="28" t="s">
        <v>1173</v>
      </c>
      <c r="F730" s="27" t="s">
        <v>1172</v>
      </c>
      <c r="G730" s="28" t="s">
        <v>1188</v>
      </c>
      <c r="H730" s="27" t="s">
        <v>1187</v>
      </c>
      <c r="M730"/>
    </row>
    <row r="731" spans="1:13" ht="19.899999999999999" customHeight="1" x14ac:dyDescent="0.25">
      <c r="A731" s="26" t="s">
        <v>120</v>
      </c>
      <c r="B731" s="29" t="s">
        <v>913</v>
      </c>
      <c r="C731" s="26" t="s">
        <v>912</v>
      </c>
      <c r="D731" s="27" t="s">
        <v>2658</v>
      </c>
      <c r="E731" s="28" t="s">
        <v>1173</v>
      </c>
      <c r="F731" s="27" t="s">
        <v>1172</v>
      </c>
      <c r="G731" s="28" t="s">
        <v>1186</v>
      </c>
      <c r="H731" s="27" t="s">
        <v>1185</v>
      </c>
      <c r="M731"/>
    </row>
    <row r="732" spans="1:13" ht="19.899999999999999" customHeight="1" x14ac:dyDescent="0.25">
      <c r="A732" s="26" t="s">
        <v>120</v>
      </c>
      <c r="B732" s="29" t="s">
        <v>913</v>
      </c>
      <c r="C732" s="26" t="s">
        <v>912</v>
      </c>
      <c r="D732" s="27" t="s">
        <v>2658</v>
      </c>
      <c r="E732" s="28" t="s">
        <v>1173</v>
      </c>
      <c r="F732" s="27" t="s">
        <v>1172</v>
      </c>
      <c r="G732" s="28" t="s">
        <v>1184</v>
      </c>
      <c r="H732" s="27" t="s">
        <v>1183</v>
      </c>
      <c r="M732"/>
    </row>
    <row r="733" spans="1:13" ht="19.899999999999999" customHeight="1" x14ac:dyDescent="0.25">
      <c r="A733" s="26" t="s">
        <v>120</v>
      </c>
      <c r="B733" s="29" t="s">
        <v>913</v>
      </c>
      <c r="C733" s="26" t="s">
        <v>912</v>
      </c>
      <c r="D733" s="27" t="s">
        <v>2658</v>
      </c>
      <c r="E733" s="28" t="s">
        <v>1173</v>
      </c>
      <c r="F733" s="27" t="s">
        <v>1172</v>
      </c>
      <c r="G733" s="28" t="s">
        <v>1182</v>
      </c>
      <c r="H733" s="27" t="s">
        <v>1181</v>
      </c>
      <c r="M733"/>
    </row>
    <row r="734" spans="1:13" ht="19.899999999999999" customHeight="1" x14ac:dyDescent="0.25">
      <c r="A734" s="26" t="s">
        <v>120</v>
      </c>
      <c r="B734" s="29" t="s">
        <v>913</v>
      </c>
      <c r="C734" s="26" t="s">
        <v>912</v>
      </c>
      <c r="D734" s="27" t="s">
        <v>2658</v>
      </c>
      <c r="E734" s="28" t="s">
        <v>1173</v>
      </c>
      <c r="F734" s="27" t="s">
        <v>1172</v>
      </c>
      <c r="G734" s="28" t="s">
        <v>1180</v>
      </c>
      <c r="H734" s="27" t="s">
        <v>1179</v>
      </c>
      <c r="M734"/>
    </row>
    <row r="735" spans="1:13" ht="19.899999999999999" customHeight="1" x14ac:dyDescent="0.25">
      <c r="A735" s="26" t="s">
        <v>120</v>
      </c>
      <c r="B735" s="29" t="s">
        <v>913</v>
      </c>
      <c r="C735" s="26" t="s">
        <v>912</v>
      </c>
      <c r="D735" s="27" t="s">
        <v>2658</v>
      </c>
      <c r="E735" s="28" t="s">
        <v>1173</v>
      </c>
      <c r="F735" s="27" t="s">
        <v>1172</v>
      </c>
      <c r="G735" s="28" t="s">
        <v>1178</v>
      </c>
      <c r="H735" s="27" t="s">
        <v>1177</v>
      </c>
      <c r="M735"/>
    </row>
    <row r="736" spans="1:13" ht="19.899999999999999" customHeight="1" x14ac:dyDescent="0.25">
      <c r="A736" s="26" t="s">
        <v>120</v>
      </c>
      <c r="B736" s="29" t="s">
        <v>913</v>
      </c>
      <c r="C736" s="26" t="s">
        <v>912</v>
      </c>
      <c r="D736" s="27" t="s">
        <v>2658</v>
      </c>
      <c r="E736" s="28" t="s">
        <v>1173</v>
      </c>
      <c r="F736" s="27" t="s">
        <v>1172</v>
      </c>
      <c r="G736" s="28" t="s">
        <v>1176</v>
      </c>
      <c r="H736" s="27" t="s">
        <v>1175</v>
      </c>
      <c r="M736"/>
    </row>
    <row r="737" spans="1:13" ht="19.899999999999999" customHeight="1" x14ac:dyDescent="0.25">
      <c r="A737" s="26" t="s">
        <v>120</v>
      </c>
      <c r="B737" s="29" t="s">
        <v>913</v>
      </c>
      <c r="C737" s="26" t="s">
        <v>912</v>
      </c>
      <c r="D737" s="27" t="s">
        <v>2658</v>
      </c>
      <c r="E737" s="28" t="s">
        <v>1173</v>
      </c>
      <c r="F737" s="27" t="s">
        <v>1172</v>
      </c>
      <c r="G737" s="28" t="s">
        <v>1174</v>
      </c>
      <c r="H737" s="27" t="s">
        <v>424</v>
      </c>
      <c r="M737"/>
    </row>
    <row r="738" spans="1:13" ht="19.899999999999999" customHeight="1" x14ac:dyDescent="0.25">
      <c r="A738" s="26" t="s">
        <v>120</v>
      </c>
      <c r="B738" s="29" t="s">
        <v>857</v>
      </c>
      <c r="C738" s="26" t="s">
        <v>856</v>
      </c>
      <c r="D738" s="27" t="s">
        <v>2658</v>
      </c>
      <c r="E738" s="28" t="s">
        <v>1173</v>
      </c>
      <c r="F738" s="27" t="s">
        <v>1172</v>
      </c>
      <c r="G738" s="28" t="s">
        <v>1171</v>
      </c>
      <c r="H738" s="27" t="s">
        <v>1170</v>
      </c>
      <c r="M738"/>
    </row>
    <row r="739" spans="1:13" ht="19.899999999999999" customHeight="1" x14ac:dyDescent="0.25">
      <c r="A739" s="26" t="s">
        <v>120</v>
      </c>
      <c r="B739" s="29" t="s">
        <v>857</v>
      </c>
      <c r="C739" s="26" t="s">
        <v>856</v>
      </c>
      <c r="D739" s="27" t="s">
        <v>2658</v>
      </c>
      <c r="E739" s="28" t="s">
        <v>1151</v>
      </c>
      <c r="F739" s="27" t="s">
        <v>1150</v>
      </c>
      <c r="G739" s="28" t="s">
        <v>1169</v>
      </c>
      <c r="H739" s="27" t="s">
        <v>1168</v>
      </c>
      <c r="M739"/>
    </row>
    <row r="740" spans="1:13" ht="19.899999999999999" customHeight="1" x14ac:dyDescent="0.25">
      <c r="A740" s="26" t="s">
        <v>120</v>
      </c>
      <c r="B740" s="29" t="s">
        <v>857</v>
      </c>
      <c r="C740" s="26" t="s">
        <v>856</v>
      </c>
      <c r="D740" s="27" t="s">
        <v>2658</v>
      </c>
      <c r="E740" s="28" t="s">
        <v>1151</v>
      </c>
      <c r="F740" s="27" t="s">
        <v>1150</v>
      </c>
      <c r="G740" s="28" t="s">
        <v>1167</v>
      </c>
      <c r="H740" s="27" t="s">
        <v>1166</v>
      </c>
      <c r="M740"/>
    </row>
    <row r="741" spans="1:13" ht="19.899999999999999" customHeight="1" x14ac:dyDescent="0.25">
      <c r="A741" s="26" t="s">
        <v>120</v>
      </c>
      <c r="B741" s="29" t="s">
        <v>857</v>
      </c>
      <c r="C741" s="26" t="s">
        <v>856</v>
      </c>
      <c r="D741" s="27" t="s">
        <v>2658</v>
      </c>
      <c r="E741" s="28" t="s">
        <v>1151</v>
      </c>
      <c r="F741" s="27" t="s">
        <v>1150</v>
      </c>
      <c r="G741" s="28" t="s">
        <v>1165</v>
      </c>
      <c r="H741" s="27" t="s">
        <v>1164</v>
      </c>
      <c r="M741"/>
    </row>
    <row r="742" spans="1:13" ht="19.899999999999999" customHeight="1" x14ac:dyDescent="0.25">
      <c r="A742" s="26" t="s">
        <v>120</v>
      </c>
      <c r="B742" s="29" t="s">
        <v>857</v>
      </c>
      <c r="C742" s="26" t="s">
        <v>856</v>
      </c>
      <c r="D742" s="27" t="s">
        <v>2658</v>
      </c>
      <c r="E742" s="28" t="s">
        <v>1151</v>
      </c>
      <c r="F742" s="27" t="s">
        <v>1150</v>
      </c>
      <c r="G742" s="28" t="s">
        <v>1163</v>
      </c>
      <c r="H742" s="27" t="s">
        <v>1162</v>
      </c>
      <c r="M742"/>
    </row>
    <row r="743" spans="1:13" ht="19.899999999999999" customHeight="1" x14ac:dyDescent="0.25">
      <c r="A743" s="26" t="s">
        <v>120</v>
      </c>
      <c r="B743" s="29" t="s">
        <v>857</v>
      </c>
      <c r="C743" s="26" t="s">
        <v>856</v>
      </c>
      <c r="D743" s="27" t="s">
        <v>2658</v>
      </c>
      <c r="E743" s="28" t="s">
        <v>1151</v>
      </c>
      <c r="F743" s="27" t="s">
        <v>1150</v>
      </c>
      <c r="G743" s="28" t="s">
        <v>1161</v>
      </c>
      <c r="H743" s="27" t="s">
        <v>1160</v>
      </c>
      <c r="M743"/>
    </row>
    <row r="744" spans="1:13" ht="19.899999999999999" customHeight="1" x14ac:dyDescent="0.25">
      <c r="A744" s="26" t="s">
        <v>120</v>
      </c>
      <c r="B744" s="29" t="s">
        <v>857</v>
      </c>
      <c r="C744" s="26" t="s">
        <v>856</v>
      </c>
      <c r="D744" s="27" t="s">
        <v>2658</v>
      </c>
      <c r="E744" s="28" t="s">
        <v>1151</v>
      </c>
      <c r="F744" s="27" t="s">
        <v>1150</v>
      </c>
      <c r="G744" s="28" t="s">
        <v>1159</v>
      </c>
      <c r="H744" s="27" t="s">
        <v>1158</v>
      </c>
      <c r="M744"/>
    </row>
    <row r="745" spans="1:13" ht="19.899999999999999" customHeight="1" x14ac:dyDescent="0.25">
      <c r="A745" s="26" t="s">
        <v>120</v>
      </c>
      <c r="B745" s="29" t="s">
        <v>857</v>
      </c>
      <c r="C745" s="26" t="s">
        <v>856</v>
      </c>
      <c r="D745" s="27" t="s">
        <v>2658</v>
      </c>
      <c r="E745" s="28" t="s">
        <v>1151</v>
      </c>
      <c r="F745" s="27" t="s">
        <v>1150</v>
      </c>
      <c r="G745" s="28" t="s">
        <v>1157</v>
      </c>
      <c r="H745" s="27" t="s">
        <v>1156</v>
      </c>
      <c r="M745"/>
    </row>
    <row r="746" spans="1:13" ht="19.899999999999999" customHeight="1" x14ac:dyDescent="0.25">
      <c r="A746" s="26" t="s">
        <v>120</v>
      </c>
      <c r="B746" s="29" t="s">
        <v>857</v>
      </c>
      <c r="C746" s="26" t="s">
        <v>856</v>
      </c>
      <c r="D746" s="27" t="s">
        <v>2658</v>
      </c>
      <c r="E746" s="28" t="s">
        <v>1151</v>
      </c>
      <c r="F746" s="27" t="s">
        <v>1150</v>
      </c>
      <c r="G746" s="28" t="s">
        <v>1155</v>
      </c>
      <c r="H746" s="27" t="s">
        <v>1154</v>
      </c>
      <c r="M746"/>
    </row>
    <row r="747" spans="1:13" ht="19.899999999999999" customHeight="1" x14ac:dyDescent="0.25">
      <c r="A747" s="26" t="s">
        <v>120</v>
      </c>
      <c r="B747" s="29" t="s">
        <v>857</v>
      </c>
      <c r="C747" s="26" t="s">
        <v>856</v>
      </c>
      <c r="D747" s="27" t="s">
        <v>2658</v>
      </c>
      <c r="E747" s="28" t="s">
        <v>1151</v>
      </c>
      <c r="F747" s="27" t="s">
        <v>1150</v>
      </c>
      <c r="G747" s="28" t="s">
        <v>1153</v>
      </c>
      <c r="H747" s="27" t="s">
        <v>1152</v>
      </c>
      <c r="M747"/>
    </row>
    <row r="748" spans="1:13" ht="19.899999999999999" customHeight="1" x14ac:dyDescent="0.25">
      <c r="A748" s="26" t="s">
        <v>120</v>
      </c>
      <c r="B748" s="29" t="s">
        <v>857</v>
      </c>
      <c r="C748" s="26" t="s">
        <v>856</v>
      </c>
      <c r="D748" s="27" t="s">
        <v>2658</v>
      </c>
      <c r="E748" s="28" t="s">
        <v>1151</v>
      </c>
      <c r="F748" s="27" t="s">
        <v>1150</v>
      </c>
      <c r="G748" s="28" t="s">
        <v>1149</v>
      </c>
      <c r="H748" s="27" t="s">
        <v>1148</v>
      </c>
      <c r="M748"/>
    </row>
    <row r="749" spans="1:13" ht="19.899999999999999" customHeight="1" x14ac:dyDescent="0.25">
      <c r="A749" s="26" t="s">
        <v>120</v>
      </c>
      <c r="B749" s="29" t="s">
        <v>857</v>
      </c>
      <c r="C749" s="26" t="s">
        <v>856</v>
      </c>
      <c r="D749" s="27" t="s">
        <v>2658</v>
      </c>
      <c r="E749" s="28" t="s">
        <v>1124</v>
      </c>
      <c r="F749" s="27" t="s">
        <v>1123</v>
      </c>
      <c r="G749" s="28" t="s">
        <v>1147</v>
      </c>
      <c r="H749" s="27" t="s">
        <v>1146</v>
      </c>
      <c r="M749"/>
    </row>
    <row r="750" spans="1:13" ht="19.899999999999999" customHeight="1" x14ac:dyDescent="0.25">
      <c r="A750" s="26" t="s">
        <v>120</v>
      </c>
      <c r="B750" s="29" t="s">
        <v>857</v>
      </c>
      <c r="C750" s="26" t="s">
        <v>856</v>
      </c>
      <c r="D750" s="27" t="s">
        <v>2658</v>
      </c>
      <c r="E750" s="28" t="s">
        <v>1124</v>
      </c>
      <c r="F750" s="27" t="s">
        <v>1123</v>
      </c>
      <c r="G750" s="28" t="s">
        <v>1145</v>
      </c>
      <c r="H750" s="27" t="s">
        <v>1144</v>
      </c>
      <c r="M750"/>
    </row>
    <row r="751" spans="1:13" ht="19.899999999999999" customHeight="1" x14ac:dyDescent="0.25">
      <c r="A751" s="26" t="s">
        <v>120</v>
      </c>
      <c r="B751" s="29" t="s">
        <v>857</v>
      </c>
      <c r="C751" s="26" t="s">
        <v>856</v>
      </c>
      <c r="D751" s="27" t="s">
        <v>2658</v>
      </c>
      <c r="E751" s="28" t="s">
        <v>1124</v>
      </c>
      <c r="F751" s="27" t="s">
        <v>1123</v>
      </c>
      <c r="G751" s="28" t="s">
        <v>1143</v>
      </c>
      <c r="H751" s="27" t="s">
        <v>1142</v>
      </c>
      <c r="M751"/>
    </row>
    <row r="752" spans="1:13" ht="19.899999999999999" customHeight="1" x14ac:dyDescent="0.25">
      <c r="A752" s="26" t="s">
        <v>120</v>
      </c>
      <c r="B752" s="29" t="s">
        <v>857</v>
      </c>
      <c r="C752" s="26" t="s">
        <v>856</v>
      </c>
      <c r="D752" s="27" t="s">
        <v>2658</v>
      </c>
      <c r="E752" s="28" t="s">
        <v>1124</v>
      </c>
      <c r="F752" s="27" t="s">
        <v>1123</v>
      </c>
      <c r="G752" s="28" t="s">
        <v>1141</v>
      </c>
      <c r="H752" s="27" t="s">
        <v>1140</v>
      </c>
      <c r="M752"/>
    </row>
    <row r="753" spans="1:13" ht="19.899999999999999" customHeight="1" x14ac:dyDescent="0.25">
      <c r="A753" s="26" t="s">
        <v>120</v>
      </c>
      <c r="B753" s="29" t="s">
        <v>857</v>
      </c>
      <c r="C753" s="26" t="s">
        <v>856</v>
      </c>
      <c r="D753" s="27" t="s">
        <v>2658</v>
      </c>
      <c r="E753" s="28" t="s">
        <v>1124</v>
      </c>
      <c r="F753" s="27" t="s">
        <v>1123</v>
      </c>
      <c r="G753" s="28" t="s">
        <v>1139</v>
      </c>
      <c r="H753" s="27" t="s">
        <v>1138</v>
      </c>
      <c r="M753"/>
    </row>
    <row r="754" spans="1:13" ht="19.899999999999999" customHeight="1" x14ac:dyDescent="0.25">
      <c r="A754" s="26" t="s">
        <v>120</v>
      </c>
      <c r="B754" s="29" t="s">
        <v>857</v>
      </c>
      <c r="C754" s="26" t="s">
        <v>856</v>
      </c>
      <c r="D754" s="27" t="s">
        <v>2658</v>
      </c>
      <c r="E754" s="28" t="s">
        <v>1124</v>
      </c>
      <c r="F754" s="27" t="s">
        <v>1123</v>
      </c>
      <c r="G754" s="28" t="s">
        <v>1137</v>
      </c>
      <c r="H754" s="27" t="s">
        <v>349</v>
      </c>
      <c r="M754"/>
    </row>
    <row r="755" spans="1:13" ht="19.899999999999999" customHeight="1" x14ac:dyDescent="0.25">
      <c r="A755" s="26" t="s">
        <v>120</v>
      </c>
      <c r="B755" s="29" t="s">
        <v>857</v>
      </c>
      <c r="C755" s="26" t="s">
        <v>856</v>
      </c>
      <c r="D755" s="27" t="s">
        <v>2658</v>
      </c>
      <c r="E755" s="28" t="s">
        <v>1124</v>
      </c>
      <c r="F755" s="27" t="s">
        <v>1123</v>
      </c>
      <c r="G755" s="28" t="s">
        <v>1136</v>
      </c>
      <c r="H755" s="27" t="s">
        <v>1135</v>
      </c>
      <c r="M755"/>
    </row>
    <row r="756" spans="1:13" ht="19.899999999999999" customHeight="1" x14ac:dyDescent="0.25">
      <c r="A756" s="26" t="s">
        <v>120</v>
      </c>
      <c r="B756" s="29" t="s">
        <v>857</v>
      </c>
      <c r="C756" s="26" t="s">
        <v>856</v>
      </c>
      <c r="D756" s="27" t="s">
        <v>2658</v>
      </c>
      <c r="E756" s="28" t="s">
        <v>1124</v>
      </c>
      <c r="F756" s="27" t="s">
        <v>1123</v>
      </c>
      <c r="G756" s="28" t="s">
        <v>1134</v>
      </c>
      <c r="H756" s="27" t="s">
        <v>1133</v>
      </c>
      <c r="M756"/>
    </row>
    <row r="757" spans="1:13" ht="19.899999999999999" customHeight="1" x14ac:dyDescent="0.25">
      <c r="A757" s="26" t="s">
        <v>120</v>
      </c>
      <c r="B757" s="29" t="s">
        <v>857</v>
      </c>
      <c r="C757" s="26" t="s">
        <v>856</v>
      </c>
      <c r="D757" s="27" t="s">
        <v>2658</v>
      </c>
      <c r="E757" s="28" t="s">
        <v>1124</v>
      </c>
      <c r="F757" s="27" t="s">
        <v>1123</v>
      </c>
      <c r="G757" s="28" t="s">
        <v>1132</v>
      </c>
      <c r="H757" s="27" t="s">
        <v>1131</v>
      </c>
      <c r="M757"/>
    </row>
    <row r="758" spans="1:13" ht="19.899999999999999" customHeight="1" x14ac:dyDescent="0.25">
      <c r="A758" s="26" t="s">
        <v>120</v>
      </c>
      <c r="B758" s="29" t="s">
        <v>857</v>
      </c>
      <c r="C758" s="26" t="s">
        <v>856</v>
      </c>
      <c r="D758" s="27" t="s">
        <v>2658</v>
      </c>
      <c r="E758" s="28" t="s">
        <v>1124</v>
      </c>
      <c r="F758" s="27" t="s">
        <v>1123</v>
      </c>
      <c r="G758" s="28" t="s">
        <v>1130</v>
      </c>
      <c r="H758" s="27" t="s">
        <v>1129</v>
      </c>
      <c r="M758"/>
    </row>
    <row r="759" spans="1:13" ht="19.899999999999999" customHeight="1" x14ac:dyDescent="0.25">
      <c r="A759" s="26" t="s">
        <v>120</v>
      </c>
      <c r="B759" s="29" t="s">
        <v>857</v>
      </c>
      <c r="C759" s="26" t="s">
        <v>856</v>
      </c>
      <c r="D759" s="27" t="s">
        <v>2658</v>
      </c>
      <c r="E759" s="28" t="s">
        <v>1124</v>
      </c>
      <c r="F759" s="27" t="s">
        <v>1123</v>
      </c>
      <c r="G759" s="28" t="s">
        <v>1128</v>
      </c>
      <c r="H759" s="27" t="s">
        <v>1127</v>
      </c>
      <c r="M759"/>
    </row>
    <row r="760" spans="1:13" ht="19.899999999999999" customHeight="1" x14ac:dyDescent="0.25">
      <c r="A760" s="26" t="s">
        <v>120</v>
      </c>
      <c r="B760" s="29" t="s">
        <v>857</v>
      </c>
      <c r="C760" s="26" t="s">
        <v>856</v>
      </c>
      <c r="D760" s="27" t="s">
        <v>2658</v>
      </c>
      <c r="E760" s="28" t="s">
        <v>1124</v>
      </c>
      <c r="F760" s="27" t="s">
        <v>1123</v>
      </c>
      <c r="G760" s="28" t="s">
        <v>1126</v>
      </c>
      <c r="H760" s="27" t="s">
        <v>1125</v>
      </c>
      <c r="M760"/>
    </row>
    <row r="761" spans="1:13" ht="19.899999999999999" customHeight="1" x14ac:dyDescent="0.25">
      <c r="A761" s="26" t="s">
        <v>120</v>
      </c>
      <c r="B761" s="29" t="s">
        <v>857</v>
      </c>
      <c r="C761" s="26" t="s">
        <v>856</v>
      </c>
      <c r="D761" s="27" t="s">
        <v>2658</v>
      </c>
      <c r="E761" s="28" t="s">
        <v>1124</v>
      </c>
      <c r="F761" s="27" t="s">
        <v>1123</v>
      </c>
      <c r="G761" s="28" t="s">
        <v>1122</v>
      </c>
      <c r="H761" s="27" t="s">
        <v>1121</v>
      </c>
      <c r="M761"/>
    </row>
    <row r="762" spans="1:13" ht="19.899999999999999" customHeight="1" x14ac:dyDescent="0.25">
      <c r="A762" s="26" t="s">
        <v>120</v>
      </c>
      <c r="B762" s="29" t="s">
        <v>857</v>
      </c>
      <c r="C762" s="26" t="s">
        <v>856</v>
      </c>
      <c r="D762" s="27" t="s">
        <v>2658</v>
      </c>
      <c r="E762" s="28" t="s">
        <v>1090</v>
      </c>
      <c r="F762" s="27" t="s">
        <v>1089</v>
      </c>
      <c r="G762" s="28" t="s">
        <v>1120</v>
      </c>
      <c r="H762" s="27" t="s">
        <v>1119</v>
      </c>
      <c r="M762"/>
    </row>
    <row r="763" spans="1:13" ht="19.899999999999999" customHeight="1" x14ac:dyDescent="0.25">
      <c r="A763" s="26" t="s">
        <v>120</v>
      </c>
      <c r="B763" s="29" t="s">
        <v>857</v>
      </c>
      <c r="C763" s="26" t="s">
        <v>856</v>
      </c>
      <c r="D763" s="27" t="s">
        <v>2658</v>
      </c>
      <c r="E763" s="28" t="s">
        <v>1090</v>
      </c>
      <c r="F763" s="27" t="s">
        <v>1089</v>
      </c>
      <c r="G763" s="28" t="s">
        <v>1118</v>
      </c>
      <c r="H763" s="27" t="s">
        <v>1117</v>
      </c>
      <c r="M763"/>
    </row>
    <row r="764" spans="1:13" ht="19.899999999999999" customHeight="1" x14ac:dyDescent="0.25">
      <c r="A764" s="26" t="s">
        <v>120</v>
      </c>
      <c r="B764" s="29" t="s">
        <v>857</v>
      </c>
      <c r="C764" s="26" t="s">
        <v>856</v>
      </c>
      <c r="D764" s="27" t="s">
        <v>2658</v>
      </c>
      <c r="E764" s="28" t="s">
        <v>1090</v>
      </c>
      <c r="F764" s="27" t="s">
        <v>1089</v>
      </c>
      <c r="G764" s="28" t="s">
        <v>1116</v>
      </c>
      <c r="H764" s="27" t="s">
        <v>1115</v>
      </c>
      <c r="M764"/>
    </row>
    <row r="765" spans="1:13" ht="19.899999999999999" customHeight="1" x14ac:dyDescent="0.25">
      <c r="A765" s="26" t="s">
        <v>120</v>
      </c>
      <c r="B765" s="29" t="s">
        <v>835</v>
      </c>
      <c r="C765" s="26" t="s">
        <v>720</v>
      </c>
      <c r="D765" s="27" t="s">
        <v>2658</v>
      </c>
      <c r="E765" s="28" t="s">
        <v>1090</v>
      </c>
      <c r="F765" s="27" t="s">
        <v>1089</v>
      </c>
      <c r="G765" s="28" t="s">
        <v>1114</v>
      </c>
      <c r="H765" s="27" t="s">
        <v>1113</v>
      </c>
      <c r="M765"/>
    </row>
    <row r="766" spans="1:13" ht="19.899999999999999" customHeight="1" x14ac:dyDescent="0.25">
      <c r="A766" s="26" t="s">
        <v>120</v>
      </c>
      <c r="B766" s="29" t="s">
        <v>835</v>
      </c>
      <c r="C766" s="26" t="s">
        <v>720</v>
      </c>
      <c r="D766" s="27" t="s">
        <v>2658</v>
      </c>
      <c r="E766" s="28" t="s">
        <v>1090</v>
      </c>
      <c r="F766" s="27" t="s">
        <v>1089</v>
      </c>
      <c r="G766" s="28" t="s">
        <v>1112</v>
      </c>
      <c r="H766" s="27" t="s">
        <v>1111</v>
      </c>
      <c r="M766"/>
    </row>
    <row r="767" spans="1:13" ht="19.899999999999999" customHeight="1" x14ac:dyDescent="0.25">
      <c r="A767" s="26" t="s">
        <v>120</v>
      </c>
      <c r="B767" s="29" t="s">
        <v>835</v>
      </c>
      <c r="C767" s="26" t="s">
        <v>720</v>
      </c>
      <c r="D767" s="27" t="s">
        <v>2658</v>
      </c>
      <c r="E767" s="28" t="s">
        <v>1090</v>
      </c>
      <c r="F767" s="27" t="s">
        <v>1089</v>
      </c>
      <c r="G767" s="28" t="s">
        <v>1110</v>
      </c>
      <c r="H767" s="27" t="s">
        <v>1109</v>
      </c>
      <c r="M767"/>
    </row>
    <row r="768" spans="1:13" ht="19.899999999999999" customHeight="1" x14ac:dyDescent="0.25">
      <c r="A768" s="26" t="s">
        <v>120</v>
      </c>
      <c r="B768" s="29" t="s">
        <v>835</v>
      </c>
      <c r="C768" s="26" t="s">
        <v>720</v>
      </c>
      <c r="D768" s="27" t="s">
        <v>2658</v>
      </c>
      <c r="E768" s="28" t="s">
        <v>1090</v>
      </c>
      <c r="F768" s="27" t="s">
        <v>1089</v>
      </c>
      <c r="G768" s="28" t="s">
        <v>1108</v>
      </c>
      <c r="H768" s="27" t="s">
        <v>1107</v>
      </c>
      <c r="M768"/>
    </row>
    <row r="769" spans="1:13" ht="19.899999999999999" customHeight="1" x14ac:dyDescent="0.25">
      <c r="A769" s="26" t="s">
        <v>120</v>
      </c>
      <c r="B769" s="29" t="s">
        <v>835</v>
      </c>
      <c r="C769" s="26" t="s">
        <v>720</v>
      </c>
      <c r="D769" s="27" t="s">
        <v>2658</v>
      </c>
      <c r="E769" s="28" t="s">
        <v>1090</v>
      </c>
      <c r="F769" s="27" t="s">
        <v>1089</v>
      </c>
      <c r="G769" s="28" t="s">
        <v>1106</v>
      </c>
      <c r="H769" s="27" t="s">
        <v>1105</v>
      </c>
      <c r="M769"/>
    </row>
    <row r="770" spans="1:13" ht="19.899999999999999" customHeight="1" x14ac:dyDescent="0.25">
      <c r="A770" s="26" t="s">
        <v>120</v>
      </c>
      <c r="B770" s="29" t="s">
        <v>835</v>
      </c>
      <c r="C770" s="26" t="s">
        <v>720</v>
      </c>
      <c r="D770" s="27" t="s">
        <v>2658</v>
      </c>
      <c r="E770" s="28" t="s">
        <v>1090</v>
      </c>
      <c r="F770" s="27" t="s">
        <v>1089</v>
      </c>
      <c r="G770" s="28" t="s">
        <v>1104</v>
      </c>
      <c r="H770" s="27" t="s">
        <v>1103</v>
      </c>
      <c r="M770"/>
    </row>
    <row r="771" spans="1:13" ht="19.899999999999999" customHeight="1" x14ac:dyDescent="0.25">
      <c r="A771" s="26" t="s">
        <v>120</v>
      </c>
      <c r="B771" s="29" t="s">
        <v>835</v>
      </c>
      <c r="C771" s="26" t="s">
        <v>720</v>
      </c>
      <c r="D771" s="27" t="s">
        <v>2658</v>
      </c>
      <c r="E771" s="28" t="s">
        <v>1090</v>
      </c>
      <c r="F771" s="27" t="s">
        <v>1089</v>
      </c>
      <c r="G771" s="28" t="s">
        <v>1102</v>
      </c>
      <c r="H771" s="27" t="s">
        <v>1101</v>
      </c>
      <c r="M771"/>
    </row>
    <row r="772" spans="1:13" ht="19.899999999999999" customHeight="1" x14ac:dyDescent="0.25">
      <c r="A772" s="26" t="s">
        <v>120</v>
      </c>
      <c r="B772" s="29" t="s">
        <v>835</v>
      </c>
      <c r="C772" s="26" t="s">
        <v>720</v>
      </c>
      <c r="D772" s="27" t="s">
        <v>2658</v>
      </c>
      <c r="E772" s="28" t="s">
        <v>1090</v>
      </c>
      <c r="F772" s="27" t="s">
        <v>1089</v>
      </c>
      <c r="G772" s="28" t="s">
        <v>1100</v>
      </c>
      <c r="H772" s="27" t="s">
        <v>1099</v>
      </c>
      <c r="M772"/>
    </row>
    <row r="773" spans="1:13" ht="19.899999999999999" customHeight="1" x14ac:dyDescent="0.25">
      <c r="A773" s="26" t="s">
        <v>120</v>
      </c>
      <c r="B773" s="29" t="s">
        <v>835</v>
      </c>
      <c r="C773" s="26" t="s">
        <v>720</v>
      </c>
      <c r="D773" s="27" t="s">
        <v>2658</v>
      </c>
      <c r="E773" s="28" t="s">
        <v>1090</v>
      </c>
      <c r="F773" s="27" t="s">
        <v>1089</v>
      </c>
      <c r="G773" s="28" t="s">
        <v>1098</v>
      </c>
      <c r="H773" s="27" t="s">
        <v>1097</v>
      </c>
      <c r="M773"/>
    </row>
    <row r="774" spans="1:13" ht="19.899999999999999" customHeight="1" x14ac:dyDescent="0.25">
      <c r="A774" s="26" t="s">
        <v>120</v>
      </c>
      <c r="B774" s="29" t="s">
        <v>835</v>
      </c>
      <c r="C774" s="26" t="s">
        <v>720</v>
      </c>
      <c r="D774" s="27" t="s">
        <v>2658</v>
      </c>
      <c r="E774" s="28" t="s">
        <v>1090</v>
      </c>
      <c r="F774" s="27" t="s">
        <v>1089</v>
      </c>
      <c r="G774" s="28" t="s">
        <v>1096</v>
      </c>
      <c r="H774" s="27" t="s">
        <v>1095</v>
      </c>
      <c r="M774"/>
    </row>
    <row r="775" spans="1:13" ht="19.899999999999999" customHeight="1" x14ac:dyDescent="0.25">
      <c r="A775" s="26" t="s">
        <v>120</v>
      </c>
      <c r="B775" s="29" t="s">
        <v>829</v>
      </c>
      <c r="C775" s="26" t="s">
        <v>828</v>
      </c>
      <c r="D775" s="27" t="s">
        <v>2658</v>
      </c>
      <c r="E775" s="28" t="s">
        <v>1090</v>
      </c>
      <c r="F775" s="27" t="s">
        <v>1089</v>
      </c>
      <c r="G775" s="28" t="s">
        <v>1094</v>
      </c>
      <c r="H775" s="27" t="s">
        <v>1093</v>
      </c>
      <c r="M775"/>
    </row>
    <row r="776" spans="1:13" ht="19.899999999999999" customHeight="1" x14ac:dyDescent="0.25">
      <c r="A776" s="26" t="s">
        <v>120</v>
      </c>
      <c r="B776" s="29" t="s">
        <v>829</v>
      </c>
      <c r="C776" s="26" t="s">
        <v>828</v>
      </c>
      <c r="D776" s="27" t="s">
        <v>2658</v>
      </c>
      <c r="E776" s="28" t="s">
        <v>1090</v>
      </c>
      <c r="F776" s="27" t="s">
        <v>1089</v>
      </c>
      <c r="G776" s="28" t="s">
        <v>1092</v>
      </c>
      <c r="H776" s="27" t="s">
        <v>1091</v>
      </c>
      <c r="M776"/>
    </row>
    <row r="777" spans="1:13" ht="19.899999999999999" customHeight="1" x14ac:dyDescent="0.25">
      <c r="A777" s="26" t="s">
        <v>257</v>
      </c>
      <c r="B777" s="29" t="s">
        <v>975</v>
      </c>
      <c r="C777" s="26" t="s">
        <v>973</v>
      </c>
      <c r="D777" s="27" t="s">
        <v>2658</v>
      </c>
      <c r="E777" s="28" t="s">
        <v>1090</v>
      </c>
      <c r="F777" s="27" t="s">
        <v>1089</v>
      </c>
      <c r="G777" s="28" t="s">
        <v>1088</v>
      </c>
      <c r="H777" s="27" t="s">
        <v>1087</v>
      </c>
      <c r="M777"/>
    </row>
    <row r="778" spans="1:13" ht="19.899999999999999" customHeight="1" x14ac:dyDescent="0.25">
      <c r="A778" s="26" t="s">
        <v>103</v>
      </c>
      <c r="B778" s="29" t="s">
        <v>1086</v>
      </c>
      <c r="C778" s="26" t="s">
        <v>1085</v>
      </c>
      <c r="D778" s="27" t="s">
        <v>2658</v>
      </c>
      <c r="E778" s="28" t="s">
        <v>1021</v>
      </c>
      <c r="F778" s="27" t="s">
        <v>1020</v>
      </c>
      <c r="G778" s="28" t="s">
        <v>1084</v>
      </c>
      <c r="H778" s="27" t="s">
        <v>1083</v>
      </c>
      <c r="M778"/>
    </row>
    <row r="779" spans="1:13" ht="19.899999999999999" customHeight="1" x14ac:dyDescent="0.25">
      <c r="A779" s="26" t="s">
        <v>103</v>
      </c>
      <c r="B779" s="29" t="s">
        <v>1082</v>
      </c>
      <c r="C779" s="26" t="s">
        <v>1081</v>
      </c>
      <c r="D779" s="27" t="s">
        <v>2658</v>
      </c>
      <c r="E779" s="28" t="s">
        <v>1021</v>
      </c>
      <c r="F779" s="27" t="s">
        <v>1020</v>
      </c>
      <c r="G779" s="28" t="s">
        <v>1080</v>
      </c>
      <c r="H779" s="27" t="s">
        <v>1076</v>
      </c>
      <c r="M779"/>
    </row>
    <row r="780" spans="1:13" ht="19.899999999999999" customHeight="1" x14ac:dyDescent="0.25">
      <c r="A780" s="26" t="s">
        <v>103</v>
      </c>
      <c r="B780" s="29" t="s">
        <v>1079</v>
      </c>
      <c r="C780" s="26" t="s">
        <v>1078</v>
      </c>
      <c r="D780" s="27" t="s">
        <v>2658</v>
      </c>
      <c r="E780" s="28" t="s">
        <v>1021</v>
      </c>
      <c r="F780" s="27" t="s">
        <v>1020</v>
      </c>
      <c r="G780" s="28" t="s">
        <v>1077</v>
      </c>
      <c r="H780" s="27" t="s">
        <v>1076</v>
      </c>
      <c r="M780"/>
    </row>
    <row r="781" spans="1:13" ht="19.899999999999999" customHeight="1" x14ac:dyDescent="0.25">
      <c r="A781" s="26" t="s">
        <v>103</v>
      </c>
      <c r="B781" s="29" t="s">
        <v>1075</v>
      </c>
      <c r="C781" s="26" t="s">
        <v>1074</v>
      </c>
      <c r="D781" s="27" t="s">
        <v>2658</v>
      </c>
      <c r="E781" s="28" t="s">
        <v>1021</v>
      </c>
      <c r="F781" s="27" t="s">
        <v>1020</v>
      </c>
      <c r="G781" s="28" t="s">
        <v>1073</v>
      </c>
      <c r="H781" s="27" t="s">
        <v>1072</v>
      </c>
      <c r="M781"/>
    </row>
    <row r="782" spans="1:13" ht="19.899999999999999" customHeight="1" x14ac:dyDescent="0.25">
      <c r="A782" s="26" t="s">
        <v>103</v>
      </c>
      <c r="B782" s="29" t="s">
        <v>1071</v>
      </c>
      <c r="C782" s="26" t="s">
        <v>1070</v>
      </c>
      <c r="D782" s="27" t="s">
        <v>2658</v>
      </c>
      <c r="E782" s="28" t="s">
        <v>1021</v>
      </c>
      <c r="F782" s="27" t="s">
        <v>1020</v>
      </c>
      <c r="G782" s="28" t="s">
        <v>1069</v>
      </c>
      <c r="H782" s="27" t="s">
        <v>1068</v>
      </c>
      <c r="M782"/>
    </row>
    <row r="783" spans="1:13" ht="19.899999999999999" customHeight="1" x14ac:dyDescent="0.25">
      <c r="A783" s="26" t="s">
        <v>103</v>
      </c>
      <c r="B783" s="29" t="s">
        <v>1067</v>
      </c>
      <c r="C783" s="26" t="s">
        <v>1066</v>
      </c>
      <c r="D783" s="27" t="s">
        <v>2658</v>
      </c>
      <c r="E783" s="28" t="s">
        <v>1021</v>
      </c>
      <c r="F783" s="27" t="s">
        <v>1020</v>
      </c>
      <c r="G783" s="28" t="s">
        <v>1065</v>
      </c>
      <c r="H783" s="27" t="s">
        <v>1064</v>
      </c>
      <c r="M783"/>
    </row>
    <row r="784" spans="1:13" ht="19.899999999999999" customHeight="1" x14ac:dyDescent="0.25">
      <c r="A784" s="26" t="s">
        <v>103</v>
      </c>
      <c r="B784" s="29" t="s">
        <v>1063</v>
      </c>
      <c r="C784" s="26" t="s">
        <v>1062</v>
      </c>
      <c r="D784" s="27" t="s">
        <v>2658</v>
      </c>
      <c r="E784" s="28" t="s">
        <v>1021</v>
      </c>
      <c r="F784" s="27" t="s">
        <v>1020</v>
      </c>
      <c r="G784" s="28" t="s">
        <v>1061</v>
      </c>
      <c r="H784" s="27" t="s">
        <v>1060</v>
      </c>
      <c r="M784"/>
    </row>
    <row r="785" spans="1:13" ht="19.899999999999999" customHeight="1" x14ac:dyDescent="0.25">
      <c r="A785" s="26" t="s">
        <v>103</v>
      </c>
      <c r="B785" s="29" t="s">
        <v>1059</v>
      </c>
      <c r="C785" s="26" t="s">
        <v>1058</v>
      </c>
      <c r="D785" s="27" t="s">
        <v>2658</v>
      </c>
      <c r="E785" s="28" t="s">
        <v>1021</v>
      </c>
      <c r="F785" s="27" t="s">
        <v>1020</v>
      </c>
      <c r="G785" s="28" t="s">
        <v>1057</v>
      </c>
      <c r="H785" s="27" t="s">
        <v>1056</v>
      </c>
      <c r="M785"/>
    </row>
    <row r="786" spans="1:13" ht="19.899999999999999" customHeight="1" x14ac:dyDescent="0.25">
      <c r="A786" s="26" t="s">
        <v>103</v>
      </c>
      <c r="B786" s="29" t="s">
        <v>1055</v>
      </c>
      <c r="C786" s="26" t="s">
        <v>1054</v>
      </c>
      <c r="D786" s="27" t="s">
        <v>2658</v>
      </c>
      <c r="E786" s="28" t="s">
        <v>1021</v>
      </c>
      <c r="F786" s="27" t="s">
        <v>1020</v>
      </c>
      <c r="G786" s="28" t="s">
        <v>1053</v>
      </c>
      <c r="H786" s="27" t="s">
        <v>1052</v>
      </c>
      <c r="M786"/>
    </row>
    <row r="787" spans="1:13" ht="19.899999999999999" customHeight="1" x14ac:dyDescent="0.25">
      <c r="A787" s="26" t="s">
        <v>103</v>
      </c>
      <c r="B787" s="29" t="s">
        <v>1051</v>
      </c>
      <c r="C787" s="26" t="s">
        <v>1050</v>
      </c>
      <c r="D787" s="27" t="s">
        <v>2658</v>
      </c>
      <c r="E787" s="28" t="s">
        <v>1021</v>
      </c>
      <c r="F787" s="27" t="s">
        <v>1020</v>
      </c>
      <c r="G787" s="28" t="s">
        <v>1049</v>
      </c>
      <c r="H787" s="27" t="s">
        <v>1048</v>
      </c>
      <c r="M787"/>
    </row>
    <row r="788" spans="1:13" ht="19.899999999999999" customHeight="1" x14ac:dyDescent="0.25">
      <c r="A788" s="26" t="s">
        <v>103</v>
      </c>
      <c r="B788" s="29" t="s">
        <v>1047</v>
      </c>
      <c r="C788" s="26" t="s">
        <v>1046</v>
      </c>
      <c r="D788" s="27" t="s">
        <v>2658</v>
      </c>
      <c r="E788" s="28" t="s">
        <v>1021</v>
      </c>
      <c r="F788" s="27" t="s">
        <v>1020</v>
      </c>
      <c r="G788" s="28" t="s">
        <v>1045</v>
      </c>
      <c r="H788" s="27" t="s">
        <v>1044</v>
      </c>
      <c r="M788"/>
    </row>
    <row r="789" spans="1:13" ht="19.899999999999999" customHeight="1" x14ac:dyDescent="0.25">
      <c r="A789" s="26" t="s">
        <v>103</v>
      </c>
      <c r="B789" s="29" t="s">
        <v>1043</v>
      </c>
      <c r="C789" s="26" t="s">
        <v>1042</v>
      </c>
      <c r="D789" s="27" t="s">
        <v>2658</v>
      </c>
      <c r="E789" s="28" t="s">
        <v>1021</v>
      </c>
      <c r="F789" s="27" t="s">
        <v>1020</v>
      </c>
      <c r="G789" s="28" t="s">
        <v>1041</v>
      </c>
      <c r="H789" s="27" t="s">
        <v>1040</v>
      </c>
      <c r="M789"/>
    </row>
    <row r="790" spans="1:13" ht="19.899999999999999" customHeight="1" x14ac:dyDescent="0.25">
      <c r="A790" s="26" t="s">
        <v>103</v>
      </c>
      <c r="B790" s="29" t="s">
        <v>1039</v>
      </c>
      <c r="C790" s="26" t="s">
        <v>1038</v>
      </c>
      <c r="D790" s="27" t="s">
        <v>2658</v>
      </c>
      <c r="E790" s="28" t="s">
        <v>1021</v>
      </c>
      <c r="F790" s="27" t="s">
        <v>1020</v>
      </c>
      <c r="G790" s="28" t="s">
        <v>1037</v>
      </c>
      <c r="H790" s="27" t="s">
        <v>1036</v>
      </c>
      <c r="M790"/>
    </row>
    <row r="791" spans="1:13" ht="19.899999999999999" customHeight="1" x14ac:dyDescent="0.25">
      <c r="A791" s="26" t="s">
        <v>103</v>
      </c>
      <c r="B791" s="29" t="s">
        <v>1035</v>
      </c>
      <c r="C791" s="26" t="s">
        <v>1034</v>
      </c>
      <c r="D791" s="27" t="s">
        <v>2658</v>
      </c>
      <c r="E791" s="28" t="s">
        <v>1021</v>
      </c>
      <c r="F791" s="27" t="s">
        <v>1020</v>
      </c>
      <c r="G791" s="28" t="s">
        <v>1033</v>
      </c>
      <c r="H791" s="27" t="s">
        <v>1032</v>
      </c>
      <c r="M791"/>
    </row>
    <row r="792" spans="1:13" ht="19.899999999999999" customHeight="1" x14ac:dyDescent="0.25">
      <c r="A792" s="26" t="s">
        <v>103</v>
      </c>
      <c r="B792" s="29" t="s">
        <v>1031</v>
      </c>
      <c r="C792" s="26" t="s">
        <v>1030</v>
      </c>
      <c r="D792" s="27" t="s">
        <v>2658</v>
      </c>
      <c r="E792" s="28" t="s">
        <v>1021</v>
      </c>
      <c r="F792" s="27" t="s">
        <v>1020</v>
      </c>
      <c r="G792" s="28" t="s">
        <v>1029</v>
      </c>
      <c r="H792" s="27" t="s">
        <v>1028</v>
      </c>
      <c r="M792"/>
    </row>
    <row r="793" spans="1:13" ht="19.899999999999999" customHeight="1" x14ac:dyDescent="0.25">
      <c r="A793" s="26" t="s">
        <v>120</v>
      </c>
      <c r="B793" s="29" t="s">
        <v>419</v>
      </c>
      <c r="C793" s="26" t="s">
        <v>418</v>
      </c>
      <c r="D793" s="27" t="s">
        <v>2658</v>
      </c>
      <c r="E793" s="28" t="s">
        <v>1021</v>
      </c>
      <c r="F793" s="27" t="s">
        <v>1020</v>
      </c>
      <c r="G793" s="28" t="s">
        <v>1027</v>
      </c>
      <c r="H793" s="27" t="s">
        <v>1026</v>
      </c>
      <c r="M793"/>
    </row>
    <row r="794" spans="1:13" ht="19.899999999999999" customHeight="1" x14ac:dyDescent="0.25">
      <c r="A794" s="26" t="s">
        <v>120</v>
      </c>
      <c r="B794" s="29" t="s">
        <v>419</v>
      </c>
      <c r="C794" s="26" t="s">
        <v>418</v>
      </c>
      <c r="D794" s="27" t="s">
        <v>2658</v>
      </c>
      <c r="E794" s="28" t="s">
        <v>1021</v>
      </c>
      <c r="F794" s="27" t="s">
        <v>1020</v>
      </c>
      <c r="G794" s="28" t="s">
        <v>1025</v>
      </c>
      <c r="H794" s="27" t="s">
        <v>1024</v>
      </c>
      <c r="M794"/>
    </row>
    <row r="795" spans="1:13" ht="19.899999999999999" customHeight="1" x14ac:dyDescent="0.25">
      <c r="A795" s="26" t="s">
        <v>120</v>
      </c>
      <c r="B795" s="29" t="s">
        <v>419</v>
      </c>
      <c r="C795" s="26" t="s">
        <v>418</v>
      </c>
      <c r="D795" s="27" t="s">
        <v>2658</v>
      </c>
      <c r="E795" s="28" t="s">
        <v>1021</v>
      </c>
      <c r="F795" s="27" t="s">
        <v>1020</v>
      </c>
      <c r="G795" s="28" t="s">
        <v>1023</v>
      </c>
      <c r="H795" s="27" t="s">
        <v>1022</v>
      </c>
      <c r="M795"/>
    </row>
    <row r="796" spans="1:13" ht="19.899999999999999" customHeight="1" x14ac:dyDescent="0.25">
      <c r="A796" s="26" t="s">
        <v>120</v>
      </c>
      <c r="B796" s="29" t="s">
        <v>419</v>
      </c>
      <c r="C796" s="26" t="s">
        <v>418</v>
      </c>
      <c r="D796" s="27" t="s">
        <v>2658</v>
      </c>
      <c r="E796" s="28" t="s">
        <v>1021</v>
      </c>
      <c r="F796" s="27" t="s">
        <v>1020</v>
      </c>
      <c r="G796" s="28" t="s">
        <v>1019</v>
      </c>
      <c r="H796" s="27" t="s">
        <v>1018</v>
      </c>
      <c r="M796"/>
    </row>
    <row r="797" spans="1:13" ht="19.899999999999999" customHeight="1" x14ac:dyDescent="0.25">
      <c r="A797" s="26" t="s">
        <v>120</v>
      </c>
      <c r="B797" s="29" t="s">
        <v>419</v>
      </c>
      <c r="C797" s="26" t="s">
        <v>418</v>
      </c>
      <c r="D797" s="27" t="s">
        <v>2658</v>
      </c>
      <c r="E797" s="28" t="s">
        <v>984</v>
      </c>
      <c r="F797" s="27" t="s">
        <v>983</v>
      </c>
      <c r="G797" s="28" t="s">
        <v>1017</v>
      </c>
      <c r="H797" s="27" t="s">
        <v>1016</v>
      </c>
      <c r="M797"/>
    </row>
    <row r="798" spans="1:13" ht="19.899999999999999" customHeight="1" x14ac:dyDescent="0.25">
      <c r="A798" s="26" t="s">
        <v>120</v>
      </c>
      <c r="B798" s="29" t="s">
        <v>419</v>
      </c>
      <c r="C798" s="26" t="s">
        <v>418</v>
      </c>
      <c r="D798" s="27" t="s">
        <v>2658</v>
      </c>
      <c r="E798" s="28" t="s">
        <v>984</v>
      </c>
      <c r="F798" s="27" t="s">
        <v>983</v>
      </c>
      <c r="G798" s="28" t="s">
        <v>1015</v>
      </c>
      <c r="H798" s="27" t="s">
        <v>1014</v>
      </c>
      <c r="M798"/>
    </row>
    <row r="799" spans="1:13" ht="19.899999999999999" customHeight="1" x14ac:dyDescent="0.25">
      <c r="A799" s="26" t="s">
        <v>120</v>
      </c>
      <c r="B799" s="29" t="s">
        <v>419</v>
      </c>
      <c r="C799" s="26" t="s">
        <v>418</v>
      </c>
      <c r="D799" s="27" t="s">
        <v>2658</v>
      </c>
      <c r="E799" s="28" t="s">
        <v>984</v>
      </c>
      <c r="F799" s="27" t="s">
        <v>983</v>
      </c>
      <c r="G799" s="28" t="s">
        <v>1013</v>
      </c>
      <c r="H799" s="27" t="s">
        <v>1012</v>
      </c>
      <c r="M799"/>
    </row>
    <row r="800" spans="1:13" ht="19.899999999999999" customHeight="1" x14ac:dyDescent="0.25">
      <c r="A800" s="26" t="s">
        <v>120</v>
      </c>
      <c r="B800" s="29" t="s">
        <v>419</v>
      </c>
      <c r="C800" s="26" t="s">
        <v>418</v>
      </c>
      <c r="D800" s="27" t="s">
        <v>2658</v>
      </c>
      <c r="E800" s="28" t="s">
        <v>984</v>
      </c>
      <c r="F800" s="27" t="s">
        <v>983</v>
      </c>
      <c r="G800" s="28" t="s">
        <v>1011</v>
      </c>
      <c r="H800" s="27" t="s">
        <v>1010</v>
      </c>
      <c r="M800"/>
    </row>
    <row r="801" spans="1:13" ht="19.899999999999999" customHeight="1" x14ac:dyDescent="0.25">
      <c r="A801" s="26" t="s">
        <v>120</v>
      </c>
      <c r="B801" s="29" t="s">
        <v>419</v>
      </c>
      <c r="C801" s="26" t="s">
        <v>418</v>
      </c>
      <c r="D801" s="27" t="s">
        <v>2658</v>
      </c>
      <c r="E801" s="28" t="s">
        <v>984</v>
      </c>
      <c r="F801" s="27" t="s">
        <v>983</v>
      </c>
      <c r="G801" s="28" t="s">
        <v>1009</v>
      </c>
      <c r="H801" s="27" t="s">
        <v>1008</v>
      </c>
      <c r="M801"/>
    </row>
    <row r="802" spans="1:13" ht="19.899999999999999" customHeight="1" x14ac:dyDescent="0.25">
      <c r="A802" s="26" t="s">
        <v>120</v>
      </c>
      <c r="B802" s="29" t="s">
        <v>419</v>
      </c>
      <c r="C802" s="26" t="s">
        <v>418</v>
      </c>
      <c r="D802" s="27" t="s">
        <v>2658</v>
      </c>
      <c r="E802" s="28" t="s">
        <v>984</v>
      </c>
      <c r="F802" s="27" t="s">
        <v>983</v>
      </c>
      <c r="G802" s="28" t="s">
        <v>1007</v>
      </c>
      <c r="H802" s="27" t="s">
        <v>1006</v>
      </c>
      <c r="M802"/>
    </row>
    <row r="803" spans="1:13" ht="19.899999999999999" customHeight="1" x14ac:dyDescent="0.25">
      <c r="A803" s="26" t="s">
        <v>120</v>
      </c>
      <c r="B803" s="29" t="s">
        <v>419</v>
      </c>
      <c r="C803" s="26" t="s">
        <v>418</v>
      </c>
      <c r="D803" s="27" t="s">
        <v>2658</v>
      </c>
      <c r="E803" s="28" t="s">
        <v>984</v>
      </c>
      <c r="F803" s="27" t="s">
        <v>983</v>
      </c>
      <c r="G803" s="28" t="s">
        <v>1005</v>
      </c>
      <c r="H803" s="27" t="s">
        <v>1004</v>
      </c>
      <c r="M803"/>
    </row>
    <row r="804" spans="1:13" ht="19.899999999999999" customHeight="1" x14ac:dyDescent="0.25">
      <c r="A804" s="26" t="s">
        <v>120</v>
      </c>
      <c r="B804" s="29" t="s">
        <v>396</v>
      </c>
      <c r="C804" s="26" t="s">
        <v>395</v>
      </c>
      <c r="D804" s="27" t="s">
        <v>2658</v>
      </c>
      <c r="E804" s="28" t="s">
        <v>984</v>
      </c>
      <c r="F804" s="27" t="s">
        <v>983</v>
      </c>
      <c r="G804" s="28" t="s">
        <v>1003</v>
      </c>
      <c r="H804" s="27" t="s">
        <v>1002</v>
      </c>
      <c r="M804"/>
    </row>
    <row r="805" spans="1:13" ht="19.899999999999999" customHeight="1" x14ac:dyDescent="0.25">
      <c r="A805" s="26" t="s">
        <v>120</v>
      </c>
      <c r="B805" s="29" t="s">
        <v>396</v>
      </c>
      <c r="C805" s="26" t="s">
        <v>395</v>
      </c>
      <c r="D805" s="27" t="s">
        <v>2658</v>
      </c>
      <c r="E805" s="28" t="s">
        <v>984</v>
      </c>
      <c r="F805" s="27" t="s">
        <v>983</v>
      </c>
      <c r="G805" s="28" t="s">
        <v>1001</v>
      </c>
      <c r="H805" s="27" t="s">
        <v>1000</v>
      </c>
      <c r="M805"/>
    </row>
    <row r="806" spans="1:13" ht="19.899999999999999" customHeight="1" x14ac:dyDescent="0.25">
      <c r="A806" s="26" t="s">
        <v>120</v>
      </c>
      <c r="B806" s="29" t="s">
        <v>396</v>
      </c>
      <c r="C806" s="26" t="s">
        <v>395</v>
      </c>
      <c r="D806" s="27" t="s">
        <v>2658</v>
      </c>
      <c r="E806" s="28" t="s">
        <v>984</v>
      </c>
      <c r="F806" s="27" t="s">
        <v>983</v>
      </c>
      <c r="G806" s="28" t="s">
        <v>999</v>
      </c>
      <c r="H806" s="27" t="s">
        <v>998</v>
      </c>
      <c r="M806"/>
    </row>
    <row r="807" spans="1:13" ht="19.899999999999999" customHeight="1" x14ac:dyDescent="0.25">
      <c r="A807" s="26" t="s">
        <v>120</v>
      </c>
      <c r="B807" s="29" t="s">
        <v>396</v>
      </c>
      <c r="C807" s="26" t="s">
        <v>395</v>
      </c>
      <c r="D807" s="27" t="s">
        <v>2658</v>
      </c>
      <c r="E807" s="28" t="s">
        <v>984</v>
      </c>
      <c r="F807" s="27" t="s">
        <v>983</v>
      </c>
      <c r="G807" s="28" t="s">
        <v>997</v>
      </c>
      <c r="H807" s="27" t="s">
        <v>996</v>
      </c>
      <c r="M807"/>
    </row>
    <row r="808" spans="1:13" ht="19.899999999999999" customHeight="1" x14ac:dyDescent="0.25">
      <c r="A808" s="26" t="s">
        <v>120</v>
      </c>
      <c r="B808" s="29" t="s">
        <v>396</v>
      </c>
      <c r="C808" s="26" t="s">
        <v>395</v>
      </c>
      <c r="D808" s="27" t="s">
        <v>2658</v>
      </c>
      <c r="E808" s="28" t="s">
        <v>984</v>
      </c>
      <c r="F808" s="27" t="s">
        <v>983</v>
      </c>
      <c r="G808" s="28" t="s">
        <v>995</v>
      </c>
      <c r="H808" s="27" t="s">
        <v>994</v>
      </c>
      <c r="M808"/>
    </row>
    <row r="809" spans="1:13" ht="19.899999999999999" customHeight="1" x14ac:dyDescent="0.25">
      <c r="A809" s="26" t="s">
        <v>120</v>
      </c>
      <c r="B809" s="29" t="s">
        <v>396</v>
      </c>
      <c r="C809" s="26" t="s">
        <v>395</v>
      </c>
      <c r="D809" s="27" t="s">
        <v>2658</v>
      </c>
      <c r="E809" s="28" t="s">
        <v>984</v>
      </c>
      <c r="F809" s="27" t="s">
        <v>983</v>
      </c>
      <c r="G809" s="28" t="s">
        <v>993</v>
      </c>
      <c r="H809" s="27" t="s">
        <v>992</v>
      </c>
      <c r="M809"/>
    </row>
    <row r="810" spans="1:13" ht="19.899999999999999" customHeight="1" x14ac:dyDescent="0.25">
      <c r="A810" s="26" t="s">
        <v>120</v>
      </c>
      <c r="B810" s="29" t="s">
        <v>396</v>
      </c>
      <c r="C810" s="26" t="s">
        <v>395</v>
      </c>
      <c r="D810" s="27" t="s">
        <v>2658</v>
      </c>
      <c r="E810" s="28" t="s">
        <v>984</v>
      </c>
      <c r="F810" s="27" t="s">
        <v>983</v>
      </c>
      <c r="G810" s="28" t="s">
        <v>991</v>
      </c>
      <c r="H810" s="27" t="s">
        <v>990</v>
      </c>
      <c r="M810"/>
    </row>
    <row r="811" spans="1:13" ht="19.899999999999999" customHeight="1" x14ac:dyDescent="0.25">
      <c r="A811" s="26" t="s">
        <v>120</v>
      </c>
      <c r="B811" s="29" t="s">
        <v>396</v>
      </c>
      <c r="C811" s="26" t="s">
        <v>395</v>
      </c>
      <c r="D811" s="27" t="s">
        <v>2658</v>
      </c>
      <c r="E811" s="28" t="s">
        <v>984</v>
      </c>
      <c r="F811" s="27" t="s">
        <v>983</v>
      </c>
      <c r="G811" s="28" t="s">
        <v>989</v>
      </c>
      <c r="H811" s="27" t="s">
        <v>988</v>
      </c>
      <c r="M811"/>
    </row>
    <row r="812" spans="1:13" ht="19.899999999999999" customHeight="1" x14ac:dyDescent="0.25">
      <c r="A812" s="26" t="s">
        <v>120</v>
      </c>
      <c r="B812" s="29" t="s">
        <v>396</v>
      </c>
      <c r="C812" s="26" t="s">
        <v>395</v>
      </c>
      <c r="D812" s="27" t="s">
        <v>2658</v>
      </c>
      <c r="E812" s="28" t="s">
        <v>984</v>
      </c>
      <c r="F812" s="27" t="s">
        <v>983</v>
      </c>
      <c r="G812" s="28" t="s">
        <v>987</v>
      </c>
      <c r="H812" s="27" t="s">
        <v>986</v>
      </c>
      <c r="M812"/>
    </row>
    <row r="813" spans="1:13" ht="19.899999999999999" customHeight="1" x14ac:dyDescent="0.25">
      <c r="A813" s="26" t="s">
        <v>120</v>
      </c>
      <c r="B813" s="29" t="s">
        <v>396</v>
      </c>
      <c r="C813" s="26" t="s">
        <v>395</v>
      </c>
      <c r="D813" s="27" t="s">
        <v>2658</v>
      </c>
      <c r="E813" s="28" t="s">
        <v>984</v>
      </c>
      <c r="F813" s="27" t="s">
        <v>983</v>
      </c>
      <c r="G813" s="28" t="s">
        <v>985</v>
      </c>
      <c r="H813" s="27" t="s">
        <v>983</v>
      </c>
      <c r="M813"/>
    </row>
    <row r="814" spans="1:13" ht="19.899999999999999" customHeight="1" x14ac:dyDescent="0.25">
      <c r="A814" s="26" t="s">
        <v>120</v>
      </c>
      <c r="B814" s="29" t="s">
        <v>396</v>
      </c>
      <c r="C814" s="26" t="s">
        <v>395</v>
      </c>
      <c r="D814" s="27" t="s">
        <v>2658</v>
      </c>
      <c r="E814" s="28" t="s">
        <v>984</v>
      </c>
      <c r="F814" s="27" t="s">
        <v>983</v>
      </c>
      <c r="G814" s="28" t="s">
        <v>982</v>
      </c>
      <c r="H814" s="27" t="s">
        <v>981</v>
      </c>
      <c r="M814"/>
    </row>
    <row r="815" spans="1:13" ht="19.899999999999999" customHeight="1" x14ac:dyDescent="0.25">
      <c r="A815" s="26" t="s">
        <v>120</v>
      </c>
      <c r="B815" s="29" t="s">
        <v>364</v>
      </c>
      <c r="C815" s="26" t="s">
        <v>363</v>
      </c>
      <c r="D815" s="27" t="s">
        <v>2658</v>
      </c>
      <c r="E815" s="28" t="s">
        <v>979</v>
      </c>
      <c r="F815" s="27" t="s">
        <v>977</v>
      </c>
      <c r="G815" s="28" t="s">
        <v>978</v>
      </c>
      <c r="H815" s="27" t="s">
        <v>977</v>
      </c>
      <c r="M815"/>
    </row>
    <row r="816" spans="1:13" ht="19.899999999999999" customHeight="1" x14ac:dyDescent="0.25">
      <c r="A816" s="26" t="s">
        <v>120</v>
      </c>
      <c r="B816" s="29" t="s">
        <v>364</v>
      </c>
      <c r="C816" s="26" t="s">
        <v>363</v>
      </c>
      <c r="D816" s="27" t="s">
        <v>2659</v>
      </c>
      <c r="E816" s="28" t="s">
        <v>975</v>
      </c>
      <c r="F816" s="27" t="s">
        <v>973</v>
      </c>
      <c r="G816" s="28" t="s">
        <v>974</v>
      </c>
      <c r="H816" s="27" t="s">
        <v>973</v>
      </c>
      <c r="M816"/>
    </row>
    <row r="817" spans="1:13" ht="19.899999999999999" customHeight="1" x14ac:dyDescent="0.25">
      <c r="A817" s="26" t="s">
        <v>120</v>
      </c>
      <c r="B817" s="29" t="s">
        <v>364</v>
      </c>
      <c r="C817" s="26" t="s">
        <v>363</v>
      </c>
      <c r="D817" s="27" t="s">
        <v>2660</v>
      </c>
      <c r="E817" s="28" t="s">
        <v>944</v>
      </c>
      <c r="F817" s="27" t="s">
        <v>943</v>
      </c>
      <c r="G817" s="28" t="s">
        <v>972</v>
      </c>
      <c r="H817" s="27" t="s">
        <v>971</v>
      </c>
      <c r="M817"/>
    </row>
    <row r="818" spans="1:13" ht="19.899999999999999" customHeight="1" x14ac:dyDescent="0.25">
      <c r="A818" s="26" t="s">
        <v>120</v>
      </c>
      <c r="B818" s="29" t="s">
        <v>364</v>
      </c>
      <c r="C818" s="26" t="s">
        <v>363</v>
      </c>
      <c r="D818" s="27" t="s">
        <v>2660</v>
      </c>
      <c r="E818" s="28" t="s">
        <v>944</v>
      </c>
      <c r="F818" s="27" t="s">
        <v>943</v>
      </c>
      <c r="G818" s="28" t="s">
        <v>970</v>
      </c>
      <c r="H818" s="27" t="s">
        <v>969</v>
      </c>
      <c r="M818"/>
    </row>
    <row r="819" spans="1:13" ht="19.899999999999999" customHeight="1" x14ac:dyDescent="0.25">
      <c r="A819" s="26" t="s">
        <v>120</v>
      </c>
      <c r="B819" s="29" t="s">
        <v>364</v>
      </c>
      <c r="C819" s="26" t="s">
        <v>363</v>
      </c>
      <c r="D819" s="27" t="s">
        <v>2660</v>
      </c>
      <c r="E819" s="28" t="s">
        <v>944</v>
      </c>
      <c r="F819" s="27" t="s">
        <v>943</v>
      </c>
      <c r="G819" s="28" t="s">
        <v>968</v>
      </c>
      <c r="H819" s="27" t="s">
        <v>967</v>
      </c>
      <c r="M819"/>
    </row>
    <row r="820" spans="1:13" ht="19.899999999999999" customHeight="1" x14ac:dyDescent="0.25">
      <c r="A820" s="26" t="s">
        <v>120</v>
      </c>
      <c r="B820" s="29" t="s">
        <v>364</v>
      </c>
      <c r="C820" s="26" t="s">
        <v>363</v>
      </c>
      <c r="D820" s="27" t="s">
        <v>2660</v>
      </c>
      <c r="E820" s="28" t="s">
        <v>944</v>
      </c>
      <c r="F820" s="27" t="s">
        <v>943</v>
      </c>
      <c r="G820" s="28" t="s">
        <v>966</v>
      </c>
      <c r="H820" s="27" t="s">
        <v>965</v>
      </c>
      <c r="M820"/>
    </row>
    <row r="821" spans="1:13" ht="19.899999999999999" customHeight="1" x14ac:dyDescent="0.25">
      <c r="A821" s="26" t="s">
        <v>120</v>
      </c>
      <c r="B821" s="29" t="s">
        <v>364</v>
      </c>
      <c r="C821" s="26" t="s">
        <v>363</v>
      </c>
      <c r="D821" s="27" t="s">
        <v>2660</v>
      </c>
      <c r="E821" s="28" t="s">
        <v>944</v>
      </c>
      <c r="F821" s="27" t="s">
        <v>943</v>
      </c>
      <c r="G821" s="28" t="s">
        <v>964</v>
      </c>
      <c r="H821" s="27" t="s">
        <v>963</v>
      </c>
      <c r="M821"/>
    </row>
    <row r="822" spans="1:13" ht="19.899999999999999" customHeight="1" x14ac:dyDescent="0.25">
      <c r="A822" s="26" t="s">
        <v>120</v>
      </c>
      <c r="B822" s="29" t="s">
        <v>364</v>
      </c>
      <c r="C822" s="26" t="s">
        <v>363</v>
      </c>
      <c r="D822" s="27" t="s">
        <v>2660</v>
      </c>
      <c r="E822" s="28" t="s">
        <v>944</v>
      </c>
      <c r="F822" s="27" t="s">
        <v>943</v>
      </c>
      <c r="G822" s="28" t="s">
        <v>962</v>
      </c>
      <c r="H822" s="27" t="s">
        <v>961</v>
      </c>
      <c r="M822"/>
    </row>
    <row r="823" spans="1:13" ht="19.899999999999999" customHeight="1" x14ac:dyDescent="0.25">
      <c r="A823" s="26" t="s">
        <v>120</v>
      </c>
      <c r="B823" s="29" t="s">
        <v>364</v>
      </c>
      <c r="C823" s="26" t="s">
        <v>363</v>
      </c>
      <c r="D823" s="27" t="s">
        <v>2660</v>
      </c>
      <c r="E823" s="28" t="s">
        <v>944</v>
      </c>
      <c r="F823" s="27" t="s">
        <v>943</v>
      </c>
      <c r="G823" s="28" t="s">
        <v>960</v>
      </c>
      <c r="H823" s="27" t="s">
        <v>959</v>
      </c>
      <c r="M823"/>
    </row>
    <row r="824" spans="1:13" ht="19.899999999999999" customHeight="1" x14ac:dyDescent="0.25">
      <c r="A824" s="26" t="s">
        <v>120</v>
      </c>
      <c r="B824" s="29" t="s">
        <v>364</v>
      </c>
      <c r="C824" s="26" t="s">
        <v>363</v>
      </c>
      <c r="D824" s="27" t="s">
        <v>2660</v>
      </c>
      <c r="E824" s="28" t="s">
        <v>944</v>
      </c>
      <c r="F824" s="27" t="s">
        <v>943</v>
      </c>
      <c r="G824" s="28" t="s">
        <v>958</v>
      </c>
      <c r="H824" s="27" t="s">
        <v>957</v>
      </c>
      <c r="M824"/>
    </row>
    <row r="825" spans="1:13" ht="19.899999999999999" customHeight="1" x14ac:dyDescent="0.25">
      <c r="A825" s="26" t="s">
        <v>120</v>
      </c>
      <c r="B825" s="29" t="s">
        <v>364</v>
      </c>
      <c r="C825" s="26" t="s">
        <v>363</v>
      </c>
      <c r="D825" s="27" t="s">
        <v>2660</v>
      </c>
      <c r="E825" s="28" t="s">
        <v>944</v>
      </c>
      <c r="F825" s="27" t="s">
        <v>943</v>
      </c>
      <c r="G825" s="28" t="s">
        <v>956</v>
      </c>
      <c r="H825" s="27" t="s">
        <v>955</v>
      </c>
      <c r="M825"/>
    </row>
    <row r="826" spans="1:13" ht="19.899999999999999" customHeight="1" x14ac:dyDescent="0.25">
      <c r="A826" s="26" t="s">
        <v>120</v>
      </c>
      <c r="B826" s="29" t="s">
        <v>364</v>
      </c>
      <c r="C826" s="26" t="s">
        <v>363</v>
      </c>
      <c r="D826" s="27" t="s">
        <v>2660</v>
      </c>
      <c r="E826" s="28" t="s">
        <v>944</v>
      </c>
      <c r="F826" s="27" t="s">
        <v>943</v>
      </c>
      <c r="G826" s="28" t="s">
        <v>954</v>
      </c>
      <c r="H826" s="27" t="s">
        <v>953</v>
      </c>
      <c r="M826"/>
    </row>
    <row r="827" spans="1:13" ht="19.899999999999999" customHeight="1" x14ac:dyDescent="0.25">
      <c r="A827" s="26" t="s">
        <v>120</v>
      </c>
      <c r="B827" s="29" t="s">
        <v>364</v>
      </c>
      <c r="C827" s="26" t="s">
        <v>363</v>
      </c>
      <c r="D827" s="27" t="s">
        <v>2660</v>
      </c>
      <c r="E827" s="28" t="s">
        <v>944</v>
      </c>
      <c r="F827" s="27" t="s">
        <v>943</v>
      </c>
      <c r="G827" s="28" t="s">
        <v>952</v>
      </c>
      <c r="H827" s="27" t="s">
        <v>951</v>
      </c>
      <c r="M827"/>
    </row>
    <row r="828" spans="1:13" ht="19.899999999999999" customHeight="1" x14ac:dyDescent="0.25">
      <c r="A828" s="26" t="s">
        <v>120</v>
      </c>
      <c r="B828" s="29" t="s">
        <v>346</v>
      </c>
      <c r="C828" s="26" t="s">
        <v>345</v>
      </c>
      <c r="D828" s="27" t="s">
        <v>2660</v>
      </c>
      <c r="E828" s="28" t="s">
        <v>944</v>
      </c>
      <c r="F828" s="27" t="s">
        <v>943</v>
      </c>
      <c r="G828" s="28" t="s">
        <v>950</v>
      </c>
      <c r="H828" s="27" t="s">
        <v>949</v>
      </c>
      <c r="M828"/>
    </row>
    <row r="829" spans="1:13" ht="19.899999999999999" customHeight="1" x14ac:dyDescent="0.25">
      <c r="A829" s="26" t="s">
        <v>120</v>
      </c>
      <c r="B829" s="29" t="s">
        <v>346</v>
      </c>
      <c r="C829" s="26" t="s">
        <v>345</v>
      </c>
      <c r="D829" s="27" t="s">
        <v>2660</v>
      </c>
      <c r="E829" s="28" t="s">
        <v>944</v>
      </c>
      <c r="F829" s="27" t="s">
        <v>943</v>
      </c>
      <c r="G829" s="28" t="s">
        <v>948</v>
      </c>
      <c r="H829" s="27" t="s">
        <v>947</v>
      </c>
      <c r="M829"/>
    </row>
    <row r="830" spans="1:13" ht="19.899999999999999" customHeight="1" x14ac:dyDescent="0.25">
      <c r="A830" s="26" t="s">
        <v>120</v>
      </c>
      <c r="B830" s="29" t="s">
        <v>346</v>
      </c>
      <c r="C830" s="26" t="s">
        <v>345</v>
      </c>
      <c r="D830" s="27" t="s">
        <v>2660</v>
      </c>
      <c r="E830" s="28" t="s">
        <v>944</v>
      </c>
      <c r="F830" s="27" t="s">
        <v>943</v>
      </c>
      <c r="G830" s="28" t="s">
        <v>946</v>
      </c>
      <c r="H830" s="27" t="s">
        <v>945</v>
      </c>
      <c r="M830"/>
    </row>
    <row r="831" spans="1:13" ht="19.899999999999999" customHeight="1" x14ac:dyDescent="0.25">
      <c r="A831" s="26" t="s">
        <v>120</v>
      </c>
      <c r="B831" s="29" t="s">
        <v>346</v>
      </c>
      <c r="C831" s="26" t="s">
        <v>345</v>
      </c>
      <c r="D831" s="27" t="s">
        <v>2660</v>
      </c>
      <c r="E831" s="28" t="s">
        <v>944</v>
      </c>
      <c r="F831" s="27" t="s">
        <v>943</v>
      </c>
      <c r="G831" s="28" t="s">
        <v>942</v>
      </c>
      <c r="H831" s="27" t="s">
        <v>941</v>
      </c>
      <c r="M831"/>
    </row>
    <row r="832" spans="1:13" ht="19.899999999999999" customHeight="1" x14ac:dyDescent="0.25">
      <c r="A832" s="26" t="s">
        <v>120</v>
      </c>
      <c r="B832" s="29" t="s">
        <v>346</v>
      </c>
      <c r="C832" s="26" t="s">
        <v>345</v>
      </c>
      <c r="D832" s="27" t="s">
        <v>2660</v>
      </c>
      <c r="E832" s="28" t="s">
        <v>933</v>
      </c>
      <c r="F832" s="27" t="s">
        <v>932</v>
      </c>
      <c r="G832" s="28" t="s">
        <v>940</v>
      </c>
      <c r="H832" s="27" t="s">
        <v>939</v>
      </c>
      <c r="M832"/>
    </row>
    <row r="833" spans="1:13" ht="19.899999999999999" customHeight="1" x14ac:dyDescent="0.25">
      <c r="A833" s="26" t="s">
        <v>120</v>
      </c>
      <c r="B833" s="29" t="s">
        <v>346</v>
      </c>
      <c r="C833" s="26" t="s">
        <v>345</v>
      </c>
      <c r="D833" s="27" t="s">
        <v>2660</v>
      </c>
      <c r="E833" s="28" t="s">
        <v>933</v>
      </c>
      <c r="F833" s="27" t="s">
        <v>932</v>
      </c>
      <c r="G833" s="28" t="s">
        <v>938</v>
      </c>
      <c r="H833" s="27" t="s">
        <v>937</v>
      </c>
      <c r="M833"/>
    </row>
    <row r="834" spans="1:13" ht="19.899999999999999" customHeight="1" x14ac:dyDescent="0.25">
      <c r="A834" s="26" t="s">
        <v>120</v>
      </c>
      <c r="B834" s="29" t="s">
        <v>346</v>
      </c>
      <c r="C834" s="26" t="s">
        <v>345</v>
      </c>
      <c r="D834" s="27" t="s">
        <v>2660</v>
      </c>
      <c r="E834" s="28" t="s">
        <v>933</v>
      </c>
      <c r="F834" s="27" t="s">
        <v>932</v>
      </c>
      <c r="G834" s="28" t="s">
        <v>936</v>
      </c>
      <c r="H834" s="27" t="s">
        <v>935</v>
      </c>
      <c r="M834"/>
    </row>
    <row r="835" spans="1:13" ht="19.899999999999999" customHeight="1" x14ac:dyDescent="0.25">
      <c r="A835" s="26" t="s">
        <v>120</v>
      </c>
      <c r="B835" s="29" t="s">
        <v>293</v>
      </c>
      <c r="C835" s="26" t="s">
        <v>292</v>
      </c>
      <c r="D835" s="27" t="s">
        <v>2660</v>
      </c>
      <c r="E835" s="28" t="s">
        <v>933</v>
      </c>
      <c r="F835" s="27" t="s">
        <v>932</v>
      </c>
      <c r="G835" s="28" t="s">
        <v>934</v>
      </c>
      <c r="H835" s="27" t="s">
        <v>932</v>
      </c>
      <c r="M835"/>
    </row>
    <row r="836" spans="1:13" ht="19.899999999999999" customHeight="1" x14ac:dyDescent="0.25">
      <c r="A836" s="26" t="s">
        <v>120</v>
      </c>
      <c r="B836" s="29" t="s">
        <v>293</v>
      </c>
      <c r="C836" s="26" t="s">
        <v>292</v>
      </c>
      <c r="D836" s="27" t="s">
        <v>2660</v>
      </c>
      <c r="E836" s="28" t="s">
        <v>933</v>
      </c>
      <c r="F836" s="27" t="s">
        <v>932</v>
      </c>
      <c r="G836" s="28" t="s">
        <v>931</v>
      </c>
      <c r="H836" s="27" t="s">
        <v>930</v>
      </c>
      <c r="M836"/>
    </row>
    <row r="837" spans="1:13" ht="19.899999999999999" customHeight="1" x14ac:dyDescent="0.25">
      <c r="A837" s="26" t="s">
        <v>120</v>
      </c>
      <c r="B837" s="29" t="s">
        <v>293</v>
      </c>
      <c r="C837" s="26" t="s">
        <v>292</v>
      </c>
      <c r="D837" s="27" t="s">
        <v>2660</v>
      </c>
      <c r="E837" s="28" t="s">
        <v>913</v>
      </c>
      <c r="F837" s="27" t="s">
        <v>912</v>
      </c>
      <c r="G837" s="28" t="s">
        <v>929</v>
      </c>
      <c r="H837" s="27" t="s">
        <v>928</v>
      </c>
      <c r="M837"/>
    </row>
    <row r="838" spans="1:13" ht="19.899999999999999" customHeight="1" x14ac:dyDescent="0.25">
      <c r="A838" s="26" t="s">
        <v>120</v>
      </c>
      <c r="B838" s="29" t="s">
        <v>293</v>
      </c>
      <c r="C838" s="26" t="s">
        <v>292</v>
      </c>
      <c r="D838" s="27" t="s">
        <v>2660</v>
      </c>
      <c r="E838" s="28" t="s">
        <v>913</v>
      </c>
      <c r="F838" s="27" t="s">
        <v>912</v>
      </c>
      <c r="G838" s="28" t="s">
        <v>927</v>
      </c>
      <c r="H838" s="27" t="s">
        <v>926</v>
      </c>
      <c r="M838"/>
    </row>
    <row r="839" spans="1:13" ht="19.899999999999999" customHeight="1" x14ac:dyDescent="0.25">
      <c r="A839" s="26" t="s">
        <v>120</v>
      </c>
      <c r="B839" s="29" t="s">
        <v>293</v>
      </c>
      <c r="C839" s="26" t="s">
        <v>292</v>
      </c>
      <c r="D839" s="27" t="s">
        <v>2660</v>
      </c>
      <c r="E839" s="28" t="s">
        <v>913</v>
      </c>
      <c r="F839" s="27" t="s">
        <v>912</v>
      </c>
      <c r="G839" s="28" t="s">
        <v>925</v>
      </c>
      <c r="H839" s="27" t="s">
        <v>924</v>
      </c>
      <c r="M839"/>
    </row>
    <row r="840" spans="1:13" ht="19.899999999999999" customHeight="1" x14ac:dyDescent="0.25">
      <c r="A840" s="26" t="s">
        <v>120</v>
      </c>
      <c r="B840" s="29" t="s">
        <v>293</v>
      </c>
      <c r="C840" s="26" t="s">
        <v>292</v>
      </c>
      <c r="D840" s="27" t="s">
        <v>2660</v>
      </c>
      <c r="E840" s="28" t="s">
        <v>913</v>
      </c>
      <c r="F840" s="27" t="s">
        <v>912</v>
      </c>
      <c r="G840" s="28" t="s">
        <v>923</v>
      </c>
      <c r="H840" s="27" t="s">
        <v>912</v>
      </c>
      <c r="M840"/>
    </row>
    <row r="841" spans="1:13" ht="19.899999999999999" customHeight="1" x14ac:dyDescent="0.25">
      <c r="A841" s="26" t="s">
        <v>120</v>
      </c>
      <c r="B841" s="29" t="s">
        <v>293</v>
      </c>
      <c r="C841" s="26" t="s">
        <v>292</v>
      </c>
      <c r="D841" s="27" t="s">
        <v>2660</v>
      </c>
      <c r="E841" s="28" t="s">
        <v>913</v>
      </c>
      <c r="F841" s="27" t="s">
        <v>912</v>
      </c>
      <c r="G841" s="28" t="s">
        <v>922</v>
      </c>
      <c r="H841" s="27" t="s">
        <v>921</v>
      </c>
      <c r="M841"/>
    </row>
    <row r="842" spans="1:13" ht="19.899999999999999" customHeight="1" x14ac:dyDescent="0.25">
      <c r="A842" s="26" t="s">
        <v>120</v>
      </c>
      <c r="B842" s="29" t="s">
        <v>293</v>
      </c>
      <c r="C842" s="26" t="s">
        <v>292</v>
      </c>
      <c r="D842" s="27" t="s">
        <v>2660</v>
      </c>
      <c r="E842" s="28" t="s">
        <v>913</v>
      </c>
      <c r="F842" s="27" t="s">
        <v>912</v>
      </c>
      <c r="G842" s="28" t="s">
        <v>920</v>
      </c>
      <c r="H842" s="27" t="s">
        <v>919</v>
      </c>
      <c r="M842"/>
    </row>
    <row r="843" spans="1:13" ht="19.899999999999999" customHeight="1" x14ac:dyDescent="0.25">
      <c r="A843" s="26" t="s">
        <v>120</v>
      </c>
      <c r="B843" s="29" t="s">
        <v>293</v>
      </c>
      <c r="C843" s="26" t="s">
        <v>292</v>
      </c>
      <c r="D843" s="27" t="s">
        <v>2660</v>
      </c>
      <c r="E843" s="28" t="s">
        <v>913</v>
      </c>
      <c r="F843" s="27" t="s">
        <v>912</v>
      </c>
      <c r="G843" s="28" t="s">
        <v>918</v>
      </c>
      <c r="H843" s="27" t="s">
        <v>917</v>
      </c>
      <c r="M843"/>
    </row>
    <row r="844" spans="1:13" ht="19.899999999999999" customHeight="1" x14ac:dyDescent="0.25">
      <c r="A844" s="26" t="s">
        <v>120</v>
      </c>
      <c r="B844" s="29" t="s">
        <v>293</v>
      </c>
      <c r="C844" s="26" t="s">
        <v>292</v>
      </c>
      <c r="D844" s="27" t="s">
        <v>2660</v>
      </c>
      <c r="E844" s="28" t="s">
        <v>913</v>
      </c>
      <c r="F844" s="27" t="s">
        <v>912</v>
      </c>
      <c r="G844" s="28" t="s">
        <v>916</v>
      </c>
      <c r="H844" s="27" t="s">
        <v>915</v>
      </c>
      <c r="M844"/>
    </row>
    <row r="845" spans="1:13" ht="19.899999999999999" customHeight="1" x14ac:dyDescent="0.25">
      <c r="A845" s="26" t="s">
        <v>120</v>
      </c>
      <c r="B845" s="29" t="s">
        <v>293</v>
      </c>
      <c r="C845" s="26" t="s">
        <v>292</v>
      </c>
      <c r="D845" s="27" t="s">
        <v>2660</v>
      </c>
      <c r="E845" s="28" t="s">
        <v>913</v>
      </c>
      <c r="F845" s="27" t="s">
        <v>912</v>
      </c>
      <c r="G845" s="28" t="s">
        <v>914</v>
      </c>
      <c r="H845" s="27" t="s">
        <v>271</v>
      </c>
      <c r="M845"/>
    </row>
    <row r="846" spans="1:13" ht="19.899999999999999" customHeight="1" x14ac:dyDescent="0.25">
      <c r="A846" s="26" t="s">
        <v>120</v>
      </c>
      <c r="B846" s="29" t="s">
        <v>293</v>
      </c>
      <c r="C846" s="26" t="s">
        <v>292</v>
      </c>
      <c r="D846" s="27" t="s">
        <v>2660</v>
      </c>
      <c r="E846" s="28" t="s">
        <v>913</v>
      </c>
      <c r="F846" s="27" t="s">
        <v>912</v>
      </c>
      <c r="G846" s="28" t="s">
        <v>911</v>
      </c>
      <c r="H846" s="27" t="s">
        <v>910</v>
      </c>
      <c r="M846"/>
    </row>
    <row r="847" spans="1:13" ht="19.899999999999999" customHeight="1" x14ac:dyDescent="0.25">
      <c r="A847" s="26" t="s">
        <v>120</v>
      </c>
      <c r="B847" s="29" t="s">
        <v>293</v>
      </c>
      <c r="C847" s="26" t="s">
        <v>292</v>
      </c>
      <c r="D847" s="27" t="s">
        <v>2660</v>
      </c>
      <c r="E847" s="28" t="s">
        <v>857</v>
      </c>
      <c r="F847" s="27" t="s">
        <v>856</v>
      </c>
      <c r="G847" s="28" t="s">
        <v>909</v>
      </c>
      <c r="H847" s="27" t="s">
        <v>908</v>
      </c>
      <c r="M847"/>
    </row>
    <row r="848" spans="1:13" ht="19.899999999999999" customHeight="1" x14ac:dyDescent="0.25">
      <c r="A848" s="26" t="s">
        <v>120</v>
      </c>
      <c r="B848" s="29" t="s">
        <v>293</v>
      </c>
      <c r="C848" s="26" t="s">
        <v>292</v>
      </c>
      <c r="D848" s="27" t="s">
        <v>2660</v>
      </c>
      <c r="E848" s="28" t="s">
        <v>857</v>
      </c>
      <c r="F848" s="27" t="s">
        <v>856</v>
      </c>
      <c r="G848" s="28" t="s">
        <v>907</v>
      </c>
      <c r="H848" s="27" t="s">
        <v>906</v>
      </c>
      <c r="M848"/>
    </row>
    <row r="849" spans="1:13" ht="19.899999999999999" customHeight="1" x14ac:dyDescent="0.25">
      <c r="A849" s="26" t="s">
        <v>120</v>
      </c>
      <c r="B849" s="29" t="s">
        <v>293</v>
      </c>
      <c r="C849" s="26" t="s">
        <v>292</v>
      </c>
      <c r="D849" s="27" t="s">
        <v>2660</v>
      </c>
      <c r="E849" s="28" t="s">
        <v>857</v>
      </c>
      <c r="F849" s="27" t="s">
        <v>856</v>
      </c>
      <c r="G849" s="28" t="s">
        <v>905</v>
      </c>
      <c r="H849" s="27" t="s">
        <v>904</v>
      </c>
      <c r="M849"/>
    </row>
    <row r="850" spans="1:13" ht="19.899999999999999" customHeight="1" x14ac:dyDescent="0.25">
      <c r="A850" s="26" t="s">
        <v>120</v>
      </c>
      <c r="B850" s="29" t="s">
        <v>293</v>
      </c>
      <c r="C850" s="26" t="s">
        <v>292</v>
      </c>
      <c r="D850" s="27" t="s">
        <v>2660</v>
      </c>
      <c r="E850" s="28" t="s">
        <v>857</v>
      </c>
      <c r="F850" s="27" t="s">
        <v>856</v>
      </c>
      <c r="G850" s="28" t="s">
        <v>903</v>
      </c>
      <c r="H850" s="27" t="s">
        <v>902</v>
      </c>
      <c r="M850"/>
    </row>
    <row r="851" spans="1:13" ht="19.899999999999999" customHeight="1" x14ac:dyDescent="0.25">
      <c r="A851" s="26" t="s">
        <v>120</v>
      </c>
      <c r="B851" s="29" t="s">
        <v>293</v>
      </c>
      <c r="C851" s="26" t="s">
        <v>292</v>
      </c>
      <c r="D851" s="27" t="s">
        <v>2660</v>
      </c>
      <c r="E851" s="28" t="s">
        <v>857</v>
      </c>
      <c r="F851" s="27" t="s">
        <v>856</v>
      </c>
      <c r="G851" s="28" t="s">
        <v>901</v>
      </c>
      <c r="H851" s="27" t="s">
        <v>900</v>
      </c>
      <c r="M851"/>
    </row>
    <row r="852" spans="1:13" ht="19.899999999999999" customHeight="1" x14ac:dyDescent="0.25">
      <c r="A852" s="26" t="s">
        <v>120</v>
      </c>
      <c r="B852" s="29" t="s">
        <v>293</v>
      </c>
      <c r="C852" s="26" t="s">
        <v>292</v>
      </c>
      <c r="D852" s="27" t="s">
        <v>2660</v>
      </c>
      <c r="E852" s="28" t="s">
        <v>857</v>
      </c>
      <c r="F852" s="27" t="s">
        <v>856</v>
      </c>
      <c r="G852" s="28" t="s">
        <v>899</v>
      </c>
      <c r="H852" s="27" t="s">
        <v>898</v>
      </c>
      <c r="M852"/>
    </row>
    <row r="853" spans="1:13" ht="19.899999999999999" customHeight="1" x14ac:dyDescent="0.25">
      <c r="A853" s="26" t="s">
        <v>120</v>
      </c>
      <c r="B853" s="29" t="s">
        <v>293</v>
      </c>
      <c r="C853" s="26" t="s">
        <v>292</v>
      </c>
      <c r="D853" s="27" t="s">
        <v>2660</v>
      </c>
      <c r="E853" s="28" t="s">
        <v>857</v>
      </c>
      <c r="F853" s="27" t="s">
        <v>856</v>
      </c>
      <c r="G853" s="28" t="s">
        <v>897</v>
      </c>
      <c r="H853" s="27" t="s">
        <v>896</v>
      </c>
      <c r="M853"/>
    </row>
    <row r="854" spans="1:13" ht="19.899999999999999" customHeight="1" x14ac:dyDescent="0.25">
      <c r="A854" s="26" t="s">
        <v>120</v>
      </c>
      <c r="B854" s="29" t="s">
        <v>293</v>
      </c>
      <c r="C854" s="26" t="s">
        <v>292</v>
      </c>
      <c r="D854" s="27" t="s">
        <v>2660</v>
      </c>
      <c r="E854" s="28" t="s">
        <v>857</v>
      </c>
      <c r="F854" s="27" t="s">
        <v>856</v>
      </c>
      <c r="G854" s="28" t="s">
        <v>895</v>
      </c>
      <c r="H854" s="27" t="s">
        <v>894</v>
      </c>
      <c r="M854"/>
    </row>
    <row r="855" spans="1:13" ht="19.899999999999999" customHeight="1" x14ac:dyDescent="0.25">
      <c r="A855" s="26" t="s">
        <v>120</v>
      </c>
      <c r="B855" s="29" t="s">
        <v>293</v>
      </c>
      <c r="C855" s="26" t="s">
        <v>292</v>
      </c>
      <c r="D855" s="27" t="s">
        <v>2660</v>
      </c>
      <c r="E855" s="28" t="s">
        <v>857</v>
      </c>
      <c r="F855" s="27" t="s">
        <v>856</v>
      </c>
      <c r="G855" s="28" t="s">
        <v>893</v>
      </c>
      <c r="H855" s="27" t="s">
        <v>892</v>
      </c>
      <c r="M855"/>
    </row>
    <row r="856" spans="1:13" ht="19.899999999999999" customHeight="1" x14ac:dyDescent="0.25">
      <c r="A856" s="26" t="s">
        <v>120</v>
      </c>
      <c r="B856" s="29" t="s">
        <v>293</v>
      </c>
      <c r="C856" s="26" t="s">
        <v>292</v>
      </c>
      <c r="D856" s="27" t="s">
        <v>2660</v>
      </c>
      <c r="E856" s="28" t="s">
        <v>857</v>
      </c>
      <c r="F856" s="27" t="s">
        <v>856</v>
      </c>
      <c r="G856" s="28" t="s">
        <v>891</v>
      </c>
      <c r="H856" s="27" t="s">
        <v>890</v>
      </c>
      <c r="M856"/>
    </row>
    <row r="857" spans="1:13" ht="19.899999999999999" customHeight="1" x14ac:dyDescent="0.25">
      <c r="A857" s="26" t="s">
        <v>120</v>
      </c>
      <c r="B857" s="29" t="s">
        <v>293</v>
      </c>
      <c r="C857" s="26" t="s">
        <v>292</v>
      </c>
      <c r="D857" s="27" t="s">
        <v>2660</v>
      </c>
      <c r="E857" s="28" t="s">
        <v>857</v>
      </c>
      <c r="F857" s="27" t="s">
        <v>856</v>
      </c>
      <c r="G857" s="28" t="s">
        <v>889</v>
      </c>
      <c r="H857" s="27" t="s">
        <v>888</v>
      </c>
      <c r="M857"/>
    </row>
    <row r="858" spans="1:13" ht="19.899999999999999" customHeight="1" x14ac:dyDescent="0.25">
      <c r="A858" s="26" t="s">
        <v>120</v>
      </c>
      <c r="B858" s="29" t="s">
        <v>814</v>
      </c>
      <c r="C858" s="26" t="s">
        <v>813</v>
      </c>
      <c r="D858" s="27" t="s">
        <v>2660</v>
      </c>
      <c r="E858" s="28" t="s">
        <v>857</v>
      </c>
      <c r="F858" s="27" t="s">
        <v>856</v>
      </c>
      <c r="G858" s="28" t="s">
        <v>887</v>
      </c>
      <c r="H858" s="27" t="s">
        <v>886</v>
      </c>
      <c r="M858"/>
    </row>
    <row r="859" spans="1:13" ht="19.899999999999999" customHeight="1" x14ac:dyDescent="0.25">
      <c r="A859" s="26" t="s">
        <v>120</v>
      </c>
      <c r="B859" s="29" t="s">
        <v>814</v>
      </c>
      <c r="C859" s="26" t="s">
        <v>813</v>
      </c>
      <c r="D859" s="27" t="s">
        <v>2660</v>
      </c>
      <c r="E859" s="28" t="s">
        <v>857</v>
      </c>
      <c r="F859" s="27" t="s">
        <v>856</v>
      </c>
      <c r="G859" s="28" t="s">
        <v>885</v>
      </c>
      <c r="H859" s="27" t="s">
        <v>884</v>
      </c>
      <c r="M859"/>
    </row>
    <row r="860" spans="1:13" ht="19.899999999999999" customHeight="1" x14ac:dyDescent="0.25">
      <c r="A860" s="26" t="s">
        <v>120</v>
      </c>
      <c r="B860" s="29" t="s">
        <v>814</v>
      </c>
      <c r="C860" s="26" t="s">
        <v>813</v>
      </c>
      <c r="D860" s="27" t="s">
        <v>2660</v>
      </c>
      <c r="E860" s="28" t="s">
        <v>857</v>
      </c>
      <c r="F860" s="27" t="s">
        <v>856</v>
      </c>
      <c r="G860" s="28" t="s">
        <v>883</v>
      </c>
      <c r="H860" s="27" t="s">
        <v>882</v>
      </c>
      <c r="M860"/>
    </row>
    <row r="861" spans="1:13" ht="19.899999999999999" customHeight="1" x14ac:dyDescent="0.25">
      <c r="A861" s="26" t="s">
        <v>120</v>
      </c>
      <c r="B861" s="29" t="s">
        <v>814</v>
      </c>
      <c r="C861" s="26" t="s">
        <v>813</v>
      </c>
      <c r="D861" s="27" t="s">
        <v>2660</v>
      </c>
      <c r="E861" s="28" t="s">
        <v>857</v>
      </c>
      <c r="F861" s="27" t="s">
        <v>856</v>
      </c>
      <c r="G861" s="28" t="s">
        <v>881</v>
      </c>
      <c r="H861" s="27" t="s">
        <v>880</v>
      </c>
      <c r="M861"/>
    </row>
    <row r="862" spans="1:13" ht="19.899999999999999" customHeight="1" x14ac:dyDescent="0.25">
      <c r="A862" s="26" t="s">
        <v>120</v>
      </c>
      <c r="B862" s="29" t="s">
        <v>814</v>
      </c>
      <c r="C862" s="26" t="s">
        <v>813</v>
      </c>
      <c r="D862" s="27" t="s">
        <v>2660</v>
      </c>
      <c r="E862" s="28" t="s">
        <v>857</v>
      </c>
      <c r="F862" s="27" t="s">
        <v>856</v>
      </c>
      <c r="G862" s="28" t="s">
        <v>879</v>
      </c>
      <c r="H862" s="27" t="s">
        <v>878</v>
      </c>
      <c r="M862"/>
    </row>
    <row r="863" spans="1:13" ht="19.899999999999999" customHeight="1" x14ac:dyDescent="0.25">
      <c r="A863" s="26" t="s">
        <v>120</v>
      </c>
      <c r="B863" s="29" t="s">
        <v>814</v>
      </c>
      <c r="C863" s="26" t="s">
        <v>813</v>
      </c>
      <c r="D863" s="27" t="s">
        <v>2660</v>
      </c>
      <c r="E863" s="28" t="s">
        <v>857</v>
      </c>
      <c r="F863" s="27" t="s">
        <v>856</v>
      </c>
      <c r="G863" s="28" t="s">
        <v>877</v>
      </c>
      <c r="H863" s="27" t="s">
        <v>876</v>
      </c>
      <c r="M863"/>
    </row>
    <row r="864" spans="1:13" ht="19.899999999999999" customHeight="1" x14ac:dyDescent="0.25">
      <c r="A864" s="26" t="s">
        <v>120</v>
      </c>
      <c r="B864" s="29" t="s">
        <v>814</v>
      </c>
      <c r="C864" s="26" t="s">
        <v>813</v>
      </c>
      <c r="D864" s="27" t="s">
        <v>2660</v>
      </c>
      <c r="E864" s="28" t="s">
        <v>857</v>
      </c>
      <c r="F864" s="27" t="s">
        <v>856</v>
      </c>
      <c r="G864" s="28" t="s">
        <v>875</v>
      </c>
      <c r="H864" s="27" t="s">
        <v>874</v>
      </c>
      <c r="M864"/>
    </row>
    <row r="865" spans="1:13" ht="19.899999999999999" customHeight="1" x14ac:dyDescent="0.25">
      <c r="A865" s="26" t="s">
        <v>120</v>
      </c>
      <c r="B865" s="29" t="s">
        <v>798</v>
      </c>
      <c r="C865" s="26" t="s">
        <v>797</v>
      </c>
      <c r="D865" s="27" t="s">
        <v>2660</v>
      </c>
      <c r="E865" s="28" t="s">
        <v>857</v>
      </c>
      <c r="F865" s="27" t="s">
        <v>856</v>
      </c>
      <c r="G865" s="28" t="s">
        <v>873</v>
      </c>
      <c r="H865" s="27" t="s">
        <v>872</v>
      </c>
      <c r="M865"/>
    </row>
    <row r="866" spans="1:13" ht="19.899999999999999" customHeight="1" x14ac:dyDescent="0.25">
      <c r="A866" s="26" t="s">
        <v>120</v>
      </c>
      <c r="B866" s="29" t="s">
        <v>798</v>
      </c>
      <c r="C866" s="26" t="s">
        <v>797</v>
      </c>
      <c r="D866" s="27" t="s">
        <v>2660</v>
      </c>
      <c r="E866" s="28" t="s">
        <v>857</v>
      </c>
      <c r="F866" s="27" t="s">
        <v>856</v>
      </c>
      <c r="G866" s="28" t="s">
        <v>871</v>
      </c>
      <c r="H866" s="27" t="s">
        <v>870</v>
      </c>
      <c r="M866"/>
    </row>
    <row r="867" spans="1:13" ht="19.899999999999999" customHeight="1" x14ac:dyDescent="0.25">
      <c r="A867" s="26" t="s">
        <v>120</v>
      </c>
      <c r="B867" s="29" t="s">
        <v>798</v>
      </c>
      <c r="C867" s="26" t="s">
        <v>797</v>
      </c>
      <c r="D867" s="27" t="s">
        <v>2660</v>
      </c>
      <c r="E867" s="28" t="s">
        <v>857</v>
      </c>
      <c r="F867" s="27" t="s">
        <v>856</v>
      </c>
      <c r="G867" s="28" t="s">
        <v>869</v>
      </c>
      <c r="H867" s="27" t="s">
        <v>868</v>
      </c>
      <c r="M867"/>
    </row>
    <row r="868" spans="1:13" ht="19.899999999999999" customHeight="1" x14ac:dyDescent="0.25">
      <c r="A868" s="26" t="s">
        <v>120</v>
      </c>
      <c r="B868" s="29" t="s">
        <v>798</v>
      </c>
      <c r="C868" s="26" t="s">
        <v>797</v>
      </c>
      <c r="D868" s="27" t="s">
        <v>2660</v>
      </c>
      <c r="E868" s="28" t="s">
        <v>857</v>
      </c>
      <c r="F868" s="27" t="s">
        <v>856</v>
      </c>
      <c r="G868" s="28" t="s">
        <v>867</v>
      </c>
      <c r="H868" s="27" t="s">
        <v>866</v>
      </c>
      <c r="M868"/>
    </row>
    <row r="869" spans="1:13" ht="19.899999999999999" customHeight="1" x14ac:dyDescent="0.25">
      <c r="A869" s="26" t="s">
        <v>120</v>
      </c>
      <c r="B869" s="29" t="s">
        <v>798</v>
      </c>
      <c r="C869" s="26" t="s">
        <v>797</v>
      </c>
      <c r="D869" s="27" t="s">
        <v>2660</v>
      </c>
      <c r="E869" s="28" t="s">
        <v>857</v>
      </c>
      <c r="F869" s="27" t="s">
        <v>856</v>
      </c>
      <c r="G869" s="28" t="s">
        <v>865</v>
      </c>
      <c r="H869" s="27" t="s">
        <v>864</v>
      </c>
      <c r="M869"/>
    </row>
    <row r="870" spans="1:13" ht="19.899999999999999" customHeight="1" x14ac:dyDescent="0.25">
      <c r="A870" s="26" t="s">
        <v>120</v>
      </c>
      <c r="B870" s="29" t="s">
        <v>798</v>
      </c>
      <c r="C870" s="26" t="s">
        <v>797</v>
      </c>
      <c r="D870" s="27" t="s">
        <v>2660</v>
      </c>
      <c r="E870" s="28" t="s">
        <v>857</v>
      </c>
      <c r="F870" s="27" t="s">
        <v>856</v>
      </c>
      <c r="G870" s="28" t="s">
        <v>863</v>
      </c>
      <c r="H870" s="27" t="s">
        <v>862</v>
      </c>
      <c r="M870"/>
    </row>
    <row r="871" spans="1:13" ht="19.899999999999999" customHeight="1" x14ac:dyDescent="0.25">
      <c r="A871" s="26" t="s">
        <v>120</v>
      </c>
      <c r="B871" s="29" t="s">
        <v>798</v>
      </c>
      <c r="C871" s="26" t="s">
        <v>797</v>
      </c>
      <c r="D871" s="27" t="s">
        <v>2660</v>
      </c>
      <c r="E871" s="28" t="s">
        <v>857</v>
      </c>
      <c r="F871" s="27" t="s">
        <v>856</v>
      </c>
      <c r="G871" s="28" t="s">
        <v>861</v>
      </c>
      <c r="H871" s="27" t="s">
        <v>860</v>
      </c>
      <c r="M871"/>
    </row>
    <row r="872" spans="1:13" ht="19.899999999999999" customHeight="1" x14ac:dyDescent="0.25">
      <c r="A872" s="26" t="s">
        <v>257</v>
      </c>
      <c r="B872" s="29" t="s">
        <v>794</v>
      </c>
      <c r="C872" s="26" t="s">
        <v>792</v>
      </c>
      <c r="D872" s="27" t="s">
        <v>2660</v>
      </c>
      <c r="E872" s="28" t="s">
        <v>857</v>
      </c>
      <c r="F872" s="27" t="s">
        <v>856</v>
      </c>
      <c r="G872" s="28" t="s">
        <v>859</v>
      </c>
      <c r="H872" s="27" t="s">
        <v>858</v>
      </c>
      <c r="M872"/>
    </row>
    <row r="873" spans="1:13" ht="19.899999999999999" customHeight="1" x14ac:dyDescent="0.25">
      <c r="A873" s="26" t="s">
        <v>120</v>
      </c>
      <c r="B873" s="29" t="s">
        <v>783</v>
      </c>
      <c r="C873" s="26" t="s">
        <v>782</v>
      </c>
      <c r="D873" s="27" t="s">
        <v>2660</v>
      </c>
      <c r="E873" s="28" t="s">
        <v>857</v>
      </c>
      <c r="F873" s="27" t="s">
        <v>856</v>
      </c>
      <c r="G873" s="28" t="s">
        <v>855</v>
      </c>
      <c r="H873" s="27" t="s">
        <v>854</v>
      </c>
      <c r="M873"/>
    </row>
    <row r="874" spans="1:13" ht="19.899999999999999" customHeight="1" x14ac:dyDescent="0.25">
      <c r="A874" s="26" t="s">
        <v>120</v>
      </c>
      <c r="B874" s="29" t="s">
        <v>783</v>
      </c>
      <c r="C874" s="26" t="s">
        <v>782</v>
      </c>
      <c r="D874" s="27" t="s">
        <v>2660</v>
      </c>
      <c r="E874" s="28" t="s">
        <v>835</v>
      </c>
      <c r="F874" s="27" t="s">
        <v>720</v>
      </c>
      <c r="G874" s="28" t="s">
        <v>853</v>
      </c>
      <c r="H874" s="27" t="s">
        <v>852</v>
      </c>
      <c r="M874"/>
    </row>
    <row r="875" spans="1:13" ht="19.899999999999999" customHeight="1" x14ac:dyDescent="0.25">
      <c r="A875" s="26" t="s">
        <v>120</v>
      </c>
      <c r="B875" s="29" t="s">
        <v>783</v>
      </c>
      <c r="C875" s="26" t="s">
        <v>782</v>
      </c>
      <c r="D875" s="27" t="s">
        <v>2660</v>
      </c>
      <c r="E875" s="28" t="s">
        <v>835</v>
      </c>
      <c r="F875" s="27" t="s">
        <v>720</v>
      </c>
      <c r="G875" s="28" t="s">
        <v>851</v>
      </c>
      <c r="H875" s="27" t="s">
        <v>850</v>
      </c>
      <c r="M875"/>
    </row>
    <row r="876" spans="1:13" ht="19.899999999999999" customHeight="1" x14ac:dyDescent="0.25">
      <c r="A876" s="26" t="s">
        <v>120</v>
      </c>
      <c r="B876" s="29" t="s">
        <v>783</v>
      </c>
      <c r="C876" s="26" t="s">
        <v>782</v>
      </c>
      <c r="D876" s="27" t="s">
        <v>2660</v>
      </c>
      <c r="E876" s="28" t="s">
        <v>835</v>
      </c>
      <c r="F876" s="27" t="s">
        <v>720</v>
      </c>
      <c r="G876" s="28" t="s">
        <v>849</v>
      </c>
      <c r="H876" s="27" t="s">
        <v>848</v>
      </c>
      <c r="M876"/>
    </row>
    <row r="877" spans="1:13" ht="19.899999999999999" customHeight="1" x14ac:dyDescent="0.25">
      <c r="A877" s="26" t="s">
        <v>120</v>
      </c>
      <c r="B877" s="29" t="s">
        <v>783</v>
      </c>
      <c r="C877" s="26" t="s">
        <v>782</v>
      </c>
      <c r="D877" s="27" t="s">
        <v>2660</v>
      </c>
      <c r="E877" s="28" t="s">
        <v>835</v>
      </c>
      <c r="F877" s="27" t="s">
        <v>720</v>
      </c>
      <c r="G877" s="28" t="s">
        <v>847</v>
      </c>
      <c r="H877" s="27" t="s">
        <v>846</v>
      </c>
      <c r="M877"/>
    </row>
    <row r="878" spans="1:13" ht="19.899999999999999" customHeight="1" x14ac:dyDescent="0.25">
      <c r="A878" s="26" t="s">
        <v>120</v>
      </c>
      <c r="B878" s="29" t="s">
        <v>763</v>
      </c>
      <c r="C878" s="26" t="s">
        <v>762</v>
      </c>
      <c r="D878" s="27" t="s">
        <v>2660</v>
      </c>
      <c r="E878" s="28" t="s">
        <v>835</v>
      </c>
      <c r="F878" s="27" t="s">
        <v>720</v>
      </c>
      <c r="G878" s="28" t="s">
        <v>845</v>
      </c>
      <c r="H878" s="27" t="s">
        <v>844</v>
      </c>
      <c r="M878"/>
    </row>
    <row r="879" spans="1:13" ht="19.899999999999999" customHeight="1" x14ac:dyDescent="0.25">
      <c r="A879" s="26" t="s">
        <v>120</v>
      </c>
      <c r="B879" s="29" t="s">
        <v>763</v>
      </c>
      <c r="C879" s="26" t="s">
        <v>762</v>
      </c>
      <c r="D879" s="27" t="s">
        <v>2660</v>
      </c>
      <c r="E879" s="28" t="s">
        <v>835</v>
      </c>
      <c r="F879" s="27" t="s">
        <v>720</v>
      </c>
      <c r="G879" s="28" t="s">
        <v>843</v>
      </c>
      <c r="H879" s="27" t="s">
        <v>842</v>
      </c>
      <c r="M879"/>
    </row>
    <row r="880" spans="1:13" ht="19.899999999999999" customHeight="1" x14ac:dyDescent="0.25">
      <c r="A880" s="26" t="s">
        <v>120</v>
      </c>
      <c r="B880" s="29" t="s">
        <v>763</v>
      </c>
      <c r="C880" s="26" t="s">
        <v>762</v>
      </c>
      <c r="D880" s="27" t="s">
        <v>2660</v>
      </c>
      <c r="E880" s="28" t="s">
        <v>835</v>
      </c>
      <c r="F880" s="27" t="s">
        <v>720</v>
      </c>
      <c r="G880" s="28" t="s">
        <v>841</v>
      </c>
      <c r="H880" s="27" t="s">
        <v>840</v>
      </c>
      <c r="M880"/>
    </row>
    <row r="881" spans="1:13" ht="19.899999999999999" customHeight="1" x14ac:dyDescent="0.25">
      <c r="A881" s="26" t="s">
        <v>120</v>
      </c>
      <c r="B881" s="29" t="s">
        <v>763</v>
      </c>
      <c r="C881" s="26" t="s">
        <v>762</v>
      </c>
      <c r="D881" s="27" t="s">
        <v>2660</v>
      </c>
      <c r="E881" s="28" t="s">
        <v>835</v>
      </c>
      <c r="F881" s="27" t="s">
        <v>720</v>
      </c>
      <c r="G881" s="28" t="s">
        <v>839</v>
      </c>
      <c r="H881" s="27" t="s">
        <v>838</v>
      </c>
      <c r="M881"/>
    </row>
    <row r="882" spans="1:13" ht="19.899999999999999" customHeight="1" x14ac:dyDescent="0.25">
      <c r="A882" s="26" t="s">
        <v>120</v>
      </c>
      <c r="B882" s="29" t="s">
        <v>763</v>
      </c>
      <c r="C882" s="26" t="s">
        <v>762</v>
      </c>
      <c r="D882" s="27" t="s">
        <v>2660</v>
      </c>
      <c r="E882" s="28" t="s">
        <v>835</v>
      </c>
      <c r="F882" s="27" t="s">
        <v>720</v>
      </c>
      <c r="G882" s="28" t="s">
        <v>837</v>
      </c>
      <c r="H882" s="27" t="s">
        <v>836</v>
      </c>
      <c r="M882"/>
    </row>
    <row r="883" spans="1:13" ht="19.899999999999999" customHeight="1" x14ac:dyDescent="0.25">
      <c r="A883" s="26" t="s">
        <v>120</v>
      </c>
      <c r="B883" s="29" t="s">
        <v>763</v>
      </c>
      <c r="C883" s="26" t="s">
        <v>762</v>
      </c>
      <c r="D883" s="27" t="s">
        <v>2660</v>
      </c>
      <c r="E883" s="28" t="s">
        <v>835</v>
      </c>
      <c r="F883" s="27" t="s">
        <v>720</v>
      </c>
      <c r="G883" s="28" t="s">
        <v>834</v>
      </c>
      <c r="H883" s="27" t="s">
        <v>833</v>
      </c>
      <c r="M883"/>
    </row>
    <row r="884" spans="1:13" ht="19.899999999999999" customHeight="1" x14ac:dyDescent="0.25">
      <c r="A884" s="26" t="s">
        <v>120</v>
      </c>
      <c r="B884" s="29" t="s">
        <v>763</v>
      </c>
      <c r="C884" s="26" t="s">
        <v>762</v>
      </c>
      <c r="D884" s="27" t="s">
        <v>2660</v>
      </c>
      <c r="E884" s="28" t="s">
        <v>829</v>
      </c>
      <c r="F884" s="27" t="s">
        <v>828</v>
      </c>
      <c r="G884" s="28" t="s">
        <v>832</v>
      </c>
      <c r="H884" s="27" t="s">
        <v>831</v>
      </c>
      <c r="M884"/>
    </row>
    <row r="885" spans="1:13" ht="19.899999999999999" customHeight="1" x14ac:dyDescent="0.25">
      <c r="A885" s="26" t="s">
        <v>120</v>
      </c>
      <c r="B885" s="29" t="s">
        <v>763</v>
      </c>
      <c r="C885" s="26" t="s">
        <v>762</v>
      </c>
      <c r="D885" s="27" t="s">
        <v>2660</v>
      </c>
      <c r="E885" s="28" t="s">
        <v>829</v>
      </c>
      <c r="F885" s="27" t="s">
        <v>828</v>
      </c>
      <c r="G885" s="28" t="s">
        <v>827</v>
      </c>
      <c r="H885" s="27" t="s">
        <v>826</v>
      </c>
      <c r="M885"/>
    </row>
    <row r="886" spans="1:13" ht="19.899999999999999" customHeight="1" x14ac:dyDescent="0.25">
      <c r="A886" s="26" t="s">
        <v>120</v>
      </c>
      <c r="B886" s="29" t="s">
        <v>763</v>
      </c>
      <c r="C886" s="26" t="s">
        <v>762</v>
      </c>
      <c r="D886" s="27" t="s">
        <v>2661</v>
      </c>
      <c r="E886" s="28" t="s">
        <v>814</v>
      </c>
      <c r="F886" s="27" t="s">
        <v>813</v>
      </c>
      <c r="G886" s="28" t="s">
        <v>825</v>
      </c>
      <c r="H886" s="27" t="s">
        <v>824</v>
      </c>
      <c r="M886"/>
    </row>
    <row r="887" spans="1:13" ht="19.899999999999999" customHeight="1" x14ac:dyDescent="0.25">
      <c r="A887" s="26" t="s">
        <v>120</v>
      </c>
      <c r="B887" s="29" t="s">
        <v>741</v>
      </c>
      <c r="C887" s="26" t="s">
        <v>740</v>
      </c>
      <c r="D887" s="27" t="s">
        <v>2661</v>
      </c>
      <c r="E887" s="28" t="s">
        <v>814</v>
      </c>
      <c r="F887" s="27" t="s">
        <v>813</v>
      </c>
      <c r="G887" s="28" t="s">
        <v>823</v>
      </c>
      <c r="H887" s="27" t="s">
        <v>813</v>
      </c>
      <c r="M887"/>
    </row>
    <row r="888" spans="1:13" ht="19.899999999999999" customHeight="1" x14ac:dyDescent="0.25">
      <c r="A888" s="26" t="s">
        <v>120</v>
      </c>
      <c r="B888" s="29" t="s">
        <v>741</v>
      </c>
      <c r="C888" s="26" t="s">
        <v>740</v>
      </c>
      <c r="D888" s="27" t="s">
        <v>2661</v>
      </c>
      <c r="E888" s="28" t="s">
        <v>814</v>
      </c>
      <c r="F888" s="27" t="s">
        <v>813</v>
      </c>
      <c r="G888" s="28" t="s">
        <v>822</v>
      </c>
      <c r="H888" s="27" t="s">
        <v>821</v>
      </c>
      <c r="M888"/>
    </row>
    <row r="889" spans="1:13" ht="19.899999999999999" customHeight="1" x14ac:dyDescent="0.25">
      <c r="A889" s="26" t="s">
        <v>120</v>
      </c>
      <c r="B889" s="29" t="s">
        <v>741</v>
      </c>
      <c r="C889" s="26" t="s">
        <v>740</v>
      </c>
      <c r="D889" s="27" t="s">
        <v>2661</v>
      </c>
      <c r="E889" s="28" t="s">
        <v>814</v>
      </c>
      <c r="F889" s="27" t="s">
        <v>813</v>
      </c>
      <c r="G889" s="28" t="s">
        <v>820</v>
      </c>
      <c r="H889" s="27" t="s">
        <v>819</v>
      </c>
      <c r="M889"/>
    </row>
    <row r="890" spans="1:13" ht="19.899999999999999" customHeight="1" x14ac:dyDescent="0.25">
      <c r="A890" s="26" t="s">
        <v>120</v>
      </c>
      <c r="B890" s="29" t="s">
        <v>741</v>
      </c>
      <c r="C890" s="26" t="s">
        <v>740</v>
      </c>
      <c r="D890" s="27" t="s">
        <v>2661</v>
      </c>
      <c r="E890" s="28" t="s">
        <v>814</v>
      </c>
      <c r="F890" s="27" t="s">
        <v>813</v>
      </c>
      <c r="G890" s="28" t="s">
        <v>818</v>
      </c>
      <c r="H890" s="27" t="s">
        <v>817</v>
      </c>
      <c r="M890"/>
    </row>
    <row r="891" spans="1:13" ht="19.899999999999999" customHeight="1" x14ac:dyDescent="0.25">
      <c r="A891" s="26" t="s">
        <v>120</v>
      </c>
      <c r="B891" s="29" t="s">
        <v>741</v>
      </c>
      <c r="C891" s="26" t="s">
        <v>740</v>
      </c>
      <c r="D891" s="27" t="s">
        <v>2661</v>
      </c>
      <c r="E891" s="28" t="s">
        <v>814</v>
      </c>
      <c r="F891" s="27" t="s">
        <v>813</v>
      </c>
      <c r="G891" s="28" t="s">
        <v>816</v>
      </c>
      <c r="H891" s="27" t="s">
        <v>815</v>
      </c>
      <c r="M891"/>
    </row>
    <row r="892" spans="1:13" ht="19.899999999999999" customHeight="1" x14ac:dyDescent="0.25">
      <c r="A892" s="26" t="s">
        <v>120</v>
      </c>
      <c r="B892" s="29" t="s">
        <v>741</v>
      </c>
      <c r="C892" s="26" t="s">
        <v>740</v>
      </c>
      <c r="D892" s="27" t="s">
        <v>2661</v>
      </c>
      <c r="E892" s="28" t="s">
        <v>814</v>
      </c>
      <c r="F892" s="27" t="s">
        <v>813</v>
      </c>
      <c r="G892" s="28" t="s">
        <v>812</v>
      </c>
      <c r="H892" s="27" t="s">
        <v>811</v>
      </c>
      <c r="M892"/>
    </row>
    <row r="893" spans="1:13" ht="19.899999999999999" customHeight="1" x14ac:dyDescent="0.25">
      <c r="A893" s="26" t="s">
        <v>120</v>
      </c>
      <c r="B893" s="29" t="s">
        <v>741</v>
      </c>
      <c r="C893" s="26" t="s">
        <v>740</v>
      </c>
      <c r="D893" s="27" t="s">
        <v>2661</v>
      </c>
      <c r="E893" s="28" t="s">
        <v>798</v>
      </c>
      <c r="F893" s="27" t="s">
        <v>797</v>
      </c>
      <c r="G893" s="28" t="s">
        <v>810</v>
      </c>
      <c r="H893" s="27" t="s">
        <v>809</v>
      </c>
      <c r="M893"/>
    </row>
    <row r="894" spans="1:13" ht="19.899999999999999" customHeight="1" x14ac:dyDescent="0.25">
      <c r="A894" s="26" t="s">
        <v>120</v>
      </c>
      <c r="B894" s="29" t="s">
        <v>741</v>
      </c>
      <c r="C894" s="26" t="s">
        <v>740</v>
      </c>
      <c r="D894" s="27" t="s">
        <v>2661</v>
      </c>
      <c r="E894" s="28" t="s">
        <v>798</v>
      </c>
      <c r="F894" s="27" t="s">
        <v>797</v>
      </c>
      <c r="G894" s="28" t="s">
        <v>808</v>
      </c>
      <c r="H894" s="27" t="s">
        <v>807</v>
      </c>
      <c r="M894"/>
    </row>
    <row r="895" spans="1:13" ht="19.899999999999999" customHeight="1" x14ac:dyDescent="0.25">
      <c r="A895" s="26" t="s">
        <v>120</v>
      </c>
      <c r="B895" s="29" t="s">
        <v>741</v>
      </c>
      <c r="C895" s="26" t="s">
        <v>740</v>
      </c>
      <c r="D895" s="27" t="s">
        <v>2661</v>
      </c>
      <c r="E895" s="28" t="s">
        <v>798</v>
      </c>
      <c r="F895" s="27" t="s">
        <v>797</v>
      </c>
      <c r="G895" s="28" t="s">
        <v>806</v>
      </c>
      <c r="H895" s="27" t="s">
        <v>805</v>
      </c>
      <c r="M895"/>
    </row>
    <row r="896" spans="1:13" ht="19.899999999999999" customHeight="1" x14ac:dyDescent="0.25">
      <c r="A896" s="26" t="s">
        <v>120</v>
      </c>
      <c r="B896" s="29" t="s">
        <v>741</v>
      </c>
      <c r="C896" s="26" t="s">
        <v>740</v>
      </c>
      <c r="D896" s="27" t="s">
        <v>2661</v>
      </c>
      <c r="E896" s="28" t="s">
        <v>798</v>
      </c>
      <c r="F896" s="27" t="s">
        <v>797</v>
      </c>
      <c r="G896" s="28" t="s">
        <v>804</v>
      </c>
      <c r="H896" s="27" t="s">
        <v>803</v>
      </c>
      <c r="M896"/>
    </row>
    <row r="897" spans="1:13" ht="19.899999999999999" customHeight="1" x14ac:dyDescent="0.25">
      <c r="A897" s="26" t="s">
        <v>120</v>
      </c>
      <c r="B897" s="29" t="s">
        <v>699</v>
      </c>
      <c r="C897" s="26" t="s">
        <v>698</v>
      </c>
      <c r="D897" s="27" t="s">
        <v>2661</v>
      </c>
      <c r="E897" s="28" t="s">
        <v>798</v>
      </c>
      <c r="F897" s="27" t="s">
        <v>797</v>
      </c>
      <c r="G897" s="28" t="s">
        <v>802</v>
      </c>
      <c r="H897" s="27" t="s">
        <v>801</v>
      </c>
      <c r="M897"/>
    </row>
    <row r="898" spans="1:13" ht="19.899999999999999" customHeight="1" x14ac:dyDescent="0.25">
      <c r="A898" s="26" t="s">
        <v>120</v>
      </c>
      <c r="B898" s="29" t="s">
        <v>699</v>
      </c>
      <c r="C898" s="26" t="s">
        <v>698</v>
      </c>
      <c r="D898" s="27" t="s">
        <v>2661</v>
      </c>
      <c r="E898" s="28" t="s">
        <v>798</v>
      </c>
      <c r="F898" s="27" t="s">
        <v>797</v>
      </c>
      <c r="G898" s="28" t="s">
        <v>800</v>
      </c>
      <c r="H898" s="27" t="s">
        <v>799</v>
      </c>
      <c r="M898"/>
    </row>
    <row r="899" spans="1:13" ht="19.899999999999999" customHeight="1" x14ac:dyDescent="0.25">
      <c r="A899" s="26" t="s">
        <v>120</v>
      </c>
      <c r="B899" s="29" t="s">
        <v>699</v>
      </c>
      <c r="C899" s="26" t="s">
        <v>698</v>
      </c>
      <c r="D899" s="27" t="s">
        <v>2661</v>
      </c>
      <c r="E899" s="28" t="s">
        <v>798</v>
      </c>
      <c r="F899" s="27" t="s">
        <v>797</v>
      </c>
      <c r="G899" s="28" t="s">
        <v>796</v>
      </c>
      <c r="H899" s="27" t="s">
        <v>795</v>
      </c>
      <c r="M899"/>
    </row>
    <row r="900" spans="1:13" ht="19.899999999999999" customHeight="1" x14ac:dyDescent="0.25">
      <c r="A900" s="26" t="s">
        <v>120</v>
      </c>
      <c r="B900" s="29" t="s">
        <v>699</v>
      </c>
      <c r="C900" s="26" t="s">
        <v>698</v>
      </c>
      <c r="D900" s="27" t="s">
        <v>2661</v>
      </c>
      <c r="E900" s="28" t="s">
        <v>794</v>
      </c>
      <c r="F900" s="27" t="s">
        <v>792</v>
      </c>
      <c r="G900" s="28" t="s">
        <v>793</v>
      </c>
      <c r="H900" s="27" t="s">
        <v>792</v>
      </c>
      <c r="M900"/>
    </row>
    <row r="901" spans="1:13" ht="19.899999999999999" customHeight="1" x14ac:dyDescent="0.25">
      <c r="A901" s="26" t="s">
        <v>120</v>
      </c>
      <c r="B901" s="29" t="s">
        <v>699</v>
      </c>
      <c r="C901" s="26" t="s">
        <v>698</v>
      </c>
      <c r="D901" s="27" t="s">
        <v>2661</v>
      </c>
      <c r="E901" s="28" t="s">
        <v>783</v>
      </c>
      <c r="F901" s="27" t="s">
        <v>782</v>
      </c>
      <c r="G901" s="28" t="s">
        <v>791</v>
      </c>
      <c r="H901" s="27" t="s">
        <v>790</v>
      </c>
      <c r="M901"/>
    </row>
    <row r="902" spans="1:13" ht="19.899999999999999" customHeight="1" x14ac:dyDescent="0.25">
      <c r="A902" s="26" t="s">
        <v>120</v>
      </c>
      <c r="B902" s="29" t="s">
        <v>699</v>
      </c>
      <c r="C902" s="26" t="s">
        <v>698</v>
      </c>
      <c r="D902" s="27" t="s">
        <v>2661</v>
      </c>
      <c r="E902" s="28" t="s">
        <v>783</v>
      </c>
      <c r="F902" s="27" t="s">
        <v>782</v>
      </c>
      <c r="G902" s="28" t="s">
        <v>789</v>
      </c>
      <c r="H902" s="27" t="s">
        <v>788</v>
      </c>
      <c r="M902"/>
    </row>
    <row r="903" spans="1:13" ht="19.899999999999999" customHeight="1" x14ac:dyDescent="0.25">
      <c r="A903" s="26" t="s">
        <v>120</v>
      </c>
      <c r="B903" s="29" t="s">
        <v>699</v>
      </c>
      <c r="C903" s="26" t="s">
        <v>698</v>
      </c>
      <c r="D903" s="27" t="s">
        <v>2661</v>
      </c>
      <c r="E903" s="28" t="s">
        <v>783</v>
      </c>
      <c r="F903" s="27" t="s">
        <v>782</v>
      </c>
      <c r="G903" s="28" t="s">
        <v>787</v>
      </c>
      <c r="H903" s="27" t="s">
        <v>786</v>
      </c>
      <c r="M903"/>
    </row>
    <row r="904" spans="1:13" ht="19.899999999999999" customHeight="1" x14ac:dyDescent="0.25">
      <c r="A904" s="26" t="s">
        <v>120</v>
      </c>
      <c r="B904" s="29" t="s">
        <v>699</v>
      </c>
      <c r="C904" s="26" t="s">
        <v>698</v>
      </c>
      <c r="D904" s="27" t="s">
        <v>2661</v>
      </c>
      <c r="E904" s="28" t="s">
        <v>783</v>
      </c>
      <c r="F904" s="27" t="s">
        <v>782</v>
      </c>
      <c r="G904" s="28" t="s">
        <v>785</v>
      </c>
      <c r="H904" s="27" t="s">
        <v>784</v>
      </c>
      <c r="M904"/>
    </row>
    <row r="905" spans="1:13" ht="19.899999999999999" customHeight="1" x14ac:dyDescent="0.25">
      <c r="A905" s="26" t="s">
        <v>120</v>
      </c>
      <c r="B905" s="29" t="s">
        <v>699</v>
      </c>
      <c r="C905" s="26" t="s">
        <v>698</v>
      </c>
      <c r="D905" s="27" t="s">
        <v>2661</v>
      </c>
      <c r="E905" s="28" t="s">
        <v>783</v>
      </c>
      <c r="F905" s="27" t="s">
        <v>782</v>
      </c>
      <c r="G905" s="28" t="s">
        <v>781</v>
      </c>
      <c r="H905" s="27" t="s">
        <v>780</v>
      </c>
      <c r="M905"/>
    </row>
    <row r="906" spans="1:13" ht="19.899999999999999" customHeight="1" x14ac:dyDescent="0.25">
      <c r="A906" s="26" t="s">
        <v>120</v>
      </c>
      <c r="B906" s="29" t="s">
        <v>699</v>
      </c>
      <c r="C906" s="26" t="s">
        <v>698</v>
      </c>
      <c r="D906" s="27" t="s">
        <v>2661</v>
      </c>
      <c r="E906" s="28" t="s">
        <v>763</v>
      </c>
      <c r="F906" s="27" t="s">
        <v>762</v>
      </c>
      <c r="G906" s="28" t="s">
        <v>779</v>
      </c>
      <c r="H906" s="27" t="s">
        <v>778</v>
      </c>
      <c r="M906"/>
    </row>
    <row r="907" spans="1:13" ht="19.899999999999999" customHeight="1" x14ac:dyDescent="0.25">
      <c r="A907" s="26" t="s">
        <v>120</v>
      </c>
      <c r="B907" s="29" t="s">
        <v>699</v>
      </c>
      <c r="C907" s="26" t="s">
        <v>698</v>
      </c>
      <c r="D907" s="27" t="s">
        <v>2661</v>
      </c>
      <c r="E907" s="28" t="s">
        <v>763</v>
      </c>
      <c r="F907" s="27" t="s">
        <v>762</v>
      </c>
      <c r="G907" s="28" t="s">
        <v>777</v>
      </c>
      <c r="H907" s="27" t="s">
        <v>776</v>
      </c>
      <c r="M907"/>
    </row>
    <row r="908" spans="1:13" ht="19.899999999999999" customHeight="1" x14ac:dyDescent="0.25">
      <c r="A908" s="26" t="s">
        <v>120</v>
      </c>
      <c r="B908" s="29" t="s">
        <v>699</v>
      </c>
      <c r="C908" s="26" t="s">
        <v>698</v>
      </c>
      <c r="D908" s="27" t="s">
        <v>2661</v>
      </c>
      <c r="E908" s="28" t="s">
        <v>763</v>
      </c>
      <c r="F908" s="27" t="s">
        <v>762</v>
      </c>
      <c r="G908" s="28" t="s">
        <v>775</v>
      </c>
      <c r="H908" s="27" t="s">
        <v>774</v>
      </c>
      <c r="M908"/>
    </row>
    <row r="909" spans="1:13" ht="19.899999999999999" customHeight="1" x14ac:dyDescent="0.25">
      <c r="A909" s="26" t="s">
        <v>120</v>
      </c>
      <c r="B909" s="29" t="s">
        <v>699</v>
      </c>
      <c r="C909" s="26" t="s">
        <v>698</v>
      </c>
      <c r="D909" s="27" t="s">
        <v>2661</v>
      </c>
      <c r="E909" s="28" t="s">
        <v>763</v>
      </c>
      <c r="F909" s="27" t="s">
        <v>762</v>
      </c>
      <c r="G909" s="28" t="s">
        <v>773</v>
      </c>
      <c r="H909" s="27" t="s">
        <v>772</v>
      </c>
      <c r="M909"/>
    </row>
    <row r="910" spans="1:13" ht="19.899999999999999" customHeight="1" x14ac:dyDescent="0.25">
      <c r="A910" s="26" t="s">
        <v>120</v>
      </c>
      <c r="B910" s="29" t="s">
        <v>699</v>
      </c>
      <c r="C910" s="26" t="s">
        <v>698</v>
      </c>
      <c r="D910" s="27" t="s">
        <v>2661</v>
      </c>
      <c r="E910" s="28" t="s">
        <v>763</v>
      </c>
      <c r="F910" s="27" t="s">
        <v>762</v>
      </c>
      <c r="G910" s="28" t="s">
        <v>771</v>
      </c>
      <c r="H910" s="27" t="s">
        <v>770</v>
      </c>
      <c r="M910"/>
    </row>
    <row r="911" spans="1:13" ht="19.899999999999999" customHeight="1" x14ac:dyDescent="0.25">
      <c r="A911" s="26" t="s">
        <v>120</v>
      </c>
      <c r="B911" s="29" t="s">
        <v>699</v>
      </c>
      <c r="C911" s="26" t="s">
        <v>698</v>
      </c>
      <c r="D911" s="27" t="s">
        <v>2661</v>
      </c>
      <c r="E911" s="28" t="s">
        <v>763</v>
      </c>
      <c r="F911" s="27" t="s">
        <v>762</v>
      </c>
      <c r="G911" s="28" t="s">
        <v>769</v>
      </c>
      <c r="H911" s="27" t="s">
        <v>768</v>
      </c>
      <c r="M911"/>
    </row>
    <row r="912" spans="1:13" ht="19.899999999999999" customHeight="1" x14ac:dyDescent="0.25">
      <c r="A912" s="26" t="s">
        <v>120</v>
      </c>
      <c r="B912" s="29" t="s">
        <v>699</v>
      </c>
      <c r="C912" s="26" t="s">
        <v>698</v>
      </c>
      <c r="D912" s="27" t="s">
        <v>2661</v>
      </c>
      <c r="E912" s="28" t="s">
        <v>763</v>
      </c>
      <c r="F912" s="27" t="s">
        <v>762</v>
      </c>
      <c r="G912" s="28" t="s">
        <v>767</v>
      </c>
      <c r="H912" s="27" t="s">
        <v>766</v>
      </c>
      <c r="M912"/>
    </row>
    <row r="913" spans="1:13" ht="19.899999999999999" customHeight="1" x14ac:dyDescent="0.25">
      <c r="A913" s="26" t="s">
        <v>120</v>
      </c>
      <c r="B913" s="29" t="s">
        <v>699</v>
      </c>
      <c r="C913" s="26" t="s">
        <v>698</v>
      </c>
      <c r="D913" s="27" t="s">
        <v>2661</v>
      </c>
      <c r="E913" s="28" t="s">
        <v>763</v>
      </c>
      <c r="F913" s="27" t="s">
        <v>762</v>
      </c>
      <c r="G913" s="28" t="s">
        <v>765</v>
      </c>
      <c r="H913" s="27" t="s">
        <v>764</v>
      </c>
      <c r="M913"/>
    </row>
    <row r="914" spans="1:13" ht="19.899999999999999" customHeight="1" x14ac:dyDescent="0.25">
      <c r="A914" s="26" t="s">
        <v>120</v>
      </c>
      <c r="B914" s="29" t="s">
        <v>699</v>
      </c>
      <c r="C914" s="26" t="s">
        <v>698</v>
      </c>
      <c r="D914" s="27" t="s">
        <v>2661</v>
      </c>
      <c r="E914" s="28" t="s">
        <v>763</v>
      </c>
      <c r="F914" s="27" t="s">
        <v>762</v>
      </c>
      <c r="G914" s="28" t="s">
        <v>761</v>
      </c>
      <c r="H914" s="27" t="s">
        <v>760</v>
      </c>
      <c r="M914"/>
    </row>
    <row r="915" spans="1:13" ht="19.899999999999999" customHeight="1" x14ac:dyDescent="0.25">
      <c r="A915" s="26" t="s">
        <v>120</v>
      </c>
      <c r="B915" s="29" t="s">
        <v>699</v>
      </c>
      <c r="C915" s="26" t="s">
        <v>698</v>
      </c>
      <c r="D915" s="27" t="s">
        <v>2661</v>
      </c>
      <c r="E915" s="28" t="s">
        <v>741</v>
      </c>
      <c r="F915" s="27" t="s">
        <v>740</v>
      </c>
      <c r="G915" s="28" t="s">
        <v>759</v>
      </c>
      <c r="H915" s="27" t="s">
        <v>758</v>
      </c>
      <c r="M915"/>
    </row>
    <row r="916" spans="1:13" ht="19.899999999999999" customHeight="1" x14ac:dyDescent="0.25">
      <c r="A916" s="26" t="s">
        <v>120</v>
      </c>
      <c r="B916" s="29" t="s">
        <v>699</v>
      </c>
      <c r="C916" s="26" t="s">
        <v>698</v>
      </c>
      <c r="D916" s="27" t="s">
        <v>2661</v>
      </c>
      <c r="E916" s="28" t="s">
        <v>741</v>
      </c>
      <c r="F916" s="27" t="s">
        <v>740</v>
      </c>
      <c r="G916" s="28" t="s">
        <v>757</v>
      </c>
      <c r="H916" s="27" t="s">
        <v>756</v>
      </c>
      <c r="M916"/>
    </row>
    <row r="917" spans="1:13" ht="19.899999999999999" customHeight="1" x14ac:dyDescent="0.25">
      <c r="A917" s="26" t="s">
        <v>120</v>
      </c>
      <c r="B917" s="29" t="s">
        <v>636</v>
      </c>
      <c r="C917" s="26" t="s">
        <v>635</v>
      </c>
      <c r="D917" s="27" t="s">
        <v>2661</v>
      </c>
      <c r="E917" s="28" t="s">
        <v>741</v>
      </c>
      <c r="F917" s="27" t="s">
        <v>740</v>
      </c>
      <c r="G917" s="28" t="s">
        <v>755</v>
      </c>
      <c r="H917" s="27" t="s">
        <v>754</v>
      </c>
      <c r="M917"/>
    </row>
    <row r="918" spans="1:13" ht="19.899999999999999" customHeight="1" x14ac:dyDescent="0.25">
      <c r="A918" s="26" t="s">
        <v>120</v>
      </c>
      <c r="B918" s="29" t="s">
        <v>636</v>
      </c>
      <c r="C918" s="26" t="s">
        <v>635</v>
      </c>
      <c r="D918" s="27" t="s">
        <v>2661</v>
      </c>
      <c r="E918" s="28" t="s">
        <v>741</v>
      </c>
      <c r="F918" s="27" t="s">
        <v>740</v>
      </c>
      <c r="G918" s="28" t="s">
        <v>753</v>
      </c>
      <c r="H918" s="27" t="s">
        <v>752</v>
      </c>
      <c r="M918"/>
    </row>
    <row r="919" spans="1:13" ht="19.899999999999999" customHeight="1" x14ac:dyDescent="0.25">
      <c r="A919" s="26" t="s">
        <v>120</v>
      </c>
      <c r="B919" s="29" t="s">
        <v>636</v>
      </c>
      <c r="C919" s="26" t="s">
        <v>635</v>
      </c>
      <c r="D919" s="27" t="s">
        <v>2661</v>
      </c>
      <c r="E919" s="28" t="s">
        <v>741</v>
      </c>
      <c r="F919" s="27" t="s">
        <v>740</v>
      </c>
      <c r="G919" s="28" t="s">
        <v>751</v>
      </c>
      <c r="H919" s="27" t="s">
        <v>750</v>
      </c>
      <c r="M919"/>
    </row>
    <row r="920" spans="1:13" ht="19.899999999999999" customHeight="1" x14ac:dyDescent="0.25">
      <c r="A920" s="26" t="s">
        <v>120</v>
      </c>
      <c r="B920" s="29" t="s">
        <v>636</v>
      </c>
      <c r="C920" s="26" t="s">
        <v>635</v>
      </c>
      <c r="D920" s="27" t="s">
        <v>2661</v>
      </c>
      <c r="E920" s="28" t="s">
        <v>741</v>
      </c>
      <c r="F920" s="27" t="s">
        <v>740</v>
      </c>
      <c r="G920" s="28" t="s">
        <v>749</v>
      </c>
      <c r="H920" s="27" t="s">
        <v>748</v>
      </c>
      <c r="M920"/>
    </row>
    <row r="921" spans="1:13" ht="19.899999999999999" customHeight="1" x14ac:dyDescent="0.25">
      <c r="A921" s="26" t="s">
        <v>120</v>
      </c>
      <c r="B921" s="29" t="s">
        <v>636</v>
      </c>
      <c r="C921" s="26" t="s">
        <v>635</v>
      </c>
      <c r="D921" s="27" t="s">
        <v>2661</v>
      </c>
      <c r="E921" s="28" t="s">
        <v>741</v>
      </c>
      <c r="F921" s="27" t="s">
        <v>740</v>
      </c>
      <c r="G921" s="28" t="s">
        <v>747</v>
      </c>
      <c r="H921" s="27" t="s">
        <v>746</v>
      </c>
      <c r="M921"/>
    </row>
    <row r="922" spans="1:13" ht="19.899999999999999" customHeight="1" x14ac:dyDescent="0.25">
      <c r="A922" s="26" t="s">
        <v>120</v>
      </c>
      <c r="B922" s="29" t="s">
        <v>636</v>
      </c>
      <c r="C922" s="26" t="s">
        <v>635</v>
      </c>
      <c r="D922" s="27" t="s">
        <v>2661</v>
      </c>
      <c r="E922" s="28" t="s">
        <v>741</v>
      </c>
      <c r="F922" s="27" t="s">
        <v>740</v>
      </c>
      <c r="G922" s="28" t="s">
        <v>745</v>
      </c>
      <c r="H922" s="27" t="s">
        <v>744</v>
      </c>
      <c r="M922"/>
    </row>
    <row r="923" spans="1:13" ht="19.899999999999999" customHeight="1" x14ac:dyDescent="0.25">
      <c r="A923" s="26" t="s">
        <v>120</v>
      </c>
      <c r="B923" s="29" t="s">
        <v>636</v>
      </c>
      <c r="C923" s="26" t="s">
        <v>635</v>
      </c>
      <c r="D923" s="27" t="s">
        <v>2661</v>
      </c>
      <c r="E923" s="28" t="s">
        <v>741</v>
      </c>
      <c r="F923" s="27" t="s">
        <v>740</v>
      </c>
      <c r="G923" s="28" t="s">
        <v>743</v>
      </c>
      <c r="H923" s="27" t="s">
        <v>742</v>
      </c>
      <c r="M923"/>
    </row>
    <row r="924" spans="1:13" ht="19.899999999999999" customHeight="1" x14ac:dyDescent="0.25">
      <c r="A924" s="26" t="s">
        <v>120</v>
      </c>
      <c r="B924" s="29" t="s">
        <v>636</v>
      </c>
      <c r="C924" s="26" t="s">
        <v>635</v>
      </c>
      <c r="D924" s="27" t="s">
        <v>2661</v>
      </c>
      <c r="E924" s="28" t="s">
        <v>741</v>
      </c>
      <c r="F924" s="27" t="s">
        <v>740</v>
      </c>
      <c r="G924" s="28" t="s">
        <v>739</v>
      </c>
      <c r="H924" s="27" t="s">
        <v>738</v>
      </c>
      <c r="M924"/>
    </row>
    <row r="925" spans="1:13" ht="19.899999999999999" customHeight="1" x14ac:dyDescent="0.25">
      <c r="A925" s="26" t="s">
        <v>120</v>
      </c>
      <c r="B925" s="29" t="s">
        <v>636</v>
      </c>
      <c r="C925" s="26" t="s">
        <v>635</v>
      </c>
      <c r="D925" s="27" t="s">
        <v>2661</v>
      </c>
      <c r="E925" s="28" t="s">
        <v>699</v>
      </c>
      <c r="F925" s="27" t="s">
        <v>698</v>
      </c>
      <c r="G925" s="28" t="s">
        <v>737</v>
      </c>
      <c r="H925" s="27" t="s">
        <v>736</v>
      </c>
      <c r="M925"/>
    </row>
    <row r="926" spans="1:13" ht="19.899999999999999" customHeight="1" x14ac:dyDescent="0.25">
      <c r="A926" s="26" t="s">
        <v>120</v>
      </c>
      <c r="B926" s="29" t="s">
        <v>636</v>
      </c>
      <c r="C926" s="26" t="s">
        <v>635</v>
      </c>
      <c r="D926" s="27" t="s">
        <v>2661</v>
      </c>
      <c r="E926" s="28" t="s">
        <v>699</v>
      </c>
      <c r="F926" s="27" t="s">
        <v>698</v>
      </c>
      <c r="G926" s="28" t="s">
        <v>735</v>
      </c>
      <c r="H926" s="27" t="s">
        <v>734</v>
      </c>
      <c r="M926"/>
    </row>
    <row r="927" spans="1:13" ht="19.899999999999999" customHeight="1" x14ac:dyDescent="0.25">
      <c r="A927" s="26" t="s">
        <v>120</v>
      </c>
      <c r="B927" s="29" t="s">
        <v>636</v>
      </c>
      <c r="C927" s="26" t="s">
        <v>635</v>
      </c>
      <c r="D927" s="27" t="s">
        <v>2661</v>
      </c>
      <c r="E927" s="28" t="s">
        <v>699</v>
      </c>
      <c r="F927" s="27" t="s">
        <v>698</v>
      </c>
      <c r="G927" s="28" t="s">
        <v>733</v>
      </c>
      <c r="H927" s="27" t="s">
        <v>732</v>
      </c>
      <c r="M927"/>
    </row>
    <row r="928" spans="1:13" ht="19.899999999999999" customHeight="1" x14ac:dyDescent="0.25">
      <c r="A928" s="26" t="s">
        <v>120</v>
      </c>
      <c r="B928" s="29" t="s">
        <v>636</v>
      </c>
      <c r="C928" s="26" t="s">
        <v>635</v>
      </c>
      <c r="D928" s="27" t="s">
        <v>2661</v>
      </c>
      <c r="E928" s="28" t="s">
        <v>699</v>
      </c>
      <c r="F928" s="27" t="s">
        <v>698</v>
      </c>
      <c r="G928" s="28" t="s">
        <v>731</v>
      </c>
      <c r="H928" s="27" t="s">
        <v>730</v>
      </c>
      <c r="M928"/>
    </row>
    <row r="929" spans="1:13" ht="19.899999999999999" customHeight="1" x14ac:dyDescent="0.25">
      <c r="A929" s="26" t="s">
        <v>120</v>
      </c>
      <c r="B929" s="29" t="s">
        <v>636</v>
      </c>
      <c r="C929" s="26" t="s">
        <v>635</v>
      </c>
      <c r="D929" s="27" t="s">
        <v>2661</v>
      </c>
      <c r="E929" s="28" t="s">
        <v>699</v>
      </c>
      <c r="F929" s="27" t="s">
        <v>698</v>
      </c>
      <c r="G929" s="28" t="s">
        <v>729</v>
      </c>
      <c r="H929" s="27" t="s">
        <v>728</v>
      </c>
      <c r="M929"/>
    </row>
    <row r="930" spans="1:13" ht="19.899999999999999" customHeight="1" x14ac:dyDescent="0.25">
      <c r="A930" s="26" t="s">
        <v>120</v>
      </c>
      <c r="B930" s="29" t="s">
        <v>636</v>
      </c>
      <c r="C930" s="26" t="s">
        <v>635</v>
      </c>
      <c r="D930" s="27" t="s">
        <v>2661</v>
      </c>
      <c r="E930" s="28" t="s">
        <v>699</v>
      </c>
      <c r="F930" s="27" t="s">
        <v>698</v>
      </c>
      <c r="G930" s="28" t="s">
        <v>727</v>
      </c>
      <c r="H930" s="27" t="s">
        <v>726</v>
      </c>
      <c r="M930"/>
    </row>
    <row r="931" spans="1:13" ht="19.899999999999999" customHeight="1" x14ac:dyDescent="0.25">
      <c r="A931" s="26" t="s">
        <v>120</v>
      </c>
      <c r="B931" s="29" t="s">
        <v>636</v>
      </c>
      <c r="C931" s="26" t="s">
        <v>635</v>
      </c>
      <c r="D931" s="27" t="s">
        <v>2661</v>
      </c>
      <c r="E931" s="28" t="s">
        <v>699</v>
      </c>
      <c r="F931" s="27" t="s">
        <v>698</v>
      </c>
      <c r="G931" s="28" t="s">
        <v>725</v>
      </c>
      <c r="H931" s="27" t="s">
        <v>724</v>
      </c>
      <c r="M931"/>
    </row>
    <row r="932" spans="1:13" ht="19.899999999999999" customHeight="1" x14ac:dyDescent="0.25">
      <c r="A932" s="26" t="s">
        <v>120</v>
      </c>
      <c r="B932" s="29" t="s">
        <v>636</v>
      </c>
      <c r="C932" s="26" t="s">
        <v>635</v>
      </c>
      <c r="D932" s="27" t="s">
        <v>2661</v>
      </c>
      <c r="E932" s="28" t="s">
        <v>699</v>
      </c>
      <c r="F932" s="27" t="s">
        <v>698</v>
      </c>
      <c r="G932" s="28" t="s">
        <v>723</v>
      </c>
      <c r="H932" s="27" t="s">
        <v>722</v>
      </c>
      <c r="M932"/>
    </row>
    <row r="933" spans="1:13" ht="19.899999999999999" customHeight="1" x14ac:dyDescent="0.25">
      <c r="A933" s="26" t="s">
        <v>120</v>
      </c>
      <c r="B933" s="29" t="s">
        <v>636</v>
      </c>
      <c r="C933" s="26" t="s">
        <v>635</v>
      </c>
      <c r="D933" s="27" t="s">
        <v>2661</v>
      </c>
      <c r="E933" s="28" t="s">
        <v>699</v>
      </c>
      <c r="F933" s="27" t="s">
        <v>698</v>
      </c>
      <c r="G933" s="28" t="s">
        <v>721</v>
      </c>
      <c r="H933" s="27" t="s">
        <v>720</v>
      </c>
      <c r="M933"/>
    </row>
    <row r="934" spans="1:13" ht="19.899999999999999" customHeight="1" x14ac:dyDescent="0.25">
      <c r="A934" s="26" t="s">
        <v>120</v>
      </c>
      <c r="B934" s="29" t="s">
        <v>636</v>
      </c>
      <c r="C934" s="26" t="s">
        <v>635</v>
      </c>
      <c r="D934" s="27" t="s">
        <v>2661</v>
      </c>
      <c r="E934" s="28" t="s">
        <v>699</v>
      </c>
      <c r="F934" s="27" t="s">
        <v>698</v>
      </c>
      <c r="G934" s="28" t="s">
        <v>719</v>
      </c>
      <c r="H934" s="27" t="s">
        <v>718</v>
      </c>
      <c r="M934"/>
    </row>
    <row r="935" spans="1:13" ht="19.899999999999999" customHeight="1" x14ac:dyDescent="0.25">
      <c r="A935" s="26" t="s">
        <v>120</v>
      </c>
      <c r="B935" s="29" t="s">
        <v>636</v>
      </c>
      <c r="C935" s="26" t="s">
        <v>635</v>
      </c>
      <c r="D935" s="27" t="s">
        <v>2661</v>
      </c>
      <c r="E935" s="28" t="s">
        <v>699</v>
      </c>
      <c r="F935" s="27" t="s">
        <v>698</v>
      </c>
      <c r="G935" s="28" t="s">
        <v>717</v>
      </c>
      <c r="H935" s="27" t="s">
        <v>716</v>
      </c>
      <c r="M935"/>
    </row>
    <row r="936" spans="1:13" ht="19.899999999999999" customHeight="1" x14ac:dyDescent="0.25">
      <c r="A936" s="26" t="s">
        <v>120</v>
      </c>
      <c r="B936" s="29" t="s">
        <v>636</v>
      </c>
      <c r="C936" s="26" t="s">
        <v>635</v>
      </c>
      <c r="D936" s="27" t="s">
        <v>2661</v>
      </c>
      <c r="E936" s="28" t="s">
        <v>699</v>
      </c>
      <c r="F936" s="27" t="s">
        <v>698</v>
      </c>
      <c r="G936" s="28" t="s">
        <v>715</v>
      </c>
      <c r="H936" s="27" t="s">
        <v>714</v>
      </c>
      <c r="M936"/>
    </row>
    <row r="937" spans="1:13" ht="19.899999999999999" customHeight="1" x14ac:dyDescent="0.25">
      <c r="A937" s="26" t="s">
        <v>120</v>
      </c>
      <c r="B937" s="29" t="s">
        <v>636</v>
      </c>
      <c r="C937" s="26" t="s">
        <v>635</v>
      </c>
      <c r="D937" s="27" t="s">
        <v>2661</v>
      </c>
      <c r="E937" s="28" t="s">
        <v>699</v>
      </c>
      <c r="F937" s="27" t="s">
        <v>698</v>
      </c>
      <c r="G937" s="28" t="s">
        <v>713</v>
      </c>
      <c r="H937" s="27" t="s">
        <v>712</v>
      </c>
      <c r="M937"/>
    </row>
    <row r="938" spans="1:13" ht="19.899999999999999" customHeight="1" x14ac:dyDescent="0.25">
      <c r="A938" s="26" t="s">
        <v>120</v>
      </c>
      <c r="B938" s="29" t="s">
        <v>636</v>
      </c>
      <c r="C938" s="26" t="s">
        <v>635</v>
      </c>
      <c r="D938" s="27" t="s">
        <v>2661</v>
      </c>
      <c r="E938" s="28" t="s">
        <v>699</v>
      </c>
      <c r="F938" s="27" t="s">
        <v>698</v>
      </c>
      <c r="G938" s="28" t="s">
        <v>711</v>
      </c>
      <c r="H938" s="27" t="s">
        <v>710</v>
      </c>
      <c r="M938"/>
    </row>
    <row r="939" spans="1:13" ht="19.899999999999999" customHeight="1" x14ac:dyDescent="0.25">
      <c r="A939" s="26" t="s">
        <v>120</v>
      </c>
      <c r="B939" s="29" t="s">
        <v>636</v>
      </c>
      <c r="C939" s="26" t="s">
        <v>635</v>
      </c>
      <c r="D939" s="27" t="s">
        <v>2661</v>
      </c>
      <c r="E939" s="28" t="s">
        <v>699</v>
      </c>
      <c r="F939" s="27" t="s">
        <v>698</v>
      </c>
      <c r="G939" s="28" t="s">
        <v>709</v>
      </c>
      <c r="H939" s="27" t="s">
        <v>708</v>
      </c>
      <c r="M939"/>
    </row>
    <row r="940" spans="1:13" ht="19.899999999999999" customHeight="1" x14ac:dyDescent="0.25">
      <c r="A940" s="26" t="s">
        <v>120</v>
      </c>
      <c r="B940" s="29" t="s">
        <v>636</v>
      </c>
      <c r="C940" s="26" t="s">
        <v>635</v>
      </c>
      <c r="D940" s="27" t="s">
        <v>2661</v>
      </c>
      <c r="E940" s="28" t="s">
        <v>699</v>
      </c>
      <c r="F940" s="27" t="s">
        <v>698</v>
      </c>
      <c r="G940" s="28" t="s">
        <v>707</v>
      </c>
      <c r="H940" s="27" t="s">
        <v>706</v>
      </c>
      <c r="M940"/>
    </row>
    <row r="941" spans="1:13" ht="19.899999999999999" customHeight="1" x14ac:dyDescent="0.25">
      <c r="A941" s="26" t="s">
        <v>120</v>
      </c>
      <c r="B941" s="29" t="s">
        <v>636</v>
      </c>
      <c r="C941" s="26" t="s">
        <v>635</v>
      </c>
      <c r="D941" s="27" t="s">
        <v>2661</v>
      </c>
      <c r="E941" s="28" t="s">
        <v>699</v>
      </c>
      <c r="F941" s="27" t="s">
        <v>698</v>
      </c>
      <c r="G941" s="28" t="s">
        <v>705</v>
      </c>
      <c r="H941" s="27" t="s">
        <v>704</v>
      </c>
      <c r="M941"/>
    </row>
    <row r="942" spans="1:13" ht="19.899999999999999" customHeight="1" x14ac:dyDescent="0.25">
      <c r="A942" s="26" t="s">
        <v>120</v>
      </c>
      <c r="B942" s="29" t="s">
        <v>636</v>
      </c>
      <c r="C942" s="26" t="s">
        <v>635</v>
      </c>
      <c r="D942" s="27" t="s">
        <v>2661</v>
      </c>
      <c r="E942" s="28" t="s">
        <v>699</v>
      </c>
      <c r="F942" s="27" t="s">
        <v>698</v>
      </c>
      <c r="G942" s="28" t="s">
        <v>703</v>
      </c>
      <c r="H942" s="27" t="s">
        <v>702</v>
      </c>
      <c r="M942"/>
    </row>
    <row r="943" spans="1:13" ht="19.899999999999999" customHeight="1" x14ac:dyDescent="0.25">
      <c r="A943" s="26" t="s">
        <v>120</v>
      </c>
      <c r="B943" s="29" t="s">
        <v>636</v>
      </c>
      <c r="C943" s="26" t="s">
        <v>635</v>
      </c>
      <c r="D943" s="27" t="s">
        <v>2661</v>
      </c>
      <c r="E943" s="28" t="s">
        <v>699</v>
      </c>
      <c r="F943" s="27" t="s">
        <v>698</v>
      </c>
      <c r="G943" s="28" t="s">
        <v>701</v>
      </c>
      <c r="H943" s="27" t="s">
        <v>700</v>
      </c>
      <c r="M943"/>
    </row>
    <row r="944" spans="1:13" ht="19.899999999999999" customHeight="1" x14ac:dyDescent="0.25">
      <c r="A944" s="26" t="s">
        <v>120</v>
      </c>
      <c r="B944" s="29" t="s">
        <v>636</v>
      </c>
      <c r="C944" s="26" t="s">
        <v>635</v>
      </c>
      <c r="D944" s="27" t="s">
        <v>2661</v>
      </c>
      <c r="E944" s="28" t="s">
        <v>699</v>
      </c>
      <c r="F944" s="27" t="s">
        <v>698</v>
      </c>
      <c r="G944" s="28" t="s">
        <v>697</v>
      </c>
      <c r="H944" s="27" t="s">
        <v>696</v>
      </c>
      <c r="M944"/>
    </row>
    <row r="945" spans="1:13" ht="19.899999999999999" customHeight="1" x14ac:dyDescent="0.25">
      <c r="A945" s="26" t="s">
        <v>120</v>
      </c>
      <c r="B945" s="29" t="s">
        <v>647</v>
      </c>
      <c r="C945" s="26" t="s">
        <v>646</v>
      </c>
      <c r="D945" s="27" t="s">
        <v>2661</v>
      </c>
      <c r="E945" s="28" t="s">
        <v>636</v>
      </c>
      <c r="F945" s="27" t="s">
        <v>635</v>
      </c>
      <c r="G945" s="28" t="s">
        <v>695</v>
      </c>
      <c r="H945" s="27" t="s">
        <v>694</v>
      </c>
      <c r="M945"/>
    </row>
    <row r="946" spans="1:13" ht="19.899999999999999" customHeight="1" x14ac:dyDescent="0.25">
      <c r="A946" s="26" t="s">
        <v>120</v>
      </c>
      <c r="B946" s="29" t="s">
        <v>647</v>
      </c>
      <c r="C946" s="26" t="s">
        <v>646</v>
      </c>
      <c r="D946" s="27" t="s">
        <v>2661</v>
      </c>
      <c r="E946" s="28" t="s">
        <v>636</v>
      </c>
      <c r="F946" s="27" t="s">
        <v>635</v>
      </c>
      <c r="G946" s="28" t="s">
        <v>693</v>
      </c>
      <c r="H946" s="27" t="s">
        <v>692</v>
      </c>
      <c r="M946"/>
    </row>
    <row r="947" spans="1:13" ht="19.899999999999999" customHeight="1" x14ac:dyDescent="0.25">
      <c r="A947" s="26" t="s">
        <v>120</v>
      </c>
      <c r="B947" s="29" t="s">
        <v>647</v>
      </c>
      <c r="C947" s="26" t="s">
        <v>646</v>
      </c>
      <c r="D947" s="27" t="s">
        <v>2661</v>
      </c>
      <c r="E947" s="28" t="s">
        <v>636</v>
      </c>
      <c r="F947" s="27" t="s">
        <v>635</v>
      </c>
      <c r="G947" s="28" t="s">
        <v>691</v>
      </c>
      <c r="H947" s="27" t="s">
        <v>690</v>
      </c>
      <c r="M947"/>
    </row>
    <row r="948" spans="1:13" ht="19.899999999999999" customHeight="1" x14ac:dyDescent="0.25">
      <c r="A948" s="26" t="s">
        <v>120</v>
      </c>
      <c r="B948" s="29" t="s">
        <v>647</v>
      </c>
      <c r="C948" s="26" t="s">
        <v>646</v>
      </c>
      <c r="D948" s="27" t="s">
        <v>2661</v>
      </c>
      <c r="E948" s="28" t="s">
        <v>636</v>
      </c>
      <c r="F948" s="27" t="s">
        <v>635</v>
      </c>
      <c r="G948" s="28" t="s">
        <v>689</v>
      </c>
      <c r="H948" s="27" t="s">
        <v>688</v>
      </c>
      <c r="M948"/>
    </row>
    <row r="949" spans="1:13" ht="19.899999999999999" customHeight="1" x14ac:dyDescent="0.25">
      <c r="A949" s="26" t="s">
        <v>120</v>
      </c>
      <c r="B949" s="29" t="s">
        <v>647</v>
      </c>
      <c r="C949" s="26" t="s">
        <v>646</v>
      </c>
      <c r="D949" s="27" t="s">
        <v>2661</v>
      </c>
      <c r="E949" s="28" t="s">
        <v>636</v>
      </c>
      <c r="F949" s="27" t="s">
        <v>635</v>
      </c>
      <c r="G949" s="28" t="s">
        <v>687</v>
      </c>
      <c r="H949" s="27" t="s">
        <v>686</v>
      </c>
      <c r="M949"/>
    </row>
    <row r="950" spans="1:13" ht="19.899999999999999" customHeight="1" x14ac:dyDescent="0.25">
      <c r="A950" s="26" t="s">
        <v>120</v>
      </c>
      <c r="B950" s="29" t="s">
        <v>647</v>
      </c>
      <c r="C950" s="26" t="s">
        <v>646</v>
      </c>
      <c r="D950" s="27" t="s">
        <v>2661</v>
      </c>
      <c r="E950" s="28" t="s">
        <v>636</v>
      </c>
      <c r="F950" s="27" t="s">
        <v>635</v>
      </c>
      <c r="G950" s="28" t="s">
        <v>685</v>
      </c>
      <c r="H950" s="27" t="s">
        <v>684</v>
      </c>
      <c r="M950"/>
    </row>
    <row r="951" spans="1:13" ht="19.899999999999999" customHeight="1" x14ac:dyDescent="0.25">
      <c r="A951" s="26" t="s">
        <v>120</v>
      </c>
      <c r="B951" s="29" t="s">
        <v>647</v>
      </c>
      <c r="C951" s="26" t="s">
        <v>646</v>
      </c>
      <c r="D951" s="27" t="s">
        <v>2661</v>
      </c>
      <c r="E951" s="28" t="s">
        <v>636</v>
      </c>
      <c r="F951" s="27" t="s">
        <v>635</v>
      </c>
      <c r="G951" s="28" t="s">
        <v>683</v>
      </c>
      <c r="H951" s="27" t="s">
        <v>682</v>
      </c>
      <c r="M951"/>
    </row>
    <row r="952" spans="1:13" ht="19.899999999999999" customHeight="1" x14ac:dyDescent="0.25">
      <c r="A952" s="26" t="s">
        <v>120</v>
      </c>
      <c r="B952" s="29" t="s">
        <v>647</v>
      </c>
      <c r="C952" s="26" t="s">
        <v>646</v>
      </c>
      <c r="D952" s="27" t="s">
        <v>2661</v>
      </c>
      <c r="E952" s="28" t="s">
        <v>636</v>
      </c>
      <c r="F952" s="27" t="s">
        <v>635</v>
      </c>
      <c r="G952" s="28" t="s">
        <v>681</v>
      </c>
      <c r="H952" s="27" t="s">
        <v>680</v>
      </c>
      <c r="M952"/>
    </row>
    <row r="953" spans="1:13" ht="19.899999999999999" customHeight="1" x14ac:dyDescent="0.25">
      <c r="A953" s="26" t="s">
        <v>120</v>
      </c>
      <c r="B953" s="29" t="s">
        <v>647</v>
      </c>
      <c r="C953" s="26" t="s">
        <v>646</v>
      </c>
      <c r="D953" s="27" t="s">
        <v>2661</v>
      </c>
      <c r="E953" s="28" t="s">
        <v>636</v>
      </c>
      <c r="F953" s="27" t="s">
        <v>635</v>
      </c>
      <c r="G953" s="28" t="s">
        <v>679</v>
      </c>
      <c r="H953" s="27" t="s">
        <v>678</v>
      </c>
      <c r="M953"/>
    </row>
    <row r="954" spans="1:13" ht="19.899999999999999" customHeight="1" x14ac:dyDescent="0.25">
      <c r="A954" s="26" t="s">
        <v>120</v>
      </c>
      <c r="B954" s="29" t="s">
        <v>647</v>
      </c>
      <c r="C954" s="26" t="s">
        <v>646</v>
      </c>
      <c r="D954" s="27" t="s">
        <v>2661</v>
      </c>
      <c r="E954" s="28" t="s">
        <v>636</v>
      </c>
      <c r="F954" s="27" t="s">
        <v>635</v>
      </c>
      <c r="G954" s="28" t="s">
        <v>677</v>
      </c>
      <c r="H954" s="27" t="s">
        <v>676</v>
      </c>
      <c r="M954"/>
    </row>
    <row r="955" spans="1:13" ht="19.899999999999999" customHeight="1" x14ac:dyDescent="0.25">
      <c r="A955" s="26" t="s">
        <v>120</v>
      </c>
      <c r="B955" s="29" t="s">
        <v>647</v>
      </c>
      <c r="C955" s="26" t="s">
        <v>646</v>
      </c>
      <c r="D955" s="27" t="s">
        <v>2661</v>
      </c>
      <c r="E955" s="28" t="s">
        <v>636</v>
      </c>
      <c r="F955" s="27" t="s">
        <v>635</v>
      </c>
      <c r="G955" s="28" t="s">
        <v>675</v>
      </c>
      <c r="H955" s="27" t="s">
        <v>674</v>
      </c>
      <c r="M955"/>
    </row>
    <row r="956" spans="1:13" ht="19.899999999999999" customHeight="1" x14ac:dyDescent="0.25">
      <c r="A956" s="26" t="s">
        <v>120</v>
      </c>
      <c r="B956" s="29" t="s">
        <v>647</v>
      </c>
      <c r="C956" s="26" t="s">
        <v>646</v>
      </c>
      <c r="D956" s="27" t="s">
        <v>2661</v>
      </c>
      <c r="E956" s="28" t="s">
        <v>636</v>
      </c>
      <c r="F956" s="27" t="s">
        <v>635</v>
      </c>
      <c r="G956" s="28" t="s">
        <v>673</v>
      </c>
      <c r="H956" s="27" t="s">
        <v>672</v>
      </c>
      <c r="M956"/>
    </row>
    <row r="957" spans="1:13" ht="19.899999999999999" customHeight="1" x14ac:dyDescent="0.25">
      <c r="A957" s="26" t="s">
        <v>120</v>
      </c>
      <c r="B957" s="29" t="s">
        <v>647</v>
      </c>
      <c r="C957" s="26" t="s">
        <v>646</v>
      </c>
      <c r="D957" s="27" t="s">
        <v>2661</v>
      </c>
      <c r="E957" s="28" t="s">
        <v>636</v>
      </c>
      <c r="F957" s="27" t="s">
        <v>635</v>
      </c>
      <c r="G957" s="28" t="s">
        <v>671</v>
      </c>
      <c r="H957" s="27" t="s">
        <v>670</v>
      </c>
      <c r="M957"/>
    </row>
    <row r="958" spans="1:13" ht="19.899999999999999" customHeight="1" x14ac:dyDescent="0.25">
      <c r="A958" s="26" t="s">
        <v>120</v>
      </c>
      <c r="B958" s="29" t="s">
        <v>647</v>
      </c>
      <c r="C958" s="26" t="s">
        <v>646</v>
      </c>
      <c r="D958" s="27" t="s">
        <v>2661</v>
      </c>
      <c r="E958" s="28" t="s">
        <v>636</v>
      </c>
      <c r="F958" s="27" t="s">
        <v>635</v>
      </c>
      <c r="G958" s="28" t="s">
        <v>669</v>
      </c>
      <c r="H958" s="27" t="s">
        <v>668</v>
      </c>
      <c r="M958"/>
    </row>
    <row r="959" spans="1:13" ht="19.899999999999999" customHeight="1" x14ac:dyDescent="0.25">
      <c r="A959" s="26" t="s">
        <v>120</v>
      </c>
      <c r="B959" s="29" t="s">
        <v>647</v>
      </c>
      <c r="C959" s="26" t="s">
        <v>646</v>
      </c>
      <c r="D959" s="27" t="s">
        <v>2661</v>
      </c>
      <c r="E959" s="28" t="s">
        <v>636</v>
      </c>
      <c r="F959" s="27" t="s">
        <v>635</v>
      </c>
      <c r="G959" s="28" t="s">
        <v>667</v>
      </c>
      <c r="H959" s="27" t="s">
        <v>666</v>
      </c>
      <c r="M959"/>
    </row>
    <row r="960" spans="1:13" ht="19.899999999999999" customHeight="1" x14ac:dyDescent="0.25">
      <c r="A960" s="26" t="s">
        <v>120</v>
      </c>
      <c r="B960" s="29" t="s">
        <v>647</v>
      </c>
      <c r="C960" s="26" t="s">
        <v>646</v>
      </c>
      <c r="D960" s="27" t="s">
        <v>2661</v>
      </c>
      <c r="E960" s="28" t="s">
        <v>636</v>
      </c>
      <c r="F960" s="27" t="s">
        <v>635</v>
      </c>
      <c r="G960" s="28" t="s">
        <v>665</v>
      </c>
      <c r="H960" s="27" t="s">
        <v>664</v>
      </c>
      <c r="M960"/>
    </row>
    <row r="961" spans="1:13" ht="19.899999999999999" customHeight="1" x14ac:dyDescent="0.25">
      <c r="A961" s="26" t="s">
        <v>120</v>
      </c>
      <c r="B961" s="29" t="s">
        <v>647</v>
      </c>
      <c r="C961" s="26" t="s">
        <v>646</v>
      </c>
      <c r="D961" s="27" t="s">
        <v>2661</v>
      </c>
      <c r="E961" s="28" t="s">
        <v>636</v>
      </c>
      <c r="F961" s="27" t="s">
        <v>635</v>
      </c>
      <c r="G961" s="28" t="s">
        <v>663</v>
      </c>
      <c r="H961" s="27" t="s">
        <v>662</v>
      </c>
      <c r="M961"/>
    </row>
    <row r="962" spans="1:13" ht="19.899999999999999" customHeight="1" x14ac:dyDescent="0.25">
      <c r="A962" s="26" t="s">
        <v>120</v>
      </c>
      <c r="B962" s="29" t="s">
        <v>647</v>
      </c>
      <c r="C962" s="26" t="s">
        <v>646</v>
      </c>
      <c r="D962" s="27" t="s">
        <v>2661</v>
      </c>
      <c r="E962" s="28" t="s">
        <v>636</v>
      </c>
      <c r="F962" s="27" t="s">
        <v>635</v>
      </c>
      <c r="G962" s="28" t="s">
        <v>661</v>
      </c>
      <c r="H962" s="27" t="s">
        <v>660</v>
      </c>
      <c r="M962"/>
    </row>
    <row r="963" spans="1:13" ht="19.899999999999999" customHeight="1" x14ac:dyDescent="0.25">
      <c r="A963" s="26" t="s">
        <v>120</v>
      </c>
      <c r="B963" s="29" t="s">
        <v>647</v>
      </c>
      <c r="C963" s="26" t="s">
        <v>646</v>
      </c>
      <c r="D963" s="27" t="s">
        <v>2661</v>
      </c>
      <c r="E963" s="28" t="s">
        <v>636</v>
      </c>
      <c r="F963" s="27" t="s">
        <v>635</v>
      </c>
      <c r="G963" s="28" t="s">
        <v>659</v>
      </c>
      <c r="H963" s="27" t="s">
        <v>658</v>
      </c>
      <c r="M963"/>
    </row>
    <row r="964" spans="1:13" ht="19.899999999999999" customHeight="1" x14ac:dyDescent="0.25">
      <c r="A964" s="26" t="s">
        <v>120</v>
      </c>
      <c r="B964" s="29" t="s">
        <v>647</v>
      </c>
      <c r="C964" s="26" t="s">
        <v>646</v>
      </c>
      <c r="D964" s="27" t="s">
        <v>2661</v>
      </c>
      <c r="E964" s="28" t="s">
        <v>636</v>
      </c>
      <c r="F964" s="27" t="s">
        <v>635</v>
      </c>
      <c r="G964" s="28" t="s">
        <v>657</v>
      </c>
      <c r="H964" s="27" t="s">
        <v>656</v>
      </c>
      <c r="M964"/>
    </row>
    <row r="965" spans="1:13" ht="19.899999999999999" customHeight="1" x14ac:dyDescent="0.25">
      <c r="A965" s="26" t="s">
        <v>120</v>
      </c>
      <c r="B965" s="29" t="s">
        <v>647</v>
      </c>
      <c r="C965" s="26" t="s">
        <v>646</v>
      </c>
      <c r="D965" s="27" t="s">
        <v>2661</v>
      </c>
      <c r="E965" s="28" t="s">
        <v>636</v>
      </c>
      <c r="F965" s="27" t="s">
        <v>635</v>
      </c>
      <c r="G965" s="28" t="s">
        <v>655</v>
      </c>
      <c r="H965" s="27" t="s">
        <v>654</v>
      </c>
      <c r="M965"/>
    </row>
    <row r="966" spans="1:13" ht="19.899999999999999" customHeight="1" x14ac:dyDescent="0.25">
      <c r="A966" s="26" t="s">
        <v>120</v>
      </c>
      <c r="B966" s="29" t="s">
        <v>647</v>
      </c>
      <c r="C966" s="26" t="s">
        <v>646</v>
      </c>
      <c r="D966" s="27" t="s">
        <v>2661</v>
      </c>
      <c r="E966" s="28" t="s">
        <v>636</v>
      </c>
      <c r="F966" s="27" t="s">
        <v>635</v>
      </c>
      <c r="G966" s="28" t="s">
        <v>653</v>
      </c>
      <c r="H966" s="27" t="s">
        <v>652</v>
      </c>
      <c r="M966"/>
    </row>
    <row r="967" spans="1:13" ht="19.899999999999999" customHeight="1" x14ac:dyDescent="0.25">
      <c r="A967" s="26" t="s">
        <v>120</v>
      </c>
      <c r="B967" s="29" t="s">
        <v>647</v>
      </c>
      <c r="C967" s="26" t="s">
        <v>646</v>
      </c>
      <c r="D967" s="27" t="s">
        <v>2661</v>
      </c>
      <c r="E967" s="28" t="s">
        <v>636</v>
      </c>
      <c r="F967" s="27" t="s">
        <v>635</v>
      </c>
      <c r="G967" s="28" t="s">
        <v>651</v>
      </c>
      <c r="H967" s="27" t="s">
        <v>650</v>
      </c>
      <c r="M967"/>
    </row>
    <row r="968" spans="1:13" ht="19.899999999999999" customHeight="1" x14ac:dyDescent="0.25">
      <c r="A968" s="26" t="s">
        <v>120</v>
      </c>
      <c r="B968" s="29" t="s">
        <v>647</v>
      </c>
      <c r="C968" s="26" t="s">
        <v>646</v>
      </c>
      <c r="D968" s="27" t="s">
        <v>2661</v>
      </c>
      <c r="E968" s="28" t="s">
        <v>636</v>
      </c>
      <c r="F968" s="27" t="s">
        <v>635</v>
      </c>
      <c r="G968" s="28" t="s">
        <v>649</v>
      </c>
      <c r="H968" s="27" t="s">
        <v>648</v>
      </c>
      <c r="M968"/>
    </row>
    <row r="969" spans="1:13" ht="19.899999999999999" customHeight="1" x14ac:dyDescent="0.25">
      <c r="A969" s="26" t="s">
        <v>120</v>
      </c>
      <c r="B969" s="29" t="s">
        <v>647</v>
      </c>
      <c r="C969" s="26" t="s">
        <v>646</v>
      </c>
      <c r="D969" s="27" t="s">
        <v>2661</v>
      </c>
      <c r="E969" s="28" t="s">
        <v>636</v>
      </c>
      <c r="F969" s="27" t="s">
        <v>635</v>
      </c>
      <c r="G969" s="28" t="s">
        <v>645</v>
      </c>
      <c r="H969" s="27" t="s">
        <v>644</v>
      </c>
      <c r="M969"/>
    </row>
    <row r="970" spans="1:13" ht="19.899999999999999" customHeight="1" x14ac:dyDescent="0.25">
      <c r="A970" s="26" t="s">
        <v>257</v>
      </c>
      <c r="B970" s="29" t="s">
        <v>643</v>
      </c>
      <c r="C970" s="26" t="s">
        <v>642</v>
      </c>
      <c r="D970" s="27" t="s">
        <v>2661</v>
      </c>
      <c r="E970" s="28" t="s">
        <v>636</v>
      </c>
      <c r="F970" s="27" t="s">
        <v>635</v>
      </c>
      <c r="G970" s="28" t="s">
        <v>641</v>
      </c>
      <c r="H970" s="27" t="s">
        <v>640</v>
      </c>
      <c r="M970"/>
    </row>
    <row r="971" spans="1:13" ht="19.899999999999999" customHeight="1" x14ac:dyDescent="0.25">
      <c r="A971" s="26" t="s">
        <v>120</v>
      </c>
      <c r="B971" s="29" t="s">
        <v>626</v>
      </c>
      <c r="C971" s="26" t="s">
        <v>625</v>
      </c>
      <c r="D971" s="27" t="s">
        <v>2661</v>
      </c>
      <c r="E971" s="28" t="s">
        <v>636</v>
      </c>
      <c r="F971" s="27" t="s">
        <v>635</v>
      </c>
      <c r="G971" s="28" t="s">
        <v>639</v>
      </c>
      <c r="H971" s="27" t="s">
        <v>638</v>
      </c>
      <c r="M971"/>
    </row>
    <row r="972" spans="1:13" ht="19.899999999999999" customHeight="1" x14ac:dyDescent="0.25">
      <c r="A972" s="26" t="s">
        <v>120</v>
      </c>
      <c r="B972" s="29" t="s">
        <v>626</v>
      </c>
      <c r="C972" s="26" t="s">
        <v>625</v>
      </c>
      <c r="D972" s="27" t="s">
        <v>2661</v>
      </c>
      <c r="E972" s="28" t="s">
        <v>636</v>
      </c>
      <c r="F972" s="27" t="s">
        <v>635</v>
      </c>
      <c r="G972" s="28" t="s">
        <v>634</v>
      </c>
      <c r="H972" s="27" t="s">
        <v>633</v>
      </c>
      <c r="M972"/>
    </row>
    <row r="973" spans="1:13" ht="19.899999999999999" customHeight="1" x14ac:dyDescent="0.25">
      <c r="A973" s="26" t="s">
        <v>120</v>
      </c>
      <c r="B973" s="29" t="s">
        <v>626</v>
      </c>
      <c r="C973" s="26" t="s">
        <v>625</v>
      </c>
      <c r="D973" s="27" t="s">
        <v>2662</v>
      </c>
      <c r="E973" s="28" t="s">
        <v>616</v>
      </c>
      <c r="F973" s="27" t="s">
        <v>615</v>
      </c>
      <c r="G973" s="28" t="s">
        <v>632</v>
      </c>
      <c r="H973" s="27" t="s">
        <v>631</v>
      </c>
      <c r="M973"/>
    </row>
    <row r="974" spans="1:13" ht="19.899999999999999" customHeight="1" x14ac:dyDescent="0.25">
      <c r="A974" s="26" t="s">
        <v>120</v>
      </c>
      <c r="B974" s="29" t="s">
        <v>626</v>
      </c>
      <c r="C974" s="26" t="s">
        <v>625</v>
      </c>
      <c r="D974" s="27" t="s">
        <v>2662</v>
      </c>
      <c r="E974" s="28" t="s">
        <v>616</v>
      </c>
      <c r="F974" s="27" t="s">
        <v>615</v>
      </c>
      <c r="G974" s="28" t="s">
        <v>630</v>
      </c>
      <c r="H974" s="27" t="s">
        <v>629</v>
      </c>
      <c r="M974"/>
    </row>
    <row r="975" spans="1:13" ht="19.899999999999999" customHeight="1" x14ac:dyDescent="0.25">
      <c r="A975" s="26" t="s">
        <v>120</v>
      </c>
      <c r="B975" s="29" t="s">
        <v>626</v>
      </c>
      <c r="C975" s="26" t="s">
        <v>625</v>
      </c>
      <c r="D975" s="27" t="s">
        <v>2662</v>
      </c>
      <c r="E975" s="28" t="s">
        <v>616</v>
      </c>
      <c r="F975" s="27" t="s">
        <v>615</v>
      </c>
      <c r="G975" s="28" t="s">
        <v>628</v>
      </c>
      <c r="H975" s="27" t="s">
        <v>627</v>
      </c>
      <c r="M975"/>
    </row>
    <row r="976" spans="1:13" ht="19.899999999999999" customHeight="1" x14ac:dyDescent="0.25">
      <c r="A976" s="26" t="s">
        <v>120</v>
      </c>
      <c r="B976" s="29" t="s">
        <v>626</v>
      </c>
      <c r="C976" s="26" t="s">
        <v>625</v>
      </c>
      <c r="D976" s="27" t="s">
        <v>2662</v>
      </c>
      <c r="E976" s="28" t="s">
        <v>616</v>
      </c>
      <c r="F976" s="27" t="s">
        <v>615</v>
      </c>
      <c r="G976" s="28" t="s">
        <v>624</v>
      </c>
      <c r="H976" s="27" t="s">
        <v>623</v>
      </c>
      <c r="M976"/>
    </row>
    <row r="977" spans="1:13" ht="19.899999999999999" customHeight="1" x14ac:dyDescent="0.25">
      <c r="A977" s="26" t="s">
        <v>120</v>
      </c>
      <c r="B977" s="29" t="s">
        <v>576</v>
      </c>
      <c r="C977" s="26" t="s">
        <v>575</v>
      </c>
      <c r="D977" s="27" t="s">
        <v>2662</v>
      </c>
      <c r="E977" s="28" t="s">
        <v>616</v>
      </c>
      <c r="F977" s="27" t="s">
        <v>615</v>
      </c>
      <c r="G977" s="28" t="s">
        <v>622</v>
      </c>
      <c r="H977" s="27" t="s">
        <v>621</v>
      </c>
      <c r="M977"/>
    </row>
    <row r="978" spans="1:13" ht="19.899999999999999" customHeight="1" x14ac:dyDescent="0.25">
      <c r="A978" s="26" t="s">
        <v>120</v>
      </c>
      <c r="B978" s="29" t="s">
        <v>576</v>
      </c>
      <c r="C978" s="26" t="s">
        <v>575</v>
      </c>
      <c r="D978" s="27" t="s">
        <v>2662</v>
      </c>
      <c r="E978" s="28" t="s">
        <v>616</v>
      </c>
      <c r="F978" s="27" t="s">
        <v>615</v>
      </c>
      <c r="G978" s="28" t="s">
        <v>620</v>
      </c>
      <c r="H978" s="27" t="s">
        <v>619</v>
      </c>
      <c r="M978"/>
    </row>
    <row r="979" spans="1:13" ht="19.899999999999999" customHeight="1" x14ac:dyDescent="0.25">
      <c r="A979" s="26" t="s">
        <v>120</v>
      </c>
      <c r="B979" s="29" t="s">
        <v>576</v>
      </c>
      <c r="C979" s="26" t="s">
        <v>575</v>
      </c>
      <c r="D979" s="27" t="s">
        <v>2662</v>
      </c>
      <c r="E979" s="28" t="s">
        <v>616</v>
      </c>
      <c r="F979" s="27" t="s">
        <v>615</v>
      </c>
      <c r="G979" s="28" t="s">
        <v>618</v>
      </c>
      <c r="H979" s="27" t="s">
        <v>617</v>
      </c>
      <c r="M979"/>
    </row>
    <row r="980" spans="1:13" ht="19.899999999999999" customHeight="1" x14ac:dyDescent="0.25">
      <c r="A980" s="26" t="s">
        <v>120</v>
      </c>
      <c r="B980" s="29" t="s">
        <v>576</v>
      </c>
      <c r="C980" s="26" t="s">
        <v>575</v>
      </c>
      <c r="D980" s="27" t="s">
        <v>2662</v>
      </c>
      <c r="E980" s="28" t="s">
        <v>616</v>
      </c>
      <c r="F980" s="27" t="s">
        <v>615</v>
      </c>
      <c r="G980" s="28" t="s">
        <v>614</v>
      </c>
      <c r="H980" s="27" t="s">
        <v>613</v>
      </c>
      <c r="M980"/>
    </row>
    <row r="981" spans="1:13" ht="19.899999999999999" customHeight="1" x14ac:dyDescent="0.25">
      <c r="A981" s="26" t="s">
        <v>120</v>
      </c>
      <c r="B981" s="29" t="s">
        <v>576</v>
      </c>
      <c r="C981" s="26" t="s">
        <v>575</v>
      </c>
      <c r="D981" s="27" t="s">
        <v>2662</v>
      </c>
      <c r="E981" s="28" t="s">
        <v>590</v>
      </c>
      <c r="F981" s="27" t="s">
        <v>589</v>
      </c>
      <c r="G981" s="28" t="s">
        <v>612</v>
      </c>
      <c r="H981" s="27" t="s">
        <v>611</v>
      </c>
      <c r="M981"/>
    </row>
    <row r="982" spans="1:13" ht="19.899999999999999" customHeight="1" x14ac:dyDescent="0.25">
      <c r="A982" s="26" t="s">
        <v>120</v>
      </c>
      <c r="B982" s="29" t="s">
        <v>576</v>
      </c>
      <c r="C982" s="26" t="s">
        <v>575</v>
      </c>
      <c r="D982" s="27" t="s">
        <v>2662</v>
      </c>
      <c r="E982" s="28" t="s">
        <v>590</v>
      </c>
      <c r="F982" s="27" t="s">
        <v>589</v>
      </c>
      <c r="G982" s="28" t="s">
        <v>610</v>
      </c>
      <c r="H982" s="27" t="s">
        <v>609</v>
      </c>
      <c r="M982"/>
    </row>
    <row r="983" spans="1:13" ht="19.899999999999999" customHeight="1" x14ac:dyDescent="0.25">
      <c r="A983" s="26" t="s">
        <v>120</v>
      </c>
      <c r="B983" s="29" t="s">
        <v>576</v>
      </c>
      <c r="C983" s="26" t="s">
        <v>575</v>
      </c>
      <c r="D983" s="27" t="s">
        <v>2662</v>
      </c>
      <c r="E983" s="28" t="s">
        <v>590</v>
      </c>
      <c r="F983" s="27" t="s">
        <v>589</v>
      </c>
      <c r="G983" s="28" t="s">
        <v>608</v>
      </c>
      <c r="H983" s="27" t="s">
        <v>607</v>
      </c>
      <c r="M983"/>
    </row>
    <row r="984" spans="1:13" ht="19.899999999999999" customHeight="1" x14ac:dyDescent="0.25">
      <c r="A984" s="26" t="s">
        <v>120</v>
      </c>
      <c r="B984" s="29" t="s">
        <v>576</v>
      </c>
      <c r="C984" s="26" t="s">
        <v>575</v>
      </c>
      <c r="D984" s="27" t="s">
        <v>2662</v>
      </c>
      <c r="E984" s="28" t="s">
        <v>590</v>
      </c>
      <c r="F984" s="27" t="s">
        <v>589</v>
      </c>
      <c r="G984" s="28" t="s">
        <v>606</v>
      </c>
      <c r="H984" s="27" t="s">
        <v>605</v>
      </c>
      <c r="M984"/>
    </row>
    <row r="985" spans="1:13" ht="19.899999999999999" customHeight="1" x14ac:dyDescent="0.25">
      <c r="A985" s="26" t="s">
        <v>120</v>
      </c>
      <c r="B985" s="29" t="s">
        <v>576</v>
      </c>
      <c r="C985" s="26" t="s">
        <v>575</v>
      </c>
      <c r="D985" s="27" t="s">
        <v>2662</v>
      </c>
      <c r="E985" s="28" t="s">
        <v>590</v>
      </c>
      <c r="F985" s="27" t="s">
        <v>589</v>
      </c>
      <c r="G985" s="28" t="s">
        <v>604</v>
      </c>
      <c r="H985" s="27" t="s">
        <v>603</v>
      </c>
      <c r="M985"/>
    </row>
    <row r="986" spans="1:13" ht="19.899999999999999" customHeight="1" x14ac:dyDescent="0.25">
      <c r="A986" s="26" t="s">
        <v>120</v>
      </c>
      <c r="B986" s="29" t="s">
        <v>576</v>
      </c>
      <c r="C986" s="26" t="s">
        <v>575</v>
      </c>
      <c r="D986" s="27" t="s">
        <v>2662</v>
      </c>
      <c r="E986" s="28" t="s">
        <v>590</v>
      </c>
      <c r="F986" s="27" t="s">
        <v>589</v>
      </c>
      <c r="G986" s="28" t="s">
        <v>602</v>
      </c>
      <c r="H986" s="27" t="s">
        <v>601</v>
      </c>
      <c r="M986"/>
    </row>
    <row r="987" spans="1:13" ht="19.899999999999999" customHeight="1" x14ac:dyDescent="0.25">
      <c r="A987" s="26" t="s">
        <v>120</v>
      </c>
      <c r="B987" s="29" t="s">
        <v>576</v>
      </c>
      <c r="C987" s="26" t="s">
        <v>575</v>
      </c>
      <c r="D987" s="27" t="s">
        <v>2662</v>
      </c>
      <c r="E987" s="28" t="s">
        <v>590</v>
      </c>
      <c r="F987" s="27" t="s">
        <v>589</v>
      </c>
      <c r="G987" s="28" t="s">
        <v>600</v>
      </c>
      <c r="H987" s="27" t="s">
        <v>599</v>
      </c>
      <c r="M987"/>
    </row>
    <row r="988" spans="1:13" ht="19.899999999999999" customHeight="1" x14ac:dyDescent="0.25">
      <c r="A988" s="26" t="s">
        <v>120</v>
      </c>
      <c r="B988" s="29" t="s">
        <v>576</v>
      </c>
      <c r="C988" s="26" t="s">
        <v>575</v>
      </c>
      <c r="D988" s="27" t="s">
        <v>2662</v>
      </c>
      <c r="E988" s="28" t="s">
        <v>590</v>
      </c>
      <c r="F988" s="27" t="s">
        <v>589</v>
      </c>
      <c r="G988" s="28" t="s">
        <v>598</v>
      </c>
      <c r="H988" s="27" t="s">
        <v>597</v>
      </c>
      <c r="M988"/>
    </row>
    <row r="989" spans="1:13" ht="19.899999999999999" customHeight="1" x14ac:dyDescent="0.25">
      <c r="A989" s="26" t="s">
        <v>120</v>
      </c>
      <c r="B989" s="29" t="s">
        <v>576</v>
      </c>
      <c r="C989" s="26" t="s">
        <v>575</v>
      </c>
      <c r="D989" s="27" t="s">
        <v>2662</v>
      </c>
      <c r="E989" s="28" t="s">
        <v>590</v>
      </c>
      <c r="F989" s="27" t="s">
        <v>589</v>
      </c>
      <c r="G989" s="28" t="s">
        <v>596</v>
      </c>
      <c r="H989" s="27" t="s">
        <v>595</v>
      </c>
      <c r="M989"/>
    </row>
    <row r="990" spans="1:13" ht="19.899999999999999" customHeight="1" x14ac:dyDescent="0.25">
      <c r="A990" s="26" t="s">
        <v>120</v>
      </c>
      <c r="B990" s="29" t="s">
        <v>576</v>
      </c>
      <c r="C990" s="26" t="s">
        <v>575</v>
      </c>
      <c r="D990" s="27" t="s">
        <v>2662</v>
      </c>
      <c r="E990" s="28" t="s">
        <v>590</v>
      </c>
      <c r="F990" s="27" t="s">
        <v>589</v>
      </c>
      <c r="G990" s="28" t="s">
        <v>594</v>
      </c>
      <c r="H990" s="27" t="s">
        <v>593</v>
      </c>
      <c r="M990"/>
    </row>
    <row r="991" spans="1:13" ht="19.899999999999999" customHeight="1" x14ac:dyDescent="0.25">
      <c r="A991" s="26" t="s">
        <v>120</v>
      </c>
      <c r="B991" s="29" t="s">
        <v>576</v>
      </c>
      <c r="C991" s="26" t="s">
        <v>575</v>
      </c>
      <c r="D991" s="27" t="s">
        <v>2662</v>
      </c>
      <c r="E991" s="28" t="s">
        <v>590</v>
      </c>
      <c r="F991" s="27" t="s">
        <v>589</v>
      </c>
      <c r="G991" s="28" t="s">
        <v>592</v>
      </c>
      <c r="H991" s="27" t="s">
        <v>591</v>
      </c>
      <c r="M991"/>
    </row>
    <row r="992" spans="1:13" ht="19.899999999999999" customHeight="1" x14ac:dyDescent="0.25">
      <c r="A992" s="26" t="s">
        <v>120</v>
      </c>
      <c r="B992" s="29" t="s">
        <v>576</v>
      </c>
      <c r="C992" s="26" t="s">
        <v>575</v>
      </c>
      <c r="D992" s="27" t="s">
        <v>2662</v>
      </c>
      <c r="E992" s="28" t="s">
        <v>590</v>
      </c>
      <c r="F992" s="27" t="s">
        <v>589</v>
      </c>
      <c r="G992" s="28" t="s">
        <v>588</v>
      </c>
      <c r="H992" s="27" t="s">
        <v>587</v>
      </c>
      <c r="M992"/>
    </row>
    <row r="993" spans="1:13" ht="19.899999999999999" customHeight="1" x14ac:dyDescent="0.25">
      <c r="A993" s="26" t="s">
        <v>120</v>
      </c>
      <c r="B993" s="29" t="s">
        <v>576</v>
      </c>
      <c r="C993" s="26" t="s">
        <v>575</v>
      </c>
      <c r="D993" s="27" t="s">
        <v>2662</v>
      </c>
      <c r="E993" s="28" t="s">
        <v>552</v>
      </c>
      <c r="F993" s="27" t="s">
        <v>551</v>
      </c>
      <c r="G993" s="28" t="s">
        <v>586</v>
      </c>
      <c r="H993" s="27" t="s">
        <v>585</v>
      </c>
      <c r="M993"/>
    </row>
    <row r="994" spans="1:13" ht="19.899999999999999" customHeight="1" x14ac:dyDescent="0.25">
      <c r="A994" s="26" t="s">
        <v>120</v>
      </c>
      <c r="B994" s="29" t="s">
        <v>576</v>
      </c>
      <c r="C994" s="26" t="s">
        <v>575</v>
      </c>
      <c r="D994" s="27" t="s">
        <v>2662</v>
      </c>
      <c r="E994" s="28" t="s">
        <v>552</v>
      </c>
      <c r="F994" s="27" t="s">
        <v>551</v>
      </c>
      <c r="G994" s="28" t="s">
        <v>584</v>
      </c>
      <c r="H994" s="27" t="s">
        <v>583</v>
      </c>
      <c r="M994"/>
    </row>
    <row r="995" spans="1:13" ht="19.899999999999999" customHeight="1" x14ac:dyDescent="0.25">
      <c r="A995" s="26" t="s">
        <v>120</v>
      </c>
      <c r="B995" s="29" t="s">
        <v>576</v>
      </c>
      <c r="C995" s="26" t="s">
        <v>575</v>
      </c>
      <c r="D995" s="27" t="s">
        <v>2662</v>
      </c>
      <c r="E995" s="28" t="s">
        <v>552</v>
      </c>
      <c r="F995" s="27" t="s">
        <v>551</v>
      </c>
      <c r="G995" s="28" t="s">
        <v>582</v>
      </c>
      <c r="H995" s="27" t="s">
        <v>581</v>
      </c>
      <c r="M995"/>
    </row>
    <row r="996" spans="1:13" ht="19.899999999999999" customHeight="1" x14ac:dyDescent="0.25">
      <c r="A996" s="26" t="s">
        <v>120</v>
      </c>
      <c r="B996" s="29" t="s">
        <v>576</v>
      </c>
      <c r="C996" s="26" t="s">
        <v>575</v>
      </c>
      <c r="D996" s="27" t="s">
        <v>2662</v>
      </c>
      <c r="E996" s="28" t="s">
        <v>552</v>
      </c>
      <c r="F996" s="27" t="s">
        <v>551</v>
      </c>
      <c r="G996" s="28" t="s">
        <v>580</v>
      </c>
      <c r="H996" s="27" t="s">
        <v>579</v>
      </c>
      <c r="M996"/>
    </row>
    <row r="997" spans="1:13" ht="19.899999999999999" customHeight="1" x14ac:dyDescent="0.25">
      <c r="A997" s="26" t="s">
        <v>120</v>
      </c>
      <c r="B997" s="29" t="s">
        <v>576</v>
      </c>
      <c r="C997" s="26" t="s">
        <v>575</v>
      </c>
      <c r="D997" s="27" t="s">
        <v>2662</v>
      </c>
      <c r="E997" s="28" t="s">
        <v>552</v>
      </c>
      <c r="F997" s="27" t="s">
        <v>551</v>
      </c>
      <c r="G997" s="28" t="s">
        <v>578</v>
      </c>
      <c r="H997" s="27" t="s">
        <v>577</v>
      </c>
      <c r="M997"/>
    </row>
    <row r="998" spans="1:13" ht="19.899999999999999" customHeight="1" x14ac:dyDescent="0.25">
      <c r="A998" s="26" t="s">
        <v>120</v>
      </c>
      <c r="B998" s="29" t="s">
        <v>576</v>
      </c>
      <c r="C998" s="26" t="s">
        <v>575</v>
      </c>
      <c r="D998" s="27" t="s">
        <v>2662</v>
      </c>
      <c r="E998" s="28" t="s">
        <v>552</v>
      </c>
      <c r="F998" s="27" t="s">
        <v>551</v>
      </c>
      <c r="G998" s="28" t="s">
        <v>574</v>
      </c>
      <c r="H998" s="27" t="s">
        <v>573</v>
      </c>
      <c r="M998"/>
    </row>
    <row r="999" spans="1:13" ht="19.899999999999999" customHeight="1" x14ac:dyDescent="0.25">
      <c r="A999" s="26" t="s">
        <v>120</v>
      </c>
      <c r="B999" s="29" t="s">
        <v>534</v>
      </c>
      <c r="C999" s="26" t="s">
        <v>533</v>
      </c>
      <c r="D999" s="27" t="s">
        <v>2662</v>
      </c>
      <c r="E999" s="28" t="s">
        <v>552</v>
      </c>
      <c r="F999" s="27" t="s">
        <v>551</v>
      </c>
      <c r="G999" s="28" t="s">
        <v>572</v>
      </c>
      <c r="H999" s="27" t="s">
        <v>571</v>
      </c>
      <c r="M999"/>
    </row>
    <row r="1000" spans="1:13" ht="19.899999999999999" customHeight="1" x14ac:dyDescent="0.25">
      <c r="A1000" s="26" t="s">
        <v>120</v>
      </c>
      <c r="B1000" s="29" t="s">
        <v>534</v>
      </c>
      <c r="C1000" s="26" t="s">
        <v>533</v>
      </c>
      <c r="D1000" s="27" t="s">
        <v>2662</v>
      </c>
      <c r="E1000" s="28" t="s">
        <v>552</v>
      </c>
      <c r="F1000" s="27" t="s">
        <v>551</v>
      </c>
      <c r="G1000" s="28" t="s">
        <v>570</v>
      </c>
      <c r="H1000" s="27" t="s">
        <v>569</v>
      </c>
      <c r="M1000"/>
    </row>
    <row r="1001" spans="1:13" ht="19.899999999999999" customHeight="1" x14ac:dyDescent="0.25">
      <c r="A1001" s="26" t="s">
        <v>120</v>
      </c>
      <c r="B1001" s="29" t="s">
        <v>534</v>
      </c>
      <c r="C1001" s="26" t="s">
        <v>533</v>
      </c>
      <c r="D1001" s="27" t="s">
        <v>2662</v>
      </c>
      <c r="E1001" s="28" t="s">
        <v>552</v>
      </c>
      <c r="F1001" s="27" t="s">
        <v>551</v>
      </c>
      <c r="G1001" s="28" t="s">
        <v>568</v>
      </c>
      <c r="H1001" s="27" t="s">
        <v>567</v>
      </c>
      <c r="M1001"/>
    </row>
    <row r="1002" spans="1:13" ht="19.899999999999999" customHeight="1" x14ac:dyDescent="0.25">
      <c r="A1002" s="26" t="s">
        <v>120</v>
      </c>
      <c r="B1002" s="29" t="s">
        <v>534</v>
      </c>
      <c r="C1002" s="26" t="s">
        <v>533</v>
      </c>
      <c r="D1002" s="27" t="s">
        <v>2662</v>
      </c>
      <c r="E1002" s="28" t="s">
        <v>552</v>
      </c>
      <c r="F1002" s="27" t="s">
        <v>551</v>
      </c>
      <c r="G1002" s="28" t="s">
        <v>566</v>
      </c>
      <c r="H1002" s="27" t="s">
        <v>565</v>
      </c>
      <c r="M1002"/>
    </row>
    <row r="1003" spans="1:13" ht="19.899999999999999" customHeight="1" x14ac:dyDescent="0.25">
      <c r="A1003" s="26" t="s">
        <v>120</v>
      </c>
      <c r="B1003" s="29" t="s">
        <v>534</v>
      </c>
      <c r="C1003" s="26" t="s">
        <v>533</v>
      </c>
      <c r="D1003" s="27" t="s">
        <v>2662</v>
      </c>
      <c r="E1003" s="28" t="s">
        <v>552</v>
      </c>
      <c r="F1003" s="27" t="s">
        <v>551</v>
      </c>
      <c r="G1003" s="28" t="s">
        <v>564</v>
      </c>
      <c r="H1003" s="27" t="s">
        <v>563</v>
      </c>
      <c r="M1003"/>
    </row>
    <row r="1004" spans="1:13" ht="19.899999999999999" customHeight="1" x14ac:dyDescent="0.25">
      <c r="A1004" s="26" t="s">
        <v>120</v>
      </c>
      <c r="B1004" s="29" t="s">
        <v>534</v>
      </c>
      <c r="C1004" s="26" t="s">
        <v>533</v>
      </c>
      <c r="D1004" s="27" t="s">
        <v>2662</v>
      </c>
      <c r="E1004" s="28" t="s">
        <v>552</v>
      </c>
      <c r="F1004" s="27" t="s">
        <v>551</v>
      </c>
      <c r="G1004" s="28" t="s">
        <v>562</v>
      </c>
      <c r="H1004" s="27" t="s">
        <v>561</v>
      </c>
      <c r="M1004"/>
    </row>
    <row r="1005" spans="1:13" ht="19.899999999999999" customHeight="1" x14ac:dyDescent="0.25">
      <c r="A1005" s="26" t="s">
        <v>120</v>
      </c>
      <c r="B1005" s="29" t="s">
        <v>534</v>
      </c>
      <c r="C1005" s="26" t="s">
        <v>533</v>
      </c>
      <c r="D1005" s="27" t="s">
        <v>2662</v>
      </c>
      <c r="E1005" s="28" t="s">
        <v>552</v>
      </c>
      <c r="F1005" s="27" t="s">
        <v>551</v>
      </c>
      <c r="G1005" s="28" t="s">
        <v>560</v>
      </c>
      <c r="H1005" s="27" t="s">
        <v>559</v>
      </c>
      <c r="M1005"/>
    </row>
    <row r="1006" spans="1:13" ht="19.899999999999999" customHeight="1" x14ac:dyDescent="0.25">
      <c r="A1006" s="26" t="s">
        <v>120</v>
      </c>
      <c r="B1006" s="29" t="s">
        <v>534</v>
      </c>
      <c r="C1006" s="26" t="s">
        <v>533</v>
      </c>
      <c r="D1006" s="27" t="s">
        <v>2662</v>
      </c>
      <c r="E1006" s="28" t="s">
        <v>552</v>
      </c>
      <c r="F1006" s="27" t="s">
        <v>551</v>
      </c>
      <c r="G1006" s="28" t="s">
        <v>558</v>
      </c>
      <c r="H1006" s="27" t="s">
        <v>557</v>
      </c>
      <c r="M1006"/>
    </row>
    <row r="1007" spans="1:13" ht="19.899999999999999" customHeight="1" x14ac:dyDescent="0.25">
      <c r="A1007" s="26" t="s">
        <v>120</v>
      </c>
      <c r="B1007" s="29" t="s">
        <v>534</v>
      </c>
      <c r="C1007" s="26" t="s">
        <v>533</v>
      </c>
      <c r="D1007" s="27" t="s">
        <v>2662</v>
      </c>
      <c r="E1007" s="28" t="s">
        <v>552</v>
      </c>
      <c r="F1007" s="27" t="s">
        <v>551</v>
      </c>
      <c r="G1007" s="28" t="s">
        <v>556</v>
      </c>
      <c r="H1007" s="27" t="s">
        <v>555</v>
      </c>
      <c r="M1007"/>
    </row>
    <row r="1008" spans="1:13" ht="19.899999999999999" customHeight="1" x14ac:dyDescent="0.25">
      <c r="A1008" s="26" t="s">
        <v>120</v>
      </c>
      <c r="B1008" s="29" t="s">
        <v>534</v>
      </c>
      <c r="C1008" s="26" t="s">
        <v>533</v>
      </c>
      <c r="D1008" s="27" t="s">
        <v>2662</v>
      </c>
      <c r="E1008" s="28" t="s">
        <v>552</v>
      </c>
      <c r="F1008" s="27" t="s">
        <v>551</v>
      </c>
      <c r="G1008" s="28" t="s">
        <v>554</v>
      </c>
      <c r="H1008" s="27" t="s">
        <v>553</v>
      </c>
      <c r="M1008"/>
    </row>
    <row r="1009" spans="1:13" ht="19.899999999999999" customHeight="1" x14ac:dyDescent="0.25">
      <c r="A1009" s="26" t="s">
        <v>120</v>
      </c>
      <c r="B1009" s="29" t="s">
        <v>534</v>
      </c>
      <c r="C1009" s="26" t="s">
        <v>533</v>
      </c>
      <c r="D1009" s="27" t="s">
        <v>2662</v>
      </c>
      <c r="E1009" s="28" t="s">
        <v>552</v>
      </c>
      <c r="F1009" s="27" t="s">
        <v>551</v>
      </c>
      <c r="G1009" s="28" t="s">
        <v>550</v>
      </c>
      <c r="H1009" s="27" t="s">
        <v>549</v>
      </c>
      <c r="M1009"/>
    </row>
    <row r="1010" spans="1:13" ht="19.899999999999999" customHeight="1" x14ac:dyDescent="0.25">
      <c r="A1010" s="26" t="s">
        <v>120</v>
      </c>
      <c r="B1010" s="29" t="s">
        <v>534</v>
      </c>
      <c r="C1010" s="26" t="s">
        <v>533</v>
      </c>
      <c r="D1010" s="27" t="s">
        <v>2662</v>
      </c>
      <c r="E1010" s="28" t="s">
        <v>532</v>
      </c>
      <c r="F1010" s="27" t="s">
        <v>531</v>
      </c>
      <c r="G1010" s="28" t="s">
        <v>548</v>
      </c>
      <c r="H1010" s="27" t="s">
        <v>547</v>
      </c>
      <c r="M1010"/>
    </row>
    <row r="1011" spans="1:13" ht="19.899999999999999" customHeight="1" x14ac:dyDescent="0.25">
      <c r="A1011" s="26" t="s">
        <v>120</v>
      </c>
      <c r="B1011" s="29" t="s">
        <v>534</v>
      </c>
      <c r="C1011" s="26" t="s">
        <v>533</v>
      </c>
      <c r="D1011" s="27" t="s">
        <v>2662</v>
      </c>
      <c r="E1011" s="28" t="s">
        <v>532</v>
      </c>
      <c r="F1011" s="27" t="s">
        <v>531</v>
      </c>
      <c r="G1011" s="28" t="s">
        <v>546</v>
      </c>
      <c r="H1011" s="27" t="s">
        <v>545</v>
      </c>
      <c r="M1011"/>
    </row>
    <row r="1012" spans="1:13" ht="19.899999999999999" customHeight="1" x14ac:dyDescent="0.25">
      <c r="A1012" s="26" t="s">
        <v>120</v>
      </c>
      <c r="B1012" s="29" t="s">
        <v>534</v>
      </c>
      <c r="C1012" s="26" t="s">
        <v>533</v>
      </c>
      <c r="D1012" s="27" t="s">
        <v>2662</v>
      </c>
      <c r="E1012" s="28" t="s">
        <v>532</v>
      </c>
      <c r="F1012" s="27" t="s">
        <v>531</v>
      </c>
      <c r="G1012" s="28" t="s">
        <v>544</v>
      </c>
      <c r="H1012" s="27" t="s">
        <v>543</v>
      </c>
      <c r="M1012"/>
    </row>
    <row r="1013" spans="1:13" ht="19.899999999999999" customHeight="1" x14ac:dyDescent="0.25">
      <c r="A1013" s="26" t="s">
        <v>120</v>
      </c>
      <c r="B1013" s="29" t="s">
        <v>534</v>
      </c>
      <c r="C1013" s="26" t="s">
        <v>533</v>
      </c>
      <c r="D1013" s="27" t="s">
        <v>2662</v>
      </c>
      <c r="E1013" s="28" t="s">
        <v>532</v>
      </c>
      <c r="F1013" s="27" t="s">
        <v>531</v>
      </c>
      <c r="G1013" s="28" t="s">
        <v>542</v>
      </c>
      <c r="H1013" s="27" t="s">
        <v>541</v>
      </c>
      <c r="M1013"/>
    </row>
    <row r="1014" spans="1:13" ht="19.899999999999999" customHeight="1" x14ac:dyDescent="0.25">
      <c r="A1014" s="26" t="s">
        <v>120</v>
      </c>
      <c r="B1014" s="29" t="s">
        <v>534</v>
      </c>
      <c r="C1014" s="26" t="s">
        <v>533</v>
      </c>
      <c r="D1014" s="27" t="s">
        <v>2662</v>
      </c>
      <c r="E1014" s="28" t="s">
        <v>532</v>
      </c>
      <c r="F1014" s="27" t="s">
        <v>531</v>
      </c>
      <c r="G1014" s="28" t="s">
        <v>540</v>
      </c>
      <c r="H1014" s="27" t="s">
        <v>539</v>
      </c>
      <c r="M1014"/>
    </row>
    <row r="1015" spans="1:13" ht="19.899999999999999" customHeight="1" x14ac:dyDescent="0.25">
      <c r="A1015" s="26" t="s">
        <v>120</v>
      </c>
      <c r="B1015" s="29" t="s">
        <v>534</v>
      </c>
      <c r="C1015" s="26" t="s">
        <v>533</v>
      </c>
      <c r="D1015" s="27" t="s">
        <v>2662</v>
      </c>
      <c r="E1015" s="28" t="s">
        <v>532</v>
      </c>
      <c r="F1015" s="27" t="s">
        <v>531</v>
      </c>
      <c r="G1015" s="28" t="s">
        <v>538</v>
      </c>
      <c r="H1015" s="27" t="s">
        <v>537</v>
      </c>
      <c r="M1015"/>
    </row>
    <row r="1016" spans="1:13" ht="19.899999999999999" customHeight="1" x14ac:dyDescent="0.25">
      <c r="A1016" s="26" t="s">
        <v>120</v>
      </c>
      <c r="B1016" s="29" t="s">
        <v>534</v>
      </c>
      <c r="C1016" s="26" t="s">
        <v>533</v>
      </c>
      <c r="D1016" s="27" t="s">
        <v>2662</v>
      </c>
      <c r="E1016" s="28" t="s">
        <v>532</v>
      </c>
      <c r="F1016" s="27" t="s">
        <v>531</v>
      </c>
      <c r="G1016" s="28" t="s">
        <v>536</v>
      </c>
      <c r="H1016" s="27" t="s">
        <v>535</v>
      </c>
      <c r="M1016"/>
    </row>
    <row r="1017" spans="1:13" ht="19.899999999999999" customHeight="1" x14ac:dyDescent="0.25">
      <c r="A1017" s="26" t="s">
        <v>120</v>
      </c>
      <c r="B1017" s="29" t="s">
        <v>534</v>
      </c>
      <c r="C1017" s="26" t="s">
        <v>533</v>
      </c>
      <c r="D1017" s="27" t="s">
        <v>2662</v>
      </c>
      <c r="E1017" s="28" t="s">
        <v>532</v>
      </c>
      <c r="F1017" s="27" t="s">
        <v>531</v>
      </c>
      <c r="G1017" s="28" t="s">
        <v>530</v>
      </c>
      <c r="H1017" s="27" t="s">
        <v>529</v>
      </c>
      <c r="M1017"/>
    </row>
    <row r="1018" spans="1:13" ht="19.899999999999999" customHeight="1" x14ac:dyDescent="0.25">
      <c r="A1018" s="26" t="s">
        <v>120</v>
      </c>
      <c r="B1018" s="29" t="s">
        <v>486</v>
      </c>
      <c r="C1018" s="26" t="s">
        <v>485</v>
      </c>
      <c r="D1018" s="27" t="s">
        <v>2662</v>
      </c>
      <c r="E1018" s="28" t="s">
        <v>502</v>
      </c>
      <c r="F1018" s="27" t="s">
        <v>501</v>
      </c>
      <c r="G1018" s="28" t="s">
        <v>528</v>
      </c>
      <c r="H1018" s="27" t="s">
        <v>527</v>
      </c>
      <c r="M1018"/>
    </row>
    <row r="1019" spans="1:13" ht="19.899999999999999" customHeight="1" x14ac:dyDescent="0.25">
      <c r="A1019" s="26" t="s">
        <v>120</v>
      </c>
      <c r="B1019" s="29" t="s">
        <v>486</v>
      </c>
      <c r="C1019" s="26" t="s">
        <v>485</v>
      </c>
      <c r="D1019" s="27" t="s">
        <v>2662</v>
      </c>
      <c r="E1019" s="28" t="s">
        <v>502</v>
      </c>
      <c r="F1019" s="27" t="s">
        <v>501</v>
      </c>
      <c r="G1019" s="28" t="s">
        <v>526</v>
      </c>
      <c r="H1019" s="27" t="s">
        <v>525</v>
      </c>
      <c r="M1019"/>
    </row>
    <row r="1020" spans="1:13" ht="19.899999999999999" customHeight="1" x14ac:dyDescent="0.25">
      <c r="A1020" s="26" t="s">
        <v>120</v>
      </c>
      <c r="B1020" s="29" t="s">
        <v>486</v>
      </c>
      <c r="C1020" s="26" t="s">
        <v>485</v>
      </c>
      <c r="D1020" s="27" t="s">
        <v>2662</v>
      </c>
      <c r="E1020" s="28" t="s">
        <v>502</v>
      </c>
      <c r="F1020" s="27" t="s">
        <v>501</v>
      </c>
      <c r="G1020" s="28" t="s">
        <v>524</v>
      </c>
      <c r="H1020" s="27" t="s">
        <v>523</v>
      </c>
      <c r="M1020"/>
    </row>
    <row r="1021" spans="1:13" ht="19.899999999999999" customHeight="1" x14ac:dyDescent="0.25">
      <c r="A1021" s="26" t="s">
        <v>120</v>
      </c>
      <c r="B1021" s="29" t="s">
        <v>486</v>
      </c>
      <c r="C1021" s="26" t="s">
        <v>485</v>
      </c>
      <c r="D1021" s="27" t="s">
        <v>2662</v>
      </c>
      <c r="E1021" s="28" t="s">
        <v>502</v>
      </c>
      <c r="F1021" s="27" t="s">
        <v>501</v>
      </c>
      <c r="G1021" s="28" t="s">
        <v>522</v>
      </c>
      <c r="H1021" s="27" t="s">
        <v>521</v>
      </c>
      <c r="M1021"/>
    </row>
    <row r="1022" spans="1:13" ht="19.899999999999999" customHeight="1" x14ac:dyDescent="0.25">
      <c r="A1022" s="26" t="s">
        <v>120</v>
      </c>
      <c r="B1022" s="29" t="s">
        <v>486</v>
      </c>
      <c r="C1022" s="26" t="s">
        <v>485</v>
      </c>
      <c r="D1022" s="27" t="s">
        <v>2662</v>
      </c>
      <c r="E1022" s="28" t="s">
        <v>502</v>
      </c>
      <c r="F1022" s="27" t="s">
        <v>501</v>
      </c>
      <c r="G1022" s="28" t="s">
        <v>520</v>
      </c>
      <c r="H1022" s="27" t="s">
        <v>519</v>
      </c>
      <c r="M1022"/>
    </row>
    <row r="1023" spans="1:13" ht="19.899999999999999" customHeight="1" x14ac:dyDescent="0.25">
      <c r="A1023" s="26" t="s">
        <v>120</v>
      </c>
      <c r="B1023" s="29" t="s">
        <v>486</v>
      </c>
      <c r="C1023" s="26" t="s">
        <v>485</v>
      </c>
      <c r="D1023" s="27" t="s">
        <v>2662</v>
      </c>
      <c r="E1023" s="28" t="s">
        <v>502</v>
      </c>
      <c r="F1023" s="27" t="s">
        <v>501</v>
      </c>
      <c r="G1023" s="28" t="s">
        <v>518</v>
      </c>
      <c r="H1023" s="27" t="s">
        <v>517</v>
      </c>
      <c r="M1023"/>
    </row>
    <row r="1024" spans="1:13" ht="19.899999999999999" customHeight="1" x14ac:dyDescent="0.25">
      <c r="A1024" s="26" t="s">
        <v>120</v>
      </c>
      <c r="B1024" s="29" t="s">
        <v>486</v>
      </c>
      <c r="C1024" s="26" t="s">
        <v>485</v>
      </c>
      <c r="D1024" s="27" t="s">
        <v>2662</v>
      </c>
      <c r="E1024" s="28" t="s">
        <v>502</v>
      </c>
      <c r="F1024" s="27" t="s">
        <v>501</v>
      </c>
      <c r="G1024" s="28" t="s">
        <v>516</v>
      </c>
      <c r="H1024" s="27" t="s">
        <v>515</v>
      </c>
      <c r="M1024"/>
    </row>
    <row r="1025" spans="1:13" ht="19.899999999999999" customHeight="1" x14ac:dyDescent="0.25">
      <c r="A1025" s="26" t="s">
        <v>120</v>
      </c>
      <c r="B1025" s="29" t="s">
        <v>486</v>
      </c>
      <c r="C1025" s="26" t="s">
        <v>485</v>
      </c>
      <c r="D1025" s="27" t="s">
        <v>2662</v>
      </c>
      <c r="E1025" s="28" t="s">
        <v>502</v>
      </c>
      <c r="F1025" s="27" t="s">
        <v>501</v>
      </c>
      <c r="G1025" s="28" t="s">
        <v>514</v>
      </c>
      <c r="H1025" s="27" t="s">
        <v>513</v>
      </c>
      <c r="M1025"/>
    </row>
    <row r="1026" spans="1:13" ht="19.899999999999999" customHeight="1" x14ac:dyDescent="0.25">
      <c r="A1026" s="26" t="s">
        <v>120</v>
      </c>
      <c r="B1026" s="29" t="s">
        <v>486</v>
      </c>
      <c r="C1026" s="26" t="s">
        <v>485</v>
      </c>
      <c r="D1026" s="27" t="s">
        <v>2662</v>
      </c>
      <c r="E1026" s="28" t="s">
        <v>502</v>
      </c>
      <c r="F1026" s="27" t="s">
        <v>501</v>
      </c>
      <c r="G1026" s="28" t="s">
        <v>512</v>
      </c>
      <c r="H1026" s="27" t="s">
        <v>511</v>
      </c>
      <c r="M1026"/>
    </row>
    <row r="1027" spans="1:13" ht="19.899999999999999" customHeight="1" x14ac:dyDescent="0.25">
      <c r="A1027" s="26" t="s">
        <v>120</v>
      </c>
      <c r="B1027" s="29" t="s">
        <v>486</v>
      </c>
      <c r="C1027" s="26" t="s">
        <v>485</v>
      </c>
      <c r="D1027" s="27" t="s">
        <v>2662</v>
      </c>
      <c r="E1027" s="28" t="s">
        <v>502</v>
      </c>
      <c r="F1027" s="27" t="s">
        <v>501</v>
      </c>
      <c r="G1027" s="28" t="s">
        <v>510</v>
      </c>
      <c r="H1027" s="27" t="s">
        <v>509</v>
      </c>
      <c r="M1027"/>
    </row>
    <row r="1028" spans="1:13" ht="19.899999999999999" customHeight="1" x14ac:dyDescent="0.25">
      <c r="A1028" s="26" t="s">
        <v>120</v>
      </c>
      <c r="B1028" s="29" t="s">
        <v>486</v>
      </c>
      <c r="C1028" s="26" t="s">
        <v>485</v>
      </c>
      <c r="D1028" s="27" t="s">
        <v>2662</v>
      </c>
      <c r="E1028" s="28" t="s">
        <v>502</v>
      </c>
      <c r="F1028" s="27" t="s">
        <v>501</v>
      </c>
      <c r="G1028" s="28" t="s">
        <v>508</v>
      </c>
      <c r="H1028" s="27" t="s">
        <v>507</v>
      </c>
      <c r="M1028"/>
    </row>
    <row r="1029" spans="1:13" ht="19.899999999999999" customHeight="1" x14ac:dyDescent="0.25">
      <c r="A1029" s="26" t="s">
        <v>120</v>
      </c>
      <c r="B1029" s="29" t="s">
        <v>486</v>
      </c>
      <c r="C1029" s="26" t="s">
        <v>485</v>
      </c>
      <c r="D1029" s="27" t="s">
        <v>2662</v>
      </c>
      <c r="E1029" s="28" t="s">
        <v>502</v>
      </c>
      <c r="F1029" s="27" t="s">
        <v>501</v>
      </c>
      <c r="G1029" s="28" t="s">
        <v>506</v>
      </c>
      <c r="H1029" s="27" t="s">
        <v>505</v>
      </c>
      <c r="M1029"/>
    </row>
    <row r="1030" spans="1:13" ht="19.899999999999999" customHeight="1" x14ac:dyDescent="0.25">
      <c r="A1030" s="26" t="s">
        <v>120</v>
      </c>
      <c r="B1030" s="29" t="s">
        <v>486</v>
      </c>
      <c r="C1030" s="26" t="s">
        <v>485</v>
      </c>
      <c r="D1030" s="27" t="s">
        <v>2662</v>
      </c>
      <c r="E1030" s="28" t="s">
        <v>502</v>
      </c>
      <c r="F1030" s="27" t="s">
        <v>501</v>
      </c>
      <c r="G1030" s="28" t="s">
        <v>504</v>
      </c>
      <c r="H1030" s="27" t="s">
        <v>503</v>
      </c>
      <c r="M1030"/>
    </row>
    <row r="1031" spans="1:13" ht="19.899999999999999" customHeight="1" x14ac:dyDescent="0.25">
      <c r="A1031" s="26" t="s">
        <v>120</v>
      </c>
      <c r="B1031" s="29" t="s">
        <v>486</v>
      </c>
      <c r="C1031" s="26" t="s">
        <v>485</v>
      </c>
      <c r="D1031" s="27" t="s">
        <v>2662</v>
      </c>
      <c r="E1031" s="28" t="s">
        <v>502</v>
      </c>
      <c r="F1031" s="27" t="s">
        <v>501</v>
      </c>
      <c r="G1031" s="28" t="s">
        <v>500</v>
      </c>
      <c r="H1031" s="27" t="s">
        <v>499</v>
      </c>
      <c r="M1031"/>
    </row>
    <row r="1032" spans="1:13" ht="19.899999999999999" customHeight="1" x14ac:dyDescent="0.25">
      <c r="A1032" s="26" t="s">
        <v>120</v>
      </c>
      <c r="B1032" s="29" t="s">
        <v>486</v>
      </c>
      <c r="C1032" s="26" t="s">
        <v>485</v>
      </c>
      <c r="D1032" s="27" t="s">
        <v>2662</v>
      </c>
      <c r="E1032" s="28" t="s">
        <v>470</v>
      </c>
      <c r="F1032" s="27" t="s">
        <v>469</v>
      </c>
      <c r="G1032" s="28" t="s">
        <v>498</v>
      </c>
      <c r="H1032" s="27" t="s">
        <v>497</v>
      </c>
      <c r="M1032"/>
    </row>
    <row r="1033" spans="1:13" ht="19.899999999999999" customHeight="1" x14ac:dyDescent="0.25">
      <c r="A1033" s="26" t="s">
        <v>120</v>
      </c>
      <c r="B1033" s="29" t="s">
        <v>486</v>
      </c>
      <c r="C1033" s="26" t="s">
        <v>485</v>
      </c>
      <c r="D1033" s="27" t="s">
        <v>2662</v>
      </c>
      <c r="E1033" s="28" t="s">
        <v>470</v>
      </c>
      <c r="F1033" s="27" t="s">
        <v>469</v>
      </c>
      <c r="G1033" s="28" t="s">
        <v>496</v>
      </c>
      <c r="H1033" s="27" t="s">
        <v>495</v>
      </c>
      <c r="M1033"/>
    </row>
    <row r="1034" spans="1:13" ht="19.899999999999999" customHeight="1" x14ac:dyDescent="0.25">
      <c r="A1034" s="26" t="s">
        <v>120</v>
      </c>
      <c r="B1034" s="29" t="s">
        <v>486</v>
      </c>
      <c r="C1034" s="26" t="s">
        <v>485</v>
      </c>
      <c r="D1034" s="27" t="s">
        <v>2662</v>
      </c>
      <c r="E1034" s="28" t="s">
        <v>470</v>
      </c>
      <c r="F1034" s="27" t="s">
        <v>469</v>
      </c>
      <c r="G1034" s="28" t="s">
        <v>494</v>
      </c>
      <c r="H1034" s="27" t="s">
        <v>493</v>
      </c>
      <c r="M1034"/>
    </row>
    <row r="1035" spans="1:13" ht="19.899999999999999" customHeight="1" x14ac:dyDescent="0.25">
      <c r="A1035" s="26" t="s">
        <v>120</v>
      </c>
      <c r="B1035" s="29" t="s">
        <v>486</v>
      </c>
      <c r="C1035" s="26" t="s">
        <v>485</v>
      </c>
      <c r="D1035" s="27" t="s">
        <v>2662</v>
      </c>
      <c r="E1035" s="28" t="s">
        <v>470</v>
      </c>
      <c r="F1035" s="27" t="s">
        <v>469</v>
      </c>
      <c r="G1035" s="28" t="s">
        <v>492</v>
      </c>
      <c r="H1035" s="27" t="s">
        <v>491</v>
      </c>
      <c r="M1035"/>
    </row>
    <row r="1036" spans="1:13" ht="19.899999999999999" customHeight="1" x14ac:dyDescent="0.25">
      <c r="A1036" s="26" t="s">
        <v>120</v>
      </c>
      <c r="B1036" s="29" t="s">
        <v>486</v>
      </c>
      <c r="C1036" s="26" t="s">
        <v>485</v>
      </c>
      <c r="D1036" s="27" t="s">
        <v>2662</v>
      </c>
      <c r="E1036" s="28" t="s">
        <v>470</v>
      </c>
      <c r="F1036" s="27" t="s">
        <v>469</v>
      </c>
      <c r="G1036" s="28" t="s">
        <v>490</v>
      </c>
      <c r="H1036" s="27" t="s">
        <v>489</v>
      </c>
      <c r="M1036"/>
    </row>
    <row r="1037" spans="1:13" ht="19.899999999999999" customHeight="1" x14ac:dyDescent="0.25">
      <c r="A1037" s="26" t="s">
        <v>120</v>
      </c>
      <c r="B1037" s="29" t="s">
        <v>486</v>
      </c>
      <c r="C1037" s="26" t="s">
        <v>485</v>
      </c>
      <c r="D1037" s="27" t="s">
        <v>2662</v>
      </c>
      <c r="E1037" s="28" t="s">
        <v>470</v>
      </c>
      <c r="F1037" s="27" t="s">
        <v>469</v>
      </c>
      <c r="G1037" s="28" t="s">
        <v>488</v>
      </c>
      <c r="H1037" s="27" t="s">
        <v>487</v>
      </c>
      <c r="M1037"/>
    </row>
    <row r="1038" spans="1:13" ht="19.899999999999999" customHeight="1" x14ac:dyDescent="0.25">
      <c r="A1038" s="26" t="s">
        <v>120</v>
      </c>
      <c r="B1038" s="29" t="s">
        <v>486</v>
      </c>
      <c r="C1038" s="26" t="s">
        <v>485</v>
      </c>
      <c r="D1038" s="27" t="s">
        <v>2662</v>
      </c>
      <c r="E1038" s="28" t="s">
        <v>470</v>
      </c>
      <c r="F1038" s="27" t="s">
        <v>469</v>
      </c>
      <c r="G1038" s="28" t="s">
        <v>484</v>
      </c>
      <c r="H1038" s="27" t="s">
        <v>483</v>
      </c>
      <c r="M1038"/>
    </row>
    <row r="1039" spans="1:13" ht="19.899999999999999" customHeight="1" x14ac:dyDescent="0.25">
      <c r="A1039" s="26" t="s">
        <v>257</v>
      </c>
      <c r="B1039" s="29" t="s">
        <v>482</v>
      </c>
      <c r="C1039" s="26" t="s">
        <v>481</v>
      </c>
      <c r="D1039" s="27" t="s">
        <v>2662</v>
      </c>
      <c r="E1039" s="28" t="s">
        <v>470</v>
      </c>
      <c r="F1039" s="27" t="s">
        <v>469</v>
      </c>
      <c r="G1039" s="28" t="s">
        <v>480</v>
      </c>
      <c r="H1039" s="27" t="s">
        <v>479</v>
      </c>
      <c r="M1039"/>
    </row>
    <row r="1040" spans="1:13" ht="19.899999999999999" customHeight="1" x14ac:dyDescent="0.25">
      <c r="A1040" s="26" t="s">
        <v>120</v>
      </c>
      <c r="B1040" s="29" t="s">
        <v>429</v>
      </c>
      <c r="C1040" s="26" t="s">
        <v>428</v>
      </c>
      <c r="D1040" s="27" t="s">
        <v>2662</v>
      </c>
      <c r="E1040" s="28" t="s">
        <v>470</v>
      </c>
      <c r="F1040" s="27" t="s">
        <v>469</v>
      </c>
      <c r="G1040" s="28" t="s">
        <v>478</v>
      </c>
      <c r="H1040" s="27" t="s">
        <v>477</v>
      </c>
      <c r="M1040"/>
    </row>
    <row r="1041" spans="1:13" ht="19.899999999999999" customHeight="1" x14ac:dyDescent="0.25">
      <c r="A1041" s="26" t="s">
        <v>120</v>
      </c>
      <c r="B1041" s="29" t="s">
        <v>429</v>
      </c>
      <c r="C1041" s="26" t="s">
        <v>428</v>
      </c>
      <c r="D1041" s="27" t="s">
        <v>2662</v>
      </c>
      <c r="E1041" s="28" t="s">
        <v>470</v>
      </c>
      <c r="F1041" s="27" t="s">
        <v>469</v>
      </c>
      <c r="G1041" s="28" t="s">
        <v>476</v>
      </c>
      <c r="H1041" s="27" t="s">
        <v>475</v>
      </c>
      <c r="M1041"/>
    </row>
    <row r="1042" spans="1:13" ht="19.899999999999999" customHeight="1" x14ac:dyDescent="0.25">
      <c r="A1042" s="26" t="s">
        <v>120</v>
      </c>
      <c r="B1042" s="29" t="s">
        <v>429</v>
      </c>
      <c r="C1042" s="26" t="s">
        <v>428</v>
      </c>
      <c r="D1042" s="27" t="s">
        <v>2662</v>
      </c>
      <c r="E1042" s="28" t="s">
        <v>470</v>
      </c>
      <c r="F1042" s="27" t="s">
        <v>469</v>
      </c>
      <c r="G1042" s="28" t="s">
        <v>474</v>
      </c>
      <c r="H1042" s="27" t="s">
        <v>473</v>
      </c>
      <c r="M1042"/>
    </row>
    <row r="1043" spans="1:13" ht="19.899999999999999" customHeight="1" x14ac:dyDescent="0.25">
      <c r="A1043" s="26" t="s">
        <v>120</v>
      </c>
      <c r="B1043" s="29" t="s">
        <v>429</v>
      </c>
      <c r="C1043" s="26" t="s">
        <v>428</v>
      </c>
      <c r="D1043" s="27" t="s">
        <v>2662</v>
      </c>
      <c r="E1043" s="28" t="s">
        <v>470</v>
      </c>
      <c r="F1043" s="27" t="s">
        <v>469</v>
      </c>
      <c r="G1043" s="28" t="s">
        <v>472</v>
      </c>
      <c r="H1043" s="27" t="s">
        <v>471</v>
      </c>
      <c r="M1043"/>
    </row>
    <row r="1044" spans="1:13" ht="19.899999999999999" customHeight="1" x14ac:dyDescent="0.25">
      <c r="A1044" s="26" t="s">
        <v>120</v>
      </c>
      <c r="B1044" s="29" t="s">
        <v>429</v>
      </c>
      <c r="C1044" s="26" t="s">
        <v>428</v>
      </c>
      <c r="D1044" s="27" t="s">
        <v>2662</v>
      </c>
      <c r="E1044" s="28" t="s">
        <v>470</v>
      </c>
      <c r="F1044" s="27" t="s">
        <v>469</v>
      </c>
      <c r="G1044" s="28" t="s">
        <v>468</v>
      </c>
      <c r="H1044" s="27" t="s">
        <v>467</v>
      </c>
      <c r="M1044"/>
    </row>
    <row r="1045" spans="1:13" ht="19.899999999999999" customHeight="1" x14ac:dyDescent="0.25">
      <c r="A1045" s="26" t="s">
        <v>120</v>
      </c>
      <c r="B1045" s="29" t="s">
        <v>429</v>
      </c>
      <c r="C1045" s="26" t="s">
        <v>428</v>
      </c>
      <c r="D1045" s="27" t="s">
        <v>2662</v>
      </c>
      <c r="E1045" s="28" t="s">
        <v>458</v>
      </c>
      <c r="F1045" s="27" t="s">
        <v>456</v>
      </c>
      <c r="G1045" s="28" t="s">
        <v>466</v>
      </c>
      <c r="H1045" s="27" t="s">
        <v>465</v>
      </c>
      <c r="M1045"/>
    </row>
    <row r="1046" spans="1:13" ht="19.899999999999999" customHeight="1" x14ac:dyDescent="0.25">
      <c r="A1046" s="26" t="s">
        <v>120</v>
      </c>
      <c r="B1046" s="29" t="s">
        <v>429</v>
      </c>
      <c r="C1046" s="26" t="s">
        <v>428</v>
      </c>
      <c r="D1046" s="27" t="s">
        <v>2662</v>
      </c>
      <c r="E1046" s="28" t="s">
        <v>458</v>
      </c>
      <c r="F1046" s="27" t="s">
        <v>456</v>
      </c>
      <c r="G1046" s="28" t="s">
        <v>464</v>
      </c>
      <c r="H1046" s="27" t="s">
        <v>463</v>
      </c>
      <c r="M1046"/>
    </row>
    <row r="1047" spans="1:13" ht="19.899999999999999" customHeight="1" x14ac:dyDescent="0.25">
      <c r="A1047" s="26" t="s">
        <v>120</v>
      </c>
      <c r="B1047" s="29" t="s">
        <v>429</v>
      </c>
      <c r="C1047" s="26" t="s">
        <v>428</v>
      </c>
      <c r="D1047" s="27" t="s">
        <v>2662</v>
      </c>
      <c r="E1047" s="28" t="s">
        <v>458</v>
      </c>
      <c r="F1047" s="27" t="s">
        <v>456</v>
      </c>
      <c r="G1047" s="28" t="s">
        <v>462</v>
      </c>
      <c r="H1047" s="27" t="s">
        <v>461</v>
      </c>
      <c r="M1047"/>
    </row>
    <row r="1048" spans="1:13" ht="19.899999999999999" customHeight="1" x14ac:dyDescent="0.25">
      <c r="A1048" s="26" t="s">
        <v>120</v>
      </c>
      <c r="B1048" s="29" t="s">
        <v>429</v>
      </c>
      <c r="C1048" s="26" t="s">
        <v>428</v>
      </c>
      <c r="D1048" s="27" t="s">
        <v>2662</v>
      </c>
      <c r="E1048" s="28" t="s">
        <v>458</v>
      </c>
      <c r="F1048" s="27" t="s">
        <v>456</v>
      </c>
      <c r="G1048" s="28" t="s">
        <v>460</v>
      </c>
      <c r="H1048" s="27" t="s">
        <v>459</v>
      </c>
      <c r="M1048"/>
    </row>
    <row r="1049" spans="1:13" ht="19.899999999999999" customHeight="1" x14ac:dyDescent="0.25">
      <c r="A1049" s="26" t="s">
        <v>120</v>
      </c>
      <c r="B1049" s="29" t="s">
        <v>429</v>
      </c>
      <c r="C1049" s="26" t="s">
        <v>428</v>
      </c>
      <c r="D1049" s="27" t="s">
        <v>2662</v>
      </c>
      <c r="E1049" s="28" t="s">
        <v>458</v>
      </c>
      <c r="F1049" s="27" t="s">
        <v>456</v>
      </c>
      <c r="G1049" s="28" t="s">
        <v>457</v>
      </c>
      <c r="H1049" s="27" t="s">
        <v>456</v>
      </c>
      <c r="M1049"/>
    </row>
    <row r="1050" spans="1:13" ht="19.899999999999999" customHeight="1" x14ac:dyDescent="0.25">
      <c r="A1050" s="26" t="s">
        <v>120</v>
      </c>
      <c r="B1050" s="29" t="s">
        <v>429</v>
      </c>
      <c r="C1050" s="26" t="s">
        <v>428</v>
      </c>
      <c r="D1050" s="27" t="s">
        <v>2662</v>
      </c>
      <c r="E1050" s="28" t="s">
        <v>445</v>
      </c>
      <c r="F1050" s="27" t="s">
        <v>444</v>
      </c>
      <c r="G1050" s="28" t="s">
        <v>455</v>
      </c>
      <c r="H1050" s="27" t="s">
        <v>454</v>
      </c>
      <c r="M1050"/>
    </row>
    <row r="1051" spans="1:13" ht="19.899999999999999" customHeight="1" x14ac:dyDescent="0.25">
      <c r="A1051" s="26" t="s">
        <v>120</v>
      </c>
      <c r="B1051" s="29" t="s">
        <v>429</v>
      </c>
      <c r="C1051" s="26" t="s">
        <v>428</v>
      </c>
      <c r="D1051" s="27" t="s">
        <v>2662</v>
      </c>
      <c r="E1051" s="28" t="s">
        <v>445</v>
      </c>
      <c r="F1051" s="27" t="s">
        <v>444</v>
      </c>
      <c r="G1051" s="28" t="s">
        <v>453</v>
      </c>
      <c r="H1051" s="27" t="s">
        <v>452</v>
      </c>
      <c r="M1051"/>
    </row>
    <row r="1052" spans="1:13" ht="19.899999999999999" customHeight="1" x14ac:dyDescent="0.25">
      <c r="A1052" s="26" t="s">
        <v>120</v>
      </c>
      <c r="B1052" s="29" t="s">
        <v>429</v>
      </c>
      <c r="C1052" s="26" t="s">
        <v>428</v>
      </c>
      <c r="D1052" s="27" t="s">
        <v>2662</v>
      </c>
      <c r="E1052" s="28" t="s">
        <v>445</v>
      </c>
      <c r="F1052" s="27" t="s">
        <v>444</v>
      </c>
      <c r="G1052" s="28" t="s">
        <v>451</v>
      </c>
      <c r="H1052" s="27" t="s">
        <v>450</v>
      </c>
      <c r="M1052"/>
    </row>
    <row r="1053" spans="1:13" ht="19.899999999999999" customHeight="1" x14ac:dyDescent="0.25">
      <c r="A1053" s="26" t="s">
        <v>120</v>
      </c>
      <c r="B1053" s="29" t="s">
        <v>429</v>
      </c>
      <c r="C1053" s="26" t="s">
        <v>428</v>
      </c>
      <c r="D1053" s="27" t="s">
        <v>2662</v>
      </c>
      <c r="E1053" s="28" t="s">
        <v>445</v>
      </c>
      <c r="F1053" s="27" t="s">
        <v>444</v>
      </c>
      <c r="G1053" s="28" t="s">
        <v>449</v>
      </c>
      <c r="H1053" s="27" t="s">
        <v>448</v>
      </c>
      <c r="M1053"/>
    </row>
    <row r="1054" spans="1:13" ht="19.899999999999999" customHeight="1" x14ac:dyDescent="0.25">
      <c r="A1054" s="26" t="s">
        <v>120</v>
      </c>
      <c r="B1054" s="29" t="s">
        <v>429</v>
      </c>
      <c r="C1054" s="26" t="s">
        <v>428</v>
      </c>
      <c r="D1054" s="27" t="s">
        <v>2662</v>
      </c>
      <c r="E1054" s="28" t="s">
        <v>445</v>
      </c>
      <c r="F1054" s="27" t="s">
        <v>444</v>
      </c>
      <c r="G1054" s="28" t="s">
        <v>447</v>
      </c>
      <c r="H1054" s="27" t="s">
        <v>446</v>
      </c>
      <c r="M1054"/>
    </row>
    <row r="1055" spans="1:13" ht="19.899999999999999" customHeight="1" x14ac:dyDescent="0.25">
      <c r="A1055" s="26" t="s">
        <v>120</v>
      </c>
      <c r="B1055" s="29" t="s">
        <v>429</v>
      </c>
      <c r="C1055" s="26" t="s">
        <v>428</v>
      </c>
      <c r="D1055" s="27" t="s">
        <v>2662</v>
      </c>
      <c r="E1055" s="28" t="s">
        <v>445</v>
      </c>
      <c r="F1055" s="27" t="s">
        <v>444</v>
      </c>
      <c r="G1055" s="28" t="s">
        <v>443</v>
      </c>
      <c r="H1055" s="27" t="s">
        <v>442</v>
      </c>
      <c r="M1055"/>
    </row>
    <row r="1056" spans="1:13" ht="19.899999999999999" customHeight="1" x14ac:dyDescent="0.25">
      <c r="A1056" s="26" t="s">
        <v>120</v>
      </c>
      <c r="B1056" s="29" t="s">
        <v>429</v>
      </c>
      <c r="C1056" s="26" t="s">
        <v>428</v>
      </c>
      <c r="D1056" s="27" t="s">
        <v>2662</v>
      </c>
      <c r="E1056" s="28" t="s">
        <v>419</v>
      </c>
      <c r="F1056" s="27" t="s">
        <v>418</v>
      </c>
      <c r="G1056" s="28" t="s">
        <v>441</v>
      </c>
      <c r="H1056" s="27" t="s">
        <v>440</v>
      </c>
      <c r="M1056"/>
    </row>
    <row r="1057" spans="1:13" ht="19.899999999999999" customHeight="1" x14ac:dyDescent="0.25">
      <c r="A1057" s="26" t="s">
        <v>120</v>
      </c>
      <c r="B1057" s="29" t="s">
        <v>429</v>
      </c>
      <c r="C1057" s="26" t="s">
        <v>428</v>
      </c>
      <c r="D1057" s="27" t="s">
        <v>2662</v>
      </c>
      <c r="E1057" s="28" t="s">
        <v>419</v>
      </c>
      <c r="F1057" s="27" t="s">
        <v>418</v>
      </c>
      <c r="G1057" s="28" t="s">
        <v>439</v>
      </c>
      <c r="H1057" s="27" t="s">
        <v>438</v>
      </c>
      <c r="M1057"/>
    </row>
    <row r="1058" spans="1:13" ht="19.899999999999999" customHeight="1" x14ac:dyDescent="0.25">
      <c r="A1058" s="26" t="s">
        <v>120</v>
      </c>
      <c r="B1058" s="29" t="s">
        <v>429</v>
      </c>
      <c r="C1058" s="26" t="s">
        <v>428</v>
      </c>
      <c r="D1058" s="27" t="s">
        <v>2662</v>
      </c>
      <c r="E1058" s="28" t="s">
        <v>419</v>
      </c>
      <c r="F1058" s="27" t="s">
        <v>418</v>
      </c>
      <c r="G1058" s="28" t="s">
        <v>437</v>
      </c>
      <c r="H1058" s="27" t="s">
        <v>436</v>
      </c>
      <c r="M1058"/>
    </row>
    <row r="1059" spans="1:13" ht="19.899999999999999" customHeight="1" x14ac:dyDescent="0.25">
      <c r="A1059" s="26" t="s">
        <v>120</v>
      </c>
      <c r="B1059" s="29" t="s">
        <v>429</v>
      </c>
      <c r="C1059" s="26" t="s">
        <v>428</v>
      </c>
      <c r="D1059" s="27" t="s">
        <v>2662</v>
      </c>
      <c r="E1059" s="28" t="s">
        <v>419</v>
      </c>
      <c r="F1059" s="27" t="s">
        <v>418</v>
      </c>
      <c r="G1059" s="28" t="s">
        <v>435</v>
      </c>
      <c r="H1059" s="27" t="s">
        <v>434</v>
      </c>
      <c r="M1059"/>
    </row>
    <row r="1060" spans="1:13" ht="19.899999999999999" customHeight="1" x14ac:dyDescent="0.25">
      <c r="A1060" s="26" t="s">
        <v>120</v>
      </c>
      <c r="B1060" s="29" t="s">
        <v>429</v>
      </c>
      <c r="C1060" s="26" t="s">
        <v>428</v>
      </c>
      <c r="D1060" s="27" t="s">
        <v>2662</v>
      </c>
      <c r="E1060" s="28" t="s">
        <v>419</v>
      </c>
      <c r="F1060" s="27" t="s">
        <v>418</v>
      </c>
      <c r="G1060" s="28" t="s">
        <v>433</v>
      </c>
      <c r="H1060" s="27" t="s">
        <v>432</v>
      </c>
      <c r="M1060"/>
    </row>
    <row r="1061" spans="1:13" ht="19.899999999999999" customHeight="1" x14ac:dyDescent="0.25">
      <c r="A1061" s="26" t="s">
        <v>120</v>
      </c>
      <c r="B1061" s="29" t="s">
        <v>429</v>
      </c>
      <c r="C1061" s="26" t="s">
        <v>428</v>
      </c>
      <c r="D1061" s="27" t="s">
        <v>2662</v>
      </c>
      <c r="E1061" s="28" t="s">
        <v>419</v>
      </c>
      <c r="F1061" s="27" t="s">
        <v>418</v>
      </c>
      <c r="G1061" s="28" t="s">
        <v>431</v>
      </c>
      <c r="H1061" s="27" t="s">
        <v>430</v>
      </c>
      <c r="M1061"/>
    </row>
    <row r="1062" spans="1:13" ht="19.899999999999999" customHeight="1" x14ac:dyDescent="0.25">
      <c r="A1062" s="26" t="s">
        <v>120</v>
      </c>
      <c r="B1062" s="29" t="s">
        <v>429</v>
      </c>
      <c r="C1062" s="26" t="s">
        <v>428</v>
      </c>
      <c r="D1062" s="27" t="s">
        <v>2662</v>
      </c>
      <c r="E1062" s="28" t="s">
        <v>419</v>
      </c>
      <c r="F1062" s="27" t="s">
        <v>418</v>
      </c>
      <c r="G1062" s="28" t="s">
        <v>427</v>
      </c>
      <c r="H1062" s="27" t="s">
        <v>426</v>
      </c>
      <c r="M1062"/>
    </row>
    <row r="1063" spans="1:13" ht="19.899999999999999" customHeight="1" x14ac:dyDescent="0.25">
      <c r="A1063" s="26" t="s">
        <v>120</v>
      </c>
      <c r="B1063" s="29" t="s">
        <v>388</v>
      </c>
      <c r="C1063" s="26" t="s">
        <v>387</v>
      </c>
      <c r="D1063" s="27" t="s">
        <v>2662</v>
      </c>
      <c r="E1063" s="28" t="s">
        <v>419</v>
      </c>
      <c r="F1063" s="27" t="s">
        <v>418</v>
      </c>
      <c r="G1063" s="28" t="s">
        <v>425</v>
      </c>
      <c r="H1063" s="27" t="s">
        <v>424</v>
      </c>
      <c r="M1063"/>
    </row>
    <row r="1064" spans="1:13" ht="19.899999999999999" customHeight="1" x14ac:dyDescent="0.25">
      <c r="A1064" s="26" t="s">
        <v>120</v>
      </c>
      <c r="B1064" s="29" t="s">
        <v>388</v>
      </c>
      <c r="C1064" s="26" t="s">
        <v>387</v>
      </c>
      <c r="D1064" s="27" t="s">
        <v>2662</v>
      </c>
      <c r="E1064" s="28" t="s">
        <v>419</v>
      </c>
      <c r="F1064" s="27" t="s">
        <v>418</v>
      </c>
      <c r="G1064" s="28" t="s">
        <v>423</v>
      </c>
      <c r="H1064" s="27" t="s">
        <v>422</v>
      </c>
      <c r="M1064"/>
    </row>
    <row r="1065" spans="1:13" ht="19.899999999999999" customHeight="1" x14ac:dyDescent="0.25">
      <c r="A1065" s="26" t="s">
        <v>120</v>
      </c>
      <c r="B1065" s="29" t="s">
        <v>388</v>
      </c>
      <c r="C1065" s="26" t="s">
        <v>387</v>
      </c>
      <c r="D1065" s="27" t="s">
        <v>2662</v>
      </c>
      <c r="E1065" s="28" t="s">
        <v>419</v>
      </c>
      <c r="F1065" s="27" t="s">
        <v>418</v>
      </c>
      <c r="G1065" s="28" t="s">
        <v>421</v>
      </c>
      <c r="H1065" s="27" t="s">
        <v>420</v>
      </c>
      <c r="M1065"/>
    </row>
    <row r="1066" spans="1:13" ht="19.899999999999999" customHeight="1" x14ac:dyDescent="0.25">
      <c r="A1066" s="26" t="s">
        <v>120</v>
      </c>
      <c r="B1066" s="29" t="s">
        <v>388</v>
      </c>
      <c r="C1066" s="26" t="s">
        <v>387</v>
      </c>
      <c r="D1066" s="27" t="s">
        <v>2662</v>
      </c>
      <c r="E1066" s="28" t="s">
        <v>419</v>
      </c>
      <c r="F1066" s="27" t="s">
        <v>418</v>
      </c>
      <c r="G1066" s="28" t="s">
        <v>417</v>
      </c>
      <c r="H1066" s="27" t="s">
        <v>416</v>
      </c>
      <c r="M1066"/>
    </row>
    <row r="1067" spans="1:13" ht="19.899999999999999" customHeight="1" x14ac:dyDescent="0.25">
      <c r="A1067" s="26" t="s">
        <v>120</v>
      </c>
      <c r="B1067" s="29" t="s">
        <v>388</v>
      </c>
      <c r="C1067" s="26" t="s">
        <v>387</v>
      </c>
      <c r="D1067" s="27" t="s">
        <v>2662</v>
      </c>
      <c r="E1067" s="28" t="s">
        <v>396</v>
      </c>
      <c r="F1067" s="27" t="s">
        <v>395</v>
      </c>
      <c r="G1067" s="28" t="s">
        <v>415</v>
      </c>
      <c r="H1067" s="27" t="s">
        <v>414</v>
      </c>
      <c r="M1067"/>
    </row>
    <row r="1068" spans="1:13" ht="19.899999999999999" customHeight="1" x14ac:dyDescent="0.25">
      <c r="A1068" s="26" t="s">
        <v>120</v>
      </c>
      <c r="B1068" s="29" t="s">
        <v>388</v>
      </c>
      <c r="C1068" s="26" t="s">
        <v>387</v>
      </c>
      <c r="D1068" s="27" t="s">
        <v>2662</v>
      </c>
      <c r="E1068" s="28" t="s">
        <v>396</v>
      </c>
      <c r="F1068" s="27" t="s">
        <v>395</v>
      </c>
      <c r="G1068" s="28" t="s">
        <v>413</v>
      </c>
      <c r="H1068" s="27" t="s">
        <v>411</v>
      </c>
      <c r="M1068"/>
    </row>
    <row r="1069" spans="1:13" ht="19.899999999999999" customHeight="1" x14ac:dyDescent="0.25">
      <c r="A1069" s="26" t="s">
        <v>120</v>
      </c>
      <c r="B1069" s="29" t="s">
        <v>388</v>
      </c>
      <c r="C1069" s="26" t="s">
        <v>387</v>
      </c>
      <c r="D1069" s="27" t="s">
        <v>2662</v>
      </c>
      <c r="E1069" s="28" t="s">
        <v>396</v>
      </c>
      <c r="F1069" s="27" t="s">
        <v>395</v>
      </c>
      <c r="G1069" s="28" t="s">
        <v>412</v>
      </c>
      <c r="H1069" s="27" t="s">
        <v>411</v>
      </c>
      <c r="M1069"/>
    </row>
    <row r="1070" spans="1:13" ht="19.899999999999999" customHeight="1" x14ac:dyDescent="0.25">
      <c r="A1070" s="26" t="s">
        <v>120</v>
      </c>
      <c r="B1070" s="29" t="s">
        <v>388</v>
      </c>
      <c r="C1070" s="26" t="s">
        <v>387</v>
      </c>
      <c r="D1070" s="27" t="s">
        <v>2662</v>
      </c>
      <c r="E1070" s="28" t="s">
        <v>396</v>
      </c>
      <c r="F1070" s="27" t="s">
        <v>395</v>
      </c>
      <c r="G1070" s="28" t="s">
        <v>410</v>
      </c>
      <c r="H1070" s="27" t="s">
        <v>409</v>
      </c>
      <c r="M1070"/>
    </row>
    <row r="1071" spans="1:13" ht="19.899999999999999" customHeight="1" x14ac:dyDescent="0.25">
      <c r="A1071" s="26" t="s">
        <v>120</v>
      </c>
      <c r="B1071" s="29" t="s">
        <v>388</v>
      </c>
      <c r="C1071" s="26" t="s">
        <v>387</v>
      </c>
      <c r="D1071" s="27" t="s">
        <v>2662</v>
      </c>
      <c r="E1071" s="28" t="s">
        <v>396</v>
      </c>
      <c r="F1071" s="27" t="s">
        <v>395</v>
      </c>
      <c r="G1071" s="28" t="s">
        <v>408</v>
      </c>
      <c r="H1071" s="27" t="s">
        <v>407</v>
      </c>
      <c r="M1071"/>
    </row>
    <row r="1072" spans="1:13" ht="19.899999999999999" customHeight="1" x14ac:dyDescent="0.25">
      <c r="A1072" s="26" t="s">
        <v>120</v>
      </c>
      <c r="B1072" s="29" t="s">
        <v>388</v>
      </c>
      <c r="C1072" s="26" t="s">
        <v>387</v>
      </c>
      <c r="D1072" s="27" t="s">
        <v>2662</v>
      </c>
      <c r="E1072" s="28" t="s">
        <v>396</v>
      </c>
      <c r="F1072" s="27" t="s">
        <v>395</v>
      </c>
      <c r="G1072" s="28" t="s">
        <v>406</v>
      </c>
      <c r="H1072" s="27" t="s">
        <v>405</v>
      </c>
      <c r="M1072"/>
    </row>
    <row r="1073" spans="1:13" ht="19.899999999999999" customHeight="1" x14ac:dyDescent="0.25">
      <c r="A1073" s="26" t="s">
        <v>120</v>
      </c>
      <c r="B1073" s="29" t="s">
        <v>388</v>
      </c>
      <c r="C1073" s="26" t="s">
        <v>387</v>
      </c>
      <c r="D1073" s="27" t="s">
        <v>2662</v>
      </c>
      <c r="E1073" s="28" t="s">
        <v>396</v>
      </c>
      <c r="F1073" s="27" t="s">
        <v>395</v>
      </c>
      <c r="G1073" s="28" t="s">
        <v>404</v>
      </c>
      <c r="H1073" s="27" t="s">
        <v>403</v>
      </c>
      <c r="M1073"/>
    </row>
    <row r="1074" spans="1:13" ht="19.899999999999999" customHeight="1" x14ac:dyDescent="0.25">
      <c r="A1074" s="26" t="s">
        <v>120</v>
      </c>
      <c r="B1074" s="29" t="s">
        <v>388</v>
      </c>
      <c r="C1074" s="26" t="s">
        <v>387</v>
      </c>
      <c r="D1074" s="27" t="s">
        <v>2662</v>
      </c>
      <c r="E1074" s="28" t="s">
        <v>396</v>
      </c>
      <c r="F1074" s="27" t="s">
        <v>395</v>
      </c>
      <c r="G1074" s="28" t="s">
        <v>402</v>
      </c>
      <c r="H1074" s="27" t="s">
        <v>401</v>
      </c>
      <c r="M1074"/>
    </row>
    <row r="1075" spans="1:13" ht="19.899999999999999" customHeight="1" x14ac:dyDescent="0.25">
      <c r="A1075" s="26" t="s">
        <v>120</v>
      </c>
      <c r="B1075" s="29" t="s">
        <v>388</v>
      </c>
      <c r="C1075" s="26" t="s">
        <v>387</v>
      </c>
      <c r="D1075" s="27" t="s">
        <v>2662</v>
      </c>
      <c r="E1075" s="28" t="s">
        <v>396</v>
      </c>
      <c r="F1075" s="27" t="s">
        <v>395</v>
      </c>
      <c r="G1075" s="28" t="s">
        <v>400</v>
      </c>
      <c r="H1075" s="27" t="s">
        <v>399</v>
      </c>
      <c r="M1075"/>
    </row>
    <row r="1076" spans="1:13" ht="19.899999999999999" customHeight="1" x14ac:dyDescent="0.25">
      <c r="A1076" s="26" t="s">
        <v>120</v>
      </c>
      <c r="B1076" s="29" t="s">
        <v>388</v>
      </c>
      <c r="C1076" s="26" t="s">
        <v>387</v>
      </c>
      <c r="D1076" s="27" t="s">
        <v>2662</v>
      </c>
      <c r="E1076" s="28" t="s">
        <v>396</v>
      </c>
      <c r="F1076" s="27" t="s">
        <v>395</v>
      </c>
      <c r="G1076" s="28" t="s">
        <v>398</v>
      </c>
      <c r="H1076" s="27" t="s">
        <v>397</v>
      </c>
      <c r="M1076"/>
    </row>
    <row r="1077" spans="1:13" ht="19.899999999999999" customHeight="1" x14ac:dyDescent="0.25">
      <c r="A1077" s="26" t="s">
        <v>120</v>
      </c>
      <c r="B1077" s="29" t="s">
        <v>388</v>
      </c>
      <c r="C1077" s="26" t="s">
        <v>387</v>
      </c>
      <c r="D1077" s="27" t="s">
        <v>2662</v>
      </c>
      <c r="E1077" s="28" t="s">
        <v>396</v>
      </c>
      <c r="F1077" s="27" t="s">
        <v>395</v>
      </c>
      <c r="G1077" s="28" t="s">
        <v>394</v>
      </c>
      <c r="H1077" s="27" t="s">
        <v>393</v>
      </c>
      <c r="M1077"/>
    </row>
    <row r="1078" spans="1:13" ht="19.899999999999999" customHeight="1" x14ac:dyDescent="0.25">
      <c r="A1078" s="26" t="s">
        <v>120</v>
      </c>
      <c r="B1078" s="29" t="s">
        <v>388</v>
      </c>
      <c r="C1078" s="26" t="s">
        <v>387</v>
      </c>
      <c r="D1078" s="27" t="s">
        <v>2662</v>
      </c>
      <c r="E1078" s="28" t="s">
        <v>364</v>
      </c>
      <c r="F1078" s="27" t="s">
        <v>363</v>
      </c>
      <c r="G1078" s="28" t="s">
        <v>392</v>
      </c>
      <c r="H1078" s="27" t="s">
        <v>391</v>
      </c>
      <c r="M1078"/>
    </row>
    <row r="1079" spans="1:13" ht="19.899999999999999" customHeight="1" x14ac:dyDescent="0.25">
      <c r="A1079" s="26" t="s">
        <v>120</v>
      </c>
      <c r="B1079" s="29" t="s">
        <v>388</v>
      </c>
      <c r="C1079" s="26" t="s">
        <v>387</v>
      </c>
      <c r="D1079" s="27" t="s">
        <v>2662</v>
      </c>
      <c r="E1079" s="28" t="s">
        <v>364</v>
      </c>
      <c r="F1079" s="27" t="s">
        <v>363</v>
      </c>
      <c r="G1079" s="28" t="s">
        <v>390</v>
      </c>
      <c r="H1079" s="27" t="s">
        <v>389</v>
      </c>
      <c r="M1079"/>
    </row>
    <row r="1080" spans="1:13" ht="19.899999999999999" customHeight="1" x14ac:dyDescent="0.25">
      <c r="A1080" s="26" t="s">
        <v>120</v>
      </c>
      <c r="B1080" s="29" t="s">
        <v>388</v>
      </c>
      <c r="C1080" s="26" t="s">
        <v>387</v>
      </c>
      <c r="D1080" s="27" t="s">
        <v>2662</v>
      </c>
      <c r="E1080" s="28" t="s">
        <v>364</v>
      </c>
      <c r="F1080" s="27" t="s">
        <v>363</v>
      </c>
      <c r="G1080" s="28" t="s">
        <v>386</v>
      </c>
      <c r="H1080" s="27" t="s">
        <v>385</v>
      </c>
      <c r="M1080"/>
    </row>
    <row r="1081" spans="1:13" ht="19.899999999999999" customHeight="1" x14ac:dyDescent="0.25">
      <c r="A1081" s="26" t="s">
        <v>120</v>
      </c>
      <c r="B1081" s="29" t="s">
        <v>366</v>
      </c>
      <c r="C1081" s="26" t="s">
        <v>365</v>
      </c>
      <c r="D1081" s="27" t="s">
        <v>2662</v>
      </c>
      <c r="E1081" s="28" t="s">
        <v>364</v>
      </c>
      <c r="F1081" s="27" t="s">
        <v>363</v>
      </c>
      <c r="G1081" s="28" t="s">
        <v>384</v>
      </c>
      <c r="H1081" s="27" t="s">
        <v>383</v>
      </c>
      <c r="M1081"/>
    </row>
    <row r="1082" spans="1:13" ht="19.899999999999999" customHeight="1" x14ac:dyDescent="0.25">
      <c r="A1082" s="26" t="s">
        <v>120</v>
      </c>
      <c r="B1082" s="29" t="s">
        <v>366</v>
      </c>
      <c r="C1082" s="26" t="s">
        <v>365</v>
      </c>
      <c r="D1082" s="27" t="s">
        <v>2662</v>
      </c>
      <c r="E1082" s="28" t="s">
        <v>364</v>
      </c>
      <c r="F1082" s="27" t="s">
        <v>363</v>
      </c>
      <c r="G1082" s="28" t="s">
        <v>382</v>
      </c>
      <c r="H1082" s="27" t="s">
        <v>381</v>
      </c>
      <c r="M1082"/>
    </row>
    <row r="1083" spans="1:13" ht="19.899999999999999" customHeight="1" x14ac:dyDescent="0.25">
      <c r="A1083" s="26" t="s">
        <v>120</v>
      </c>
      <c r="B1083" s="29" t="s">
        <v>366</v>
      </c>
      <c r="C1083" s="26" t="s">
        <v>365</v>
      </c>
      <c r="D1083" s="27" t="s">
        <v>2662</v>
      </c>
      <c r="E1083" s="28" t="s">
        <v>364</v>
      </c>
      <c r="F1083" s="27" t="s">
        <v>363</v>
      </c>
      <c r="G1083" s="28" t="s">
        <v>380</v>
      </c>
      <c r="H1083" s="27" t="s">
        <v>379</v>
      </c>
      <c r="M1083"/>
    </row>
    <row r="1084" spans="1:13" ht="19.899999999999999" customHeight="1" x14ac:dyDescent="0.25">
      <c r="A1084" s="26" t="s">
        <v>120</v>
      </c>
      <c r="B1084" s="29" t="s">
        <v>366</v>
      </c>
      <c r="C1084" s="26" t="s">
        <v>365</v>
      </c>
      <c r="D1084" s="27" t="s">
        <v>2662</v>
      </c>
      <c r="E1084" s="28" t="s">
        <v>364</v>
      </c>
      <c r="F1084" s="27" t="s">
        <v>363</v>
      </c>
      <c r="G1084" s="28" t="s">
        <v>378</v>
      </c>
      <c r="H1084" s="27" t="s">
        <v>377</v>
      </c>
      <c r="M1084"/>
    </row>
    <row r="1085" spans="1:13" ht="19.899999999999999" customHeight="1" x14ac:dyDescent="0.25">
      <c r="A1085" s="26" t="s">
        <v>120</v>
      </c>
      <c r="B1085" s="29" t="s">
        <v>366</v>
      </c>
      <c r="C1085" s="26" t="s">
        <v>365</v>
      </c>
      <c r="D1085" s="27" t="s">
        <v>2662</v>
      </c>
      <c r="E1085" s="28" t="s">
        <v>364</v>
      </c>
      <c r="F1085" s="27" t="s">
        <v>363</v>
      </c>
      <c r="G1085" s="28" t="s">
        <v>376</v>
      </c>
      <c r="H1085" s="27" t="s">
        <v>375</v>
      </c>
      <c r="M1085"/>
    </row>
    <row r="1086" spans="1:13" ht="19.899999999999999" customHeight="1" x14ac:dyDescent="0.25">
      <c r="A1086" s="26" t="s">
        <v>120</v>
      </c>
      <c r="B1086" s="29" t="s">
        <v>366</v>
      </c>
      <c r="C1086" s="26" t="s">
        <v>365</v>
      </c>
      <c r="D1086" s="27" t="s">
        <v>2662</v>
      </c>
      <c r="E1086" s="28" t="s">
        <v>364</v>
      </c>
      <c r="F1086" s="27" t="s">
        <v>363</v>
      </c>
      <c r="G1086" s="28" t="s">
        <v>374</v>
      </c>
      <c r="H1086" s="27" t="s">
        <v>373</v>
      </c>
      <c r="M1086"/>
    </row>
    <row r="1087" spans="1:13" ht="19.899999999999999" customHeight="1" x14ac:dyDescent="0.25">
      <c r="A1087" s="26" t="s">
        <v>120</v>
      </c>
      <c r="B1087" s="29" t="s">
        <v>366</v>
      </c>
      <c r="C1087" s="26" t="s">
        <v>365</v>
      </c>
      <c r="D1087" s="27" t="s">
        <v>2662</v>
      </c>
      <c r="E1087" s="28" t="s">
        <v>364</v>
      </c>
      <c r="F1087" s="27" t="s">
        <v>363</v>
      </c>
      <c r="G1087" s="28" t="s">
        <v>372</v>
      </c>
      <c r="H1087" s="27" t="s">
        <v>371</v>
      </c>
      <c r="M1087"/>
    </row>
    <row r="1088" spans="1:13" ht="19.899999999999999" customHeight="1" x14ac:dyDescent="0.25">
      <c r="A1088" s="26" t="s">
        <v>120</v>
      </c>
      <c r="B1088" s="29" t="s">
        <v>366</v>
      </c>
      <c r="C1088" s="26" t="s">
        <v>365</v>
      </c>
      <c r="D1088" s="27" t="s">
        <v>2662</v>
      </c>
      <c r="E1088" s="28" t="s">
        <v>364</v>
      </c>
      <c r="F1088" s="27" t="s">
        <v>363</v>
      </c>
      <c r="G1088" s="28" t="s">
        <v>370</v>
      </c>
      <c r="H1088" s="27" t="s">
        <v>369</v>
      </c>
      <c r="M1088"/>
    </row>
    <row r="1089" spans="1:13" ht="19.899999999999999" customHeight="1" x14ac:dyDescent="0.25">
      <c r="A1089" s="26" t="s">
        <v>120</v>
      </c>
      <c r="B1089" s="29" t="s">
        <v>366</v>
      </c>
      <c r="C1089" s="26" t="s">
        <v>365</v>
      </c>
      <c r="D1089" s="27" t="s">
        <v>2662</v>
      </c>
      <c r="E1089" s="28" t="s">
        <v>364</v>
      </c>
      <c r="F1089" s="27" t="s">
        <v>363</v>
      </c>
      <c r="G1089" s="28" t="s">
        <v>368</v>
      </c>
      <c r="H1089" s="27" t="s">
        <v>367</v>
      </c>
      <c r="M1089"/>
    </row>
    <row r="1090" spans="1:13" ht="19.899999999999999" customHeight="1" x14ac:dyDescent="0.25">
      <c r="A1090" s="26" t="s">
        <v>120</v>
      </c>
      <c r="B1090" s="29" t="s">
        <v>366</v>
      </c>
      <c r="C1090" s="26" t="s">
        <v>365</v>
      </c>
      <c r="D1090" s="27" t="s">
        <v>2662</v>
      </c>
      <c r="E1090" s="28" t="s">
        <v>364</v>
      </c>
      <c r="F1090" s="27" t="s">
        <v>363</v>
      </c>
      <c r="G1090" s="28" t="s">
        <v>362</v>
      </c>
      <c r="H1090" s="27" t="s">
        <v>361</v>
      </c>
      <c r="M1090"/>
    </row>
    <row r="1091" spans="1:13" ht="19.899999999999999" customHeight="1" x14ac:dyDescent="0.25">
      <c r="A1091" s="26" t="s">
        <v>257</v>
      </c>
      <c r="B1091" s="29" t="s">
        <v>356</v>
      </c>
      <c r="C1091" s="26" t="s">
        <v>355</v>
      </c>
      <c r="D1091" s="27" t="s">
        <v>2662</v>
      </c>
      <c r="E1091" s="28" t="s">
        <v>346</v>
      </c>
      <c r="F1091" s="27" t="s">
        <v>345</v>
      </c>
      <c r="G1091" s="28" t="s">
        <v>360</v>
      </c>
      <c r="H1091" s="27" t="s">
        <v>359</v>
      </c>
      <c r="M1091"/>
    </row>
    <row r="1092" spans="1:13" ht="19.899999999999999" customHeight="1" x14ac:dyDescent="0.25">
      <c r="A1092" s="26" t="s">
        <v>257</v>
      </c>
      <c r="B1092" s="29" t="s">
        <v>356</v>
      </c>
      <c r="C1092" s="26" t="s">
        <v>355</v>
      </c>
      <c r="D1092" s="27" t="s">
        <v>2662</v>
      </c>
      <c r="E1092" s="28" t="s">
        <v>346</v>
      </c>
      <c r="F1092" s="27" t="s">
        <v>345</v>
      </c>
      <c r="G1092" s="28" t="s">
        <v>358</v>
      </c>
      <c r="H1092" s="27" t="s">
        <v>357</v>
      </c>
      <c r="M1092"/>
    </row>
    <row r="1093" spans="1:13" ht="19.899999999999999" customHeight="1" x14ac:dyDescent="0.25">
      <c r="A1093" s="26" t="s">
        <v>257</v>
      </c>
      <c r="B1093" s="29" t="s">
        <v>356</v>
      </c>
      <c r="C1093" s="26" t="s">
        <v>355</v>
      </c>
      <c r="D1093" s="27" t="s">
        <v>2662</v>
      </c>
      <c r="E1093" s="28" t="s">
        <v>346</v>
      </c>
      <c r="F1093" s="27" t="s">
        <v>345</v>
      </c>
      <c r="G1093" s="28" t="s">
        <v>354</v>
      </c>
      <c r="H1093" s="27" t="s">
        <v>353</v>
      </c>
      <c r="M1093"/>
    </row>
    <row r="1094" spans="1:13" ht="19.899999999999999" customHeight="1" x14ac:dyDescent="0.25">
      <c r="A1094" s="26" t="s">
        <v>120</v>
      </c>
      <c r="B1094" s="29" t="s">
        <v>332</v>
      </c>
      <c r="C1094" s="26" t="s">
        <v>331</v>
      </c>
      <c r="D1094" s="27" t="s">
        <v>2662</v>
      </c>
      <c r="E1094" s="28" t="s">
        <v>346</v>
      </c>
      <c r="F1094" s="27" t="s">
        <v>345</v>
      </c>
      <c r="G1094" s="28" t="s">
        <v>352</v>
      </c>
      <c r="H1094" s="27" t="s">
        <v>351</v>
      </c>
      <c r="M1094"/>
    </row>
    <row r="1095" spans="1:13" ht="19.899999999999999" customHeight="1" x14ac:dyDescent="0.25">
      <c r="A1095" s="26" t="s">
        <v>120</v>
      </c>
      <c r="B1095" s="29" t="s">
        <v>332</v>
      </c>
      <c r="C1095" s="26" t="s">
        <v>331</v>
      </c>
      <c r="D1095" s="27" t="s">
        <v>2662</v>
      </c>
      <c r="E1095" s="28" t="s">
        <v>346</v>
      </c>
      <c r="F1095" s="27" t="s">
        <v>345</v>
      </c>
      <c r="G1095" s="28" t="s">
        <v>350</v>
      </c>
      <c r="H1095" s="27" t="s">
        <v>349</v>
      </c>
      <c r="M1095"/>
    </row>
    <row r="1096" spans="1:13" ht="19.899999999999999" customHeight="1" x14ac:dyDescent="0.25">
      <c r="A1096" s="26" t="s">
        <v>120</v>
      </c>
      <c r="B1096" s="29" t="s">
        <v>332</v>
      </c>
      <c r="C1096" s="26" t="s">
        <v>331</v>
      </c>
      <c r="D1096" s="27" t="s">
        <v>2662</v>
      </c>
      <c r="E1096" s="28" t="s">
        <v>346</v>
      </c>
      <c r="F1096" s="27" t="s">
        <v>345</v>
      </c>
      <c r="G1096" s="28" t="s">
        <v>348</v>
      </c>
      <c r="H1096" s="27" t="s">
        <v>347</v>
      </c>
      <c r="M1096"/>
    </row>
    <row r="1097" spans="1:13" ht="19.899999999999999" customHeight="1" x14ac:dyDescent="0.25">
      <c r="A1097" s="26" t="s">
        <v>120</v>
      </c>
      <c r="B1097" s="29" t="s">
        <v>332</v>
      </c>
      <c r="C1097" s="26" t="s">
        <v>331</v>
      </c>
      <c r="D1097" s="27" t="s">
        <v>2662</v>
      </c>
      <c r="E1097" s="28" t="s">
        <v>346</v>
      </c>
      <c r="F1097" s="27" t="s">
        <v>345</v>
      </c>
      <c r="G1097" s="28" t="s">
        <v>344</v>
      </c>
      <c r="H1097" s="27" t="s">
        <v>343</v>
      </c>
      <c r="M1097"/>
    </row>
    <row r="1098" spans="1:13" ht="19.899999999999999" customHeight="1" x14ac:dyDescent="0.25">
      <c r="A1098" s="26" t="s">
        <v>120</v>
      </c>
      <c r="B1098" s="29" t="s">
        <v>332</v>
      </c>
      <c r="C1098" s="26" t="s">
        <v>331</v>
      </c>
      <c r="D1098" s="27" t="s">
        <v>2662</v>
      </c>
      <c r="E1098" s="28" t="s">
        <v>293</v>
      </c>
      <c r="F1098" s="27" t="s">
        <v>292</v>
      </c>
      <c r="G1098" s="28" t="s">
        <v>342</v>
      </c>
      <c r="H1098" s="27" t="s">
        <v>341</v>
      </c>
      <c r="M1098"/>
    </row>
    <row r="1099" spans="1:13" ht="19.899999999999999" customHeight="1" x14ac:dyDescent="0.25">
      <c r="A1099" s="26" t="s">
        <v>120</v>
      </c>
      <c r="B1099" s="29" t="s">
        <v>332</v>
      </c>
      <c r="C1099" s="26" t="s">
        <v>331</v>
      </c>
      <c r="D1099" s="27" t="s">
        <v>2662</v>
      </c>
      <c r="E1099" s="28" t="s">
        <v>293</v>
      </c>
      <c r="F1099" s="27" t="s">
        <v>292</v>
      </c>
      <c r="G1099" s="28" t="s">
        <v>340</v>
      </c>
      <c r="H1099" s="27" t="s">
        <v>339</v>
      </c>
      <c r="M1099"/>
    </row>
    <row r="1100" spans="1:13" ht="19.899999999999999" customHeight="1" x14ac:dyDescent="0.25">
      <c r="A1100" s="26" t="s">
        <v>120</v>
      </c>
      <c r="B1100" s="29" t="s">
        <v>332</v>
      </c>
      <c r="C1100" s="26" t="s">
        <v>331</v>
      </c>
      <c r="D1100" s="27" t="s">
        <v>2662</v>
      </c>
      <c r="E1100" s="28" t="s">
        <v>293</v>
      </c>
      <c r="F1100" s="27" t="s">
        <v>292</v>
      </c>
      <c r="G1100" s="28" t="s">
        <v>338</v>
      </c>
      <c r="H1100" s="27" t="s">
        <v>337</v>
      </c>
      <c r="M1100"/>
    </row>
    <row r="1101" spans="1:13" ht="19.899999999999999" customHeight="1" x14ac:dyDescent="0.25">
      <c r="A1101" s="26" t="s">
        <v>120</v>
      </c>
      <c r="B1101" s="29" t="s">
        <v>332</v>
      </c>
      <c r="C1101" s="26" t="s">
        <v>331</v>
      </c>
      <c r="D1101" s="27" t="s">
        <v>2662</v>
      </c>
      <c r="E1101" s="28" t="s">
        <v>293</v>
      </c>
      <c r="F1101" s="27" t="s">
        <v>292</v>
      </c>
      <c r="G1101" s="28" t="s">
        <v>336</v>
      </c>
      <c r="H1101" s="27" t="s">
        <v>335</v>
      </c>
      <c r="M1101"/>
    </row>
    <row r="1102" spans="1:13" ht="19.899999999999999" customHeight="1" x14ac:dyDescent="0.25">
      <c r="A1102" s="26" t="s">
        <v>120</v>
      </c>
      <c r="B1102" s="29" t="s">
        <v>332</v>
      </c>
      <c r="C1102" s="26" t="s">
        <v>331</v>
      </c>
      <c r="D1102" s="27" t="s">
        <v>2662</v>
      </c>
      <c r="E1102" s="28" t="s">
        <v>293</v>
      </c>
      <c r="F1102" s="27" t="s">
        <v>292</v>
      </c>
      <c r="G1102" s="28" t="s">
        <v>334</v>
      </c>
      <c r="H1102" s="27" t="s">
        <v>333</v>
      </c>
      <c r="M1102"/>
    </row>
    <row r="1103" spans="1:13" ht="19.899999999999999" customHeight="1" x14ac:dyDescent="0.25">
      <c r="A1103" s="26" t="s">
        <v>120</v>
      </c>
      <c r="B1103" s="29" t="s">
        <v>332</v>
      </c>
      <c r="C1103" s="26" t="s">
        <v>331</v>
      </c>
      <c r="D1103" s="27" t="s">
        <v>2662</v>
      </c>
      <c r="E1103" s="28" t="s">
        <v>293</v>
      </c>
      <c r="F1103" s="27" t="s">
        <v>292</v>
      </c>
      <c r="G1103" s="28" t="s">
        <v>330</v>
      </c>
      <c r="H1103" s="27" t="s">
        <v>329</v>
      </c>
      <c r="M1103"/>
    </row>
    <row r="1104" spans="1:13" ht="19.899999999999999" customHeight="1" x14ac:dyDescent="0.25">
      <c r="A1104" s="26" t="s">
        <v>120</v>
      </c>
      <c r="B1104" s="29" t="s">
        <v>302</v>
      </c>
      <c r="C1104" s="26" t="s">
        <v>301</v>
      </c>
      <c r="D1104" s="27" t="s">
        <v>2662</v>
      </c>
      <c r="E1104" s="28" t="s">
        <v>293</v>
      </c>
      <c r="F1104" s="27" t="s">
        <v>292</v>
      </c>
      <c r="G1104" s="28" t="s">
        <v>328</v>
      </c>
      <c r="H1104" s="27" t="s">
        <v>327</v>
      </c>
      <c r="M1104"/>
    </row>
    <row r="1105" spans="1:13" ht="19.899999999999999" customHeight="1" x14ac:dyDescent="0.25">
      <c r="A1105" s="26" t="s">
        <v>120</v>
      </c>
      <c r="B1105" s="29" t="s">
        <v>302</v>
      </c>
      <c r="C1105" s="26" t="s">
        <v>301</v>
      </c>
      <c r="D1105" s="27" t="s">
        <v>2662</v>
      </c>
      <c r="E1105" s="28" t="s">
        <v>293</v>
      </c>
      <c r="F1105" s="27" t="s">
        <v>292</v>
      </c>
      <c r="G1105" s="28" t="s">
        <v>326</v>
      </c>
      <c r="H1105" s="27" t="s">
        <v>325</v>
      </c>
      <c r="M1105"/>
    </row>
    <row r="1106" spans="1:13" ht="19.899999999999999" customHeight="1" x14ac:dyDescent="0.25">
      <c r="A1106" s="26" t="s">
        <v>120</v>
      </c>
      <c r="B1106" s="29" t="s">
        <v>302</v>
      </c>
      <c r="C1106" s="26" t="s">
        <v>301</v>
      </c>
      <c r="D1106" s="27" t="s">
        <v>2662</v>
      </c>
      <c r="E1106" s="28" t="s">
        <v>293</v>
      </c>
      <c r="F1106" s="27" t="s">
        <v>292</v>
      </c>
      <c r="G1106" s="28" t="s">
        <v>324</v>
      </c>
      <c r="H1106" s="27" t="s">
        <v>323</v>
      </c>
      <c r="M1106"/>
    </row>
    <row r="1107" spans="1:13" ht="19.899999999999999" customHeight="1" x14ac:dyDescent="0.25">
      <c r="A1107" s="26" t="s">
        <v>120</v>
      </c>
      <c r="B1107" s="29" t="s">
        <v>302</v>
      </c>
      <c r="C1107" s="26" t="s">
        <v>301</v>
      </c>
      <c r="D1107" s="27" t="s">
        <v>2662</v>
      </c>
      <c r="E1107" s="28" t="s">
        <v>293</v>
      </c>
      <c r="F1107" s="27" t="s">
        <v>292</v>
      </c>
      <c r="G1107" s="28" t="s">
        <v>322</v>
      </c>
      <c r="H1107" s="27" t="s">
        <v>321</v>
      </c>
      <c r="M1107"/>
    </row>
    <row r="1108" spans="1:13" ht="19.899999999999999" customHeight="1" x14ac:dyDescent="0.25">
      <c r="A1108" s="26" t="s">
        <v>120</v>
      </c>
      <c r="B1108" s="29" t="s">
        <v>302</v>
      </c>
      <c r="C1108" s="26" t="s">
        <v>301</v>
      </c>
      <c r="D1108" s="27" t="s">
        <v>2662</v>
      </c>
      <c r="E1108" s="28" t="s">
        <v>293</v>
      </c>
      <c r="F1108" s="27" t="s">
        <v>292</v>
      </c>
      <c r="G1108" s="28" t="s">
        <v>320</v>
      </c>
      <c r="H1108" s="27" t="s">
        <v>319</v>
      </c>
      <c r="M1108"/>
    </row>
    <row r="1109" spans="1:13" ht="19.899999999999999" customHeight="1" x14ac:dyDescent="0.25">
      <c r="A1109" s="26" t="s">
        <v>120</v>
      </c>
      <c r="B1109" s="29" t="s">
        <v>302</v>
      </c>
      <c r="C1109" s="26" t="s">
        <v>301</v>
      </c>
      <c r="D1109" s="27" t="s">
        <v>2662</v>
      </c>
      <c r="E1109" s="28" t="s">
        <v>293</v>
      </c>
      <c r="F1109" s="27" t="s">
        <v>292</v>
      </c>
      <c r="G1109" s="28" t="s">
        <v>318</v>
      </c>
      <c r="H1109" s="27" t="s">
        <v>317</v>
      </c>
      <c r="M1109"/>
    </row>
    <row r="1110" spans="1:13" ht="19.899999999999999" customHeight="1" x14ac:dyDescent="0.25">
      <c r="A1110" s="26" t="s">
        <v>120</v>
      </c>
      <c r="B1110" s="29" t="s">
        <v>302</v>
      </c>
      <c r="C1110" s="26" t="s">
        <v>301</v>
      </c>
      <c r="D1110" s="27" t="s">
        <v>2662</v>
      </c>
      <c r="E1110" s="28" t="s">
        <v>293</v>
      </c>
      <c r="F1110" s="27" t="s">
        <v>292</v>
      </c>
      <c r="G1110" s="28" t="s">
        <v>316</v>
      </c>
      <c r="H1110" s="27" t="s">
        <v>315</v>
      </c>
      <c r="M1110"/>
    </row>
    <row r="1111" spans="1:13" ht="19.899999999999999" customHeight="1" x14ac:dyDescent="0.25">
      <c r="A1111" s="26" t="s">
        <v>120</v>
      </c>
      <c r="B1111" s="29" t="s">
        <v>302</v>
      </c>
      <c r="C1111" s="26" t="s">
        <v>301</v>
      </c>
      <c r="D1111" s="27" t="s">
        <v>2662</v>
      </c>
      <c r="E1111" s="28" t="s">
        <v>293</v>
      </c>
      <c r="F1111" s="27" t="s">
        <v>292</v>
      </c>
      <c r="G1111" s="28" t="s">
        <v>314</v>
      </c>
      <c r="H1111" s="27" t="s">
        <v>313</v>
      </c>
      <c r="M1111"/>
    </row>
    <row r="1112" spans="1:13" ht="19.899999999999999" customHeight="1" x14ac:dyDescent="0.25">
      <c r="A1112" s="26" t="s">
        <v>120</v>
      </c>
      <c r="B1112" s="29" t="s">
        <v>302</v>
      </c>
      <c r="C1112" s="26" t="s">
        <v>301</v>
      </c>
      <c r="D1112" s="27" t="s">
        <v>2662</v>
      </c>
      <c r="E1112" s="28" t="s">
        <v>293</v>
      </c>
      <c r="F1112" s="27" t="s">
        <v>292</v>
      </c>
      <c r="G1112" s="28" t="s">
        <v>312</v>
      </c>
      <c r="H1112" s="27" t="s">
        <v>311</v>
      </c>
      <c r="M1112"/>
    </row>
    <row r="1113" spans="1:13" ht="19.899999999999999" customHeight="1" x14ac:dyDescent="0.25">
      <c r="A1113" s="26" t="s">
        <v>120</v>
      </c>
      <c r="B1113" s="29" t="s">
        <v>302</v>
      </c>
      <c r="C1113" s="26" t="s">
        <v>301</v>
      </c>
      <c r="D1113" s="27" t="s">
        <v>2662</v>
      </c>
      <c r="E1113" s="28" t="s">
        <v>293</v>
      </c>
      <c r="F1113" s="27" t="s">
        <v>292</v>
      </c>
      <c r="G1113" s="28" t="s">
        <v>310</v>
      </c>
      <c r="H1113" s="27" t="s">
        <v>309</v>
      </c>
      <c r="M1113"/>
    </row>
    <row r="1114" spans="1:13" ht="19.899999999999999" customHeight="1" x14ac:dyDescent="0.25">
      <c r="A1114" s="26" t="s">
        <v>120</v>
      </c>
      <c r="B1114" s="29" t="s">
        <v>302</v>
      </c>
      <c r="C1114" s="26" t="s">
        <v>301</v>
      </c>
      <c r="D1114" s="27" t="s">
        <v>2662</v>
      </c>
      <c r="E1114" s="28" t="s">
        <v>293</v>
      </c>
      <c r="F1114" s="27" t="s">
        <v>292</v>
      </c>
      <c r="G1114" s="28" t="s">
        <v>308</v>
      </c>
      <c r="H1114" s="27" t="s">
        <v>307</v>
      </c>
      <c r="M1114"/>
    </row>
    <row r="1115" spans="1:13" ht="19.899999999999999" customHeight="1" x14ac:dyDescent="0.25">
      <c r="A1115" s="26" t="s">
        <v>120</v>
      </c>
      <c r="B1115" s="29" t="s">
        <v>302</v>
      </c>
      <c r="C1115" s="26" t="s">
        <v>301</v>
      </c>
      <c r="D1115" s="27" t="s">
        <v>2662</v>
      </c>
      <c r="E1115" s="28" t="s">
        <v>293</v>
      </c>
      <c r="F1115" s="27" t="s">
        <v>292</v>
      </c>
      <c r="G1115" s="28" t="s">
        <v>306</v>
      </c>
      <c r="H1115" s="27" t="s">
        <v>305</v>
      </c>
      <c r="M1115"/>
    </row>
    <row r="1116" spans="1:13" ht="19.899999999999999" customHeight="1" x14ac:dyDescent="0.25">
      <c r="A1116" s="26" t="s">
        <v>120</v>
      </c>
      <c r="B1116" s="29" t="s">
        <v>302</v>
      </c>
      <c r="C1116" s="26" t="s">
        <v>301</v>
      </c>
      <c r="D1116" s="27" t="s">
        <v>2662</v>
      </c>
      <c r="E1116" s="28" t="s">
        <v>293</v>
      </c>
      <c r="F1116" s="27" t="s">
        <v>292</v>
      </c>
      <c r="G1116" s="28" t="s">
        <v>304</v>
      </c>
      <c r="H1116" s="27" t="s">
        <v>303</v>
      </c>
      <c r="M1116"/>
    </row>
    <row r="1117" spans="1:13" ht="19.899999999999999" customHeight="1" x14ac:dyDescent="0.25">
      <c r="A1117" s="26" t="s">
        <v>120</v>
      </c>
      <c r="B1117" s="29" t="s">
        <v>302</v>
      </c>
      <c r="C1117" s="26" t="s">
        <v>301</v>
      </c>
      <c r="D1117" s="27" t="s">
        <v>2662</v>
      </c>
      <c r="E1117" s="28" t="s">
        <v>293</v>
      </c>
      <c r="F1117" s="27" t="s">
        <v>292</v>
      </c>
      <c r="G1117" s="28" t="s">
        <v>300</v>
      </c>
      <c r="H1117" s="27" t="s">
        <v>299</v>
      </c>
      <c r="M1117"/>
    </row>
    <row r="1118" spans="1:13" ht="19.899999999999999" customHeight="1" x14ac:dyDescent="0.25">
      <c r="A1118" s="26" t="s">
        <v>120</v>
      </c>
      <c r="B1118" s="29" t="s">
        <v>261</v>
      </c>
      <c r="C1118" s="26" t="s">
        <v>260</v>
      </c>
      <c r="D1118" s="27" t="s">
        <v>2662</v>
      </c>
      <c r="E1118" s="28" t="s">
        <v>293</v>
      </c>
      <c r="F1118" s="27" t="s">
        <v>292</v>
      </c>
      <c r="G1118" s="28" t="s">
        <v>298</v>
      </c>
      <c r="H1118" s="27" t="s">
        <v>297</v>
      </c>
      <c r="M1118"/>
    </row>
    <row r="1119" spans="1:13" ht="19.899999999999999" customHeight="1" x14ac:dyDescent="0.25">
      <c r="A1119" s="26" t="s">
        <v>120</v>
      </c>
      <c r="B1119" s="29" t="s">
        <v>261</v>
      </c>
      <c r="C1119" s="26" t="s">
        <v>260</v>
      </c>
      <c r="D1119" s="27" t="s">
        <v>2662</v>
      </c>
      <c r="E1119" s="28" t="s">
        <v>293</v>
      </c>
      <c r="F1119" s="27" t="s">
        <v>292</v>
      </c>
      <c r="G1119" s="28" t="s">
        <v>296</v>
      </c>
      <c r="H1119" s="27" t="s">
        <v>295</v>
      </c>
      <c r="M1119"/>
    </row>
    <row r="1120" spans="1:13" ht="19.899999999999999" customHeight="1" x14ac:dyDescent="0.25">
      <c r="A1120" s="26" t="s">
        <v>120</v>
      </c>
      <c r="B1120" s="29" t="s">
        <v>261</v>
      </c>
      <c r="C1120" s="26" t="s">
        <v>260</v>
      </c>
      <c r="D1120" s="27" t="s">
        <v>2662</v>
      </c>
      <c r="E1120" s="28" t="s">
        <v>293</v>
      </c>
      <c r="F1120" s="27" t="s">
        <v>292</v>
      </c>
      <c r="G1120" s="28" t="s">
        <v>291</v>
      </c>
      <c r="H1120" s="27" t="s">
        <v>290</v>
      </c>
      <c r="M1120"/>
    </row>
    <row r="1121" spans="1:13" ht="19.899999999999999" customHeight="1" x14ac:dyDescent="0.25">
      <c r="A1121" s="26" t="s">
        <v>120</v>
      </c>
      <c r="B1121" s="29" t="s">
        <v>261</v>
      </c>
      <c r="C1121" s="26" t="s">
        <v>260</v>
      </c>
      <c r="D1121" s="27" t="s">
        <v>2663</v>
      </c>
      <c r="E1121" s="28" t="s">
        <v>270</v>
      </c>
      <c r="F1121" s="27" t="s">
        <v>269</v>
      </c>
      <c r="G1121" s="28" t="s">
        <v>289</v>
      </c>
      <c r="H1121" s="27" t="s">
        <v>288</v>
      </c>
      <c r="M1121"/>
    </row>
    <row r="1122" spans="1:13" ht="19.899999999999999" customHeight="1" x14ac:dyDescent="0.25">
      <c r="A1122" s="26" t="s">
        <v>120</v>
      </c>
      <c r="B1122" s="29" t="s">
        <v>261</v>
      </c>
      <c r="C1122" s="26" t="s">
        <v>260</v>
      </c>
      <c r="D1122" s="27" t="s">
        <v>2663</v>
      </c>
      <c r="E1122" s="28" t="s">
        <v>270</v>
      </c>
      <c r="F1122" s="27" t="s">
        <v>269</v>
      </c>
      <c r="G1122" s="28" t="s">
        <v>287</v>
      </c>
      <c r="H1122" s="27" t="s">
        <v>286</v>
      </c>
      <c r="M1122"/>
    </row>
    <row r="1123" spans="1:13" ht="19.899999999999999" customHeight="1" x14ac:dyDescent="0.25">
      <c r="A1123" s="26" t="s">
        <v>120</v>
      </c>
      <c r="B1123" s="29" t="s">
        <v>261</v>
      </c>
      <c r="C1123" s="26" t="s">
        <v>260</v>
      </c>
      <c r="D1123" s="27" t="s">
        <v>2663</v>
      </c>
      <c r="E1123" s="28" t="s">
        <v>270</v>
      </c>
      <c r="F1123" s="27" t="s">
        <v>269</v>
      </c>
      <c r="G1123" s="28" t="s">
        <v>285</v>
      </c>
      <c r="H1123" s="27" t="s">
        <v>284</v>
      </c>
      <c r="M1123"/>
    </row>
    <row r="1124" spans="1:13" ht="19.899999999999999" customHeight="1" x14ac:dyDescent="0.25">
      <c r="A1124" s="26" t="s">
        <v>120</v>
      </c>
      <c r="B1124" s="29" t="s">
        <v>261</v>
      </c>
      <c r="C1124" s="26" t="s">
        <v>260</v>
      </c>
      <c r="D1124" s="27" t="s">
        <v>2663</v>
      </c>
      <c r="E1124" s="28" t="s">
        <v>270</v>
      </c>
      <c r="F1124" s="27" t="s">
        <v>269</v>
      </c>
      <c r="G1124" s="28" t="s">
        <v>283</v>
      </c>
      <c r="H1124" s="27" t="s">
        <v>281</v>
      </c>
      <c r="M1124"/>
    </row>
    <row r="1125" spans="1:13" ht="19.899999999999999" customHeight="1" x14ac:dyDescent="0.25">
      <c r="A1125" s="26" t="s">
        <v>120</v>
      </c>
      <c r="B1125" s="29" t="s">
        <v>261</v>
      </c>
      <c r="C1125" s="26" t="s">
        <v>260</v>
      </c>
      <c r="D1125" s="27" t="s">
        <v>2663</v>
      </c>
      <c r="E1125" s="28" t="s">
        <v>270</v>
      </c>
      <c r="F1125" s="27" t="s">
        <v>269</v>
      </c>
      <c r="G1125" s="28" t="s">
        <v>282</v>
      </c>
      <c r="H1125" s="27" t="s">
        <v>281</v>
      </c>
      <c r="M1125"/>
    </row>
    <row r="1126" spans="1:13" ht="19.899999999999999" customHeight="1" x14ac:dyDescent="0.25">
      <c r="A1126" s="26" t="s">
        <v>120</v>
      </c>
      <c r="B1126" s="29" t="s">
        <v>261</v>
      </c>
      <c r="C1126" s="26" t="s">
        <v>260</v>
      </c>
      <c r="D1126" s="27" t="s">
        <v>2663</v>
      </c>
      <c r="E1126" s="28" t="s">
        <v>270</v>
      </c>
      <c r="F1126" s="27" t="s">
        <v>269</v>
      </c>
      <c r="G1126" s="28" t="s">
        <v>280</v>
      </c>
      <c r="H1126" s="27" t="s">
        <v>279</v>
      </c>
      <c r="M1126"/>
    </row>
    <row r="1127" spans="1:13" ht="19.899999999999999" customHeight="1" x14ac:dyDescent="0.25">
      <c r="A1127" s="26" t="s">
        <v>120</v>
      </c>
      <c r="B1127" s="29" t="s">
        <v>261</v>
      </c>
      <c r="C1127" s="26" t="s">
        <v>260</v>
      </c>
      <c r="D1127" s="27" t="s">
        <v>2663</v>
      </c>
      <c r="E1127" s="28" t="s">
        <v>270</v>
      </c>
      <c r="F1127" s="27" t="s">
        <v>269</v>
      </c>
      <c r="G1127" s="28" t="s">
        <v>278</v>
      </c>
      <c r="H1127" s="27" t="s">
        <v>277</v>
      </c>
      <c r="M1127"/>
    </row>
    <row r="1128" spans="1:13" ht="19.899999999999999" customHeight="1" x14ac:dyDescent="0.25">
      <c r="A1128" s="26" t="s">
        <v>120</v>
      </c>
      <c r="B1128" s="29" t="s">
        <v>261</v>
      </c>
      <c r="C1128" s="26" t="s">
        <v>260</v>
      </c>
      <c r="D1128" s="27" t="s">
        <v>2663</v>
      </c>
      <c r="E1128" s="28" t="s">
        <v>270</v>
      </c>
      <c r="F1128" s="27" t="s">
        <v>269</v>
      </c>
      <c r="G1128" s="28" t="s">
        <v>276</v>
      </c>
      <c r="H1128" s="27" t="s">
        <v>275</v>
      </c>
      <c r="M1128"/>
    </row>
    <row r="1129" spans="1:13" ht="19.899999999999999" customHeight="1" x14ac:dyDescent="0.25">
      <c r="A1129" s="26" t="s">
        <v>120</v>
      </c>
      <c r="B1129" s="29" t="s">
        <v>261</v>
      </c>
      <c r="C1129" s="26" t="s">
        <v>260</v>
      </c>
      <c r="D1129" s="27" t="s">
        <v>2663</v>
      </c>
      <c r="E1129" s="28" t="s">
        <v>270</v>
      </c>
      <c r="F1129" s="27" t="s">
        <v>269</v>
      </c>
      <c r="G1129" s="28" t="s">
        <v>274</v>
      </c>
      <c r="H1129" s="27" t="s">
        <v>273</v>
      </c>
      <c r="M1129"/>
    </row>
    <row r="1130" spans="1:13" ht="19.899999999999999" customHeight="1" x14ac:dyDescent="0.25">
      <c r="A1130" s="26" t="s">
        <v>120</v>
      </c>
      <c r="B1130" s="29" t="s">
        <v>261</v>
      </c>
      <c r="C1130" s="26" t="s">
        <v>260</v>
      </c>
      <c r="D1130" s="27" t="s">
        <v>2663</v>
      </c>
      <c r="E1130" s="28" t="s">
        <v>270</v>
      </c>
      <c r="F1130" s="27" t="s">
        <v>269</v>
      </c>
      <c r="G1130" s="28" t="s">
        <v>272</v>
      </c>
      <c r="H1130" s="27" t="s">
        <v>271</v>
      </c>
      <c r="M1130"/>
    </row>
    <row r="1131" spans="1:13" ht="19.899999999999999" customHeight="1" x14ac:dyDescent="0.25">
      <c r="A1131" s="26" t="s">
        <v>120</v>
      </c>
      <c r="B1131" s="29" t="s">
        <v>261</v>
      </c>
      <c r="C1131" s="26" t="s">
        <v>260</v>
      </c>
      <c r="D1131" s="27" t="s">
        <v>2663</v>
      </c>
      <c r="E1131" s="28" t="s">
        <v>270</v>
      </c>
      <c r="F1131" s="27" t="s">
        <v>269</v>
      </c>
      <c r="G1131" s="28" t="s">
        <v>268</v>
      </c>
      <c r="H1131" s="27" t="s">
        <v>267</v>
      </c>
      <c r="M1131"/>
    </row>
    <row r="1132" spans="1:13" ht="19.899999999999999" customHeight="1" x14ac:dyDescent="0.25">
      <c r="A1132" s="26" t="s">
        <v>120</v>
      </c>
      <c r="B1132" s="29" t="s">
        <v>261</v>
      </c>
      <c r="C1132" s="26" t="s">
        <v>260</v>
      </c>
      <c r="D1132" s="27" t="s">
        <v>2663</v>
      </c>
      <c r="E1132" s="28" t="s">
        <v>240</v>
      </c>
      <c r="F1132" s="27" t="s">
        <v>239</v>
      </c>
      <c r="G1132" s="28" t="s">
        <v>266</v>
      </c>
      <c r="H1132" s="27" t="s">
        <v>265</v>
      </c>
      <c r="M1132"/>
    </row>
    <row r="1133" spans="1:13" ht="19.899999999999999" customHeight="1" x14ac:dyDescent="0.25">
      <c r="A1133" s="26" t="s">
        <v>120</v>
      </c>
      <c r="B1133" s="29" t="s">
        <v>261</v>
      </c>
      <c r="C1133" s="26" t="s">
        <v>260</v>
      </c>
      <c r="D1133" s="27" t="s">
        <v>2663</v>
      </c>
      <c r="E1133" s="28" t="s">
        <v>240</v>
      </c>
      <c r="F1133" s="27" t="s">
        <v>239</v>
      </c>
      <c r="G1133" s="28" t="s">
        <v>264</v>
      </c>
      <c r="H1133" s="27" t="s">
        <v>239</v>
      </c>
      <c r="M1133"/>
    </row>
    <row r="1134" spans="1:13" ht="19.899999999999999" customHeight="1" x14ac:dyDescent="0.25">
      <c r="A1134" s="26" t="s">
        <v>120</v>
      </c>
      <c r="B1134" s="29" t="s">
        <v>261</v>
      </c>
      <c r="C1134" s="26" t="s">
        <v>260</v>
      </c>
      <c r="D1134" s="27" t="s">
        <v>2663</v>
      </c>
      <c r="E1134" s="28" t="s">
        <v>240</v>
      </c>
      <c r="F1134" s="27" t="s">
        <v>239</v>
      </c>
      <c r="G1134" s="28" t="s">
        <v>263</v>
      </c>
      <c r="H1134" s="27" t="s">
        <v>262</v>
      </c>
      <c r="M1134"/>
    </row>
    <row r="1135" spans="1:13" ht="19.899999999999999" customHeight="1" x14ac:dyDescent="0.25">
      <c r="A1135" s="26" t="s">
        <v>120</v>
      </c>
      <c r="B1135" s="29" t="s">
        <v>261</v>
      </c>
      <c r="C1135" s="26" t="s">
        <v>260</v>
      </c>
      <c r="D1135" s="27" t="s">
        <v>2663</v>
      </c>
      <c r="E1135" s="28" t="s">
        <v>240</v>
      </c>
      <c r="F1135" s="27" t="s">
        <v>239</v>
      </c>
      <c r="G1135" s="28" t="s">
        <v>259</v>
      </c>
      <c r="H1135" s="27" t="s">
        <v>258</v>
      </c>
      <c r="M1135"/>
    </row>
    <row r="1136" spans="1:13" ht="19.899999999999999" customHeight="1" x14ac:dyDescent="0.25">
      <c r="A1136" s="26" t="s">
        <v>257</v>
      </c>
      <c r="B1136" s="29" t="s">
        <v>256</v>
      </c>
      <c r="C1136" s="26" t="s">
        <v>255</v>
      </c>
      <c r="D1136" s="27" t="s">
        <v>2663</v>
      </c>
      <c r="E1136" s="28" t="s">
        <v>240</v>
      </c>
      <c r="F1136" s="27" t="s">
        <v>239</v>
      </c>
      <c r="G1136" s="28" t="s">
        <v>254</v>
      </c>
      <c r="H1136" s="27" t="s">
        <v>253</v>
      </c>
      <c r="M1136"/>
    </row>
    <row r="1137" spans="1:13" ht="19.899999999999999" customHeight="1" x14ac:dyDescent="0.25">
      <c r="A1137" s="26" t="s">
        <v>120</v>
      </c>
      <c r="B1137" s="29" t="s">
        <v>220</v>
      </c>
      <c r="C1137" s="26" t="s">
        <v>219</v>
      </c>
      <c r="D1137" s="27" t="s">
        <v>2663</v>
      </c>
      <c r="E1137" s="28" t="s">
        <v>240</v>
      </c>
      <c r="F1137" s="27" t="s">
        <v>239</v>
      </c>
      <c r="G1137" s="28" t="s">
        <v>252</v>
      </c>
      <c r="H1137" s="27" t="s">
        <v>251</v>
      </c>
      <c r="M1137"/>
    </row>
    <row r="1138" spans="1:13" ht="19.899999999999999" customHeight="1" x14ac:dyDescent="0.25">
      <c r="A1138" s="26" t="s">
        <v>120</v>
      </c>
      <c r="B1138" s="29" t="s">
        <v>220</v>
      </c>
      <c r="C1138" s="26" t="s">
        <v>219</v>
      </c>
      <c r="D1138" s="27" t="s">
        <v>2663</v>
      </c>
      <c r="E1138" s="28" t="s">
        <v>240</v>
      </c>
      <c r="F1138" s="27" t="s">
        <v>239</v>
      </c>
      <c r="G1138" s="28" t="s">
        <v>250</v>
      </c>
      <c r="H1138" s="27" t="s">
        <v>249</v>
      </c>
      <c r="M1138"/>
    </row>
    <row r="1139" spans="1:13" ht="19.899999999999999" customHeight="1" x14ac:dyDescent="0.25">
      <c r="A1139" s="26" t="s">
        <v>120</v>
      </c>
      <c r="B1139" s="29" t="s">
        <v>220</v>
      </c>
      <c r="C1139" s="26" t="s">
        <v>219</v>
      </c>
      <c r="D1139" s="27" t="s">
        <v>2663</v>
      </c>
      <c r="E1139" s="28" t="s">
        <v>240</v>
      </c>
      <c r="F1139" s="27" t="s">
        <v>239</v>
      </c>
      <c r="G1139" s="28" t="s">
        <v>248</v>
      </c>
      <c r="H1139" s="27" t="s">
        <v>247</v>
      </c>
      <c r="M1139"/>
    </row>
    <row r="1140" spans="1:13" ht="19.899999999999999" customHeight="1" x14ac:dyDescent="0.25">
      <c r="A1140" s="26" t="s">
        <v>120</v>
      </c>
      <c r="B1140" s="29" t="s">
        <v>220</v>
      </c>
      <c r="C1140" s="26" t="s">
        <v>219</v>
      </c>
      <c r="D1140" s="27" t="s">
        <v>2663</v>
      </c>
      <c r="E1140" s="28" t="s">
        <v>240</v>
      </c>
      <c r="F1140" s="27" t="s">
        <v>239</v>
      </c>
      <c r="G1140" s="28" t="s">
        <v>246</v>
      </c>
      <c r="H1140" s="27" t="s">
        <v>245</v>
      </c>
      <c r="M1140"/>
    </row>
    <row r="1141" spans="1:13" ht="19.899999999999999" customHeight="1" x14ac:dyDescent="0.25">
      <c r="A1141" s="26" t="s">
        <v>120</v>
      </c>
      <c r="B1141" s="29" t="s">
        <v>220</v>
      </c>
      <c r="C1141" s="26" t="s">
        <v>219</v>
      </c>
      <c r="D1141" s="27" t="s">
        <v>2663</v>
      </c>
      <c r="E1141" s="28" t="s">
        <v>240</v>
      </c>
      <c r="F1141" s="27" t="s">
        <v>239</v>
      </c>
      <c r="G1141" s="28" t="s">
        <v>244</v>
      </c>
      <c r="H1141" s="27" t="s">
        <v>243</v>
      </c>
      <c r="M1141"/>
    </row>
    <row r="1142" spans="1:13" ht="19.899999999999999" customHeight="1" x14ac:dyDescent="0.25">
      <c r="A1142" s="26" t="s">
        <v>120</v>
      </c>
      <c r="B1142" s="29" t="s">
        <v>220</v>
      </c>
      <c r="C1142" s="26" t="s">
        <v>219</v>
      </c>
      <c r="D1142" s="27" t="s">
        <v>2663</v>
      </c>
      <c r="E1142" s="28" t="s">
        <v>240</v>
      </c>
      <c r="F1142" s="27" t="s">
        <v>239</v>
      </c>
      <c r="G1142" s="28" t="s">
        <v>242</v>
      </c>
      <c r="H1142" s="27" t="s">
        <v>241</v>
      </c>
      <c r="M1142"/>
    </row>
    <row r="1143" spans="1:13" ht="19.899999999999999" customHeight="1" x14ac:dyDescent="0.25">
      <c r="A1143" s="26" t="s">
        <v>120</v>
      </c>
      <c r="B1143" s="29" t="s">
        <v>220</v>
      </c>
      <c r="C1143" s="26" t="s">
        <v>219</v>
      </c>
      <c r="D1143" s="27" t="s">
        <v>2663</v>
      </c>
      <c r="E1143" s="28" t="s">
        <v>240</v>
      </c>
      <c r="F1143" s="27" t="s">
        <v>239</v>
      </c>
      <c r="G1143" s="28" t="s">
        <v>238</v>
      </c>
      <c r="H1143" s="27" t="s">
        <v>237</v>
      </c>
      <c r="M1143"/>
    </row>
    <row r="1144" spans="1:13" ht="19.899999999999999" customHeight="1" x14ac:dyDescent="0.25">
      <c r="A1144" s="26" t="s">
        <v>120</v>
      </c>
      <c r="B1144" s="29" t="s">
        <v>220</v>
      </c>
      <c r="C1144" s="26" t="s">
        <v>219</v>
      </c>
      <c r="D1144" s="27" t="s">
        <v>2663</v>
      </c>
      <c r="E1144" s="28" t="s">
        <v>190</v>
      </c>
      <c r="F1144" s="27" t="s">
        <v>189</v>
      </c>
      <c r="G1144" s="28" t="s">
        <v>236</v>
      </c>
      <c r="H1144" s="27" t="s">
        <v>235</v>
      </c>
      <c r="M1144"/>
    </row>
    <row r="1145" spans="1:13" ht="19.899999999999999" customHeight="1" x14ac:dyDescent="0.25">
      <c r="A1145" s="26" t="s">
        <v>120</v>
      </c>
      <c r="B1145" s="29" t="s">
        <v>220</v>
      </c>
      <c r="C1145" s="26" t="s">
        <v>219</v>
      </c>
      <c r="D1145" s="27" t="s">
        <v>2663</v>
      </c>
      <c r="E1145" s="28" t="s">
        <v>190</v>
      </c>
      <c r="F1145" s="27" t="s">
        <v>189</v>
      </c>
      <c r="G1145" s="28" t="s">
        <v>234</v>
      </c>
      <c r="H1145" s="27" t="s">
        <v>233</v>
      </c>
      <c r="M1145"/>
    </row>
    <row r="1146" spans="1:13" ht="19.899999999999999" customHeight="1" x14ac:dyDescent="0.25">
      <c r="A1146" s="26" t="s">
        <v>120</v>
      </c>
      <c r="B1146" s="29" t="s">
        <v>220</v>
      </c>
      <c r="C1146" s="26" t="s">
        <v>219</v>
      </c>
      <c r="D1146" s="27" t="s">
        <v>2663</v>
      </c>
      <c r="E1146" s="28" t="s">
        <v>190</v>
      </c>
      <c r="F1146" s="27" t="s">
        <v>189</v>
      </c>
      <c r="G1146" s="28" t="s">
        <v>232</v>
      </c>
      <c r="H1146" s="27" t="s">
        <v>231</v>
      </c>
      <c r="M1146"/>
    </row>
    <row r="1147" spans="1:13" ht="19.899999999999999" customHeight="1" x14ac:dyDescent="0.25">
      <c r="A1147" s="26" t="s">
        <v>120</v>
      </c>
      <c r="B1147" s="29" t="s">
        <v>220</v>
      </c>
      <c r="C1147" s="26" t="s">
        <v>219</v>
      </c>
      <c r="D1147" s="27" t="s">
        <v>2663</v>
      </c>
      <c r="E1147" s="28" t="s">
        <v>190</v>
      </c>
      <c r="F1147" s="27" t="s">
        <v>189</v>
      </c>
      <c r="G1147" s="28" t="s">
        <v>230</v>
      </c>
      <c r="H1147" s="27" t="s">
        <v>229</v>
      </c>
      <c r="M1147"/>
    </row>
    <row r="1148" spans="1:13" ht="19.899999999999999" customHeight="1" x14ac:dyDescent="0.25">
      <c r="A1148" s="26" t="s">
        <v>120</v>
      </c>
      <c r="B1148" s="29" t="s">
        <v>220</v>
      </c>
      <c r="C1148" s="26" t="s">
        <v>219</v>
      </c>
      <c r="D1148" s="27" t="s">
        <v>2663</v>
      </c>
      <c r="E1148" s="28" t="s">
        <v>190</v>
      </c>
      <c r="F1148" s="27" t="s">
        <v>189</v>
      </c>
      <c r="G1148" s="28" t="s">
        <v>228</v>
      </c>
      <c r="H1148" s="27" t="s">
        <v>227</v>
      </c>
      <c r="M1148"/>
    </row>
    <row r="1149" spans="1:13" ht="19.899999999999999" customHeight="1" x14ac:dyDescent="0.25">
      <c r="A1149" s="26" t="s">
        <v>120</v>
      </c>
      <c r="B1149" s="29" t="s">
        <v>220</v>
      </c>
      <c r="C1149" s="26" t="s">
        <v>219</v>
      </c>
      <c r="D1149" s="27" t="s">
        <v>2663</v>
      </c>
      <c r="E1149" s="28" t="s">
        <v>190</v>
      </c>
      <c r="F1149" s="27" t="s">
        <v>189</v>
      </c>
      <c r="G1149" s="28" t="s">
        <v>226</v>
      </c>
      <c r="H1149" s="27" t="s">
        <v>225</v>
      </c>
      <c r="M1149"/>
    </row>
    <row r="1150" spans="1:13" ht="19.899999999999999" customHeight="1" x14ac:dyDescent="0.25">
      <c r="A1150" s="26" t="s">
        <v>120</v>
      </c>
      <c r="B1150" s="29" t="s">
        <v>220</v>
      </c>
      <c r="C1150" s="26" t="s">
        <v>219</v>
      </c>
      <c r="D1150" s="27" t="s">
        <v>2663</v>
      </c>
      <c r="E1150" s="28" t="s">
        <v>190</v>
      </c>
      <c r="F1150" s="27" t="s">
        <v>189</v>
      </c>
      <c r="G1150" s="28" t="s">
        <v>224</v>
      </c>
      <c r="H1150" s="27" t="s">
        <v>223</v>
      </c>
      <c r="M1150"/>
    </row>
    <row r="1151" spans="1:13" ht="19.899999999999999" customHeight="1" x14ac:dyDescent="0.25">
      <c r="A1151" s="26" t="s">
        <v>120</v>
      </c>
      <c r="B1151" s="29" t="s">
        <v>220</v>
      </c>
      <c r="C1151" s="26" t="s">
        <v>219</v>
      </c>
      <c r="D1151" s="27" t="s">
        <v>2663</v>
      </c>
      <c r="E1151" s="28" t="s">
        <v>190</v>
      </c>
      <c r="F1151" s="27" t="s">
        <v>189</v>
      </c>
      <c r="G1151" s="28" t="s">
        <v>222</v>
      </c>
      <c r="H1151" s="27" t="s">
        <v>221</v>
      </c>
      <c r="M1151"/>
    </row>
    <row r="1152" spans="1:13" ht="19.899999999999999" customHeight="1" x14ac:dyDescent="0.25">
      <c r="A1152" s="26" t="s">
        <v>120</v>
      </c>
      <c r="B1152" s="29" t="s">
        <v>220</v>
      </c>
      <c r="C1152" s="26" t="s">
        <v>219</v>
      </c>
      <c r="D1152" s="27" t="s">
        <v>2663</v>
      </c>
      <c r="E1152" s="28" t="s">
        <v>190</v>
      </c>
      <c r="F1152" s="27" t="s">
        <v>189</v>
      </c>
      <c r="G1152" s="28" t="s">
        <v>218</v>
      </c>
      <c r="H1152" s="27" t="s">
        <v>217</v>
      </c>
      <c r="M1152"/>
    </row>
    <row r="1153" spans="1:13" ht="19.899999999999999" customHeight="1" x14ac:dyDescent="0.25">
      <c r="A1153" s="26" t="s">
        <v>120</v>
      </c>
      <c r="B1153" s="29" t="s">
        <v>200</v>
      </c>
      <c r="C1153" s="26" t="s">
        <v>199</v>
      </c>
      <c r="D1153" s="27" t="s">
        <v>2663</v>
      </c>
      <c r="E1153" s="28" t="s">
        <v>190</v>
      </c>
      <c r="F1153" s="27" t="s">
        <v>189</v>
      </c>
      <c r="G1153" s="28" t="s">
        <v>216</v>
      </c>
      <c r="H1153" s="27" t="s">
        <v>215</v>
      </c>
      <c r="M1153"/>
    </row>
    <row r="1154" spans="1:13" ht="19.899999999999999" customHeight="1" x14ac:dyDescent="0.25">
      <c r="A1154" s="26" t="s">
        <v>120</v>
      </c>
      <c r="B1154" s="29" t="s">
        <v>200</v>
      </c>
      <c r="C1154" s="26" t="s">
        <v>199</v>
      </c>
      <c r="D1154" s="27" t="s">
        <v>2663</v>
      </c>
      <c r="E1154" s="28" t="s">
        <v>190</v>
      </c>
      <c r="F1154" s="27" t="s">
        <v>189</v>
      </c>
      <c r="G1154" s="28" t="s">
        <v>214</v>
      </c>
      <c r="H1154" s="27" t="s">
        <v>213</v>
      </c>
      <c r="M1154"/>
    </row>
    <row r="1155" spans="1:13" ht="19.899999999999999" customHeight="1" x14ac:dyDescent="0.25">
      <c r="A1155" s="26" t="s">
        <v>120</v>
      </c>
      <c r="B1155" s="29" t="s">
        <v>200</v>
      </c>
      <c r="C1155" s="26" t="s">
        <v>199</v>
      </c>
      <c r="D1155" s="27" t="s">
        <v>2663</v>
      </c>
      <c r="E1155" s="28" t="s">
        <v>190</v>
      </c>
      <c r="F1155" s="27" t="s">
        <v>189</v>
      </c>
      <c r="G1155" s="28" t="s">
        <v>212</v>
      </c>
      <c r="H1155" s="27" t="s">
        <v>211</v>
      </c>
      <c r="M1155"/>
    </row>
    <row r="1156" spans="1:13" ht="19.899999999999999" customHeight="1" x14ac:dyDescent="0.25">
      <c r="A1156" s="26" t="s">
        <v>120</v>
      </c>
      <c r="B1156" s="29" t="s">
        <v>200</v>
      </c>
      <c r="C1156" s="26" t="s">
        <v>199</v>
      </c>
      <c r="D1156" s="27" t="s">
        <v>2663</v>
      </c>
      <c r="E1156" s="28" t="s">
        <v>190</v>
      </c>
      <c r="F1156" s="27" t="s">
        <v>189</v>
      </c>
      <c r="G1156" s="28" t="s">
        <v>210</v>
      </c>
      <c r="H1156" s="27" t="s">
        <v>209</v>
      </c>
      <c r="M1156"/>
    </row>
    <row r="1157" spans="1:13" ht="19.899999999999999" customHeight="1" x14ac:dyDescent="0.25">
      <c r="A1157" s="26" t="s">
        <v>120</v>
      </c>
      <c r="B1157" s="29" t="s">
        <v>200</v>
      </c>
      <c r="C1157" s="26" t="s">
        <v>199</v>
      </c>
      <c r="D1157" s="27" t="s">
        <v>2663</v>
      </c>
      <c r="E1157" s="28" t="s">
        <v>190</v>
      </c>
      <c r="F1157" s="27" t="s">
        <v>189</v>
      </c>
      <c r="G1157" s="28" t="s">
        <v>208</v>
      </c>
      <c r="H1157" s="27" t="s">
        <v>207</v>
      </c>
      <c r="M1157"/>
    </row>
    <row r="1158" spans="1:13" ht="19.899999999999999" customHeight="1" x14ac:dyDescent="0.25">
      <c r="A1158" s="26" t="s">
        <v>120</v>
      </c>
      <c r="B1158" s="29" t="s">
        <v>200</v>
      </c>
      <c r="C1158" s="26" t="s">
        <v>199</v>
      </c>
      <c r="D1158" s="27" t="s">
        <v>2663</v>
      </c>
      <c r="E1158" s="28" t="s">
        <v>190</v>
      </c>
      <c r="F1158" s="27" t="s">
        <v>189</v>
      </c>
      <c r="G1158" s="28" t="s">
        <v>206</v>
      </c>
      <c r="H1158" s="27" t="s">
        <v>205</v>
      </c>
      <c r="M1158"/>
    </row>
    <row r="1159" spans="1:13" ht="19.899999999999999" customHeight="1" x14ac:dyDescent="0.25">
      <c r="A1159" s="26" t="s">
        <v>120</v>
      </c>
      <c r="B1159" s="29" t="s">
        <v>200</v>
      </c>
      <c r="C1159" s="26" t="s">
        <v>199</v>
      </c>
      <c r="D1159" s="27" t="s">
        <v>2663</v>
      </c>
      <c r="E1159" s="28" t="s">
        <v>190</v>
      </c>
      <c r="F1159" s="27" t="s">
        <v>189</v>
      </c>
      <c r="G1159" s="28" t="s">
        <v>204</v>
      </c>
      <c r="H1159" s="27" t="s">
        <v>203</v>
      </c>
      <c r="M1159"/>
    </row>
    <row r="1160" spans="1:13" ht="19.899999999999999" customHeight="1" x14ac:dyDescent="0.25">
      <c r="A1160" s="26" t="s">
        <v>120</v>
      </c>
      <c r="B1160" s="29" t="s">
        <v>200</v>
      </c>
      <c r="C1160" s="26" t="s">
        <v>199</v>
      </c>
      <c r="D1160" s="27" t="s">
        <v>2663</v>
      </c>
      <c r="E1160" s="28" t="s">
        <v>190</v>
      </c>
      <c r="F1160" s="27" t="s">
        <v>189</v>
      </c>
      <c r="G1160" s="28" t="s">
        <v>202</v>
      </c>
      <c r="H1160" s="27" t="s">
        <v>201</v>
      </c>
      <c r="M1160"/>
    </row>
    <row r="1161" spans="1:13" ht="19.899999999999999" customHeight="1" x14ac:dyDescent="0.25">
      <c r="A1161" s="26" t="s">
        <v>120</v>
      </c>
      <c r="B1161" s="29" t="s">
        <v>200</v>
      </c>
      <c r="C1161" s="26" t="s">
        <v>199</v>
      </c>
      <c r="D1161" s="27" t="s">
        <v>2663</v>
      </c>
      <c r="E1161" s="28" t="s">
        <v>190</v>
      </c>
      <c r="F1161" s="27" t="s">
        <v>189</v>
      </c>
      <c r="G1161" s="28" t="s">
        <v>198</v>
      </c>
      <c r="H1161" s="27" t="s">
        <v>197</v>
      </c>
      <c r="M1161"/>
    </row>
    <row r="1162" spans="1:13" ht="19.899999999999999" customHeight="1" x14ac:dyDescent="0.25">
      <c r="A1162" s="26" t="s">
        <v>120</v>
      </c>
      <c r="B1162" s="29" t="s">
        <v>178</v>
      </c>
      <c r="C1162" s="26" t="s">
        <v>177</v>
      </c>
      <c r="D1162" s="27" t="s">
        <v>2663</v>
      </c>
      <c r="E1162" s="28" t="s">
        <v>190</v>
      </c>
      <c r="F1162" s="27" t="s">
        <v>189</v>
      </c>
      <c r="G1162" s="28" t="s">
        <v>196</v>
      </c>
      <c r="H1162" s="27" t="s">
        <v>195</v>
      </c>
      <c r="M1162"/>
    </row>
    <row r="1163" spans="1:13" ht="19.899999999999999" customHeight="1" x14ac:dyDescent="0.25">
      <c r="A1163" s="26" t="s">
        <v>120</v>
      </c>
      <c r="B1163" s="29" t="s">
        <v>178</v>
      </c>
      <c r="C1163" s="26" t="s">
        <v>177</v>
      </c>
      <c r="D1163" s="27" t="s">
        <v>2663</v>
      </c>
      <c r="E1163" s="28" t="s">
        <v>190</v>
      </c>
      <c r="F1163" s="27" t="s">
        <v>189</v>
      </c>
      <c r="G1163" s="28" t="s">
        <v>194</v>
      </c>
      <c r="H1163" s="27" t="s">
        <v>193</v>
      </c>
      <c r="M1163"/>
    </row>
    <row r="1164" spans="1:13" ht="19.899999999999999" customHeight="1" x14ac:dyDescent="0.25">
      <c r="A1164" s="26" t="s">
        <v>120</v>
      </c>
      <c r="B1164" s="29" t="s">
        <v>178</v>
      </c>
      <c r="C1164" s="26" t="s">
        <v>177</v>
      </c>
      <c r="D1164" s="27" t="s">
        <v>2663</v>
      </c>
      <c r="E1164" s="28" t="s">
        <v>190</v>
      </c>
      <c r="F1164" s="27" t="s">
        <v>189</v>
      </c>
      <c r="G1164" s="28" t="s">
        <v>192</v>
      </c>
      <c r="H1164" s="27" t="s">
        <v>191</v>
      </c>
      <c r="M1164"/>
    </row>
    <row r="1165" spans="1:13" ht="19.899999999999999" customHeight="1" x14ac:dyDescent="0.25">
      <c r="A1165" s="26" t="s">
        <v>120</v>
      </c>
      <c r="B1165" s="29" t="s">
        <v>178</v>
      </c>
      <c r="C1165" s="26" t="s">
        <v>177</v>
      </c>
      <c r="D1165" s="27" t="s">
        <v>2663</v>
      </c>
      <c r="E1165" s="28" t="s">
        <v>190</v>
      </c>
      <c r="F1165" s="27" t="s">
        <v>189</v>
      </c>
      <c r="G1165" s="28" t="s">
        <v>188</v>
      </c>
      <c r="H1165" s="27" t="s">
        <v>187</v>
      </c>
      <c r="M1165"/>
    </row>
    <row r="1166" spans="1:13" ht="19.899999999999999" customHeight="1" x14ac:dyDescent="0.25">
      <c r="A1166" s="26" t="s">
        <v>120</v>
      </c>
      <c r="B1166" s="29" t="s">
        <v>178</v>
      </c>
      <c r="C1166" s="26" t="s">
        <v>177</v>
      </c>
      <c r="D1166" s="27" t="s">
        <v>2663</v>
      </c>
      <c r="E1166" s="28" t="s">
        <v>147</v>
      </c>
      <c r="F1166" s="27" t="s">
        <v>146</v>
      </c>
      <c r="G1166" s="28" t="s">
        <v>186</v>
      </c>
      <c r="H1166" s="27" t="s">
        <v>185</v>
      </c>
      <c r="M1166"/>
    </row>
    <row r="1167" spans="1:13" ht="19.899999999999999" customHeight="1" x14ac:dyDescent="0.25">
      <c r="A1167" s="26" t="s">
        <v>120</v>
      </c>
      <c r="B1167" s="29" t="s">
        <v>178</v>
      </c>
      <c r="C1167" s="26" t="s">
        <v>177</v>
      </c>
      <c r="D1167" s="27" t="s">
        <v>2663</v>
      </c>
      <c r="E1167" s="28" t="s">
        <v>147</v>
      </c>
      <c r="F1167" s="27" t="s">
        <v>146</v>
      </c>
      <c r="G1167" s="28" t="s">
        <v>184</v>
      </c>
      <c r="H1167" s="27" t="s">
        <v>183</v>
      </c>
      <c r="M1167"/>
    </row>
    <row r="1168" spans="1:13" ht="19.899999999999999" customHeight="1" x14ac:dyDescent="0.25">
      <c r="A1168" s="26" t="s">
        <v>120</v>
      </c>
      <c r="B1168" s="29" t="s">
        <v>178</v>
      </c>
      <c r="C1168" s="26" t="s">
        <v>177</v>
      </c>
      <c r="D1168" s="27" t="s">
        <v>2663</v>
      </c>
      <c r="E1168" s="28" t="s">
        <v>147</v>
      </c>
      <c r="F1168" s="27" t="s">
        <v>146</v>
      </c>
      <c r="G1168" s="28" t="s">
        <v>182</v>
      </c>
      <c r="H1168" s="27" t="s">
        <v>181</v>
      </c>
      <c r="M1168"/>
    </row>
    <row r="1169" spans="1:13" ht="19.899999999999999" customHeight="1" x14ac:dyDescent="0.25">
      <c r="A1169" s="26" t="s">
        <v>120</v>
      </c>
      <c r="B1169" s="29" t="s">
        <v>178</v>
      </c>
      <c r="C1169" s="26" t="s">
        <v>177</v>
      </c>
      <c r="D1169" s="27" t="s">
        <v>2663</v>
      </c>
      <c r="E1169" s="28" t="s">
        <v>147</v>
      </c>
      <c r="F1169" s="27" t="s">
        <v>146</v>
      </c>
      <c r="G1169" s="28" t="s">
        <v>180</v>
      </c>
      <c r="H1169" s="27" t="s">
        <v>179</v>
      </c>
      <c r="M1169"/>
    </row>
    <row r="1170" spans="1:13" ht="19.899999999999999" customHeight="1" x14ac:dyDescent="0.25">
      <c r="A1170" s="26" t="s">
        <v>120</v>
      </c>
      <c r="B1170" s="29" t="s">
        <v>178</v>
      </c>
      <c r="C1170" s="26" t="s">
        <v>177</v>
      </c>
      <c r="D1170" s="27" t="s">
        <v>2663</v>
      </c>
      <c r="E1170" s="28" t="s">
        <v>147</v>
      </c>
      <c r="F1170" s="27" t="s">
        <v>146</v>
      </c>
      <c r="G1170" s="28" t="s">
        <v>176</v>
      </c>
      <c r="H1170" s="27" t="s">
        <v>175</v>
      </c>
      <c r="M1170"/>
    </row>
    <row r="1171" spans="1:13" ht="19.899999999999999" customHeight="1" x14ac:dyDescent="0.25">
      <c r="A1171" s="26" t="s">
        <v>120</v>
      </c>
      <c r="B1171" s="29" t="s">
        <v>168</v>
      </c>
      <c r="C1171" s="26" t="s">
        <v>167</v>
      </c>
      <c r="D1171" s="27" t="s">
        <v>2663</v>
      </c>
      <c r="E1171" s="28" t="s">
        <v>147</v>
      </c>
      <c r="F1171" s="27" t="s">
        <v>146</v>
      </c>
      <c r="G1171" s="28" t="s">
        <v>174</v>
      </c>
      <c r="H1171" s="27" t="s">
        <v>173</v>
      </c>
      <c r="M1171"/>
    </row>
    <row r="1172" spans="1:13" ht="19.899999999999999" customHeight="1" x14ac:dyDescent="0.25">
      <c r="A1172" s="26" t="s">
        <v>120</v>
      </c>
      <c r="B1172" s="29" t="s">
        <v>168</v>
      </c>
      <c r="C1172" s="26" t="s">
        <v>167</v>
      </c>
      <c r="D1172" s="27" t="s">
        <v>2663</v>
      </c>
      <c r="E1172" s="28" t="s">
        <v>147</v>
      </c>
      <c r="F1172" s="27" t="s">
        <v>146</v>
      </c>
      <c r="G1172" s="28" t="s">
        <v>172</v>
      </c>
      <c r="H1172" s="27" t="s">
        <v>171</v>
      </c>
      <c r="M1172"/>
    </row>
    <row r="1173" spans="1:13" ht="19.899999999999999" customHeight="1" x14ac:dyDescent="0.25">
      <c r="A1173" s="26" t="s">
        <v>120</v>
      </c>
      <c r="B1173" s="29" t="s">
        <v>168</v>
      </c>
      <c r="C1173" s="26" t="s">
        <v>167</v>
      </c>
      <c r="D1173" s="27" t="s">
        <v>2663</v>
      </c>
      <c r="E1173" s="28" t="s">
        <v>147</v>
      </c>
      <c r="F1173" s="27" t="s">
        <v>146</v>
      </c>
      <c r="G1173" s="28" t="s">
        <v>170</v>
      </c>
      <c r="H1173" s="27" t="s">
        <v>169</v>
      </c>
      <c r="M1173"/>
    </row>
    <row r="1174" spans="1:13" ht="19.899999999999999" customHeight="1" x14ac:dyDescent="0.25">
      <c r="A1174" s="26" t="s">
        <v>120</v>
      </c>
      <c r="B1174" s="29" t="s">
        <v>168</v>
      </c>
      <c r="C1174" s="26" t="s">
        <v>167</v>
      </c>
      <c r="D1174" s="27" t="s">
        <v>2663</v>
      </c>
      <c r="E1174" s="28" t="s">
        <v>147</v>
      </c>
      <c r="F1174" s="27" t="s">
        <v>146</v>
      </c>
      <c r="G1174" s="28" t="s">
        <v>166</v>
      </c>
      <c r="H1174" s="27" t="s">
        <v>165</v>
      </c>
      <c r="M1174"/>
    </row>
    <row r="1175" spans="1:13" ht="19.899999999999999" customHeight="1" x14ac:dyDescent="0.25">
      <c r="A1175" s="26" t="s">
        <v>120</v>
      </c>
      <c r="B1175" s="29" t="s">
        <v>155</v>
      </c>
      <c r="C1175" s="26" t="s">
        <v>154</v>
      </c>
      <c r="D1175" s="27" t="s">
        <v>2663</v>
      </c>
      <c r="E1175" s="28" t="s">
        <v>147</v>
      </c>
      <c r="F1175" s="27" t="s">
        <v>146</v>
      </c>
      <c r="G1175" s="28" t="s">
        <v>164</v>
      </c>
      <c r="H1175" s="27" t="s">
        <v>162</v>
      </c>
      <c r="M1175"/>
    </row>
    <row r="1176" spans="1:13" ht="19.899999999999999" customHeight="1" x14ac:dyDescent="0.25">
      <c r="A1176" s="26" t="s">
        <v>120</v>
      </c>
      <c r="B1176" s="29" t="s">
        <v>155</v>
      </c>
      <c r="C1176" s="26" t="s">
        <v>154</v>
      </c>
      <c r="D1176" s="27" t="s">
        <v>2663</v>
      </c>
      <c r="E1176" s="28" t="s">
        <v>147</v>
      </c>
      <c r="F1176" s="27" t="s">
        <v>146</v>
      </c>
      <c r="G1176" s="28" t="s">
        <v>163</v>
      </c>
      <c r="H1176" s="27" t="s">
        <v>162</v>
      </c>
      <c r="M1176"/>
    </row>
    <row r="1177" spans="1:13" ht="19.899999999999999" customHeight="1" x14ac:dyDescent="0.25">
      <c r="A1177" s="26" t="s">
        <v>120</v>
      </c>
      <c r="B1177" s="29" t="s">
        <v>155</v>
      </c>
      <c r="C1177" s="26" t="s">
        <v>154</v>
      </c>
      <c r="D1177" s="27" t="s">
        <v>2663</v>
      </c>
      <c r="E1177" s="28" t="s">
        <v>147</v>
      </c>
      <c r="F1177" s="27" t="s">
        <v>146</v>
      </c>
      <c r="G1177" s="28" t="s">
        <v>161</v>
      </c>
      <c r="H1177" s="27" t="s">
        <v>160</v>
      </c>
      <c r="M1177"/>
    </row>
    <row r="1178" spans="1:13" ht="19.899999999999999" customHeight="1" x14ac:dyDescent="0.25">
      <c r="A1178" s="26" t="s">
        <v>120</v>
      </c>
      <c r="B1178" s="29" t="s">
        <v>155</v>
      </c>
      <c r="C1178" s="26" t="s">
        <v>154</v>
      </c>
      <c r="D1178" s="27" t="s">
        <v>2663</v>
      </c>
      <c r="E1178" s="28" t="s">
        <v>147</v>
      </c>
      <c r="F1178" s="27" t="s">
        <v>146</v>
      </c>
      <c r="G1178" s="28" t="s">
        <v>159</v>
      </c>
      <c r="H1178" s="27" t="s">
        <v>158</v>
      </c>
      <c r="M1178"/>
    </row>
    <row r="1179" spans="1:13" ht="19.899999999999999" customHeight="1" x14ac:dyDescent="0.25">
      <c r="A1179" s="26" t="s">
        <v>120</v>
      </c>
      <c r="B1179" s="29" t="s">
        <v>155</v>
      </c>
      <c r="C1179" s="26" t="s">
        <v>154</v>
      </c>
      <c r="D1179" s="27" t="s">
        <v>2663</v>
      </c>
      <c r="E1179" s="28" t="s">
        <v>147</v>
      </c>
      <c r="F1179" s="27" t="s">
        <v>146</v>
      </c>
      <c r="G1179" s="28" t="s">
        <v>157</v>
      </c>
      <c r="H1179" s="27" t="s">
        <v>156</v>
      </c>
      <c r="M1179"/>
    </row>
    <row r="1180" spans="1:13" ht="19.899999999999999" customHeight="1" x14ac:dyDescent="0.25">
      <c r="A1180" s="26" t="s">
        <v>120</v>
      </c>
      <c r="B1180" s="29" t="s">
        <v>155</v>
      </c>
      <c r="C1180" s="26" t="s">
        <v>154</v>
      </c>
      <c r="D1180" s="27" t="s">
        <v>2663</v>
      </c>
      <c r="E1180" s="28" t="s">
        <v>147</v>
      </c>
      <c r="F1180" s="27" t="s">
        <v>146</v>
      </c>
      <c r="G1180" s="28" t="s">
        <v>153</v>
      </c>
      <c r="H1180" s="27" t="s">
        <v>152</v>
      </c>
      <c r="M1180"/>
    </row>
    <row r="1181" spans="1:13" ht="19.899999999999999" customHeight="1" x14ac:dyDescent="0.25">
      <c r="A1181" s="26" t="s">
        <v>120</v>
      </c>
      <c r="B1181" s="29" t="s">
        <v>134</v>
      </c>
      <c r="C1181" s="26" t="s">
        <v>133</v>
      </c>
      <c r="D1181" s="27" t="s">
        <v>2663</v>
      </c>
      <c r="E1181" s="28" t="s">
        <v>147</v>
      </c>
      <c r="F1181" s="27" t="s">
        <v>146</v>
      </c>
      <c r="G1181" s="28" t="s">
        <v>151</v>
      </c>
      <c r="H1181" s="27" t="s">
        <v>150</v>
      </c>
      <c r="M1181"/>
    </row>
    <row r="1182" spans="1:13" ht="19.899999999999999" customHeight="1" x14ac:dyDescent="0.25">
      <c r="A1182" s="26" t="s">
        <v>120</v>
      </c>
      <c r="B1182" s="29" t="s">
        <v>134</v>
      </c>
      <c r="C1182" s="26" t="s">
        <v>133</v>
      </c>
      <c r="D1182" s="27" t="s">
        <v>2663</v>
      </c>
      <c r="E1182" s="28" t="s">
        <v>147</v>
      </c>
      <c r="F1182" s="27" t="s">
        <v>146</v>
      </c>
      <c r="G1182" s="28" t="s">
        <v>149</v>
      </c>
      <c r="H1182" s="27" t="s">
        <v>148</v>
      </c>
      <c r="M1182"/>
    </row>
    <row r="1183" spans="1:13" ht="19.899999999999999" customHeight="1" x14ac:dyDescent="0.25">
      <c r="A1183" s="26" t="s">
        <v>120</v>
      </c>
      <c r="B1183" s="29" t="s">
        <v>134</v>
      </c>
      <c r="C1183" s="26" t="s">
        <v>133</v>
      </c>
      <c r="D1183" s="27" t="s">
        <v>2663</v>
      </c>
      <c r="E1183" s="28" t="s">
        <v>147</v>
      </c>
      <c r="F1183" s="27" t="s">
        <v>146</v>
      </c>
      <c r="G1183" s="28" t="s">
        <v>145</v>
      </c>
      <c r="H1183" s="27" t="s">
        <v>144</v>
      </c>
      <c r="M1183"/>
    </row>
    <row r="1184" spans="1:13" ht="19.899999999999999" customHeight="1" x14ac:dyDescent="0.25">
      <c r="A1184" s="26" t="s">
        <v>120</v>
      </c>
      <c r="B1184" s="29" t="s">
        <v>134</v>
      </c>
      <c r="C1184" s="26" t="s">
        <v>133</v>
      </c>
      <c r="D1184" s="27" t="s">
        <v>2663</v>
      </c>
      <c r="E1184" s="28" t="s">
        <v>99</v>
      </c>
      <c r="F1184" s="27" t="s">
        <v>98</v>
      </c>
      <c r="G1184" s="28" t="s">
        <v>143</v>
      </c>
      <c r="H1184" s="27" t="s">
        <v>142</v>
      </c>
      <c r="M1184"/>
    </row>
    <row r="1185" spans="1:13" ht="19.899999999999999" customHeight="1" x14ac:dyDescent="0.25">
      <c r="A1185" s="26" t="s">
        <v>120</v>
      </c>
      <c r="B1185" s="29" t="s">
        <v>134</v>
      </c>
      <c r="C1185" s="26" t="s">
        <v>133</v>
      </c>
      <c r="D1185" s="27" t="s">
        <v>2663</v>
      </c>
      <c r="E1185" s="28" t="s">
        <v>99</v>
      </c>
      <c r="F1185" s="27" t="s">
        <v>98</v>
      </c>
      <c r="G1185" s="28" t="s">
        <v>141</v>
      </c>
      <c r="H1185" s="27" t="s">
        <v>140</v>
      </c>
      <c r="M1185"/>
    </row>
    <row r="1186" spans="1:13" ht="19.899999999999999" customHeight="1" x14ac:dyDescent="0.25">
      <c r="A1186" s="26" t="s">
        <v>120</v>
      </c>
      <c r="B1186" s="29" t="s">
        <v>134</v>
      </c>
      <c r="C1186" s="26" t="s">
        <v>133</v>
      </c>
      <c r="D1186" s="27" t="s">
        <v>2663</v>
      </c>
      <c r="E1186" s="28" t="s">
        <v>99</v>
      </c>
      <c r="F1186" s="27" t="s">
        <v>98</v>
      </c>
      <c r="G1186" s="28" t="s">
        <v>139</v>
      </c>
      <c r="H1186" s="27" t="s">
        <v>138</v>
      </c>
      <c r="M1186"/>
    </row>
    <row r="1187" spans="1:13" ht="19.899999999999999" customHeight="1" x14ac:dyDescent="0.25">
      <c r="A1187" s="26" t="s">
        <v>120</v>
      </c>
      <c r="B1187" s="29" t="s">
        <v>134</v>
      </c>
      <c r="C1187" s="26" t="s">
        <v>133</v>
      </c>
      <c r="D1187" s="27" t="s">
        <v>2663</v>
      </c>
      <c r="E1187" s="28" t="s">
        <v>99</v>
      </c>
      <c r="F1187" s="27" t="s">
        <v>98</v>
      </c>
      <c r="G1187" s="28" t="s">
        <v>137</v>
      </c>
      <c r="H1187" s="27" t="s">
        <v>135</v>
      </c>
      <c r="M1187"/>
    </row>
    <row r="1188" spans="1:13" ht="19.899999999999999" customHeight="1" x14ac:dyDescent="0.25">
      <c r="A1188" s="26" t="s">
        <v>120</v>
      </c>
      <c r="B1188" s="29" t="s">
        <v>134</v>
      </c>
      <c r="C1188" s="26" t="s">
        <v>133</v>
      </c>
      <c r="D1188" s="27" t="s">
        <v>2663</v>
      </c>
      <c r="E1188" s="28" t="s">
        <v>99</v>
      </c>
      <c r="F1188" s="27" t="s">
        <v>98</v>
      </c>
      <c r="G1188" s="28" t="s">
        <v>136</v>
      </c>
      <c r="H1188" s="27" t="s">
        <v>135</v>
      </c>
      <c r="M1188"/>
    </row>
    <row r="1189" spans="1:13" ht="19.899999999999999" customHeight="1" x14ac:dyDescent="0.25">
      <c r="A1189" s="26" t="s">
        <v>120</v>
      </c>
      <c r="B1189" s="29" t="s">
        <v>134</v>
      </c>
      <c r="C1189" s="26" t="s">
        <v>133</v>
      </c>
      <c r="D1189" s="27" t="s">
        <v>2663</v>
      </c>
      <c r="E1189" s="28" t="s">
        <v>99</v>
      </c>
      <c r="F1189" s="27" t="s">
        <v>98</v>
      </c>
      <c r="G1189" s="28" t="s">
        <v>132</v>
      </c>
      <c r="H1189" s="27" t="s">
        <v>131</v>
      </c>
      <c r="M1189"/>
    </row>
    <row r="1190" spans="1:13" ht="19.899999999999999" customHeight="1" x14ac:dyDescent="0.25">
      <c r="A1190" s="26" t="s">
        <v>120</v>
      </c>
      <c r="B1190" s="29" t="s">
        <v>119</v>
      </c>
      <c r="C1190" s="26" t="s">
        <v>118</v>
      </c>
      <c r="D1190" s="27" t="s">
        <v>2663</v>
      </c>
      <c r="E1190" s="28" t="s">
        <v>99</v>
      </c>
      <c r="F1190" s="27" t="s">
        <v>98</v>
      </c>
      <c r="G1190" s="28" t="s">
        <v>130</v>
      </c>
      <c r="H1190" s="27" t="s">
        <v>129</v>
      </c>
      <c r="M1190"/>
    </row>
    <row r="1191" spans="1:13" ht="19.899999999999999" customHeight="1" x14ac:dyDescent="0.25">
      <c r="A1191" s="26" t="s">
        <v>120</v>
      </c>
      <c r="B1191" s="29" t="s">
        <v>119</v>
      </c>
      <c r="C1191" s="26" t="s">
        <v>118</v>
      </c>
      <c r="D1191" s="27" t="s">
        <v>2663</v>
      </c>
      <c r="E1191" s="28" t="s">
        <v>99</v>
      </c>
      <c r="F1191" s="27" t="s">
        <v>98</v>
      </c>
      <c r="G1191" s="28" t="s">
        <v>128</v>
      </c>
      <c r="H1191" s="27" t="s">
        <v>127</v>
      </c>
      <c r="M1191"/>
    </row>
    <row r="1192" spans="1:13" ht="19.899999999999999" customHeight="1" x14ac:dyDescent="0.25">
      <c r="A1192" s="26" t="s">
        <v>120</v>
      </c>
      <c r="B1192" s="29" t="s">
        <v>119</v>
      </c>
      <c r="C1192" s="26" t="s">
        <v>118</v>
      </c>
      <c r="D1192" s="27" t="s">
        <v>2663</v>
      </c>
      <c r="E1192" s="28" t="s">
        <v>99</v>
      </c>
      <c r="F1192" s="27" t="s">
        <v>98</v>
      </c>
      <c r="G1192" s="28" t="s">
        <v>126</v>
      </c>
      <c r="H1192" s="27" t="s">
        <v>125</v>
      </c>
      <c r="M1192"/>
    </row>
    <row r="1193" spans="1:13" ht="19.899999999999999" customHeight="1" x14ac:dyDescent="0.25">
      <c r="A1193" s="26" t="s">
        <v>120</v>
      </c>
      <c r="B1193" s="29" t="s">
        <v>119</v>
      </c>
      <c r="C1193" s="26" t="s">
        <v>118</v>
      </c>
      <c r="D1193" s="27" t="s">
        <v>2663</v>
      </c>
      <c r="E1193" s="28" t="s">
        <v>99</v>
      </c>
      <c r="F1193" s="27" t="s">
        <v>98</v>
      </c>
      <c r="G1193" s="28" t="s">
        <v>124</v>
      </c>
      <c r="H1193" s="27" t="s">
        <v>123</v>
      </c>
      <c r="M1193"/>
    </row>
    <row r="1194" spans="1:13" ht="19.899999999999999" customHeight="1" x14ac:dyDescent="0.25">
      <c r="A1194" s="26" t="s">
        <v>120</v>
      </c>
      <c r="B1194" s="29" t="s">
        <v>119</v>
      </c>
      <c r="C1194" s="26" t="s">
        <v>118</v>
      </c>
      <c r="D1194" s="27" t="s">
        <v>2663</v>
      </c>
      <c r="E1194" s="28" t="s">
        <v>99</v>
      </c>
      <c r="F1194" s="27" t="s">
        <v>98</v>
      </c>
      <c r="G1194" s="28" t="s">
        <v>122</v>
      </c>
      <c r="H1194" s="27" t="s">
        <v>121</v>
      </c>
      <c r="M1194"/>
    </row>
    <row r="1195" spans="1:13" ht="19.899999999999999" customHeight="1" x14ac:dyDescent="0.25">
      <c r="A1195" s="26" t="s">
        <v>120</v>
      </c>
      <c r="B1195" s="29" t="s">
        <v>119</v>
      </c>
      <c r="C1195" s="26" t="s">
        <v>118</v>
      </c>
      <c r="D1195" s="27" t="s">
        <v>2663</v>
      </c>
      <c r="E1195" s="28" t="s">
        <v>99</v>
      </c>
      <c r="F1195" s="27" t="s">
        <v>98</v>
      </c>
      <c r="G1195" s="28" t="s">
        <v>117</v>
      </c>
      <c r="H1195" s="27" t="s">
        <v>116</v>
      </c>
      <c r="M1195"/>
    </row>
    <row r="1196" spans="1:13" ht="19.899999999999999" customHeight="1" x14ac:dyDescent="0.25">
      <c r="A1196" s="26" t="s">
        <v>103</v>
      </c>
      <c r="B1196" s="29" t="s">
        <v>115</v>
      </c>
      <c r="C1196" s="26" t="s">
        <v>114</v>
      </c>
      <c r="D1196" s="27" t="s">
        <v>2663</v>
      </c>
      <c r="E1196" s="28" t="s">
        <v>99</v>
      </c>
      <c r="F1196" s="27" t="s">
        <v>98</v>
      </c>
      <c r="G1196" s="28" t="s">
        <v>113</v>
      </c>
      <c r="H1196" s="27" t="s">
        <v>112</v>
      </c>
      <c r="M1196"/>
    </row>
    <row r="1197" spans="1:13" ht="19.899999999999999" customHeight="1" x14ac:dyDescent="0.25">
      <c r="A1197" s="26" t="s">
        <v>103</v>
      </c>
      <c r="B1197" s="29" t="s">
        <v>111</v>
      </c>
      <c r="C1197" s="26" t="s">
        <v>110</v>
      </c>
      <c r="D1197" s="27" t="s">
        <v>2663</v>
      </c>
      <c r="E1197" s="28" t="s">
        <v>99</v>
      </c>
      <c r="F1197" s="27" t="s">
        <v>98</v>
      </c>
      <c r="G1197" s="28" t="s">
        <v>109</v>
      </c>
      <c r="H1197" s="27" t="s">
        <v>108</v>
      </c>
      <c r="M1197"/>
    </row>
    <row r="1198" spans="1:13" ht="19.899999999999999" customHeight="1" x14ac:dyDescent="0.25">
      <c r="A1198" s="26" t="s">
        <v>103</v>
      </c>
      <c r="B1198" s="29" t="s">
        <v>107</v>
      </c>
      <c r="C1198" s="26" t="s">
        <v>106</v>
      </c>
      <c r="D1198" s="27" t="s">
        <v>2663</v>
      </c>
      <c r="E1198" s="31" t="s">
        <v>99</v>
      </c>
      <c r="F1198" s="30" t="s">
        <v>98</v>
      </c>
      <c r="G1198" s="31" t="s">
        <v>105</v>
      </c>
      <c r="H1198" s="30" t="s">
        <v>104</v>
      </c>
      <c r="M1198"/>
    </row>
    <row r="1199" spans="1:13" ht="19.899999999999999" customHeight="1" x14ac:dyDescent="0.25">
      <c r="A1199" s="26" t="s">
        <v>103</v>
      </c>
      <c r="B1199" s="29" t="s">
        <v>102</v>
      </c>
      <c r="C1199" s="26" t="s">
        <v>101</v>
      </c>
      <c r="D1199" s="27" t="s">
        <v>2663</v>
      </c>
      <c r="E1199" s="28" t="s">
        <v>99</v>
      </c>
      <c r="F1199" s="27" t="s">
        <v>98</v>
      </c>
      <c r="G1199" s="28" t="s">
        <v>97</v>
      </c>
      <c r="H1199" s="27" t="s">
        <v>96</v>
      </c>
      <c r="M1199"/>
    </row>
  </sheetData>
  <sheetProtection autoFilter="0"/>
  <phoneticPr fontId="23" type="noConversion"/>
  <conditionalFormatting sqref="H1:H1048576">
    <cfRule type="containsText" dxfId="271" priority="4" operator="containsText" text="TNO ">
      <formula>NOT(ISERROR(SEARCH("TNO ",H1)))</formula>
    </cfRule>
  </conditionalFormatting>
  <conditionalFormatting sqref="J1:K1">
    <cfRule type="containsText" dxfId="270" priority="1" operator="containsText" text="TNO ">
      <formula>NOT(ISERROR(SEARCH("TNO ",J1)))</formula>
    </cfRule>
  </conditionalFormatting>
  <conditionalFormatting sqref="O1">
    <cfRule type="containsText" dxfId="269" priority="2" operator="containsText" text="TNO ">
      <formula>NOT(ISERROR(SEARCH("TNO ",O1)))</formula>
    </cfRule>
  </conditionalFormatting>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A188-1BF8-4899-A240-A19426C8B5F0}">
  <sheetPr codeName="Feuil10"/>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2937</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2936</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2935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2934</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2933</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pjFfYyCtPF2sj2bHYtZoLgwr79vO2Vn93a0EvkMCpkPW7f8EjJ7Gc5476riu3TYAREUyE84CU8cZz2KnQkLogg==" saltValue="Phjs8SqgottMMHfiTSTfgw=="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115" priority="1">
      <formula>$E$5="Intervention archéologique (sans travaux subséquents)"</formula>
    </cfRule>
  </conditionalFormatting>
  <conditionalFormatting sqref="M11:M12">
    <cfRule type="expression" dxfId="114" priority="4">
      <formula>$G$10="Oui"</formula>
    </cfRule>
  </conditionalFormatting>
  <conditionalFormatting sqref="M16:M18">
    <cfRule type="expression" dxfId="113" priority="3">
      <formula>$E$5="Intervention de restauration et de préservation sur un bien immeuble"</formula>
    </cfRule>
  </conditionalFormatting>
  <conditionalFormatting sqref="M18">
    <cfRule type="expression" dxfId="112" priority="2">
      <formula>$E$5="Intervention archéologique (sans travaux subséquents)"</formula>
    </cfRule>
  </conditionalFormatting>
  <dataValidations count="17">
    <dataValidation allowBlank="1" showInputMessage="1" showErrorMessage="1" prompt="Inscrivez l'année, le mois et le jour (AAAA-MM-JJ)" sqref="L10:M10 G23:Q24" xr:uid="{66600E2F-4F7E-4B07-AD2F-4A481C3738B8}"/>
    <dataValidation allowBlank="1" showInputMessage="1" showErrorMessage="1" prompt="Inscrivez le montant total de dépenses réalisées en 2033." sqref="Q33" xr:uid="{567FC743-4CD1-4A9F-90C0-6B27E05CDBE2}"/>
    <dataValidation allowBlank="1" showInputMessage="1" showErrorMessage="1" prompt="Inscrivez le montant total de dépenses réalisées en 2032." sqref="P33" xr:uid="{9F56CEB0-07FC-405D-876A-D8098D49559B}"/>
    <dataValidation allowBlank="1" showInputMessage="1" showErrorMessage="1" prompt="Inscrivez le montant total de dépenses réalisées en 2031." sqref="O33" xr:uid="{AAE4C37D-CF81-4924-B118-2320420A71A4}"/>
    <dataValidation allowBlank="1" showInputMessage="1" showErrorMessage="1" prompt="Inscrivez le montant total de dépenses réalisées en 2030." sqref="N33" xr:uid="{FA7B2F69-DBED-4C2D-A9EB-DA727C68A506}"/>
    <dataValidation allowBlank="1" showInputMessage="1" showErrorMessage="1" prompt="Inscrivez le montant total de dépenses réalisées en 2029." sqref="K33:M33" xr:uid="{26745708-01EB-4717-A29D-9655BCFEDAEC}"/>
    <dataValidation allowBlank="1" showInputMessage="1" showErrorMessage="1" prompt="Inscrivez le montant total de dépenses réalisées en 2028." sqref="H33:J33" xr:uid="{4C52623B-2CC5-495F-ACAF-A025D10B28B0}"/>
    <dataValidation allowBlank="1" showInputMessage="1" showErrorMessage="1" prompt="Inscrivez le montant total de dépenses réalisées en 2027." sqref="E33:G33" xr:uid="{AF4B903C-DCAA-4D4C-A3EE-74264298091A}"/>
    <dataValidation allowBlank="1" showInputMessage="1" showErrorMessage="1" prompt="Inscrivez le montant total de dépenses réalisées en 2026." sqref="B33:D33" xr:uid="{C86581A9-40DC-4CF0-B82E-9A099A6616C8}"/>
    <dataValidation allowBlank="1" showInputMessage="1" showErrorMessage="1" prompt="Inscrivez le montant total de dépenses prévues pour 2033." sqref="Q28" xr:uid="{DFA20F07-3914-4ED7-8E8C-D87B7C54E884}"/>
    <dataValidation allowBlank="1" showInputMessage="1" showErrorMessage="1" prompt="Inscrivez le montant total de dépenses prévues pour 2032." sqref="P28" xr:uid="{0D1F8879-5241-41FF-94C0-1552E2B4CCB3}"/>
    <dataValidation allowBlank="1" showInputMessage="1" showErrorMessage="1" prompt="Inscrivez le montant total de dépenses prévues pour 2031." sqref="O28" xr:uid="{FD04D71F-040C-4A01-8EB3-B098B8BE186E}"/>
    <dataValidation allowBlank="1" showInputMessage="1" showErrorMessage="1" prompt="Inscrivez le montant total de dépenses prévues pour 2030." sqref="N28" xr:uid="{A129AB51-EC3A-4F97-8D1A-B3337970FAC1}"/>
    <dataValidation allowBlank="1" showInputMessage="1" showErrorMessage="1" prompt="Inscrivez le montant total de dépenses prévues pour 2029." sqref="K28:M28" xr:uid="{55B56581-BA30-4F05-9454-C70338288DFE}"/>
    <dataValidation allowBlank="1" showInputMessage="1" showErrorMessage="1" prompt="Inscrivez le montant total de dépenses prévues pour 2028." sqref="H28:J28" xr:uid="{95B64095-70CB-40D7-B203-1E28E11A7366}"/>
    <dataValidation allowBlank="1" showInputMessage="1" showErrorMessage="1" prompt="Inscrivez le montant total de dépenses prévues pour 2027." sqref="E28:G28" xr:uid="{99DFEE82-BF77-47A3-93D0-D90A03F32A73}"/>
    <dataValidation allowBlank="1" showInputMessage="1" showErrorMessage="1" prompt="Inscrivez le montant total de dépenses prévues pour 2026." sqref="B28:D28" xr:uid="{F23B405E-40DE-423B-8545-DE65045CE702}"/>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30BDBAFA-3E3B-4998-84D4-86E3FCFBE28F}">
            <xm:f>'MCC - initiale'!I16="Oui"</xm:f>
            <x14:dxf>
              <fill>
                <patternFill>
                  <bgColor theme="3" tint="0.89996032593768116"/>
                </patternFill>
              </fill>
            </x14:dxf>
          </x14:cfRule>
          <xm:sqref>B41:E41</xm:sqref>
        </x14:conditionalFormatting>
        <x14:conditionalFormatting xmlns:xm="http://schemas.microsoft.com/office/excel/2006/main">
          <x14:cfRule type="expression" priority="92" id="{662A92CB-7F74-4DE8-8F2B-042AFC2C0BCB}">
            <xm:f>'MCC - comité'!#REF!="Oui"</xm:f>
            <x14:dxf>
              <fill>
                <patternFill>
                  <bgColor theme="3" tint="0.89996032593768116"/>
                </patternFill>
              </fill>
            </x14:dxf>
          </x14:cfRule>
          <xm:sqref>B43:M43</xm:sqref>
        </x14:conditionalFormatting>
        <x14:conditionalFormatting xmlns:xm="http://schemas.microsoft.com/office/excel/2006/main">
          <x14:cfRule type="expression" priority="132" id="{30BDBAFA-3E3B-4998-84D4-86E3FCFBE28F}">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23FE30BE-BED1-4F57-BC8D-70011FE3C29B}">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6D4F41D5-FE51-4E34-A536-2B0AD203BBBA}">
          <x14:formula1>
            <xm:f>Sources!$D$31:$D$32</xm:f>
          </x14:formula1>
          <xm:sqref>B41:M41</xm:sqref>
        </x14:dataValidation>
        <x14:dataValidation type="list" allowBlank="1" showInputMessage="1" showErrorMessage="1" prompt="Sélectionnez une option." xr:uid="{2483F9FF-124C-431D-AA32-112E1EB3A5BA}">
          <x14:formula1>
            <xm:f>Sources!$D$15:$D$19</xm:f>
          </x14:formula1>
          <xm:sqref>N37:Q37</xm:sqref>
        </x14:dataValidation>
        <x14:dataValidation type="list" allowBlank="1" showInputMessage="1" showErrorMessage="1" prompt="Sélectionnez une option" xr:uid="{53ED345B-77C0-4807-85C5-23987D087216}">
          <x14:formula1>
            <xm:f>Sources!$D$15:$D$19</xm:f>
          </x14:formula1>
          <xm:sqref>B37:M37</xm:sqref>
        </x14:dataValidation>
        <x14:dataValidation type="list" allowBlank="1" showInputMessage="1" showErrorMessage="1" prompt="Sélectionnez une option" xr:uid="{CDC80254-9801-41DD-A0C2-E7E48B1C95FF}">
          <x14:formula1>
            <xm:f>Sources!$A$25:$A$28</xm:f>
          </x14:formula1>
          <xm:sqref>E5</xm:sqref>
        </x14:dataValidation>
        <x14:dataValidation type="list" allowBlank="1" showInputMessage="1" showErrorMessage="1" prompt="Sélectionnez une option" xr:uid="{87326A38-F04B-452D-ADD0-E39B200795AB}">
          <x14:formula1>
            <xm:f>Sources!$B$22:$B$23</xm:f>
          </x14:formula1>
          <xm:sqref>G10</xm:sqref>
        </x14:dataValidation>
        <x14:dataValidation type="list" allowBlank="1" showInputMessage="1" showErrorMessage="1" prompt="Sélectionnez une option" xr:uid="{81349ABB-BA0B-4CA6-8DF0-036E800844E3}">
          <x14:formula1>
            <xm:f>Sources!$C$22:$C$23</xm:f>
          </x14:formula1>
          <xm:sqref>M11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20021-E027-4CA0-9511-B61687E28FE7}">
  <sheetPr codeName="Feuil11"/>
  <dimension ref="B1:R44"/>
  <sheetViews>
    <sheetView showGridLines="0" zoomScale="130" zoomScaleNormal="130" workbookViewId="0">
      <selection activeCell="S10" sqref="S10"/>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2928</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2929</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2930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2931</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2932</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oWRMbbRUKyfYR8zyUJ37B3vmM6Xa+rInJ3BUqY498zEaRZKTiw7F3mS2mu/4c4m3d1LV+ADMW+UOceyNCPgCUA==" saltValue="aUVaL6501bC4zcqn5yb3kQ=="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108" priority="1">
      <formula>$E$5="Intervention archéologique (sans travaux subséquents)"</formula>
    </cfRule>
  </conditionalFormatting>
  <conditionalFormatting sqref="M11:M12">
    <cfRule type="expression" dxfId="107" priority="4">
      <formula>$G$10="Oui"</formula>
    </cfRule>
  </conditionalFormatting>
  <conditionalFormatting sqref="M16:M18">
    <cfRule type="expression" dxfId="106" priority="3">
      <formula>$E$5="Intervention de restauration et de préservation sur un bien immeuble"</formula>
    </cfRule>
  </conditionalFormatting>
  <conditionalFormatting sqref="M18">
    <cfRule type="expression" dxfId="105" priority="2">
      <formula>$E$5="Intervention archéologique (sans travaux subséquents)"</formula>
    </cfRule>
  </conditionalFormatting>
  <dataValidations count="17">
    <dataValidation allowBlank="1" showInputMessage="1" showErrorMessage="1" prompt="Inscrivez le montant total de dépenses prévues pour 2026." sqref="B28:D28" xr:uid="{3586D597-96C0-447D-8463-5EE4D2B4A6F6}"/>
    <dataValidation allowBlank="1" showInputMessage="1" showErrorMessage="1" prompt="Inscrivez le montant total de dépenses prévues pour 2027." sqref="E28:G28" xr:uid="{39AA321F-80E6-4140-90D4-04FED1706F02}"/>
    <dataValidation allowBlank="1" showInputMessage="1" showErrorMessage="1" prompt="Inscrivez le montant total de dépenses prévues pour 2028." sqref="H28:J28" xr:uid="{EA6E4468-AF8E-4E8A-AB70-88DA5E18C0DB}"/>
    <dataValidation allowBlank="1" showInputMessage="1" showErrorMessage="1" prompt="Inscrivez le montant total de dépenses prévues pour 2029." sqref="K28:M28" xr:uid="{31CDCA12-445D-420B-8F48-A1706E408FD6}"/>
    <dataValidation allowBlank="1" showInputMessage="1" showErrorMessage="1" prompt="Inscrivez le montant total de dépenses prévues pour 2030." sqref="N28" xr:uid="{B2D8CFA7-33D9-42B2-87B8-4EE99BF16C03}"/>
    <dataValidation allowBlank="1" showInputMessage="1" showErrorMessage="1" prompt="Inscrivez le montant total de dépenses prévues pour 2031." sqref="O28" xr:uid="{03B402B3-5E2D-4EE3-AC26-C7A5AFADC22F}"/>
    <dataValidation allowBlank="1" showInputMessage="1" showErrorMessage="1" prompt="Inscrivez le montant total de dépenses prévues pour 2032." sqref="P28" xr:uid="{58557E0A-7D32-4C6B-BCED-D5611EE32EA1}"/>
    <dataValidation allowBlank="1" showInputMessage="1" showErrorMessage="1" prompt="Inscrivez le montant total de dépenses prévues pour 2033." sqref="Q28" xr:uid="{C5174557-07F8-403B-8B8F-F2C7D51D6F3B}"/>
    <dataValidation allowBlank="1" showInputMessage="1" showErrorMessage="1" prompt="Inscrivez le montant total de dépenses réalisées en 2026." sqref="B33:D33" xr:uid="{DA3C2105-4905-425A-BA77-F88312E80515}"/>
    <dataValidation allowBlank="1" showInputMessage="1" showErrorMessage="1" prompt="Inscrivez le montant total de dépenses réalisées en 2027." sqref="E33:G33" xr:uid="{94006AC5-83A1-4269-AD68-645727120843}"/>
    <dataValidation allowBlank="1" showInputMessage="1" showErrorMessage="1" prompt="Inscrivez le montant total de dépenses réalisées en 2028." sqref="H33:J33" xr:uid="{C34E7092-955B-40EE-A358-7510707DDB1B}"/>
    <dataValidation allowBlank="1" showInputMessage="1" showErrorMessage="1" prompt="Inscrivez le montant total de dépenses réalisées en 2029." sqref="K33:M33" xr:uid="{78343479-525F-400B-B261-D50D900AE929}"/>
    <dataValidation allowBlank="1" showInputMessage="1" showErrorMessage="1" prompt="Inscrivez le montant total de dépenses réalisées en 2030." sqref="N33" xr:uid="{E9F5EA69-AFE3-4F6A-A19E-AEE37F3554C8}"/>
    <dataValidation allowBlank="1" showInputMessage="1" showErrorMessage="1" prompt="Inscrivez le montant total de dépenses réalisées en 2031." sqref="O33" xr:uid="{0CC9C56F-6306-4DD5-B2AF-6C4D38F906B6}"/>
    <dataValidation allowBlank="1" showInputMessage="1" showErrorMessage="1" prompt="Inscrivez le montant total de dépenses réalisées en 2032." sqref="P33" xr:uid="{FBA8FFD5-5D7F-4DD6-95A8-DA232F99DDC5}"/>
    <dataValidation allowBlank="1" showInputMessage="1" showErrorMessage="1" prompt="Inscrivez le montant total de dépenses réalisées en 2033." sqref="Q33" xr:uid="{E0F57628-5AB2-448D-93DC-01525DF60F5B}"/>
    <dataValidation allowBlank="1" showInputMessage="1" showErrorMessage="1" prompt="Inscrivez l'année, le mois et le jour (AAAA-MM-JJ)" sqref="L10:M10 G23:Q24" xr:uid="{248E9EFF-9580-45AF-ACA7-7E19D42F7C87}"/>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0BBBAA30-7E7E-41F2-B355-162F3C2F0D58}">
            <xm:f>'MCC - initiale'!I16="Oui"</xm:f>
            <x14:dxf>
              <fill>
                <patternFill>
                  <bgColor theme="3" tint="0.89996032593768116"/>
                </patternFill>
              </fill>
            </x14:dxf>
          </x14:cfRule>
          <xm:sqref>B41:E41</xm:sqref>
        </x14:conditionalFormatting>
        <x14:conditionalFormatting xmlns:xm="http://schemas.microsoft.com/office/excel/2006/main">
          <x14:cfRule type="expression" priority="94" id="{3807A5E5-8B73-493B-B8E0-6D41566F800B}">
            <xm:f>'MCC - comité'!#REF!="Oui"</xm:f>
            <x14:dxf>
              <fill>
                <patternFill>
                  <bgColor theme="3" tint="0.89996032593768116"/>
                </patternFill>
              </fill>
            </x14:dxf>
          </x14:cfRule>
          <xm:sqref>B43:M43</xm:sqref>
        </x14:conditionalFormatting>
        <x14:conditionalFormatting xmlns:xm="http://schemas.microsoft.com/office/excel/2006/main">
          <x14:cfRule type="expression" priority="134" id="{0BBBAA30-7E7E-41F2-B355-162F3C2F0D58}">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4F241713-F34C-4214-A8B7-034EF861AA20}">
          <x14:formula1>
            <xm:f>Sources!$C$22:$C$23</xm:f>
          </x14:formula1>
          <xm:sqref>M11</xm:sqref>
        </x14:dataValidation>
        <x14:dataValidation type="list" allowBlank="1" showInputMessage="1" showErrorMessage="1" prompt="Sélectionnez une option" xr:uid="{2DC959E6-3885-436F-BFEF-5767995F923D}">
          <x14:formula1>
            <xm:f>Sources!$B$22:$B$23</xm:f>
          </x14:formula1>
          <xm:sqref>G10</xm:sqref>
        </x14:dataValidation>
        <x14:dataValidation type="list" allowBlank="1" showInputMessage="1" showErrorMessage="1" prompt="Sélectionnez une option" xr:uid="{26BDD0CD-476F-437C-9E21-5F159009A57E}">
          <x14:formula1>
            <xm:f>Sources!$A$25:$A$28</xm:f>
          </x14:formula1>
          <xm:sqref>E5</xm:sqref>
        </x14:dataValidation>
        <x14:dataValidation type="list" allowBlank="1" showInputMessage="1" showErrorMessage="1" prompt="Sélectionnez une option" xr:uid="{276F0E1B-3F4E-4353-8D6C-E41DFA9DE0B5}">
          <x14:formula1>
            <xm:f>Sources!$D$15:$D$19</xm:f>
          </x14:formula1>
          <xm:sqref>B37:M37</xm:sqref>
        </x14:dataValidation>
        <x14:dataValidation type="list" allowBlank="1" showInputMessage="1" showErrorMessage="1" prompt="Sélectionnez une option." xr:uid="{AFE4991A-9E8F-4FA1-916E-0583DC72D9F8}">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D710C653-89E5-48D1-8A12-C78DE400F1BD}">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4E4DD960-4902-4943-94A9-A4B50020F4C2}">
          <x14:formula1>
            <xm:f>Sources!$D$31:$D$32</xm:f>
          </x14:formula1>
          <xm:sqref>B43:M43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42912-3C38-40E1-A014-31F7DFC55268}">
  <sheetPr codeName="Feuil12"/>
  <dimension ref="B1:R44"/>
  <sheetViews>
    <sheetView showGridLines="0" zoomScale="130" zoomScaleNormal="130" workbookViewId="0">
      <selection activeCell="S7" sqref="S7"/>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2927</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2926</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2925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2924</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2923</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1wiSbBYHbJL0rOVEb1OeYzzlcpK4O2Uo4oH3TBORytKRzCRKnuUsE/mus8aMcSGX1nZXG9QxI/HfOlxQ6cdmng==" saltValue="yfMpRv4XrITVfUo+jR0zzA=="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101" priority="1">
      <formula>$E$5="Intervention archéologique (sans travaux subséquents)"</formula>
    </cfRule>
  </conditionalFormatting>
  <conditionalFormatting sqref="M11:M12">
    <cfRule type="expression" dxfId="100" priority="4">
      <formula>$G$10="Oui"</formula>
    </cfRule>
  </conditionalFormatting>
  <conditionalFormatting sqref="M16:M18">
    <cfRule type="expression" dxfId="99" priority="3">
      <formula>$E$5="Intervention de restauration et de préservation sur un bien immeuble"</formula>
    </cfRule>
  </conditionalFormatting>
  <conditionalFormatting sqref="M18">
    <cfRule type="expression" dxfId="98" priority="2">
      <formula>$E$5="Intervention archéologique (sans travaux subséquents)"</formula>
    </cfRule>
  </conditionalFormatting>
  <dataValidations count="17">
    <dataValidation allowBlank="1" showInputMessage="1" showErrorMessage="1" prompt="Inscrivez l'année, le mois et le jour (AAAA-MM-JJ)" sqref="L10:M10 G23:Q24" xr:uid="{93C4BC6B-EA10-454A-9EF3-02830FA815FE}"/>
    <dataValidation allowBlank="1" showInputMessage="1" showErrorMessage="1" prompt="Inscrivez le montant total de dépenses réalisées en 2033." sqref="Q33" xr:uid="{AEF51D48-69E8-4914-8E47-034878113B57}"/>
    <dataValidation allowBlank="1" showInputMessage="1" showErrorMessage="1" prompt="Inscrivez le montant total de dépenses réalisées en 2032." sqref="P33" xr:uid="{4035C286-B220-4E3D-8DC3-DB2C69A3A478}"/>
    <dataValidation allowBlank="1" showInputMessage="1" showErrorMessage="1" prompt="Inscrivez le montant total de dépenses réalisées en 2031." sqref="O33" xr:uid="{D1DF01E2-0970-46EC-94D6-8A75827343F7}"/>
    <dataValidation allowBlank="1" showInputMessage="1" showErrorMessage="1" prompt="Inscrivez le montant total de dépenses réalisées en 2030." sqref="N33" xr:uid="{A28CE504-CC08-4F02-91F1-6BA8ADED98FD}"/>
    <dataValidation allowBlank="1" showInputMessage="1" showErrorMessage="1" prompt="Inscrivez le montant total de dépenses réalisées en 2029." sqref="K33:M33" xr:uid="{70BA2E29-14F6-491A-8F67-9F360DAA6B0A}"/>
    <dataValidation allowBlank="1" showInputMessage="1" showErrorMessage="1" prompt="Inscrivez le montant total de dépenses réalisées en 2028." sqref="H33:J33" xr:uid="{127C1B9C-78A7-404D-BD23-2BB800BB1577}"/>
    <dataValidation allowBlank="1" showInputMessage="1" showErrorMessage="1" prompt="Inscrivez le montant total de dépenses réalisées en 2027." sqref="E33:G33" xr:uid="{3F3062A3-5E61-4C36-8A79-2551C0BB9F92}"/>
    <dataValidation allowBlank="1" showInputMessage="1" showErrorMessage="1" prompt="Inscrivez le montant total de dépenses réalisées en 2026." sqref="B33:D33" xr:uid="{14F7D0FA-A6DB-4E4D-A849-330968089916}"/>
    <dataValidation allowBlank="1" showInputMessage="1" showErrorMessage="1" prompt="Inscrivez le montant total de dépenses prévues pour 2033." sqref="Q28" xr:uid="{4CE64080-2DE9-4965-B6E6-F1677785CED0}"/>
    <dataValidation allowBlank="1" showInputMessage="1" showErrorMessage="1" prompt="Inscrivez le montant total de dépenses prévues pour 2032." sqref="P28" xr:uid="{57B5A00D-A0B5-4770-BF36-2CCFC28BF677}"/>
    <dataValidation allowBlank="1" showInputMessage="1" showErrorMessage="1" prompt="Inscrivez le montant total de dépenses prévues pour 2031." sqref="O28" xr:uid="{2A9F8C67-14F7-4E7D-A968-46C5E61E1370}"/>
    <dataValidation allowBlank="1" showInputMessage="1" showErrorMessage="1" prompt="Inscrivez le montant total de dépenses prévues pour 2030." sqref="N28" xr:uid="{E3B86931-42F4-4C40-AADB-57881F066CB8}"/>
    <dataValidation allowBlank="1" showInputMessage="1" showErrorMessage="1" prompt="Inscrivez le montant total de dépenses prévues pour 2029." sqref="K28:M28" xr:uid="{3040134A-11FD-4784-B1E0-343E30DBC66F}"/>
    <dataValidation allowBlank="1" showInputMessage="1" showErrorMessage="1" prompt="Inscrivez le montant total de dépenses prévues pour 2028." sqref="H28:J28" xr:uid="{0F0A735D-3306-4D0E-8538-476F927862B7}"/>
    <dataValidation allowBlank="1" showInputMessage="1" showErrorMessage="1" prompt="Inscrivez le montant total de dépenses prévues pour 2027." sqref="E28:G28" xr:uid="{0F138176-E538-4FE5-85A1-333B540B6161}"/>
    <dataValidation allowBlank="1" showInputMessage="1" showErrorMessage="1" prompt="Inscrivez le montant total de dépenses prévues pour 2026." sqref="B28:D28" xr:uid="{D4DAFB0F-F5FA-4745-9858-23D582545C0E}"/>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38CE2FCB-0CD5-4582-8E89-8C68BA698DC7}">
            <xm:f>'MCC - initiale'!I16="Oui"</xm:f>
            <x14:dxf>
              <fill>
                <patternFill>
                  <bgColor theme="3" tint="0.89996032593768116"/>
                </patternFill>
              </fill>
            </x14:dxf>
          </x14:cfRule>
          <xm:sqref>B41:E41</xm:sqref>
        </x14:conditionalFormatting>
        <x14:conditionalFormatting xmlns:xm="http://schemas.microsoft.com/office/excel/2006/main">
          <x14:cfRule type="expression" priority="96" id="{1FF58800-81F0-42D9-8892-B647AF631ED1}">
            <xm:f>'MCC - comité'!#REF!="Oui"</xm:f>
            <x14:dxf>
              <fill>
                <patternFill>
                  <bgColor theme="3" tint="0.89996032593768116"/>
                </patternFill>
              </fill>
            </x14:dxf>
          </x14:cfRule>
          <xm:sqref>B43:M43</xm:sqref>
        </x14:conditionalFormatting>
        <x14:conditionalFormatting xmlns:xm="http://schemas.microsoft.com/office/excel/2006/main">
          <x14:cfRule type="expression" priority="136" id="{38CE2FCB-0CD5-4582-8E89-8C68BA698DC7}">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C0EC6CB5-3D13-4290-A054-AFC405F736E8}">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2048A901-4B99-4E56-B4E1-E6EC9C41328D}">
          <x14:formula1>
            <xm:f>Sources!$D$31:$D$32</xm:f>
          </x14:formula1>
          <xm:sqref>B41:M41</xm:sqref>
        </x14:dataValidation>
        <x14:dataValidation type="list" allowBlank="1" showInputMessage="1" showErrorMessage="1" prompt="Sélectionnez une option." xr:uid="{5C787BC0-E7AF-410F-9758-4322C7D51B46}">
          <x14:formula1>
            <xm:f>Sources!$D$15:$D$19</xm:f>
          </x14:formula1>
          <xm:sqref>N37:Q37</xm:sqref>
        </x14:dataValidation>
        <x14:dataValidation type="list" allowBlank="1" showInputMessage="1" showErrorMessage="1" prompt="Sélectionnez une option" xr:uid="{8719D565-DBA6-4488-BC94-DCAD1EBEEA57}">
          <x14:formula1>
            <xm:f>Sources!$D$15:$D$19</xm:f>
          </x14:formula1>
          <xm:sqref>B37:M37</xm:sqref>
        </x14:dataValidation>
        <x14:dataValidation type="list" allowBlank="1" showInputMessage="1" showErrorMessage="1" prompt="Sélectionnez une option" xr:uid="{C5BCE95E-5F4F-41B2-ADF8-3F2D2B57B860}">
          <x14:formula1>
            <xm:f>Sources!$A$25:$A$28</xm:f>
          </x14:formula1>
          <xm:sqref>E5</xm:sqref>
        </x14:dataValidation>
        <x14:dataValidation type="list" allowBlank="1" showInputMessage="1" showErrorMessage="1" prompt="Sélectionnez une option" xr:uid="{1B11C58A-CF74-42DE-9AC0-6731C6F334B4}">
          <x14:formula1>
            <xm:f>Sources!$B$22:$B$23</xm:f>
          </x14:formula1>
          <xm:sqref>G10</xm:sqref>
        </x14:dataValidation>
        <x14:dataValidation type="list" allowBlank="1" showInputMessage="1" showErrorMessage="1" prompt="Sélectionnez une option" xr:uid="{FB05F8A2-D76F-47EC-9539-96BA91E95F97}">
          <x14:formula1>
            <xm:f>Sources!$C$22:$C$23</xm:f>
          </x14:formula1>
          <xm:sqref>M11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63E1-80DC-4EDB-9DCE-55B4A80E0A81}">
  <sheetPr codeName="Feuil13"/>
  <dimension ref="B1:R44"/>
  <sheetViews>
    <sheetView showGridLines="0" zoomScale="130" zoomScaleNormal="130" workbookViewId="0">
      <selection activeCell="T33" sqref="T33"/>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2918</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2919</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2920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2921</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2922</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aYphijMuBwlsdjJX9JiXO/ag1Ag8UP0QEVS5B/6CsYFA3VTCc3SUJydVuMxjuPkLHyhNyIfzBfyMOtBsHgj1Aw==" saltValue="se+W9S6Nt6sJaAz48oAWtQ=="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94" priority="1">
      <formula>$E$5="Intervention archéologique (sans travaux subséquents)"</formula>
    </cfRule>
  </conditionalFormatting>
  <conditionalFormatting sqref="M11:M12">
    <cfRule type="expression" dxfId="93" priority="4">
      <formula>$G$10="Oui"</formula>
    </cfRule>
  </conditionalFormatting>
  <conditionalFormatting sqref="M16:M18">
    <cfRule type="expression" dxfId="92" priority="3">
      <formula>$E$5="Intervention de restauration et de préservation sur un bien immeuble"</formula>
    </cfRule>
  </conditionalFormatting>
  <conditionalFormatting sqref="M18">
    <cfRule type="expression" dxfId="91" priority="2">
      <formula>$E$5="Intervention archéologique (sans travaux subséquents)"</formula>
    </cfRule>
  </conditionalFormatting>
  <dataValidations count="17">
    <dataValidation allowBlank="1" showInputMessage="1" showErrorMessage="1" prompt="Inscrivez le montant total de dépenses prévues pour 2026." sqref="B28:D28" xr:uid="{8294602B-BD68-4E21-BA8F-BF0FDF3D88B3}"/>
    <dataValidation allowBlank="1" showInputMessage="1" showErrorMessage="1" prompt="Inscrivez le montant total de dépenses prévues pour 2027." sqref="E28:G28" xr:uid="{C8A87925-6FA6-44D2-8D23-6DA0FF459F0B}"/>
    <dataValidation allowBlank="1" showInputMessage="1" showErrorMessage="1" prompt="Inscrivez le montant total de dépenses prévues pour 2028." sqref="H28:J28" xr:uid="{CDD8F86B-3B3A-471F-BF14-C25EA61E8150}"/>
    <dataValidation allowBlank="1" showInputMessage="1" showErrorMessage="1" prompt="Inscrivez le montant total de dépenses prévues pour 2029." sqref="K28:M28" xr:uid="{1EF15B59-70CB-4EA3-BF33-F8DDC5E460F7}"/>
    <dataValidation allowBlank="1" showInputMessage="1" showErrorMessage="1" prompt="Inscrivez le montant total de dépenses prévues pour 2030." sqref="N28" xr:uid="{6EC540CD-6558-4F9B-A6A6-9DE61FC57404}"/>
    <dataValidation allowBlank="1" showInputMessage="1" showErrorMessage="1" prompt="Inscrivez le montant total de dépenses prévues pour 2031." sqref="O28" xr:uid="{912553A9-AB0A-4231-94F6-FABA3F40F8E0}"/>
    <dataValidation allowBlank="1" showInputMessage="1" showErrorMessage="1" prompt="Inscrivez le montant total de dépenses prévues pour 2032." sqref="P28" xr:uid="{E18CBC0C-F522-488B-81EF-46767C140DD8}"/>
    <dataValidation allowBlank="1" showInputMessage="1" showErrorMessage="1" prompt="Inscrivez le montant total de dépenses prévues pour 2033." sqref="Q28" xr:uid="{319D9A17-64DB-4341-95B6-5BBD6C3D2BD6}"/>
    <dataValidation allowBlank="1" showInputMessage="1" showErrorMessage="1" prompt="Inscrivez le montant total de dépenses réalisées en 2026." sqref="B33:D33" xr:uid="{E59E6078-86F1-4B78-B43C-9BC3CA77F564}"/>
    <dataValidation allowBlank="1" showInputMessage="1" showErrorMessage="1" prompt="Inscrivez le montant total de dépenses réalisées en 2027." sqref="E33:G33" xr:uid="{7270EC50-0435-4F19-8D1A-22221150F86D}"/>
    <dataValidation allowBlank="1" showInputMessage="1" showErrorMessage="1" prompt="Inscrivez le montant total de dépenses réalisées en 2028." sqref="H33:J33" xr:uid="{D76A0F76-FDCA-48B9-9476-FA229F630E1B}"/>
    <dataValidation allowBlank="1" showInputMessage="1" showErrorMessage="1" prompt="Inscrivez le montant total de dépenses réalisées en 2029." sqref="K33:M33" xr:uid="{29235247-4425-41EE-B1BD-0E36B55553BC}"/>
    <dataValidation allowBlank="1" showInputMessage="1" showErrorMessage="1" prompt="Inscrivez le montant total de dépenses réalisées en 2030." sqref="N33" xr:uid="{35F0C883-8C0E-4F7A-BC08-C13BCDC1847A}"/>
    <dataValidation allowBlank="1" showInputMessage="1" showErrorMessage="1" prompt="Inscrivez le montant total de dépenses réalisées en 2031." sqref="O33" xr:uid="{D8A73148-C33E-4F22-9123-192C46A41F19}"/>
    <dataValidation allowBlank="1" showInputMessage="1" showErrorMessage="1" prompt="Inscrivez le montant total de dépenses réalisées en 2032." sqref="P33" xr:uid="{91A99E5F-DF1A-4E08-8103-88BA5A3A7AAD}"/>
    <dataValidation allowBlank="1" showInputMessage="1" showErrorMessage="1" prompt="Inscrivez le montant total de dépenses réalisées en 2033." sqref="Q33" xr:uid="{B84413CD-EE91-4C3B-9E95-B0D5F0C08287}"/>
    <dataValidation allowBlank="1" showInputMessage="1" showErrorMessage="1" prompt="Inscrivez l'année, le mois et le jour (AAAA-MM-JJ)" sqref="L10:M10 G23:Q24" xr:uid="{5F13C0BA-DF99-4654-9218-0358C73F3DB8}"/>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2BD165EF-344E-4E3A-ACFF-F36B2B115D03}">
            <xm:f>'MCC - initiale'!I16="Oui"</xm:f>
            <x14:dxf>
              <fill>
                <patternFill>
                  <bgColor theme="3" tint="0.89996032593768116"/>
                </patternFill>
              </fill>
            </x14:dxf>
          </x14:cfRule>
          <xm:sqref>B41:E41</xm:sqref>
        </x14:conditionalFormatting>
        <x14:conditionalFormatting xmlns:xm="http://schemas.microsoft.com/office/excel/2006/main">
          <x14:cfRule type="expression" priority="98" id="{9E773F1B-77B7-4C49-9B6A-977537E0950A}">
            <xm:f>'MCC - comité'!#REF!="Oui"</xm:f>
            <x14:dxf>
              <fill>
                <patternFill>
                  <bgColor theme="3" tint="0.89996032593768116"/>
                </patternFill>
              </fill>
            </x14:dxf>
          </x14:cfRule>
          <xm:sqref>B43:M43</xm:sqref>
        </x14:conditionalFormatting>
        <x14:conditionalFormatting xmlns:xm="http://schemas.microsoft.com/office/excel/2006/main">
          <x14:cfRule type="expression" priority="138" id="{2BD165EF-344E-4E3A-ACFF-F36B2B115D03}">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098B69F1-5C8A-42B3-AEB0-2DABE7E52A97}">
          <x14:formula1>
            <xm:f>Sources!$C$22:$C$23</xm:f>
          </x14:formula1>
          <xm:sqref>M11</xm:sqref>
        </x14:dataValidation>
        <x14:dataValidation type="list" allowBlank="1" showInputMessage="1" showErrorMessage="1" prompt="Sélectionnez une option" xr:uid="{0B37014B-194C-4FEE-A37B-F28B867717BC}">
          <x14:formula1>
            <xm:f>Sources!$B$22:$B$23</xm:f>
          </x14:formula1>
          <xm:sqref>G10</xm:sqref>
        </x14:dataValidation>
        <x14:dataValidation type="list" allowBlank="1" showInputMessage="1" showErrorMessage="1" prompt="Sélectionnez une option" xr:uid="{5E41B502-C24B-4E32-A8F2-D074CA77D18D}">
          <x14:formula1>
            <xm:f>Sources!$A$25:$A$28</xm:f>
          </x14:formula1>
          <xm:sqref>E5</xm:sqref>
        </x14:dataValidation>
        <x14:dataValidation type="list" allowBlank="1" showInputMessage="1" showErrorMessage="1" prompt="Sélectionnez une option" xr:uid="{644F813C-FFA0-4F6B-BE3E-C99CF2CBC518}">
          <x14:formula1>
            <xm:f>Sources!$D$15:$D$19</xm:f>
          </x14:formula1>
          <xm:sqref>B37:M37</xm:sqref>
        </x14:dataValidation>
        <x14:dataValidation type="list" allowBlank="1" showInputMessage="1" showErrorMessage="1" prompt="Sélectionnez une option." xr:uid="{1622C57D-69EC-4452-AB09-112BA6CA7569}">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53B624AB-77CC-4E4E-A688-7460C0B2D833}">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C5E32FA2-7AFA-4EC8-9DEA-DCF96FF344E5}">
          <x14:formula1>
            <xm:f>Sources!$D$31:$D$32</xm:f>
          </x14:formula1>
          <xm:sqref>B43:M43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C99E-828D-48CD-A612-BA56A9920EAE}">
  <sheetPr codeName="Feuil14"/>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2913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2914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2915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2916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2917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rDtZyAbw3FZBzJcEywoTeFWl43W5oqfi1AjtYK+dhJa39hAUseFn6lYjaaWudx4hyaO8CJzFCSJKovaEJU+x4w==" saltValue="E5wN9fRsThf6gcEvTi9DCA=="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87" priority="1">
      <formula>$E$5="Intervention archéologique (sans travaux subséquents)"</formula>
    </cfRule>
  </conditionalFormatting>
  <conditionalFormatting sqref="M11:M12">
    <cfRule type="expression" dxfId="86" priority="4">
      <formula>$G$10="Oui"</formula>
    </cfRule>
  </conditionalFormatting>
  <conditionalFormatting sqref="M16:M18">
    <cfRule type="expression" dxfId="85" priority="3">
      <formula>$E$5="Intervention de restauration et de préservation sur un bien immeuble"</formula>
    </cfRule>
  </conditionalFormatting>
  <conditionalFormatting sqref="M18">
    <cfRule type="expression" dxfId="84" priority="2">
      <formula>$E$5="Intervention archéologique (sans travaux subséquents)"</formula>
    </cfRule>
  </conditionalFormatting>
  <dataValidations count="17">
    <dataValidation allowBlank="1" showInputMessage="1" showErrorMessage="1" prompt="Inscrivez l'année, le mois et le jour (AAAA-MM-JJ)" sqref="L10:M10 G23:Q24" xr:uid="{6AE6856F-D11B-4E70-85A8-9D692572BE73}"/>
    <dataValidation allowBlank="1" showInputMessage="1" showErrorMessage="1" prompt="Inscrivez le montant total de dépenses réalisées en 2033." sqref="Q33" xr:uid="{CEF4F351-A9CF-47B1-9427-E9585B2A81E1}"/>
    <dataValidation allowBlank="1" showInputMessage="1" showErrorMessage="1" prompt="Inscrivez le montant total de dépenses réalisées en 2032." sqref="P33" xr:uid="{EBC22732-D080-48E9-ABA0-5D1115AB19CA}"/>
    <dataValidation allowBlank="1" showInputMessage="1" showErrorMessage="1" prompt="Inscrivez le montant total de dépenses réalisées en 2031." sqref="O33" xr:uid="{8A3C0787-E64B-4F1E-A943-DCC315596558}"/>
    <dataValidation allowBlank="1" showInputMessage="1" showErrorMessage="1" prompt="Inscrivez le montant total de dépenses réalisées en 2030." sqref="N33" xr:uid="{A0A35F2B-8475-4741-9BD9-866A39251B28}"/>
    <dataValidation allowBlank="1" showInputMessage="1" showErrorMessage="1" prompt="Inscrivez le montant total de dépenses réalisées en 2029." sqref="K33:M33" xr:uid="{940BFBC5-6A7C-4E59-BD3D-56B729021FD5}"/>
    <dataValidation allowBlank="1" showInputMessage="1" showErrorMessage="1" prompt="Inscrivez le montant total de dépenses réalisées en 2028." sqref="H33:J33" xr:uid="{D367A444-918F-413E-A6C8-0F39B644AB46}"/>
    <dataValidation allowBlank="1" showInputMessage="1" showErrorMessage="1" prompt="Inscrivez le montant total de dépenses réalisées en 2027." sqref="E33:G33" xr:uid="{0BB5C5E0-E226-44C0-9C97-B52774D26B97}"/>
    <dataValidation allowBlank="1" showInputMessage="1" showErrorMessage="1" prompt="Inscrivez le montant total de dépenses réalisées en 2026." sqref="B33:D33" xr:uid="{EA4DF381-3242-4120-B291-7E2C0798E29B}"/>
    <dataValidation allowBlank="1" showInputMessage="1" showErrorMessage="1" prompt="Inscrivez le montant total de dépenses prévues pour 2033." sqref="Q28" xr:uid="{4DC6E31A-C1CE-4412-AFB5-292458E4756D}"/>
    <dataValidation allowBlank="1" showInputMessage="1" showErrorMessage="1" prompt="Inscrivez le montant total de dépenses prévues pour 2032." sqref="P28" xr:uid="{17103B71-8375-4B91-9DBE-B25D37114EF3}"/>
    <dataValidation allowBlank="1" showInputMessage="1" showErrorMessage="1" prompt="Inscrivez le montant total de dépenses prévues pour 2031." sqref="O28" xr:uid="{4AACCB2D-C691-43FC-9263-125B332755CE}"/>
    <dataValidation allowBlank="1" showInputMessage="1" showErrorMessage="1" prompt="Inscrivez le montant total de dépenses prévues pour 2030." sqref="N28" xr:uid="{E9E5F7CE-A854-42E0-9D58-72A539D42C16}"/>
    <dataValidation allowBlank="1" showInputMessage="1" showErrorMessage="1" prompt="Inscrivez le montant total de dépenses prévues pour 2029." sqref="K28:M28" xr:uid="{DE7B77AA-EDDE-43CA-9C70-006A7E611D24}"/>
    <dataValidation allowBlank="1" showInputMessage="1" showErrorMessage="1" prompt="Inscrivez le montant total de dépenses prévues pour 2028." sqref="H28:J28" xr:uid="{A2800B5D-7CAB-4626-A20D-609E6557F634}"/>
    <dataValidation allowBlank="1" showInputMessage="1" showErrorMessage="1" prompt="Inscrivez le montant total de dépenses prévues pour 2027." sqref="E28:G28" xr:uid="{2E599455-39E8-4BC7-920A-0C836F5FB75C}"/>
    <dataValidation allowBlank="1" showInputMessage="1" showErrorMessage="1" prompt="Inscrivez le montant total de dépenses prévues pour 2026." sqref="B28:D28" xr:uid="{AB3D2E4B-87C3-4F41-A0ED-22D26C48DCE6}"/>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E4E331DD-7B65-4F1C-B145-D58376E62C9F}">
            <xm:f>'MCC - initiale'!I16="Oui"</xm:f>
            <x14:dxf>
              <fill>
                <patternFill>
                  <bgColor theme="3" tint="0.89996032593768116"/>
                </patternFill>
              </fill>
            </x14:dxf>
          </x14:cfRule>
          <xm:sqref>B41:E41</xm:sqref>
        </x14:conditionalFormatting>
        <x14:conditionalFormatting xmlns:xm="http://schemas.microsoft.com/office/excel/2006/main">
          <x14:cfRule type="expression" priority="100" id="{E9D8F8C6-D79F-4FAF-BBB5-F2F84DE01EA1}">
            <xm:f>'MCC - comité'!#REF!="Oui"</xm:f>
            <x14:dxf>
              <fill>
                <patternFill>
                  <bgColor theme="3" tint="0.89996032593768116"/>
                </patternFill>
              </fill>
            </x14:dxf>
          </x14:cfRule>
          <xm:sqref>B43:M43</xm:sqref>
        </x14:conditionalFormatting>
        <x14:conditionalFormatting xmlns:xm="http://schemas.microsoft.com/office/excel/2006/main">
          <x14:cfRule type="expression" priority="140" id="{E4E331DD-7B65-4F1C-B145-D58376E62C9F}">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1E5F6CA8-E455-445F-A9FB-43C5DDD93C4C}">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D127E6A1-F9BF-4EFF-A86D-E9E0B423D6C1}">
          <x14:formula1>
            <xm:f>Sources!$D$31:$D$32</xm:f>
          </x14:formula1>
          <xm:sqref>B41:M41</xm:sqref>
        </x14:dataValidation>
        <x14:dataValidation type="list" allowBlank="1" showInputMessage="1" showErrorMessage="1" prompt="Sélectionnez une option." xr:uid="{80D25B41-0994-40E9-9C50-22D2F6810E1D}">
          <x14:formula1>
            <xm:f>Sources!$D$15:$D$19</xm:f>
          </x14:formula1>
          <xm:sqref>N37:Q37</xm:sqref>
        </x14:dataValidation>
        <x14:dataValidation type="list" allowBlank="1" showInputMessage="1" showErrorMessage="1" prompt="Sélectionnez une option" xr:uid="{AB20DCCD-D292-4FA4-9BCD-B60FB5685D1B}">
          <x14:formula1>
            <xm:f>Sources!$D$15:$D$19</xm:f>
          </x14:formula1>
          <xm:sqref>B37:M37</xm:sqref>
        </x14:dataValidation>
        <x14:dataValidation type="list" allowBlank="1" showInputMessage="1" showErrorMessage="1" prompt="Sélectionnez une option" xr:uid="{25BF1098-9139-4A09-946B-A3525CBD9C22}">
          <x14:formula1>
            <xm:f>Sources!$A$25:$A$28</xm:f>
          </x14:formula1>
          <xm:sqref>E5</xm:sqref>
        </x14:dataValidation>
        <x14:dataValidation type="list" allowBlank="1" showInputMessage="1" showErrorMessage="1" prompt="Sélectionnez une option" xr:uid="{BCAF7350-93B5-4DCC-A21C-53A9D7FA98D2}">
          <x14:formula1>
            <xm:f>Sources!$B$22:$B$23</xm:f>
          </x14:formula1>
          <xm:sqref>G10</xm:sqref>
        </x14:dataValidation>
        <x14:dataValidation type="list" allowBlank="1" showInputMessage="1" showErrorMessage="1" prompt="Sélectionnez une option" xr:uid="{B0C06184-CF13-4DC0-9D37-D3DBB0C2AB6A}">
          <x14:formula1>
            <xm:f>Sources!$C$22:$C$23</xm:f>
          </x14:formula1>
          <xm:sqref>M11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B2B35-5D18-4F05-BEBA-E5B22FF80A6F}">
  <sheetPr codeName="Feuil15"/>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2908</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2909</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2910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2911</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2912</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ai17khiuUgNAUOoUU1faCvZtqcIzhSUbsAjurvJwiqtiaj3+iPWG6fQvZpAt+EzOtbJULwbb3QxBRu63Un0TLw==" saltValue="ioVPfEi+aLxh0T8MvtxWTg=="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80" priority="1">
      <formula>$E$5="Intervention archéologique (sans travaux subséquents)"</formula>
    </cfRule>
  </conditionalFormatting>
  <conditionalFormatting sqref="M11:M12">
    <cfRule type="expression" dxfId="79" priority="4">
      <formula>$G$10="Oui"</formula>
    </cfRule>
  </conditionalFormatting>
  <conditionalFormatting sqref="M16:M18">
    <cfRule type="expression" dxfId="78" priority="3">
      <formula>$E$5="Intervention de restauration et de préservation sur un bien immeuble"</formula>
    </cfRule>
  </conditionalFormatting>
  <conditionalFormatting sqref="M18">
    <cfRule type="expression" dxfId="77" priority="2">
      <formula>$E$5="Intervention archéologique (sans travaux subséquents)"</formula>
    </cfRule>
  </conditionalFormatting>
  <dataValidations count="17">
    <dataValidation allowBlank="1" showInputMessage="1" showErrorMessage="1" prompt="Inscrivez l'année, le mois et le jour (AAAA-MM-JJ)" sqref="L10:M10 G23:Q24" xr:uid="{B0363052-12AD-4633-AFAE-93311BE85111}"/>
    <dataValidation allowBlank="1" showInputMessage="1" showErrorMessage="1" prompt="Inscrivez le montant total de dépenses réalisées en 2033." sqref="Q33" xr:uid="{BD779E16-BBD6-4211-8D09-56351262E0CF}"/>
    <dataValidation allowBlank="1" showInputMessage="1" showErrorMessage="1" prompt="Inscrivez le montant total de dépenses réalisées en 2032." sqref="P33" xr:uid="{7BE6EB33-651B-4303-B867-6FC36E1E3814}"/>
    <dataValidation allowBlank="1" showInputMessage="1" showErrorMessage="1" prompt="Inscrivez le montant total de dépenses réalisées en 2031." sqref="O33" xr:uid="{7BD5AFFA-54BA-48A9-9EB8-6318BA570048}"/>
    <dataValidation allowBlank="1" showInputMessage="1" showErrorMessage="1" prompt="Inscrivez le montant total de dépenses réalisées en 2030." sqref="N33" xr:uid="{4775A637-81C8-4318-B3DA-2F16E77F84C4}"/>
    <dataValidation allowBlank="1" showInputMessage="1" showErrorMessage="1" prompt="Inscrivez le montant total de dépenses réalisées en 2029." sqref="K33:M33" xr:uid="{6008D8D2-25C2-46DD-BC73-112A418A6CF3}"/>
    <dataValidation allowBlank="1" showInputMessage="1" showErrorMessage="1" prompt="Inscrivez le montant total de dépenses réalisées en 2028." sqref="H33:J33" xr:uid="{A506A92E-D260-4EEF-9D35-C42F15567A8E}"/>
    <dataValidation allowBlank="1" showInputMessage="1" showErrorMessage="1" prompt="Inscrivez le montant total de dépenses réalisées en 2027." sqref="E33:G33" xr:uid="{3AF2730D-A8B5-42E0-BEC3-90467A1CB9EC}"/>
    <dataValidation allowBlank="1" showInputMessage="1" showErrorMessage="1" prompt="Inscrivez le montant total de dépenses réalisées en 2026." sqref="B33:D33" xr:uid="{B2EAB8D0-D7A8-44F8-A67C-770CE6EB2997}"/>
    <dataValidation allowBlank="1" showInputMessage="1" showErrorMessage="1" prompt="Inscrivez le montant total de dépenses prévues pour 2033." sqref="Q28" xr:uid="{41EDA463-6FA7-4662-84DA-480276FCDECD}"/>
    <dataValidation allowBlank="1" showInputMessage="1" showErrorMessage="1" prompt="Inscrivez le montant total de dépenses prévues pour 2032." sqref="P28" xr:uid="{E18C0DC0-7855-4F1B-AA99-F61BBC4258C2}"/>
    <dataValidation allowBlank="1" showInputMessage="1" showErrorMessage="1" prompt="Inscrivez le montant total de dépenses prévues pour 2031." sqref="O28" xr:uid="{205779C0-3674-40B4-B714-5CA7E044719A}"/>
    <dataValidation allowBlank="1" showInputMessage="1" showErrorMessage="1" prompt="Inscrivez le montant total de dépenses prévues pour 2030." sqref="N28" xr:uid="{5F674AB8-D570-40F3-B248-8CA6F48B9A37}"/>
    <dataValidation allowBlank="1" showInputMessage="1" showErrorMessage="1" prompt="Inscrivez le montant total de dépenses prévues pour 2029." sqref="K28:M28" xr:uid="{BE895559-E7FB-490B-8CBB-F4250140CBBD}"/>
    <dataValidation allowBlank="1" showInputMessage="1" showErrorMessage="1" prompt="Inscrivez le montant total de dépenses prévues pour 2028." sqref="H28:J28" xr:uid="{8BF4D3F0-FC98-4CC9-B232-801E4EBDF038}"/>
    <dataValidation allowBlank="1" showInputMessage="1" showErrorMessage="1" prompt="Inscrivez le montant total de dépenses prévues pour 2027." sqref="E28:G28" xr:uid="{F7D6ED80-FED2-452A-90D9-37C0F4B1AFF3}"/>
    <dataValidation allowBlank="1" showInputMessage="1" showErrorMessage="1" prompt="Inscrivez le montant total de dépenses prévues pour 2026." sqref="B28:D28" xr:uid="{8F0F47B7-D54F-4240-916E-98C3E208A384}"/>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5392D272-C6DE-4079-9C12-675A23C135F1}">
            <xm:f>'MCC - initiale'!I16="Oui"</xm:f>
            <x14:dxf>
              <fill>
                <patternFill>
                  <bgColor theme="3" tint="0.89996032593768116"/>
                </patternFill>
              </fill>
            </x14:dxf>
          </x14:cfRule>
          <xm:sqref>B41:E41</xm:sqref>
        </x14:conditionalFormatting>
        <x14:conditionalFormatting xmlns:xm="http://schemas.microsoft.com/office/excel/2006/main">
          <x14:cfRule type="expression" priority="102" id="{19A30A08-4340-4F74-AA20-C4B18ADB817F}">
            <xm:f>'MCC - comité'!#REF!="Oui"</xm:f>
            <x14:dxf>
              <fill>
                <patternFill>
                  <bgColor theme="3" tint="0.89996032593768116"/>
                </patternFill>
              </fill>
            </x14:dxf>
          </x14:cfRule>
          <xm:sqref>B43:M43</xm:sqref>
        </x14:conditionalFormatting>
        <x14:conditionalFormatting xmlns:xm="http://schemas.microsoft.com/office/excel/2006/main">
          <x14:cfRule type="expression" priority="142" id="{5392D272-C6DE-4079-9C12-675A23C135F1}">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6434A6AC-2C03-4A13-8CA7-CEE28501DBFD}">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06BC8EA0-D85E-4846-97CF-6E92EBEFB7A5}">
          <x14:formula1>
            <xm:f>Sources!$D$31:$D$32</xm:f>
          </x14:formula1>
          <xm:sqref>B41:M41</xm:sqref>
        </x14:dataValidation>
        <x14:dataValidation type="list" allowBlank="1" showInputMessage="1" showErrorMessage="1" prompt="Sélectionnez une option." xr:uid="{C4FC3B63-49A0-4CC1-B314-0239C0EAE58F}">
          <x14:formula1>
            <xm:f>Sources!$D$15:$D$19</xm:f>
          </x14:formula1>
          <xm:sqref>N37:Q37</xm:sqref>
        </x14:dataValidation>
        <x14:dataValidation type="list" allowBlank="1" showInputMessage="1" showErrorMessage="1" prompt="Sélectionnez une option" xr:uid="{0B753CB1-CFCB-486D-BBE7-607B06420C71}">
          <x14:formula1>
            <xm:f>Sources!$D$15:$D$19</xm:f>
          </x14:formula1>
          <xm:sqref>B37:M37</xm:sqref>
        </x14:dataValidation>
        <x14:dataValidation type="list" allowBlank="1" showInputMessage="1" showErrorMessage="1" prompt="Sélectionnez une option" xr:uid="{3B73EE0B-8A7B-4CDF-9F81-5EAC005D4EA8}">
          <x14:formula1>
            <xm:f>Sources!$A$25:$A$28</xm:f>
          </x14:formula1>
          <xm:sqref>E5</xm:sqref>
        </x14:dataValidation>
        <x14:dataValidation type="list" allowBlank="1" showInputMessage="1" showErrorMessage="1" prompt="Sélectionnez une option" xr:uid="{B97A365C-97D2-4950-B2BF-B403596827DA}">
          <x14:formula1>
            <xm:f>Sources!$B$22:$B$23</xm:f>
          </x14:formula1>
          <xm:sqref>G10</xm:sqref>
        </x14:dataValidation>
        <x14:dataValidation type="list" allowBlank="1" showInputMessage="1" showErrorMessage="1" prompt="Sélectionnez une option" xr:uid="{D27B0BEE-A348-4E0B-8A26-09036FE95EE2}">
          <x14:formula1>
            <xm:f>Sources!$C$22:$C$23</xm:f>
          </x14:formula1>
          <xm:sqref>M11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EC6DD-5904-4C02-ACCC-B88DE3BFBF72}">
  <sheetPr codeName="Feuil16"/>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2903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2904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2905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2906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2907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tY4Hc0QnG6t4kXqu3uQ4Yc7KjhNfAvs6aOQRUAKkutjgzBHmgseZGWodLaCj1Lye6M9c8gE70RAKHgzmCvWdiw==" saltValue="US2lAmTVGcL1tHe/vjNg+A=="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73" priority="1">
      <formula>$E$5="Intervention archéologique (sans travaux subséquents)"</formula>
    </cfRule>
  </conditionalFormatting>
  <conditionalFormatting sqref="M11:M12">
    <cfRule type="expression" dxfId="72" priority="4">
      <formula>$G$10="Oui"</formula>
    </cfRule>
  </conditionalFormatting>
  <conditionalFormatting sqref="M16:M18">
    <cfRule type="expression" dxfId="71" priority="3">
      <formula>$E$5="Intervention de restauration et de préservation sur un bien immeuble"</formula>
    </cfRule>
  </conditionalFormatting>
  <conditionalFormatting sqref="M18">
    <cfRule type="expression" dxfId="70" priority="2">
      <formula>$E$5="Intervention archéologique (sans travaux subséquents)"</formula>
    </cfRule>
  </conditionalFormatting>
  <dataValidations count="17">
    <dataValidation allowBlank="1" showInputMessage="1" showErrorMessage="1" prompt="Inscrivez le montant total de dépenses prévues pour 2026." sqref="B28:D28" xr:uid="{0425E308-D791-4C32-AC28-305FD1D41067}"/>
    <dataValidation allowBlank="1" showInputMessage="1" showErrorMessage="1" prompt="Inscrivez le montant total de dépenses prévues pour 2027." sqref="E28:G28" xr:uid="{0A38322B-A769-4876-A908-08A2431246D4}"/>
    <dataValidation allowBlank="1" showInputMessage="1" showErrorMessage="1" prompt="Inscrivez le montant total de dépenses prévues pour 2028." sqref="H28:J28" xr:uid="{7F2DAEBF-0116-492C-8030-2A6E473C32EA}"/>
    <dataValidation allowBlank="1" showInputMessage="1" showErrorMessage="1" prompt="Inscrivez le montant total de dépenses prévues pour 2029." sqref="K28:M28" xr:uid="{0CE8D81D-0296-40F4-ADDA-339A1578D89A}"/>
    <dataValidation allowBlank="1" showInputMessage="1" showErrorMessage="1" prompt="Inscrivez le montant total de dépenses prévues pour 2030." sqref="N28" xr:uid="{11C98157-F7BB-44EC-ABA7-85738C2CF26A}"/>
    <dataValidation allowBlank="1" showInputMessage="1" showErrorMessage="1" prompt="Inscrivez le montant total de dépenses prévues pour 2031." sqref="O28" xr:uid="{967EF044-13A6-4009-90A0-EDAC6F092A76}"/>
    <dataValidation allowBlank="1" showInputMessage="1" showErrorMessage="1" prompt="Inscrivez le montant total de dépenses prévues pour 2032." sqref="P28" xr:uid="{60DC30D7-FC7E-4971-A39C-F22983979236}"/>
    <dataValidation allowBlank="1" showInputMessage="1" showErrorMessage="1" prompt="Inscrivez le montant total de dépenses prévues pour 2033." sqref="Q28" xr:uid="{BFB28AB2-6802-4F94-90A4-2EA515D85E9E}"/>
    <dataValidation allowBlank="1" showInputMessage="1" showErrorMessage="1" prompt="Inscrivez le montant total de dépenses réalisées en 2026." sqref="B33:D33" xr:uid="{C998E5FE-7AAC-4B76-BB46-9D8D81699E10}"/>
    <dataValidation allowBlank="1" showInputMessage="1" showErrorMessage="1" prompt="Inscrivez le montant total de dépenses réalisées en 2027." sqref="E33:G33" xr:uid="{EA0563FC-5F04-4F57-9E0D-7057B764212F}"/>
    <dataValidation allowBlank="1" showInputMessage="1" showErrorMessage="1" prompt="Inscrivez le montant total de dépenses réalisées en 2028." sqref="H33:J33" xr:uid="{D38C36D8-E06E-4FEE-BBB6-8CF7A0B2CC5E}"/>
    <dataValidation allowBlank="1" showInputMessage="1" showErrorMessage="1" prompt="Inscrivez le montant total de dépenses réalisées en 2029." sqref="K33:M33" xr:uid="{8983286A-4E74-4D17-A872-885507D9FF70}"/>
    <dataValidation allowBlank="1" showInputMessage="1" showErrorMessage="1" prompt="Inscrivez le montant total de dépenses réalisées en 2030." sqref="N33" xr:uid="{19588D06-A364-47AB-A521-31439E0802F8}"/>
    <dataValidation allowBlank="1" showInputMessage="1" showErrorMessage="1" prompt="Inscrivez le montant total de dépenses réalisées en 2031." sqref="O33" xr:uid="{5F019273-B502-4CBB-B379-333B4ECA1B94}"/>
    <dataValidation allowBlank="1" showInputMessage="1" showErrorMessage="1" prompt="Inscrivez le montant total de dépenses réalisées en 2032." sqref="P33" xr:uid="{A64D9583-07B7-408E-A4CF-8C106A4CB91B}"/>
    <dataValidation allowBlank="1" showInputMessage="1" showErrorMessage="1" prompt="Inscrivez le montant total de dépenses réalisées en 2033." sqref="Q33" xr:uid="{E88353C6-FE22-41BA-B6F4-0BE74EC5AFF8}"/>
    <dataValidation allowBlank="1" showInputMessage="1" showErrorMessage="1" prompt="Inscrivez l'année, le mois et le jour (AAAA-MM-JJ)" sqref="L10:M10 G23:Q24" xr:uid="{8045F4B0-42EB-42F3-BD97-2CEF89D0B9FE}"/>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17E1DBAB-6BAD-477B-A4E8-ABEED696E4B7}">
            <xm:f>'MCC - initiale'!I16="Oui"</xm:f>
            <x14:dxf>
              <fill>
                <patternFill>
                  <bgColor theme="3" tint="0.89996032593768116"/>
                </patternFill>
              </fill>
            </x14:dxf>
          </x14:cfRule>
          <xm:sqref>B41:E41</xm:sqref>
        </x14:conditionalFormatting>
        <x14:conditionalFormatting xmlns:xm="http://schemas.microsoft.com/office/excel/2006/main">
          <x14:cfRule type="expression" priority="104" id="{E538F8E6-2D6C-4195-84BC-ED0ADE29A619}">
            <xm:f>'MCC - comité'!#REF!="Oui"</xm:f>
            <x14:dxf>
              <fill>
                <patternFill>
                  <bgColor theme="3" tint="0.89996032593768116"/>
                </patternFill>
              </fill>
            </x14:dxf>
          </x14:cfRule>
          <xm:sqref>B43:M43</xm:sqref>
        </x14:conditionalFormatting>
        <x14:conditionalFormatting xmlns:xm="http://schemas.microsoft.com/office/excel/2006/main">
          <x14:cfRule type="expression" priority="144" id="{17E1DBAB-6BAD-477B-A4E8-ABEED696E4B7}">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0A55FCD0-9F7B-4DAD-81AF-FB075E2898CC}">
          <x14:formula1>
            <xm:f>Sources!$C$22:$C$23</xm:f>
          </x14:formula1>
          <xm:sqref>M11</xm:sqref>
        </x14:dataValidation>
        <x14:dataValidation type="list" allowBlank="1" showInputMessage="1" showErrorMessage="1" prompt="Sélectionnez une option" xr:uid="{35AFC1BA-26EC-4462-A92C-DFDD8408D9E0}">
          <x14:formula1>
            <xm:f>Sources!$B$22:$B$23</xm:f>
          </x14:formula1>
          <xm:sqref>G10</xm:sqref>
        </x14:dataValidation>
        <x14:dataValidation type="list" allowBlank="1" showInputMessage="1" showErrorMessage="1" prompt="Sélectionnez une option" xr:uid="{03896BB2-5E51-4214-9349-7D4BD85B6D08}">
          <x14:formula1>
            <xm:f>Sources!$A$25:$A$28</xm:f>
          </x14:formula1>
          <xm:sqref>E5</xm:sqref>
        </x14:dataValidation>
        <x14:dataValidation type="list" allowBlank="1" showInputMessage="1" showErrorMessage="1" prompt="Sélectionnez une option" xr:uid="{8D991C99-5771-444D-9072-A31A5E2C55A9}">
          <x14:formula1>
            <xm:f>Sources!$D$15:$D$19</xm:f>
          </x14:formula1>
          <xm:sqref>B37:M37</xm:sqref>
        </x14:dataValidation>
        <x14:dataValidation type="list" allowBlank="1" showInputMessage="1" showErrorMessage="1" prompt="Sélectionnez une option." xr:uid="{208896C7-489E-43A3-81A9-12B22E486237}">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9A47CC0D-EDD6-4353-A4EB-C01650C6CC53}">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A42ADC3E-E2CC-4DFD-B571-C4FCCED46CD0}">
          <x14:formula1>
            <xm:f>Sources!$D$31:$D$32</xm:f>
          </x14:formula1>
          <xm:sqref>B43:M43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916F-1EE2-4434-AE5B-194E2C85E1AD}">
  <sheetPr codeName="Feuil17"/>
  <dimension ref="B1:R44"/>
  <sheetViews>
    <sheetView showGridLines="0" zoomScale="130" zoomScaleNormal="130" workbookViewId="0">
      <selection activeCell="S4" sqref="S4"/>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2902</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2901</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2900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2899</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2898</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rv9VuG8Y/+9JzhPBIx04GtP+yXKWp6d7cyt/GaIlZib9sJscttB46U80/lE3RmUKFBWJsMg1kKQYtun9Ev+LWg==" saltValue="AHV1FUTF74wM2ltVzj/G6g=="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66" priority="1">
      <formula>$E$5="Intervention archéologique (sans travaux subséquents)"</formula>
    </cfRule>
  </conditionalFormatting>
  <conditionalFormatting sqref="M11:M12">
    <cfRule type="expression" dxfId="65" priority="4">
      <formula>$G$10="Oui"</formula>
    </cfRule>
  </conditionalFormatting>
  <conditionalFormatting sqref="M16:M18">
    <cfRule type="expression" dxfId="64" priority="3">
      <formula>$E$5="Intervention de restauration et de préservation sur un bien immeuble"</formula>
    </cfRule>
  </conditionalFormatting>
  <conditionalFormatting sqref="M18">
    <cfRule type="expression" dxfId="63" priority="2">
      <formula>$E$5="Intervention archéologique (sans travaux subséquents)"</formula>
    </cfRule>
  </conditionalFormatting>
  <dataValidations count="17">
    <dataValidation allowBlank="1" showInputMessage="1" showErrorMessage="1" prompt="Inscrivez le montant total de dépenses prévues pour 2026." sqref="B28:D28" xr:uid="{E41BAAEC-C4DA-4492-995B-B6D53DCB4DBF}"/>
    <dataValidation allowBlank="1" showInputMessage="1" showErrorMessage="1" prompt="Inscrivez le montant total de dépenses prévues pour 2027." sqref="E28:G28" xr:uid="{6C2D825B-3D0B-465A-A2EC-55416F25CF6C}"/>
    <dataValidation allowBlank="1" showInputMessage="1" showErrorMessage="1" prompt="Inscrivez le montant total de dépenses prévues pour 2028." sqref="H28:J28" xr:uid="{75E4AE3A-87AF-4B16-9E14-BE890EFC478A}"/>
    <dataValidation allowBlank="1" showInputMessage="1" showErrorMessage="1" prompt="Inscrivez le montant total de dépenses prévues pour 2029." sqref="K28:M28" xr:uid="{3EE5284E-D410-4929-95ED-DEE5227360FC}"/>
    <dataValidation allowBlank="1" showInputMessage="1" showErrorMessage="1" prompt="Inscrivez le montant total de dépenses prévues pour 2030." sqref="N28" xr:uid="{C316F0D5-CE83-4332-B8A1-6C1AF3A84EE1}"/>
    <dataValidation allowBlank="1" showInputMessage="1" showErrorMessage="1" prompt="Inscrivez le montant total de dépenses prévues pour 2031." sqref="O28" xr:uid="{073232CE-4A3B-4A6E-8BEA-75E59CAE1A6A}"/>
    <dataValidation allowBlank="1" showInputMessage="1" showErrorMessage="1" prompt="Inscrivez le montant total de dépenses prévues pour 2032." sqref="P28" xr:uid="{745FB395-4708-4686-BEDD-8EF93A1D0616}"/>
    <dataValidation allowBlank="1" showInputMessage="1" showErrorMessage="1" prompt="Inscrivez le montant total de dépenses prévues pour 2033." sqref="Q28" xr:uid="{BF63E25D-EE00-41E5-AC4E-2ECB5A04FEE8}"/>
    <dataValidation allowBlank="1" showInputMessage="1" showErrorMessage="1" prompt="Inscrivez le montant total de dépenses réalisées en 2026." sqref="B33:D33" xr:uid="{DD76F9C7-F033-4EF4-A2FB-617732A5C563}"/>
    <dataValidation allowBlank="1" showInputMessage="1" showErrorMessage="1" prompt="Inscrivez le montant total de dépenses réalisées en 2027." sqref="E33:G33" xr:uid="{870E0614-6AD3-4DA9-B882-28D57E7C9038}"/>
    <dataValidation allowBlank="1" showInputMessage="1" showErrorMessage="1" prompt="Inscrivez le montant total de dépenses réalisées en 2028." sqref="H33:J33" xr:uid="{9FCD7256-5097-4FDC-93A0-BF16B40196B5}"/>
    <dataValidation allowBlank="1" showInputMessage="1" showErrorMessage="1" prompt="Inscrivez le montant total de dépenses réalisées en 2029." sqref="K33:M33" xr:uid="{C522C0B6-EED2-4DF8-89D9-554BB7F575B3}"/>
    <dataValidation allowBlank="1" showInputMessage="1" showErrorMessage="1" prompt="Inscrivez le montant total de dépenses réalisées en 2030." sqref="N33" xr:uid="{30501AB3-8C94-44AE-836C-77910E690191}"/>
    <dataValidation allowBlank="1" showInputMessage="1" showErrorMessage="1" prompt="Inscrivez le montant total de dépenses réalisées en 2031." sqref="O33" xr:uid="{9343F14D-007A-40F9-BE37-A425012F0E2B}"/>
    <dataValidation allowBlank="1" showInputMessage="1" showErrorMessage="1" prompt="Inscrivez le montant total de dépenses réalisées en 2032." sqref="P33" xr:uid="{03DB7186-F82C-466D-B19C-C08803CE0D5A}"/>
    <dataValidation allowBlank="1" showInputMessage="1" showErrorMessage="1" prompt="Inscrivez le montant total de dépenses réalisées en 2033." sqref="Q33" xr:uid="{EEF90A45-DF7C-4653-B18F-388DB01384C8}"/>
    <dataValidation allowBlank="1" showInputMessage="1" showErrorMessage="1" prompt="Inscrivez l'année, le mois et le jour (AAAA-MM-JJ)" sqref="L10:M10 G23:Q24" xr:uid="{4BB4CFB6-3071-4BD3-88BC-90C10D15D4C1}"/>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2A2A04DC-2E96-40E0-92A8-457686FF70B8}">
            <xm:f>'MCC - initiale'!I16="Oui"</xm:f>
            <x14:dxf>
              <fill>
                <patternFill>
                  <bgColor theme="3" tint="0.89996032593768116"/>
                </patternFill>
              </fill>
            </x14:dxf>
          </x14:cfRule>
          <xm:sqref>B41:E41</xm:sqref>
        </x14:conditionalFormatting>
        <x14:conditionalFormatting xmlns:xm="http://schemas.microsoft.com/office/excel/2006/main">
          <x14:cfRule type="expression" priority="106" id="{5FC23D69-5DE0-4787-8130-249AF6EC5524}">
            <xm:f>'MCC - comité'!#REF!="Oui"</xm:f>
            <x14:dxf>
              <fill>
                <patternFill>
                  <bgColor theme="3" tint="0.89996032593768116"/>
                </patternFill>
              </fill>
            </x14:dxf>
          </x14:cfRule>
          <xm:sqref>B43:M43</xm:sqref>
        </x14:conditionalFormatting>
        <x14:conditionalFormatting xmlns:xm="http://schemas.microsoft.com/office/excel/2006/main">
          <x14:cfRule type="expression" priority="146" id="{2A2A04DC-2E96-40E0-92A8-457686FF70B8}">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A7EEBD9E-8820-4775-8CDD-DB8CF483E1D6}">
          <x14:formula1>
            <xm:f>Sources!$C$22:$C$23</xm:f>
          </x14:formula1>
          <xm:sqref>M11</xm:sqref>
        </x14:dataValidation>
        <x14:dataValidation type="list" allowBlank="1" showInputMessage="1" showErrorMessage="1" prompt="Sélectionnez une option" xr:uid="{9E37F188-F2D9-4104-9C75-87C782790A21}">
          <x14:formula1>
            <xm:f>Sources!$B$22:$B$23</xm:f>
          </x14:formula1>
          <xm:sqref>G10</xm:sqref>
        </x14:dataValidation>
        <x14:dataValidation type="list" allowBlank="1" showInputMessage="1" showErrorMessage="1" prompt="Sélectionnez une option" xr:uid="{1DC0047D-F35C-4EC7-9ECD-BF4CA8F89738}">
          <x14:formula1>
            <xm:f>Sources!$A$25:$A$28</xm:f>
          </x14:formula1>
          <xm:sqref>E5</xm:sqref>
        </x14:dataValidation>
        <x14:dataValidation type="list" allowBlank="1" showInputMessage="1" showErrorMessage="1" prompt="Sélectionnez une option" xr:uid="{044FECB8-46EE-4197-9128-69ECC5BEC2C0}">
          <x14:formula1>
            <xm:f>Sources!$D$15:$D$19</xm:f>
          </x14:formula1>
          <xm:sqref>B37:M37</xm:sqref>
        </x14:dataValidation>
        <x14:dataValidation type="list" allowBlank="1" showInputMessage="1" showErrorMessage="1" prompt="Sélectionnez une option." xr:uid="{DF6F9432-EF2A-4B6C-B94E-2BAD04A175D0}">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62B6FB94-8DA8-44BC-A250-81D04BBCE493}">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132C8FA3-0B6E-482C-9625-AC7DE85D19B5}">
          <x14:formula1>
            <xm:f>Sources!$D$31:$D$32</xm:f>
          </x14:formula1>
          <xm:sqref>B43:M43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74C30-8E28-4E16-8C28-31A16646DA7F}">
  <sheetPr codeName="Feuil18"/>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2893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2894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2895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2896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2897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i8Cv7TWSwVYDUUz+u5OKXL6oS4JmrPQzUbKEln+CQwes7lXxT8WC2E0uWVKSzp2QKUkqb/x16oXxfzyZx0bPJA==" saltValue="V548FkB0xuZM9zVjarJM5w=="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59" priority="1">
      <formula>$E$5="Intervention archéologique (sans travaux subséquents)"</formula>
    </cfRule>
  </conditionalFormatting>
  <conditionalFormatting sqref="M11:M12">
    <cfRule type="expression" dxfId="58" priority="4">
      <formula>$G$10="Oui"</formula>
    </cfRule>
  </conditionalFormatting>
  <conditionalFormatting sqref="M16:M18">
    <cfRule type="expression" dxfId="57" priority="3">
      <formula>$E$5="Intervention de restauration et de préservation sur un bien immeuble"</formula>
    </cfRule>
  </conditionalFormatting>
  <conditionalFormatting sqref="M18">
    <cfRule type="expression" dxfId="56" priority="2">
      <formula>$E$5="Intervention archéologique (sans travaux subséquents)"</formula>
    </cfRule>
  </conditionalFormatting>
  <dataValidations count="17">
    <dataValidation allowBlank="1" showInputMessage="1" showErrorMessage="1" prompt="Inscrivez l'année, le mois et le jour (AAAA-MM-JJ)" sqref="L10:M10 G23:Q24" xr:uid="{81DB6496-F123-4D39-B5E7-E19ECB670F0D}"/>
    <dataValidation allowBlank="1" showInputMessage="1" showErrorMessage="1" prompt="Inscrivez le montant total de dépenses réalisées en 2033." sqref="Q33" xr:uid="{16DD83AA-2145-4844-8C41-1033B9469056}"/>
    <dataValidation allowBlank="1" showInputMessage="1" showErrorMessage="1" prompt="Inscrivez le montant total de dépenses réalisées en 2032." sqref="P33" xr:uid="{E81F2507-7B01-4F6C-BFEF-334E0C4D68AE}"/>
    <dataValidation allowBlank="1" showInputMessage="1" showErrorMessage="1" prompt="Inscrivez le montant total de dépenses réalisées en 2031." sqref="O33" xr:uid="{38C9626C-D34A-449C-914B-073B4B9B8A56}"/>
    <dataValidation allowBlank="1" showInputMessage="1" showErrorMessage="1" prompt="Inscrivez le montant total de dépenses réalisées en 2030." sqref="N33" xr:uid="{08277234-331C-4218-BF65-581D1D503234}"/>
    <dataValidation allowBlank="1" showInputMessage="1" showErrorMessage="1" prompt="Inscrivez le montant total de dépenses réalisées en 2029." sqref="K33:M33" xr:uid="{1BF5C23F-F756-4079-AEE3-FE71F9B971C3}"/>
    <dataValidation allowBlank="1" showInputMessage="1" showErrorMessage="1" prompt="Inscrivez le montant total de dépenses réalisées en 2028." sqref="H33:J33" xr:uid="{0C687830-75E5-415F-BB55-16D5B0F6A2DC}"/>
    <dataValidation allowBlank="1" showInputMessage="1" showErrorMessage="1" prompt="Inscrivez le montant total de dépenses réalisées en 2027." sqref="E33:G33" xr:uid="{625B890D-9922-441F-9950-BA6E2908FCEA}"/>
    <dataValidation allowBlank="1" showInputMessage="1" showErrorMessage="1" prompt="Inscrivez le montant total de dépenses réalisées en 2026." sqref="B33:D33" xr:uid="{40672AD8-7CB4-4825-8BF6-B75A72A18EAF}"/>
    <dataValidation allowBlank="1" showInputMessage="1" showErrorMessage="1" prompt="Inscrivez le montant total de dépenses prévues pour 2033." sqref="Q28" xr:uid="{C30C343C-41C8-4E97-BAFC-D004C6F35C57}"/>
    <dataValidation allowBlank="1" showInputMessage="1" showErrorMessage="1" prompt="Inscrivez le montant total de dépenses prévues pour 2032." sqref="P28" xr:uid="{0CC4EE8F-736A-48BF-9FC6-8C367E6EF3BF}"/>
    <dataValidation allowBlank="1" showInputMessage="1" showErrorMessage="1" prompt="Inscrivez le montant total de dépenses prévues pour 2031." sqref="O28" xr:uid="{D5376DB2-86CB-44A1-BC35-5900BBCFB839}"/>
    <dataValidation allowBlank="1" showInputMessage="1" showErrorMessage="1" prompt="Inscrivez le montant total de dépenses prévues pour 2030." sqref="N28" xr:uid="{4DFBAA0F-CFAF-4907-BB33-87AC0B0AFA10}"/>
    <dataValidation allowBlank="1" showInputMessage="1" showErrorMessage="1" prompt="Inscrivez le montant total de dépenses prévues pour 2029." sqref="K28:M28" xr:uid="{CED3C64E-89C3-401C-BB21-9C84E6EA9DB3}"/>
    <dataValidation allowBlank="1" showInputMessage="1" showErrorMessage="1" prompt="Inscrivez le montant total de dépenses prévues pour 2028." sqref="H28:J28" xr:uid="{2CF8DDD4-12A5-4FA2-90F7-FEC586D79A51}"/>
    <dataValidation allowBlank="1" showInputMessage="1" showErrorMessage="1" prompt="Inscrivez le montant total de dépenses prévues pour 2027." sqref="E28:G28" xr:uid="{441B46B5-E158-456E-8B57-64D8BF721491}"/>
    <dataValidation allowBlank="1" showInputMessage="1" showErrorMessage="1" prompt="Inscrivez le montant total de dépenses prévues pour 2026." sqref="B28:D28" xr:uid="{7CFF117A-58DC-4F03-8060-FE0DDDD64CE7}"/>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869798C4-8446-4E83-864B-AE9299D3FBDC}">
            <xm:f>'MCC - initiale'!I16="Oui"</xm:f>
            <x14:dxf>
              <fill>
                <patternFill>
                  <bgColor theme="3" tint="0.89996032593768116"/>
                </patternFill>
              </fill>
            </x14:dxf>
          </x14:cfRule>
          <xm:sqref>B41:E41</xm:sqref>
        </x14:conditionalFormatting>
        <x14:conditionalFormatting xmlns:xm="http://schemas.microsoft.com/office/excel/2006/main">
          <x14:cfRule type="expression" priority="108" id="{C62F9944-6397-4F8D-837A-5646892C7828}">
            <xm:f>'MCC - comité'!#REF!="Oui"</xm:f>
            <x14:dxf>
              <fill>
                <patternFill>
                  <bgColor theme="3" tint="0.89996032593768116"/>
                </patternFill>
              </fill>
            </x14:dxf>
          </x14:cfRule>
          <xm:sqref>B43:M43</xm:sqref>
        </x14:conditionalFormatting>
        <x14:conditionalFormatting xmlns:xm="http://schemas.microsoft.com/office/excel/2006/main">
          <x14:cfRule type="expression" priority="148" id="{869798C4-8446-4E83-864B-AE9299D3FBDC}">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FFF91DC2-DB78-4A7B-87C1-9D9400C37484}">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C99509FE-B232-4E39-8365-2B0457041FAC}">
          <x14:formula1>
            <xm:f>Sources!$D$31:$D$32</xm:f>
          </x14:formula1>
          <xm:sqref>B41:M41</xm:sqref>
        </x14:dataValidation>
        <x14:dataValidation type="list" allowBlank="1" showInputMessage="1" showErrorMessage="1" prompt="Sélectionnez une option." xr:uid="{CC32C5FB-956D-48D1-996D-789C6C8B4A06}">
          <x14:formula1>
            <xm:f>Sources!$D$15:$D$19</xm:f>
          </x14:formula1>
          <xm:sqref>N37:Q37</xm:sqref>
        </x14:dataValidation>
        <x14:dataValidation type="list" allowBlank="1" showInputMessage="1" showErrorMessage="1" prompt="Sélectionnez une option" xr:uid="{3DA3CD2B-96FD-4835-BF75-8C42BE7F8E53}">
          <x14:formula1>
            <xm:f>Sources!$D$15:$D$19</xm:f>
          </x14:formula1>
          <xm:sqref>B37:M37</xm:sqref>
        </x14:dataValidation>
        <x14:dataValidation type="list" allowBlank="1" showInputMessage="1" showErrorMessage="1" prompt="Sélectionnez une option" xr:uid="{9E711EF3-D9CB-443C-B4F1-C0FD592B71CB}">
          <x14:formula1>
            <xm:f>Sources!$A$25:$A$28</xm:f>
          </x14:formula1>
          <xm:sqref>E5</xm:sqref>
        </x14:dataValidation>
        <x14:dataValidation type="list" allowBlank="1" showInputMessage="1" showErrorMessage="1" prompt="Sélectionnez une option" xr:uid="{2784F710-17B2-4EA6-8AE9-504E932C801B}">
          <x14:formula1>
            <xm:f>Sources!$B$22:$B$23</xm:f>
          </x14:formula1>
          <xm:sqref>G10</xm:sqref>
        </x14:dataValidation>
        <x14:dataValidation type="list" allowBlank="1" showInputMessage="1" showErrorMessage="1" prompt="Sélectionnez une option" xr:uid="{0AE611C6-F4AF-4300-9140-1FD0DA241EAA}">
          <x14:formula1>
            <xm:f>Sources!$C$22:$C$23</xm:f>
          </x14:formula1>
          <xm:sqref>M11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169E9-B9B0-46AC-B3C0-E3E105BBC6E1}">
  <sheetPr codeName="Feuil19"/>
  <dimension ref="B1:R44"/>
  <sheetViews>
    <sheetView showGridLines="0" zoomScale="130" zoomScaleNormal="130" workbookViewId="0">
      <selection activeCell="S11" sqref="S11"/>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2892</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2891</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2890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2889</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2888</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obx1lHzua7v4Eby2RSs3CL8Fw6rF9BQbgHpH1/5oTAWCHjWVB1zRFkItXflwO5nVM0aVnhxozmSZ23EPZB6BRQ==" saltValue="4wN6EWtmss55WoG+94WcxQ=="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52" priority="1">
      <formula>$E$5="Intervention archéologique (sans travaux subséquents)"</formula>
    </cfRule>
  </conditionalFormatting>
  <conditionalFormatting sqref="M11:M12">
    <cfRule type="expression" dxfId="51" priority="4">
      <formula>$G$10="Oui"</formula>
    </cfRule>
  </conditionalFormatting>
  <conditionalFormatting sqref="M16:M18">
    <cfRule type="expression" dxfId="50" priority="3">
      <formula>$E$5="Intervention de restauration et de préservation sur un bien immeuble"</formula>
    </cfRule>
  </conditionalFormatting>
  <conditionalFormatting sqref="M18">
    <cfRule type="expression" dxfId="49" priority="2">
      <formula>$E$5="Intervention archéologique (sans travaux subséquents)"</formula>
    </cfRule>
  </conditionalFormatting>
  <dataValidations count="17">
    <dataValidation allowBlank="1" showInputMessage="1" showErrorMessage="1" prompt="Inscrivez le montant total de dépenses prévues pour 2026." sqref="B28:D28" xr:uid="{3A00310C-D369-4B7E-9CC3-40791DDE4432}"/>
    <dataValidation allowBlank="1" showInputMessage="1" showErrorMessage="1" prompt="Inscrivez le montant total de dépenses prévues pour 2027." sqref="E28:G28" xr:uid="{BDB468FC-FFC0-499E-B5CF-87F62CAF49E6}"/>
    <dataValidation allowBlank="1" showInputMessage="1" showErrorMessage="1" prompt="Inscrivez le montant total de dépenses prévues pour 2028." sqref="H28:J28" xr:uid="{9C12B7EC-8138-425C-A119-0E859E80DAB6}"/>
    <dataValidation allowBlank="1" showInputMessage="1" showErrorMessage="1" prompt="Inscrivez le montant total de dépenses prévues pour 2029." sqref="K28:M28" xr:uid="{793A73AD-C39C-4261-AE0F-DC480E97F47D}"/>
    <dataValidation allowBlank="1" showInputMessage="1" showErrorMessage="1" prompt="Inscrivez le montant total de dépenses prévues pour 2030." sqref="N28" xr:uid="{556499E0-694F-464E-80C9-4C234E053AC3}"/>
    <dataValidation allowBlank="1" showInputMessage="1" showErrorMessage="1" prompt="Inscrivez le montant total de dépenses prévues pour 2031." sqref="O28" xr:uid="{80016195-036A-4FA1-B02B-FD16E6E12C1F}"/>
    <dataValidation allowBlank="1" showInputMessage="1" showErrorMessage="1" prompt="Inscrivez le montant total de dépenses prévues pour 2032." sqref="P28" xr:uid="{4FEFB833-F16F-4F6E-8F97-1484D6B5FADE}"/>
    <dataValidation allowBlank="1" showInputMessage="1" showErrorMessage="1" prompt="Inscrivez le montant total de dépenses prévues pour 2033." sqref="Q28" xr:uid="{C2FB14EC-887E-40FF-B8EA-2791C2FE5995}"/>
    <dataValidation allowBlank="1" showInputMessage="1" showErrorMessage="1" prompt="Inscrivez le montant total de dépenses réalisées en 2026." sqref="B33:D33" xr:uid="{B51D854B-43B7-4550-B62D-19AAD47651E7}"/>
    <dataValidation allowBlank="1" showInputMessage="1" showErrorMessage="1" prompt="Inscrivez le montant total de dépenses réalisées en 2027." sqref="E33:G33" xr:uid="{17F66D82-5C3F-46AE-BA15-36C215B3FC13}"/>
    <dataValidation allowBlank="1" showInputMessage="1" showErrorMessage="1" prompt="Inscrivez le montant total de dépenses réalisées en 2028." sqref="H33:J33" xr:uid="{B0DFEF5A-3F0C-4034-BF7A-1DA4FE70EABE}"/>
    <dataValidation allowBlank="1" showInputMessage="1" showErrorMessage="1" prompt="Inscrivez le montant total de dépenses réalisées en 2029." sqref="K33:M33" xr:uid="{8FD72ADE-13A1-449A-819A-FD36335A7FB2}"/>
    <dataValidation allowBlank="1" showInputMessage="1" showErrorMessage="1" prompt="Inscrivez le montant total de dépenses réalisées en 2030." sqref="N33" xr:uid="{4CE477CD-9245-48C8-9A01-4BF7F473CFEA}"/>
    <dataValidation allowBlank="1" showInputMessage="1" showErrorMessage="1" prompt="Inscrivez le montant total de dépenses réalisées en 2031." sqref="O33" xr:uid="{5982568D-4B4B-4093-9F89-0C4942404990}"/>
    <dataValidation allowBlank="1" showInputMessage="1" showErrorMessage="1" prompt="Inscrivez le montant total de dépenses réalisées en 2032." sqref="P33" xr:uid="{6235877E-7D34-411A-91CD-7E6E1CFEC870}"/>
    <dataValidation allowBlank="1" showInputMessage="1" showErrorMessage="1" prompt="Inscrivez le montant total de dépenses réalisées en 2033." sqref="Q33" xr:uid="{F526C5A6-7691-47E0-BC53-9017285097D6}"/>
    <dataValidation allowBlank="1" showInputMessage="1" showErrorMessage="1" prompt="Inscrivez l'année, le mois et le jour (AAAA-MM-JJ)" sqref="L10:M10 G23:Q24" xr:uid="{F76D4474-6F05-4B10-8485-30A5F3B4AEAD}"/>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D5063D1D-9509-4EE9-99D7-EE8B4AADDFE3}">
            <xm:f>'MCC - initiale'!I16="Oui"</xm:f>
            <x14:dxf>
              <fill>
                <patternFill>
                  <bgColor theme="3" tint="0.89996032593768116"/>
                </patternFill>
              </fill>
            </x14:dxf>
          </x14:cfRule>
          <xm:sqref>B41:E41</xm:sqref>
        </x14:conditionalFormatting>
        <x14:conditionalFormatting xmlns:xm="http://schemas.microsoft.com/office/excel/2006/main">
          <x14:cfRule type="expression" priority="110" id="{ACE778FA-F4FA-4E1B-83C4-DE2C5855053C}">
            <xm:f>'MCC - comité'!#REF!="Oui"</xm:f>
            <x14:dxf>
              <fill>
                <patternFill>
                  <bgColor theme="3" tint="0.89996032593768116"/>
                </patternFill>
              </fill>
            </x14:dxf>
          </x14:cfRule>
          <xm:sqref>B43:M43</xm:sqref>
        </x14:conditionalFormatting>
        <x14:conditionalFormatting xmlns:xm="http://schemas.microsoft.com/office/excel/2006/main">
          <x14:cfRule type="expression" priority="150" id="{D5063D1D-9509-4EE9-99D7-EE8B4AADDFE3}">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1902902C-EB8F-4739-AAF4-17E79A447EE5}">
          <x14:formula1>
            <xm:f>Sources!$C$22:$C$23</xm:f>
          </x14:formula1>
          <xm:sqref>M11</xm:sqref>
        </x14:dataValidation>
        <x14:dataValidation type="list" allowBlank="1" showInputMessage="1" showErrorMessage="1" prompt="Sélectionnez une option" xr:uid="{D571CC9A-F60A-4FEA-AC98-0122E6AD509E}">
          <x14:formula1>
            <xm:f>Sources!$B$22:$B$23</xm:f>
          </x14:formula1>
          <xm:sqref>G10</xm:sqref>
        </x14:dataValidation>
        <x14:dataValidation type="list" allowBlank="1" showInputMessage="1" showErrorMessage="1" prompt="Sélectionnez une option" xr:uid="{C9FDCB8A-D887-4551-A655-EF9E685BD765}">
          <x14:formula1>
            <xm:f>Sources!$A$25:$A$28</xm:f>
          </x14:formula1>
          <xm:sqref>E5</xm:sqref>
        </x14:dataValidation>
        <x14:dataValidation type="list" allowBlank="1" showInputMessage="1" showErrorMessage="1" prompt="Sélectionnez une option" xr:uid="{BFE89F06-DD5A-4D39-A863-B0B51D95CCF6}">
          <x14:formula1>
            <xm:f>Sources!$D$15:$D$19</xm:f>
          </x14:formula1>
          <xm:sqref>B37:M37</xm:sqref>
        </x14:dataValidation>
        <x14:dataValidation type="list" allowBlank="1" showInputMessage="1" showErrorMessage="1" prompt="Sélectionnez une option." xr:uid="{BF8A2FFE-D6FB-4D69-BE9B-D05C3E42A59C}">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D323C565-8379-4F6E-A395-E67DD60BF9A7}">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6FFCC280-B222-4BBA-8634-DB0615D2D91A}">
          <x14:formula1>
            <xm:f>Sources!$D$31:$D$32</xm:f>
          </x14:formula1>
          <xm:sqref>B43:M43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53EA3-7E08-4855-9DAC-7A34D076915C}">
  <sheetPr codeName="Feuil2"/>
  <dimension ref="A1:J60"/>
  <sheetViews>
    <sheetView workbookViewId="0">
      <selection activeCell="J2" sqref="J2"/>
    </sheetView>
  </sheetViews>
  <sheetFormatPr baseColWidth="10" defaultColWidth="11.42578125" defaultRowHeight="15" x14ac:dyDescent="0.25"/>
  <cols>
    <col min="1" max="1" width="40.28515625" customWidth="1"/>
    <col min="2" max="2" width="17" customWidth="1"/>
    <col min="3" max="3" width="22.42578125" customWidth="1"/>
    <col min="4" max="4" width="21.7109375" customWidth="1"/>
    <col min="5" max="5" width="23.28515625" customWidth="1"/>
    <col min="6" max="6" width="42.28515625" customWidth="1"/>
    <col min="8" max="8" width="26.28515625" customWidth="1"/>
    <col min="9" max="9" width="17.85546875" customWidth="1"/>
  </cols>
  <sheetData>
    <row r="1" spans="1:10" s="1" customFormat="1" ht="20.45" customHeight="1" x14ac:dyDescent="0.25">
      <c r="A1" s="5" t="s">
        <v>2</v>
      </c>
      <c r="B1" s="5" t="s">
        <v>3</v>
      </c>
      <c r="C1" s="5" t="s">
        <v>4</v>
      </c>
      <c r="D1" s="5" t="s">
        <v>5</v>
      </c>
      <c r="E1" s="5" t="s">
        <v>6</v>
      </c>
      <c r="F1" s="5" t="s">
        <v>7</v>
      </c>
      <c r="G1" s="5" t="s">
        <v>8</v>
      </c>
      <c r="I1" s="1" t="s">
        <v>3008</v>
      </c>
      <c r="J1" s="1" t="s">
        <v>3009</v>
      </c>
    </row>
    <row r="2" spans="1:10" x14ac:dyDescent="0.25">
      <c r="A2" t="s">
        <v>9</v>
      </c>
      <c r="B2" t="s">
        <v>10</v>
      </c>
      <c r="C2" s="1" t="s">
        <v>11</v>
      </c>
      <c r="D2" s="1" t="s">
        <v>12</v>
      </c>
      <c r="E2" t="s">
        <v>13</v>
      </c>
      <c r="F2" t="s">
        <v>13</v>
      </c>
      <c r="G2" t="s">
        <v>14</v>
      </c>
      <c r="I2" t="s">
        <v>3010</v>
      </c>
    </row>
    <row r="3" spans="1:10" x14ac:dyDescent="0.25">
      <c r="A3" t="s">
        <v>15</v>
      </c>
      <c r="B3" t="s">
        <v>16</v>
      </c>
      <c r="C3" s="1" t="s">
        <v>17</v>
      </c>
      <c r="D3" s="1" t="s">
        <v>18</v>
      </c>
      <c r="E3" t="s">
        <v>19</v>
      </c>
      <c r="F3" t="s">
        <v>19</v>
      </c>
      <c r="G3" t="s">
        <v>20</v>
      </c>
    </row>
    <row r="4" spans="1:10" x14ac:dyDescent="0.25">
      <c r="A4" t="s">
        <v>21</v>
      </c>
      <c r="B4" t="s">
        <v>22</v>
      </c>
      <c r="C4" t="s">
        <v>23</v>
      </c>
      <c r="D4" s="1" t="s">
        <v>24</v>
      </c>
    </row>
    <row r="5" spans="1:10" x14ac:dyDescent="0.25">
      <c r="A5" t="s">
        <v>28</v>
      </c>
      <c r="C5" t="s">
        <v>26</v>
      </c>
      <c r="D5" s="1" t="s">
        <v>27</v>
      </c>
    </row>
    <row r="6" spans="1:10" x14ac:dyDescent="0.25">
      <c r="A6" t="s">
        <v>31</v>
      </c>
      <c r="C6" t="s">
        <v>2737</v>
      </c>
    </row>
    <row r="7" spans="1:10" x14ac:dyDescent="0.25">
      <c r="A7" t="s">
        <v>25</v>
      </c>
      <c r="C7" t="s">
        <v>30</v>
      </c>
    </row>
    <row r="8" spans="1:10" x14ac:dyDescent="0.25">
      <c r="A8" t="s">
        <v>29</v>
      </c>
    </row>
    <row r="9" spans="1:10" x14ac:dyDescent="0.25">
      <c r="A9" s="4" t="s">
        <v>2999</v>
      </c>
    </row>
    <row r="10" spans="1:10" x14ac:dyDescent="0.25">
      <c r="A10" t="s">
        <v>3005</v>
      </c>
    </row>
    <row r="11" spans="1:10" x14ac:dyDescent="0.25">
      <c r="A11" s="3" t="s">
        <v>3000</v>
      </c>
    </row>
    <row r="12" spans="1:10" x14ac:dyDescent="0.25">
      <c r="A12" t="s">
        <v>30</v>
      </c>
    </row>
    <row r="14" spans="1:10" ht="120" x14ac:dyDescent="0.25">
      <c r="A14" s="9" t="s">
        <v>65</v>
      </c>
      <c r="B14" s="9" t="s">
        <v>71</v>
      </c>
      <c r="D14" s="7" t="s">
        <v>41</v>
      </c>
      <c r="F14" s="58" t="s">
        <v>67</v>
      </c>
      <c r="G14" s="58" t="s">
        <v>66</v>
      </c>
    </row>
    <row r="15" spans="1:10" s="3" customFormat="1" ht="51.75" customHeight="1" x14ac:dyDescent="0.25">
      <c r="A15" s="4" t="s">
        <v>13</v>
      </c>
      <c r="B15" s="4" t="s">
        <v>13</v>
      </c>
      <c r="D15" s="8" t="s">
        <v>2972</v>
      </c>
      <c r="F15" s="3" t="s">
        <v>68</v>
      </c>
      <c r="G15" s="11">
        <v>0.6</v>
      </c>
    </row>
    <row r="16" spans="1:10" s="3" customFormat="1" ht="64.5" customHeight="1" x14ac:dyDescent="0.25">
      <c r="A16" s="4" t="s">
        <v>19</v>
      </c>
      <c r="B16" s="4" t="s">
        <v>19</v>
      </c>
      <c r="D16" s="8" t="s">
        <v>2971</v>
      </c>
      <c r="F16" s="3" t="s">
        <v>2740</v>
      </c>
      <c r="G16" s="11">
        <v>0.6</v>
      </c>
    </row>
    <row r="17" spans="1:7" s="3" customFormat="1" ht="62.45" customHeight="1" x14ac:dyDescent="0.25">
      <c r="A17" s="7" t="s">
        <v>34</v>
      </c>
      <c r="D17" s="8" t="s">
        <v>2738</v>
      </c>
      <c r="F17" s="3" t="s">
        <v>2741</v>
      </c>
      <c r="G17" s="11">
        <v>0.5</v>
      </c>
    </row>
    <row r="18" spans="1:7" s="3" customFormat="1" ht="91.9" customHeight="1" x14ac:dyDescent="0.25">
      <c r="A18" s="3" t="s">
        <v>26</v>
      </c>
      <c r="D18" s="8" t="s">
        <v>2739</v>
      </c>
      <c r="F18" s="3" t="s">
        <v>69</v>
      </c>
      <c r="G18" s="11">
        <v>0.5</v>
      </c>
    </row>
    <row r="19" spans="1:7" s="3" customFormat="1" x14ac:dyDescent="0.25">
      <c r="A19" s="3" t="s">
        <v>35</v>
      </c>
      <c r="D19" s="8" t="s">
        <v>42</v>
      </c>
      <c r="F19" s="3" t="s">
        <v>70</v>
      </c>
      <c r="G19" s="11">
        <v>0.6</v>
      </c>
    </row>
    <row r="20" spans="1:7" s="3" customFormat="1" x14ac:dyDescent="0.25">
      <c r="A20" s="3" t="s">
        <v>11</v>
      </c>
    </row>
    <row r="21" spans="1:7" x14ac:dyDescent="0.25">
      <c r="A21" t="s">
        <v>36</v>
      </c>
      <c r="B21" s="6" t="s">
        <v>61</v>
      </c>
      <c r="C21" s="6" t="s">
        <v>62</v>
      </c>
      <c r="D21" s="6" t="s">
        <v>2745</v>
      </c>
      <c r="E21" s="6" t="s">
        <v>2748</v>
      </c>
    </row>
    <row r="22" spans="1:7" x14ac:dyDescent="0.25">
      <c r="A22" t="s">
        <v>23</v>
      </c>
      <c r="B22" t="s">
        <v>13</v>
      </c>
      <c r="C22" t="s">
        <v>13</v>
      </c>
      <c r="D22" s="8" t="s">
        <v>13</v>
      </c>
      <c r="E22" t="s">
        <v>2749</v>
      </c>
      <c r="F22" s="3" t="s">
        <v>2800</v>
      </c>
    </row>
    <row r="23" spans="1:7" x14ac:dyDescent="0.25">
      <c r="A23" t="s">
        <v>30</v>
      </c>
      <c r="B23" t="s">
        <v>19</v>
      </c>
      <c r="C23" t="s">
        <v>19</v>
      </c>
      <c r="D23" s="8" t="s">
        <v>19</v>
      </c>
      <c r="E23" t="s">
        <v>2750</v>
      </c>
      <c r="F23" s="3" t="s">
        <v>2801</v>
      </c>
    </row>
    <row r="24" spans="1:7" x14ac:dyDescent="0.25">
      <c r="A24" s="6" t="s">
        <v>59</v>
      </c>
      <c r="D24" s="8" t="s">
        <v>2746</v>
      </c>
      <c r="E24" t="s">
        <v>2751</v>
      </c>
    </row>
    <row r="25" spans="1:7" x14ac:dyDescent="0.25">
      <c r="A25" t="s">
        <v>88</v>
      </c>
    </row>
    <row r="26" spans="1:7" x14ac:dyDescent="0.25">
      <c r="A26" t="s">
        <v>2848</v>
      </c>
    </row>
    <row r="27" spans="1:7" x14ac:dyDescent="0.25">
      <c r="A27" t="s">
        <v>89</v>
      </c>
    </row>
    <row r="28" spans="1:7" x14ac:dyDescent="0.25">
      <c r="A28" t="s">
        <v>2847</v>
      </c>
    </row>
    <row r="30" spans="1:7" x14ac:dyDescent="0.25">
      <c r="A30" s="180" t="s">
        <v>83</v>
      </c>
      <c r="B30" s="180"/>
      <c r="C30" s="6" t="s">
        <v>95</v>
      </c>
      <c r="D30" s="6" t="s">
        <v>2753</v>
      </c>
      <c r="E30" s="6" t="s">
        <v>2794</v>
      </c>
      <c r="F30" s="6" t="s">
        <v>2833</v>
      </c>
    </row>
    <row r="31" spans="1:7" ht="76.150000000000006" customHeight="1" x14ac:dyDescent="0.25">
      <c r="A31" s="3" t="s">
        <v>84</v>
      </c>
      <c r="B31" s="11">
        <v>0.6</v>
      </c>
      <c r="C31" t="s">
        <v>13</v>
      </c>
      <c r="D31" t="s">
        <v>13</v>
      </c>
      <c r="E31" t="s">
        <v>2795</v>
      </c>
      <c r="F31" t="s">
        <v>13</v>
      </c>
    </row>
    <row r="32" spans="1:7" ht="30" x14ac:dyDescent="0.25">
      <c r="A32" s="3" t="s">
        <v>2742</v>
      </c>
      <c r="B32" s="11">
        <v>0.6</v>
      </c>
      <c r="C32" t="s">
        <v>19</v>
      </c>
      <c r="D32" t="s">
        <v>19</v>
      </c>
      <c r="E32" t="s">
        <v>2796</v>
      </c>
      <c r="F32" t="s">
        <v>19</v>
      </c>
    </row>
    <row r="33" spans="1:6" ht="30" x14ac:dyDescent="0.25">
      <c r="A33" s="3" t="s">
        <v>87</v>
      </c>
      <c r="B33" s="11">
        <v>0.6</v>
      </c>
      <c r="D33" t="s">
        <v>2746</v>
      </c>
      <c r="E33" t="s">
        <v>2807</v>
      </c>
      <c r="F33" t="s">
        <v>2834</v>
      </c>
    </row>
    <row r="34" spans="1:6" ht="45" x14ac:dyDescent="0.25">
      <c r="A34" s="3" t="s">
        <v>85</v>
      </c>
      <c r="B34" s="11">
        <v>0.5</v>
      </c>
    </row>
    <row r="35" spans="1:6" ht="30" x14ac:dyDescent="0.25">
      <c r="A35" s="3" t="s">
        <v>86</v>
      </c>
      <c r="B35" s="11">
        <v>0.5</v>
      </c>
    </row>
    <row r="36" spans="1:6" x14ac:dyDescent="0.25">
      <c r="A36" s="6" t="s">
        <v>2733</v>
      </c>
    </row>
    <row r="37" spans="1:6" x14ac:dyDescent="0.25">
      <c r="A37" s="65" t="s">
        <v>2973</v>
      </c>
      <c r="C37" s="65"/>
    </row>
    <row r="38" spans="1:6" x14ac:dyDescent="0.25">
      <c r="A38" s="65" t="s">
        <v>2974</v>
      </c>
      <c r="C38" s="65"/>
    </row>
    <row r="39" spans="1:6" x14ac:dyDescent="0.25">
      <c r="A39" s="65" t="s">
        <v>2975</v>
      </c>
      <c r="C39" s="65"/>
    </row>
    <row r="40" spans="1:6" x14ac:dyDescent="0.25">
      <c r="A40" s="65" t="s">
        <v>2976</v>
      </c>
      <c r="C40" s="65"/>
    </row>
    <row r="41" spans="1:6" x14ac:dyDescent="0.25">
      <c r="A41" s="3" t="s">
        <v>2734</v>
      </c>
    </row>
    <row r="42" spans="1:6" ht="30" x14ac:dyDescent="0.25">
      <c r="A42" s="6" t="s">
        <v>2758</v>
      </c>
      <c r="B42" s="7" t="s">
        <v>2797</v>
      </c>
      <c r="C42" s="7" t="s">
        <v>2786</v>
      </c>
      <c r="D42" s="69" t="s">
        <v>2818</v>
      </c>
      <c r="E42" s="69"/>
      <c r="F42" s="69"/>
    </row>
    <row r="43" spans="1:6" ht="79.5" customHeight="1" x14ac:dyDescent="0.25">
      <c r="A43" s="68" t="s">
        <v>2815</v>
      </c>
      <c r="B43" s="4" t="s">
        <v>2790</v>
      </c>
      <c r="C43" t="s">
        <v>13</v>
      </c>
      <c r="D43" s="68" t="s">
        <v>2810</v>
      </c>
      <c r="E43" s="68"/>
      <c r="F43" s="68"/>
    </row>
    <row r="44" spans="1:6" ht="61.9" customHeight="1" x14ac:dyDescent="0.25">
      <c r="A44" s="68" t="s">
        <v>2978</v>
      </c>
      <c r="B44" s="4" t="s">
        <v>2791</v>
      </c>
      <c r="C44" t="s">
        <v>19</v>
      </c>
      <c r="D44" s="68" t="s">
        <v>2811</v>
      </c>
      <c r="E44" s="68"/>
      <c r="F44" s="68"/>
    </row>
    <row r="45" spans="1:6" ht="61.9" customHeight="1" x14ac:dyDescent="0.25">
      <c r="A45" s="68" t="s">
        <v>2812</v>
      </c>
      <c r="B45" s="4" t="s">
        <v>2761</v>
      </c>
      <c r="C45" t="s">
        <v>2746</v>
      </c>
      <c r="D45" s="70" t="s">
        <v>2746</v>
      </c>
      <c r="E45" s="70"/>
      <c r="F45" s="68"/>
    </row>
    <row r="46" spans="1:6" ht="66" customHeight="1" x14ac:dyDescent="0.25">
      <c r="A46" s="68" t="s">
        <v>2817</v>
      </c>
      <c r="B46" s="4" t="s">
        <v>2760</v>
      </c>
      <c r="E46" s="70"/>
      <c r="F46" s="68"/>
    </row>
    <row r="47" spans="1:6" ht="85.15" customHeight="1" x14ac:dyDescent="0.25">
      <c r="A47" s="68" t="s">
        <v>2816</v>
      </c>
      <c r="B47" s="4" t="s">
        <v>2792</v>
      </c>
      <c r="E47" s="70"/>
      <c r="F47" s="68"/>
    </row>
    <row r="48" spans="1:6" x14ac:dyDescent="0.25">
      <c r="A48" s="70" t="s">
        <v>2813</v>
      </c>
      <c r="B48" s="4" t="s">
        <v>2793</v>
      </c>
      <c r="E48" s="70"/>
      <c r="F48" s="70"/>
    </row>
    <row r="49" spans="1:6" ht="30" x14ac:dyDescent="0.25">
      <c r="A49" s="68" t="s">
        <v>2979</v>
      </c>
      <c r="B49" s="4" t="s">
        <v>2821</v>
      </c>
      <c r="E49" s="70"/>
      <c r="F49" s="68"/>
    </row>
    <row r="50" spans="1:6" ht="45" x14ac:dyDescent="0.25">
      <c r="A50" s="68" t="s">
        <v>2814</v>
      </c>
      <c r="B50" s="4" t="s">
        <v>2746</v>
      </c>
      <c r="E50" s="70"/>
      <c r="F50" s="68"/>
    </row>
    <row r="51" spans="1:6" ht="45" x14ac:dyDescent="0.25">
      <c r="A51" s="68" t="s">
        <v>2980</v>
      </c>
      <c r="B51" s="4"/>
      <c r="F51" s="68"/>
    </row>
    <row r="52" spans="1:6" x14ac:dyDescent="0.25">
      <c r="B52" s="3"/>
    </row>
    <row r="53" spans="1:6" x14ac:dyDescent="0.25">
      <c r="B53" s="3"/>
    </row>
    <row r="54" spans="1:6" x14ac:dyDescent="0.25">
      <c r="B54" s="3"/>
    </row>
    <row r="55" spans="1:6" x14ac:dyDescent="0.25">
      <c r="B55" s="3"/>
    </row>
    <row r="56" spans="1:6" x14ac:dyDescent="0.25">
      <c r="B56" s="3"/>
    </row>
    <row r="57" spans="1:6" x14ac:dyDescent="0.25">
      <c r="B57" s="3"/>
    </row>
    <row r="58" spans="1:6" x14ac:dyDescent="0.25">
      <c r="B58" s="3"/>
    </row>
    <row r="59" spans="1:6" x14ac:dyDescent="0.25">
      <c r="B59" s="3"/>
    </row>
    <row r="60" spans="1:6" x14ac:dyDescent="0.25">
      <c r="B60" s="3"/>
    </row>
  </sheetData>
  <mergeCells count="1">
    <mergeCell ref="A30:B30"/>
  </mergeCells>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BBD9F-047F-49FF-97E0-FF86035E9A98}">
  <sheetPr codeName="Feuil20"/>
  <dimension ref="B1:R44"/>
  <sheetViews>
    <sheetView showGridLines="0" zoomScale="130" zoomScaleNormal="130" workbookViewId="0">
      <selection activeCell="R7" sqref="R7"/>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2883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2884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2885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2886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2887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AuYHOP+6cr7JApUiC4X5NsuZ9AWdMGvEeVSiRnuwqkzY+Pw2nWbUfZXTXQoxe1kRzyPsLYJlKvl2Y8LsJCkoWw==" saltValue="hf2IJTvgZxoYPQ6o3AMmHg=="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45" priority="1">
      <formula>$E$5="Intervention archéologique (sans travaux subséquents)"</formula>
    </cfRule>
  </conditionalFormatting>
  <conditionalFormatting sqref="M11:M12">
    <cfRule type="expression" dxfId="44" priority="4">
      <formula>$G$10="Oui"</formula>
    </cfRule>
  </conditionalFormatting>
  <conditionalFormatting sqref="M16:M18">
    <cfRule type="expression" dxfId="43" priority="3">
      <formula>$E$5="Intervention de restauration et de préservation sur un bien immeuble"</formula>
    </cfRule>
  </conditionalFormatting>
  <conditionalFormatting sqref="M18">
    <cfRule type="expression" dxfId="42" priority="2">
      <formula>$E$5="Intervention archéologique (sans travaux subséquents)"</formula>
    </cfRule>
  </conditionalFormatting>
  <dataValidations count="17">
    <dataValidation allowBlank="1" showInputMessage="1" showErrorMessage="1" prompt="Inscrivez l'année, le mois et le jour (AAAA-MM-JJ)" sqref="L10:M10 G23:Q24" xr:uid="{9FE524D8-8425-48EC-9EC2-18ACAF9AB911}"/>
    <dataValidation allowBlank="1" showInputMessage="1" showErrorMessage="1" prompt="Inscrivez le montant total de dépenses réalisées en 2033." sqref="Q33" xr:uid="{A91E92DC-A6A4-4A69-A3B1-19AF57C49DC3}"/>
    <dataValidation allowBlank="1" showInputMessage="1" showErrorMessage="1" prompt="Inscrivez le montant total de dépenses réalisées en 2032." sqref="P33" xr:uid="{35ADD0CA-8B07-45E8-AD74-561F7F3C011B}"/>
    <dataValidation allowBlank="1" showInputMessage="1" showErrorMessage="1" prompt="Inscrivez le montant total de dépenses réalisées en 2031." sqref="O33" xr:uid="{AD6A4BDA-21CC-4FD1-801C-2731A2CBFFDC}"/>
    <dataValidation allowBlank="1" showInputMessage="1" showErrorMessage="1" prompt="Inscrivez le montant total de dépenses réalisées en 2030." sqref="N33" xr:uid="{2D58519B-1571-4EAF-9DC3-A1B5A28CEB59}"/>
    <dataValidation allowBlank="1" showInputMessage="1" showErrorMessage="1" prompt="Inscrivez le montant total de dépenses réalisées en 2029." sqref="K33:M33" xr:uid="{FF3FFD51-CC43-47E0-BA4E-4861BADE4C29}"/>
    <dataValidation allowBlank="1" showInputMessage="1" showErrorMessage="1" prompt="Inscrivez le montant total de dépenses réalisées en 2028." sqref="H33:J33" xr:uid="{C2F05DC4-0DC7-452E-AC53-C7DBBC28522E}"/>
    <dataValidation allowBlank="1" showInputMessage="1" showErrorMessage="1" prompt="Inscrivez le montant total de dépenses réalisées en 2027." sqref="E33:G33" xr:uid="{906F3A50-FDA4-4020-899A-9E4B3DB01737}"/>
    <dataValidation allowBlank="1" showInputMessage="1" showErrorMessage="1" prompt="Inscrivez le montant total de dépenses réalisées en 2026." sqref="B33:D33" xr:uid="{A5D7ED96-B7AE-4ECD-AFCA-CDA13E1620C3}"/>
    <dataValidation allowBlank="1" showInputMessage="1" showErrorMessage="1" prompt="Inscrivez le montant total de dépenses prévues pour 2033." sqref="Q28" xr:uid="{61CF251E-DD5B-459A-817C-14272435B842}"/>
    <dataValidation allowBlank="1" showInputMessage="1" showErrorMessage="1" prompt="Inscrivez le montant total de dépenses prévues pour 2032." sqref="P28" xr:uid="{AE8E7382-EEC4-4419-A10B-D0E4A120A04D}"/>
    <dataValidation allowBlank="1" showInputMessage="1" showErrorMessage="1" prompt="Inscrivez le montant total de dépenses prévues pour 2031." sqref="O28" xr:uid="{E03B37A5-3AD5-4CDF-A5D5-3FBCE51FF4D2}"/>
    <dataValidation allowBlank="1" showInputMessage="1" showErrorMessage="1" prompt="Inscrivez le montant total de dépenses prévues pour 2030." sqref="N28" xr:uid="{0A1C4EA4-094D-4829-BC91-8908152208B9}"/>
    <dataValidation allowBlank="1" showInputMessage="1" showErrorMessage="1" prompt="Inscrivez le montant total de dépenses prévues pour 2029." sqref="K28:M28" xr:uid="{385BA6AD-485D-472D-8C16-C3B154DDC89E}"/>
    <dataValidation allowBlank="1" showInputMessage="1" showErrorMessage="1" prompt="Inscrivez le montant total de dépenses prévues pour 2028." sqref="H28:J28" xr:uid="{8139E770-A533-43C3-97BC-88F69D7AA073}"/>
    <dataValidation allowBlank="1" showInputMessage="1" showErrorMessage="1" prompt="Inscrivez le montant total de dépenses prévues pour 2027." sqref="E28:G28" xr:uid="{8D3F054B-D1CA-4F14-9676-88742268BCD5}"/>
    <dataValidation allowBlank="1" showInputMessage="1" showErrorMessage="1" prompt="Inscrivez le montant total de dépenses prévues pour 2026." sqref="B28:D28" xr:uid="{41641513-B6E4-4E27-A78F-12138F255091}"/>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4BEFB6B4-3E37-4E2B-9EAD-3BF980033D80}">
            <xm:f>'MCC - initiale'!I16="Oui"</xm:f>
            <x14:dxf>
              <fill>
                <patternFill>
                  <bgColor theme="3" tint="0.89996032593768116"/>
                </patternFill>
              </fill>
            </x14:dxf>
          </x14:cfRule>
          <xm:sqref>B41:E41</xm:sqref>
        </x14:conditionalFormatting>
        <x14:conditionalFormatting xmlns:xm="http://schemas.microsoft.com/office/excel/2006/main">
          <x14:cfRule type="expression" priority="112" id="{787DAF9A-DB08-4B3C-9DE2-BE4F6C411DF1}">
            <xm:f>'MCC - comité'!#REF!="Oui"</xm:f>
            <x14:dxf>
              <fill>
                <patternFill>
                  <bgColor theme="3" tint="0.89996032593768116"/>
                </patternFill>
              </fill>
            </x14:dxf>
          </x14:cfRule>
          <xm:sqref>B43:M43</xm:sqref>
        </x14:conditionalFormatting>
        <x14:conditionalFormatting xmlns:xm="http://schemas.microsoft.com/office/excel/2006/main">
          <x14:cfRule type="expression" priority="152" id="{4BEFB6B4-3E37-4E2B-9EAD-3BF980033D80}">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F7B9E483-AF99-46F2-AEB0-468648A1FD08}">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647C8F3A-1569-47DE-AF4C-5134141F8360}">
          <x14:formula1>
            <xm:f>Sources!$D$31:$D$32</xm:f>
          </x14:formula1>
          <xm:sqref>B41:M41</xm:sqref>
        </x14:dataValidation>
        <x14:dataValidation type="list" allowBlank="1" showInputMessage="1" showErrorMessage="1" prompt="Sélectionnez une option." xr:uid="{04AC841D-C45A-4EC6-9817-3BF077D020AE}">
          <x14:formula1>
            <xm:f>Sources!$D$15:$D$19</xm:f>
          </x14:formula1>
          <xm:sqref>N37:Q37</xm:sqref>
        </x14:dataValidation>
        <x14:dataValidation type="list" allowBlank="1" showInputMessage="1" showErrorMessage="1" prompt="Sélectionnez une option" xr:uid="{5A14B140-5E73-439B-AEEA-4786FAA2E263}">
          <x14:formula1>
            <xm:f>Sources!$D$15:$D$19</xm:f>
          </x14:formula1>
          <xm:sqref>B37:M37</xm:sqref>
        </x14:dataValidation>
        <x14:dataValidation type="list" allowBlank="1" showInputMessage="1" showErrorMessage="1" prompt="Sélectionnez une option" xr:uid="{729C4C0E-C1BB-4DD2-BBFC-F2B92422F455}">
          <x14:formula1>
            <xm:f>Sources!$A$25:$A$28</xm:f>
          </x14:formula1>
          <xm:sqref>E5</xm:sqref>
        </x14:dataValidation>
        <x14:dataValidation type="list" allowBlank="1" showInputMessage="1" showErrorMessage="1" prompt="Sélectionnez une option" xr:uid="{91684C42-5BA9-4851-BEBD-0A14C896E4DD}">
          <x14:formula1>
            <xm:f>Sources!$B$22:$B$23</xm:f>
          </x14:formula1>
          <xm:sqref>G10</xm:sqref>
        </x14:dataValidation>
        <x14:dataValidation type="list" allowBlank="1" showInputMessage="1" showErrorMessage="1" prompt="Sélectionnez une option" xr:uid="{68EC7922-66F5-469E-87E8-D5E3818DC26A}">
          <x14:formula1>
            <xm:f>Sources!$C$22:$C$23</xm:f>
          </x14:formula1>
          <xm:sqref>M11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B7A23-D702-40F4-8186-D1EEAE359077}">
  <sheetPr codeName="Feuil21"/>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2878</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2879</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2880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2881</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2882</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40UR6WLahj5zHvnxh9n8AJj/WfrhLljtZ+nAjKP9liz+PEalLqKrhUT3jLdTL3CaOmY2e/Q2t3Gx1vTM8RwdRA==" saltValue="vdir2zU6ZIt6H4tSIKtprw=="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38" priority="1">
      <formula>$E$5="Intervention archéologique (sans travaux subséquents)"</formula>
    </cfRule>
  </conditionalFormatting>
  <conditionalFormatting sqref="M11:M12">
    <cfRule type="expression" dxfId="37" priority="4">
      <formula>$G$10="Oui"</formula>
    </cfRule>
  </conditionalFormatting>
  <conditionalFormatting sqref="M16:M18">
    <cfRule type="expression" dxfId="36" priority="3">
      <formula>$E$5="Intervention de restauration et de préservation sur un bien immeuble"</formula>
    </cfRule>
  </conditionalFormatting>
  <conditionalFormatting sqref="M18">
    <cfRule type="expression" dxfId="35" priority="2">
      <formula>$E$5="Intervention archéologique (sans travaux subséquents)"</formula>
    </cfRule>
  </conditionalFormatting>
  <dataValidations count="17">
    <dataValidation allowBlank="1" showInputMessage="1" showErrorMessage="1" prompt="Inscrivez le montant total de dépenses prévues pour 2026." sqref="B28:D28" xr:uid="{2610BB6A-EBF9-4704-9BB2-B25A627BEAAD}"/>
    <dataValidation allowBlank="1" showInputMessage="1" showErrorMessage="1" prompt="Inscrivez le montant total de dépenses prévues pour 2027." sqref="E28:G28" xr:uid="{65133006-FA50-4017-A271-1D59D8C5058C}"/>
    <dataValidation allowBlank="1" showInputMessage="1" showErrorMessage="1" prompt="Inscrivez le montant total de dépenses prévues pour 2028." sqref="H28:J28" xr:uid="{F34DD822-0964-44B8-BF29-5D1A6B09761E}"/>
    <dataValidation allowBlank="1" showInputMessage="1" showErrorMessage="1" prompt="Inscrivez le montant total de dépenses prévues pour 2029." sqref="K28:M28" xr:uid="{8861F1BD-0D1A-4215-9DC3-3FEFBD928FBD}"/>
    <dataValidation allowBlank="1" showInputMessage="1" showErrorMessage="1" prompt="Inscrivez le montant total de dépenses prévues pour 2030." sqref="N28" xr:uid="{C62A30CE-9647-4FDF-86CE-1BBD5138A2E6}"/>
    <dataValidation allowBlank="1" showInputMessage="1" showErrorMessage="1" prompt="Inscrivez le montant total de dépenses prévues pour 2031." sqref="O28" xr:uid="{EA675845-8AB9-4772-873C-9230119E74B1}"/>
    <dataValidation allowBlank="1" showInputMessage="1" showErrorMessage="1" prompt="Inscrivez le montant total de dépenses prévues pour 2032." sqref="P28" xr:uid="{6B34ED41-735F-4953-BD6B-526011746237}"/>
    <dataValidation allowBlank="1" showInputMessage="1" showErrorMessage="1" prompt="Inscrivez le montant total de dépenses prévues pour 2033." sqref="Q28" xr:uid="{05FBB503-1E46-4F0C-AFFE-AC8A046C3B78}"/>
    <dataValidation allowBlank="1" showInputMessage="1" showErrorMessage="1" prompt="Inscrivez le montant total de dépenses réalisées en 2026." sqref="B33:D33" xr:uid="{BF797012-1C84-4802-B304-7084E4AD0492}"/>
    <dataValidation allowBlank="1" showInputMessage="1" showErrorMessage="1" prompt="Inscrivez le montant total de dépenses réalisées en 2027." sqref="E33:G33" xr:uid="{1C3DECC8-1768-4E08-8E46-CB1A365BFDE6}"/>
    <dataValidation allowBlank="1" showInputMessage="1" showErrorMessage="1" prompt="Inscrivez le montant total de dépenses réalisées en 2028." sqref="H33:J33" xr:uid="{8A3FFCB6-DD9B-49AE-BC7A-BAAE1418F501}"/>
    <dataValidation allowBlank="1" showInputMessage="1" showErrorMessage="1" prompt="Inscrivez le montant total de dépenses réalisées en 2029." sqref="K33:M33" xr:uid="{7735A5B1-EE85-4ADD-BC31-66D7E2A85082}"/>
    <dataValidation allowBlank="1" showInputMessage="1" showErrorMessage="1" prompt="Inscrivez le montant total de dépenses réalisées en 2030." sqref="N33" xr:uid="{3E589A92-CDB1-4C02-9718-CBD971785CE8}"/>
    <dataValidation allowBlank="1" showInputMessage="1" showErrorMessage="1" prompt="Inscrivez le montant total de dépenses réalisées en 2031." sqref="O33" xr:uid="{25EFDA26-A8DF-4BA7-9254-911A26136C54}"/>
    <dataValidation allowBlank="1" showInputMessage="1" showErrorMessage="1" prompt="Inscrivez le montant total de dépenses réalisées en 2032." sqref="P33" xr:uid="{462A8B0F-B546-4EA6-B3AC-306B0AAE08B3}"/>
    <dataValidation allowBlank="1" showInputMessage="1" showErrorMessage="1" prompt="Inscrivez le montant total de dépenses réalisées en 2033." sqref="Q33" xr:uid="{0AD81C4D-C4AF-4C69-850D-893B3A4FBFD6}"/>
    <dataValidation allowBlank="1" showInputMessage="1" showErrorMessage="1" prompt="Inscrivez l'année, le mois et le jour (AAAA-MM-JJ)" sqref="L10:M10 G23:Q24" xr:uid="{82DA8A0A-CEFC-458D-AF0B-0DC6708F01C5}"/>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C5268DF6-AA8D-4ED1-85FF-8A5885C28A1D}">
            <xm:f>'MCC - initiale'!I16="Oui"</xm:f>
            <x14:dxf>
              <fill>
                <patternFill>
                  <bgColor theme="3" tint="0.89996032593768116"/>
                </patternFill>
              </fill>
            </x14:dxf>
          </x14:cfRule>
          <xm:sqref>B41:E41</xm:sqref>
        </x14:conditionalFormatting>
        <x14:conditionalFormatting xmlns:xm="http://schemas.microsoft.com/office/excel/2006/main">
          <x14:cfRule type="expression" priority="114" id="{12406AFA-3C98-47B1-894C-A830C845EFF7}">
            <xm:f>'MCC - comité'!#REF!="Oui"</xm:f>
            <x14:dxf>
              <fill>
                <patternFill>
                  <bgColor theme="3" tint="0.89996032593768116"/>
                </patternFill>
              </fill>
            </x14:dxf>
          </x14:cfRule>
          <xm:sqref>B43:M43</xm:sqref>
        </x14:conditionalFormatting>
        <x14:conditionalFormatting xmlns:xm="http://schemas.microsoft.com/office/excel/2006/main">
          <x14:cfRule type="expression" priority="154" id="{C5268DF6-AA8D-4ED1-85FF-8A5885C28A1D}">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BBE8FDAD-CB09-4263-BB6D-29B1648F001D}">
          <x14:formula1>
            <xm:f>Sources!$C$22:$C$23</xm:f>
          </x14:formula1>
          <xm:sqref>M11</xm:sqref>
        </x14:dataValidation>
        <x14:dataValidation type="list" allowBlank="1" showInputMessage="1" showErrorMessage="1" prompt="Sélectionnez une option" xr:uid="{9D92E07B-F6CB-40CC-A146-F614B12ED1CE}">
          <x14:formula1>
            <xm:f>Sources!$B$22:$B$23</xm:f>
          </x14:formula1>
          <xm:sqref>G10</xm:sqref>
        </x14:dataValidation>
        <x14:dataValidation type="list" allowBlank="1" showInputMessage="1" showErrorMessage="1" prompt="Sélectionnez une option" xr:uid="{FE9AE20F-AF34-4D41-B506-A54B5C8ABFBB}">
          <x14:formula1>
            <xm:f>Sources!$A$25:$A$28</xm:f>
          </x14:formula1>
          <xm:sqref>E5</xm:sqref>
        </x14:dataValidation>
        <x14:dataValidation type="list" allowBlank="1" showInputMessage="1" showErrorMessage="1" prompt="Sélectionnez une option" xr:uid="{736A2A2D-4B3A-44AA-9C8F-E0450A4621D7}">
          <x14:formula1>
            <xm:f>Sources!$D$15:$D$19</xm:f>
          </x14:formula1>
          <xm:sqref>B37:M37</xm:sqref>
        </x14:dataValidation>
        <x14:dataValidation type="list" allowBlank="1" showInputMessage="1" showErrorMessage="1" prompt="Sélectionnez une option." xr:uid="{D87B6577-C275-4983-950B-B8A4180F4D12}">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8EA955A6-BC47-4D8C-A03D-DB6D94F51819}">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9F34C447-DE63-4192-8C22-65775FA5EC3F}">
          <x14:formula1>
            <xm:f>Sources!$D$31:$D$32</xm:f>
          </x14:formula1>
          <xm:sqref>B43:M43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8C996-0074-454B-8398-15A1FE77BB92}">
  <sheetPr codeName="Feuil22"/>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2873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2874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2875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2876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2877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64AJoC2ODGTYq+5gMg2kUJ7GaiTGStXIBNDPMj/AM/ERReJoP3J27G0oMTI1U0ZHn2h5KC5ls72gVByGZJRQ/Q==" saltValue="jBxXK6BrJGmnsPfMsdW86w=="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31" priority="1">
      <formula>$E$5="Intervention archéologique (sans travaux subséquents)"</formula>
    </cfRule>
  </conditionalFormatting>
  <conditionalFormatting sqref="M11:M12">
    <cfRule type="expression" dxfId="30" priority="4">
      <formula>$G$10="Oui"</formula>
    </cfRule>
  </conditionalFormatting>
  <conditionalFormatting sqref="M16:M18">
    <cfRule type="expression" dxfId="29" priority="3">
      <formula>$E$5="Intervention de restauration et de préservation sur un bien immeuble"</formula>
    </cfRule>
  </conditionalFormatting>
  <conditionalFormatting sqref="M18">
    <cfRule type="expression" dxfId="28" priority="2">
      <formula>$E$5="Intervention archéologique (sans travaux subséquents)"</formula>
    </cfRule>
  </conditionalFormatting>
  <dataValidations count="17">
    <dataValidation allowBlank="1" showInputMessage="1" showErrorMessage="1" prompt="Inscrivez l'année, le mois et le jour (AAAA-MM-JJ)" sqref="L10:M10 G23:Q24" xr:uid="{409BC20E-5FA7-44EA-87CE-24C745F59A89}"/>
    <dataValidation allowBlank="1" showInputMessage="1" showErrorMessage="1" prompt="Inscrivez le montant total de dépenses réalisées en 2033." sqref="Q33" xr:uid="{9730F50A-DFF1-43E2-8EF7-EC37D138F957}"/>
    <dataValidation allowBlank="1" showInputMessage="1" showErrorMessage="1" prompt="Inscrivez le montant total de dépenses réalisées en 2032." sqref="P33" xr:uid="{B5889BF2-1791-48EF-8507-6ABCBA9435D8}"/>
    <dataValidation allowBlank="1" showInputMessage="1" showErrorMessage="1" prompt="Inscrivez le montant total de dépenses réalisées en 2031." sqref="O33" xr:uid="{D1831768-4395-43CD-B251-9D44E04C7215}"/>
    <dataValidation allowBlank="1" showInputMessage="1" showErrorMessage="1" prompt="Inscrivez le montant total de dépenses réalisées en 2030." sqref="N33" xr:uid="{24C200D0-9323-4A0B-B07D-EE4DE325A26E}"/>
    <dataValidation allowBlank="1" showInputMessage="1" showErrorMessage="1" prompt="Inscrivez le montant total de dépenses réalisées en 2029." sqref="K33:M33" xr:uid="{2B99A530-B226-4E92-9F15-75BE8CB624D5}"/>
    <dataValidation allowBlank="1" showInputMessage="1" showErrorMessage="1" prompt="Inscrivez le montant total de dépenses réalisées en 2028." sqref="H33:J33" xr:uid="{0CDE97B7-992C-44F4-8104-EE6C70568D5E}"/>
    <dataValidation allowBlank="1" showInputMessage="1" showErrorMessage="1" prompt="Inscrivez le montant total de dépenses réalisées en 2027." sqref="E33:G33" xr:uid="{9E40B003-28B4-4C6F-91B0-56F61DB99560}"/>
    <dataValidation allowBlank="1" showInputMessage="1" showErrorMessage="1" prompt="Inscrivez le montant total de dépenses réalisées en 2026." sqref="B33:D33" xr:uid="{397E6DF0-023A-4C55-9266-4B8761CA49C3}"/>
    <dataValidation allowBlank="1" showInputMessage="1" showErrorMessage="1" prompt="Inscrivez le montant total de dépenses prévues pour 2033." sqref="Q28" xr:uid="{4AFCC3A6-D638-4689-9D11-3B8C80D95426}"/>
    <dataValidation allowBlank="1" showInputMessage="1" showErrorMessage="1" prompt="Inscrivez le montant total de dépenses prévues pour 2032." sqref="P28" xr:uid="{4269B477-16D4-41F6-8AD1-28EDB2354F24}"/>
    <dataValidation allowBlank="1" showInputMessage="1" showErrorMessage="1" prompt="Inscrivez le montant total de dépenses prévues pour 2031." sqref="O28" xr:uid="{76A2F889-30E0-4D9E-9AD0-65AD1EC6FD6B}"/>
    <dataValidation allowBlank="1" showInputMessage="1" showErrorMessage="1" prompt="Inscrivez le montant total de dépenses prévues pour 2030." sqref="N28" xr:uid="{C4A469BF-376A-4D95-B43E-8CDEA9300289}"/>
    <dataValidation allowBlank="1" showInputMessage="1" showErrorMessage="1" prompt="Inscrivez le montant total de dépenses prévues pour 2029." sqref="K28:M28" xr:uid="{322166E0-0738-4694-972D-63B566933363}"/>
    <dataValidation allowBlank="1" showInputMessage="1" showErrorMessage="1" prompt="Inscrivez le montant total de dépenses prévues pour 2028." sqref="H28:J28" xr:uid="{9F5B8D7B-E2CD-476E-804D-D02FCE24FC10}"/>
    <dataValidation allowBlank="1" showInputMessage="1" showErrorMessage="1" prompt="Inscrivez le montant total de dépenses prévues pour 2027." sqref="E28:G28" xr:uid="{6FFBE134-E61A-4FB6-A4BC-FCA540F5A6F0}"/>
    <dataValidation allowBlank="1" showInputMessage="1" showErrorMessage="1" prompt="Inscrivez le montant total de dépenses prévues pour 2026." sqref="B28:D28" xr:uid="{ADA161E3-07A7-47E9-BF48-429D5FEABF3F}"/>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CA70C233-F2F7-44E2-82E4-4DA723C28016}">
            <xm:f>'MCC - initiale'!I16="Oui"</xm:f>
            <x14:dxf>
              <fill>
                <patternFill>
                  <bgColor theme="3" tint="0.89996032593768116"/>
                </patternFill>
              </fill>
            </x14:dxf>
          </x14:cfRule>
          <xm:sqref>B41:E41</xm:sqref>
        </x14:conditionalFormatting>
        <x14:conditionalFormatting xmlns:xm="http://schemas.microsoft.com/office/excel/2006/main">
          <x14:cfRule type="expression" priority="116" id="{C4607D0F-F69B-4BF7-B67B-358C7C4E8EAD}">
            <xm:f>'MCC - comité'!#REF!="Oui"</xm:f>
            <x14:dxf>
              <fill>
                <patternFill>
                  <bgColor theme="3" tint="0.89996032593768116"/>
                </patternFill>
              </fill>
            </x14:dxf>
          </x14:cfRule>
          <xm:sqref>B43:M43</xm:sqref>
        </x14:conditionalFormatting>
        <x14:conditionalFormatting xmlns:xm="http://schemas.microsoft.com/office/excel/2006/main">
          <x14:cfRule type="expression" priority="156" id="{CA70C233-F2F7-44E2-82E4-4DA723C28016}">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1DD0D255-B7CA-4824-A0A9-6EB1D9DF251D}">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7A23486E-AFF2-459E-BA87-18F3A01FE7AE}">
          <x14:formula1>
            <xm:f>Sources!$D$31:$D$32</xm:f>
          </x14:formula1>
          <xm:sqref>B41:M41</xm:sqref>
        </x14:dataValidation>
        <x14:dataValidation type="list" allowBlank="1" showInputMessage="1" showErrorMessage="1" prompt="Sélectionnez une option." xr:uid="{1D5CE11E-38CC-4A94-B635-035BD0FFDE86}">
          <x14:formula1>
            <xm:f>Sources!$D$15:$D$19</xm:f>
          </x14:formula1>
          <xm:sqref>N37:Q37</xm:sqref>
        </x14:dataValidation>
        <x14:dataValidation type="list" allowBlank="1" showInputMessage="1" showErrorMessage="1" prompt="Sélectionnez une option" xr:uid="{D13683D2-E62F-4CC3-9A3B-26AC2DC03AF3}">
          <x14:formula1>
            <xm:f>Sources!$D$15:$D$19</xm:f>
          </x14:formula1>
          <xm:sqref>B37:M37</xm:sqref>
        </x14:dataValidation>
        <x14:dataValidation type="list" allowBlank="1" showInputMessage="1" showErrorMessage="1" prompt="Sélectionnez une option" xr:uid="{0C341C44-7AE6-4E3D-A1AF-EB9FA172B607}">
          <x14:formula1>
            <xm:f>Sources!$A$25:$A$28</xm:f>
          </x14:formula1>
          <xm:sqref>E5</xm:sqref>
        </x14:dataValidation>
        <x14:dataValidation type="list" allowBlank="1" showInputMessage="1" showErrorMessage="1" prompt="Sélectionnez une option" xr:uid="{E6991BA5-7F2B-4A6F-A4AE-3C3D618B36F7}">
          <x14:formula1>
            <xm:f>Sources!$B$22:$B$23</xm:f>
          </x14:formula1>
          <xm:sqref>G10</xm:sqref>
        </x14:dataValidation>
        <x14:dataValidation type="list" allowBlank="1" showInputMessage="1" showErrorMessage="1" prompt="Sélectionnez une option" xr:uid="{2BE54B03-1569-4FF9-9E2A-1D8E8D377A77}">
          <x14:formula1>
            <xm:f>Sources!$C$22:$C$23</xm:f>
          </x14:formula1>
          <xm:sqref>M11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22E45-A269-4886-98CF-662F7C3CD7EA}">
  <sheetPr codeName="Feuil23"/>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2868</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2869</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2870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2871</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2872</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iw5B/kbmeQ/2thfQiLFm5+bH7rb2Dh8R6Gz8yeckWMIKUz49YpFZp4BrtPomNKtm4v/wFj1jtQeYy29FfvKGuw==" saltValue="tfxzTo5IwvUJ1ZrlfIxZ0Q=="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24" priority="1">
      <formula>$E$5="Intervention archéologique (sans travaux subséquents)"</formula>
    </cfRule>
  </conditionalFormatting>
  <conditionalFormatting sqref="M11:M12">
    <cfRule type="expression" dxfId="23" priority="4">
      <formula>$G$10="Oui"</formula>
    </cfRule>
  </conditionalFormatting>
  <conditionalFormatting sqref="M16:M18">
    <cfRule type="expression" dxfId="22" priority="3">
      <formula>$E$5="Intervention de restauration et de préservation sur un bien immeuble"</formula>
    </cfRule>
  </conditionalFormatting>
  <conditionalFormatting sqref="M18">
    <cfRule type="expression" dxfId="21" priority="2">
      <formula>$E$5="Intervention archéologique (sans travaux subséquents)"</formula>
    </cfRule>
  </conditionalFormatting>
  <dataValidations count="17">
    <dataValidation allowBlank="1" showInputMessage="1" showErrorMessage="1" prompt="Inscrivez le montant total de dépenses prévues pour 2026." sqref="B28:D28" xr:uid="{395C4EE9-2C35-4F9E-9FAD-54F708675126}"/>
    <dataValidation allowBlank="1" showInputMessage="1" showErrorMessage="1" prompt="Inscrivez le montant total de dépenses prévues pour 2027." sqref="E28:G28" xr:uid="{B8335E08-AB4C-40D7-B5F6-4F6FACC721CE}"/>
    <dataValidation allowBlank="1" showInputMessage="1" showErrorMessage="1" prompt="Inscrivez le montant total de dépenses prévues pour 2028." sqref="H28:J28" xr:uid="{33F9332D-E4F7-4BD5-B69A-8BDC9D40B309}"/>
    <dataValidation allowBlank="1" showInputMessage="1" showErrorMessage="1" prompt="Inscrivez le montant total de dépenses prévues pour 2029." sqref="K28:M28" xr:uid="{D787B09A-B620-4F30-B492-BE55EF4DFC26}"/>
    <dataValidation allowBlank="1" showInputMessage="1" showErrorMessage="1" prompt="Inscrivez le montant total de dépenses prévues pour 2030." sqref="N28" xr:uid="{CEC1345B-A507-4F0F-A3BE-1B5FCA257FF8}"/>
    <dataValidation allowBlank="1" showInputMessage="1" showErrorMessage="1" prompt="Inscrivez le montant total de dépenses prévues pour 2031." sqref="O28" xr:uid="{34F1DECE-A099-4224-B23A-B6CEA4F29903}"/>
    <dataValidation allowBlank="1" showInputMessage="1" showErrorMessage="1" prompt="Inscrivez le montant total de dépenses prévues pour 2032." sqref="P28" xr:uid="{D44A47D8-B0F2-45E2-92A8-AF1F818ADE4E}"/>
    <dataValidation allowBlank="1" showInputMessage="1" showErrorMessage="1" prompt="Inscrivez le montant total de dépenses prévues pour 2033." sqref="Q28" xr:uid="{C8546D94-4998-4856-A93D-6E077DFE90C7}"/>
    <dataValidation allowBlank="1" showInputMessage="1" showErrorMessage="1" prompt="Inscrivez le montant total de dépenses réalisées en 2026." sqref="B33:D33" xr:uid="{8C633C5D-7735-43D6-B0FC-E5046E867B27}"/>
    <dataValidation allowBlank="1" showInputMessage="1" showErrorMessage="1" prompt="Inscrivez le montant total de dépenses réalisées en 2027." sqref="E33:G33" xr:uid="{1A87F80C-C6C3-433C-BBB6-2AEF25882015}"/>
    <dataValidation allowBlank="1" showInputMessage="1" showErrorMessage="1" prompt="Inscrivez le montant total de dépenses réalisées en 2028." sqref="H33:J33" xr:uid="{C71586E0-B1FC-4099-A0C3-55D96451AB5C}"/>
    <dataValidation allowBlank="1" showInputMessage="1" showErrorMessage="1" prompt="Inscrivez le montant total de dépenses réalisées en 2029." sqref="K33:M33" xr:uid="{76422F88-915C-45E4-9406-3EF5233E1C68}"/>
    <dataValidation allowBlank="1" showInputMessage="1" showErrorMessage="1" prompt="Inscrivez le montant total de dépenses réalisées en 2030." sqref="N33" xr:uid="{8A4A3448-B477-438E-A327-790980DE6D61}"/>
    <dataValidation allowBlank="1" showInputMessage="1" showErrorMessage="1" prompt="Inscrivez le montant total de dépenses réalisées en 2031." sqref="O33" xr:uid="{FEA0169F-41D9-4EAD-876C-7842793AD05F}"/>
    <dataValidation allowBlank="1" showInputMessage="1" showErrorMessage="1" prompt="Inscrivez le montant total de dépenses réalisées en 2032." sqref="P33" xr:uid="{1C2F75C0-9342-488A-A484-417D2E00A0DA}"/>
    <dataValidation allowBlank="1" showInputMessage="1" showErrorMessage="1" prompt="Inscrivez le montant total de dépenses réalisées en 2033." sqref="Q33" xr:uid="{EE2EBB90-F7F8-4CFA-9F4F-36D59769D6B5}"/>
    <dataValidation allowBlank="1" showInputMessage="1" showErrorMessage="1" prompt="Inscrivez l'année, le mois et le jour (AAAA-MM-JJ)" sqref="L10:M10 G23:Q24" xr:uid="{045ACE46-E65A-479A-AFD5-185753C1BC12}"/>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352BF172-F520-4374-AE09-1D41F8675B24}">
            <xm:f>'MCC - initiale'!I16="Oui"</xm:f>
            <x14:dxf>
              <fill>
                <patternFill>
                  <bgColor theme="3" tint="0.89996032593768116"/>
                </patternFill>
              </fill>
            </x14:dxf>
          </x14:cfRule>
          <xm:sqref>B41:E41</xm:sqref>
        </x14:conditionalFormatting>
        <x14:conditionalFormatting xmlns:xm="http://schemas.microsoft.com/office/excel/2006/main">
          <x14:cfRule type="expression" priority="118" id="{A5546116-EDF5-4181-8B09-BF8071EFD5E6}">
            <xm:f>'MCC - comité'!#REF!="Oui"</xm:f>
            <x14:dxf>
              <fill>
                <patternFill>
                  <bgColor theme="3" tint="0.89996032593768116"/>
                </patternFill>
              </fill>
            </x14:dxf>
          </x14:cfRule>
          <xm:sqref>B43:M43</xm:sqref>
        </x14:conditionalFormatting>
        <x14:conditionalFormatting xmlns:xm="http://schemas.microsoft.com/office/excel/2006/main">
          <x14:cfRule type="expression" priority="158" id="{352BF172-F520-4374-AE09-1D41F8675B24}">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BD6C0D4A-169B-43BE-9A4D-4A81BC069F4B}">
          <x14:formula1>
            <xm:f>Sources!$C$22:$C$23</xm:f>
          </x14:formula1>
          <xm:sqref>M11</xm:sqref>
        </x14:dataValidation>
        <x14:dataValidation type="list" allowBlank="1" showInputMessage="1" showErrorMessage="1" prompt="Sélectionnez une option" xr:uid="{82C5536C-EB98-4A1E-934E-86A5968467FB}">
          <x14:formula1>
            <xm:f>Sources!$B$22:$B$23</xm:f>
          </x14:formula1>
          <xm:sqref>G10</xm:sqref>
        </x14:dataValidation>
        <x14:dataValidation type="list" allowBlank="1" showInputMessage="1" showErrorMessage="1" prompt="Sélectionnez une option" xr:uid="{011D3662-D10F-4C4C-BB1E-D9DC536AE195}">
          <x14:formula1>
            <xm:f>Sources!$A$25:$A$28</xm:f>
          </x14:formula1>
          <xm:sqref>E5</xm:sqref>
        </x14:dataValidation>
        <x14:dataValidation type="list" allowBlank="1" showInputMessage="1" showErrorMessage="1" prompt="Sélectionnez une option" xr:uid="{8C674CCF-ED1E-4566-8DA2-027757EB33E9}">
          <x14:formula1>
            <xm:f>Sources!$D$15:$D$19</xm:f>
          </x14:formula1>
          <xm:sqref>B37:M37</xm:sqref>
        </x14:dataValidation>
        <x14:dataValidation type="list" allowBlank="1" showInputMessage="1" showErrorMessage="1" prompt="Sélectionnez une option." xr:uid="{C1E666A5-7D42-402A-8790-110230551EEC}">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32E7C7DC-4533-4558-A502-7AFDCD90AABF}">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200E4E5C-3E3B-4C1A-875D-2DBD48627140}">
          <x14:formula1>
            <xm:f>Sources!$D$31:$D$32</xm:f>
          </x14:formula1>
          <xm:sqref>B43:M43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02F59-E645-4FDA-BB44-F32EDF991635}">
  <sheetPr codeName="Feuil24"/>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2863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2864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2865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2866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2867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PamDPp7dJNqgbAMMRloUnMwM4B/rtK+JM6HYtN/3OG8tz9PU5bvPfWmQGy4TXkuZFMl8qSO9DYA0oPBzvLtE9A==" saltValue="J1lsHqYwIpAk73NBfN4+rQ=="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17" priority="1">
      <formula>$E$5="Intervention archéologique (sans travaux subséquents)"</formula>
    </cfRule>
  </conditionalFormatting>
  <conditionalFormatting sqref="M11:M12">
    <cfRule type="expression" dxfId="16" priority="4">
      <formula>$G$10="Oui"</formula>
    </cfRule>
  </conditionalFormatting>
  <conditionalFormatting sqref="M16:M18">
    <cfRule type="expression" dxfId="15" priority="3">
      <formula>$E$5="Intervention de restauration et de préservation sur un bien immeuble"</formula>
    </cfRule>
  </conditionalFormatting>
  <conditionalFormatting sqref="M18">
    <cfRule type="expression" dxfId="14" priority="2">
      <formula>$E$5="Intervention archéologique (sans travaux subséquents)"</formula>
    </cfRule>
  </conditionalFormatting>
  <dataValidations count="17">
    <dataValidation allowBlank="1" showInputMessage="1" showErrorMessage="1" prompt="Inscrivez l'année, le mois et le jour (AAAA-MM-JJ)" sqref="L10:M10 G23:Q24" xr:uid="{0A323BC9-CDC5-4E67-8136-EB509FBB3A12}"/>
    <dataValidation allowBlank="1" showInputMessage="1" showErrorMessage="1" prompt="Inscrivez le montant total de dépenses réalisées en 2033." sqref="Q33" xr:uid="{1BE1312C-FBA3-4C8B-84FE-4AA64CE303D1}"/>
    <dataValidation allowBlank="1" showInputMessage="1" showErrorMessage="1" prompt="Inscrivez le montant total de dépenses réalisées en 2032." sqref="P33" xr:uid="{5BB63FAE-8B80-466D-8506-8029CA4B3357}"/>
    <dataValidation allowBlank="1" showInputMessage="1" showErrorMessage="1" prompt="Inscrivez le montant total de dépenses réalisées en 2031." sqref="O33" xr:uid="{06976FAC-94C7-496E-88A4-749547F8C9B6}"/>
    <dataValidation allowBlank="1" showInputMessage="1" showErrorMessage="1" prompt="Inscrivez le montant total de dépenses réalisées en 2030." sqref="N33" xr:uid="{80AB91F9-688B-4756-86D3-A02581A67B28}"/>
    <dataValidation allowBlank="1" showInputMessage="1" showErrorMessage="1" prompt="Inscrivez le montant total de dépenses réalisées en 2029." sqref="K33:M33" xr:uid="{183EDBA1-E6C3-4CDB-960E-A87882981702}"/>
    <dataValidation allowBlank="1" showInputMessage="1" showErrorMessage="1" prompt="Inscrivez le montant total de dépenses réalisées en 2028." sqref="H33:J33" xr:uid="{43179A72-C774-48C3-9C69-05CEF69DF52C}"/>
    <dataValidation allowBlank="1" showInputMessage="1" showErrorMessage="1" prompt="Inscrivez le montant total de dépenses réalisées en 2027." sqref="E33:G33" xr:uid="{A30AE256-9D07-4ACE-83E6-5CE19D0392EC}"/>
    <dataValidation allowBlank="1" showInputMessage="1" showErrorMessage="1" prompt="Inscrivez le montant total de dépenses réalisées en 2026." sqref="B33:D33" xr:uid="{83540D10-792D-498F-8805-97AEA656E536}"/>
    <dataValidation allowBlank="1" showInputMessage="1" showErrorMessage="1" prompt="Inscrivez le montant total de dépenses prévues pour 2033." sqref="Q28" xr:uid="{15F77CE4-9F5B-4DE9-B883-4428C470C521}"/>
    <dataValidation allowBlank="1" showInputMessage="1" showErrorMessage="1" prompt="Inscrivez le montant total de dépenses prévues pour 2032." sqref="P28" xr:uid="{A3FCE7DA-D340-4516-99A9-4FD8260C79A9}"/>
    <dataValidation allowBlank="1" showInputMessage="1" showErrorMessage="1" prompt="Inscrivez le montant total de dépenses prévues pour 2031." sqref="O28" xr:uid="{3F577EA2-1C1F-40AE-A668-22029F326BF0}"/>
    <dataValidation allowBlank="1" showInputMessage="1" showErrorMessage="1" prompt="Inscrivez le montant total de dépenses prévues pour 2030." sqref="N28" xr:uid="{24DD5DE7-A7D7-4359-BE6F-8EF32EB68DF7}"/>
    <dataValidation allowBlank="1" showInputMessage="1" showErrorMessage="1" prompt="Inscrivez le montant total de dépenses prévues pour 2029." sqref="K28:M28" xr:uid="{18E235F9-BF2E-4781-A7B9-AFD1887EC93B}"/>
    <dataValidation allowBlank="1" showInputMessage="1" showErrorMessage="1" prompt="Inscrivez le montant total de dépenses prévues pour 2028." sqref="H28:J28" xr:uid="{36052DCA-9187-4090-BF89-40BA13A4F76E}"/>
    <dataValidation allowBlank="1" showInputMessage="1" showErrorMessage="1" prompt="Inscrivez le montant total de dépenses prévues pour 2027." sqref="E28:G28" xr:uid="{C48B2838-43B1-4305-9DCA-BF7331CD7D9F}"/>
    <dataValidation allowBlank="1" showInputMessage="1" showErrorMessage="1" prompt="Inscrivez le montant total de dépenses prévues pour 2026." sqref="B28:D28" xr:uid="{0086CDE9-C890-44AD-B6BC-4EC3785ABB4A}"/>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78BD9B6E-C926-4BFE-A7B5-C6BA6AB6A0F7}">
            <xm:f>'MCC - initiale'!I16="Oui"</xm:f>
            <x14:dxf>
              <fill>
                <patternFill>
                  <bgColor theme="3" tint="0.89996032593768116"/>
                </patternFill>
              </fill>
            </x14:dxf>
          </x14:cfRule>
          <xm:sqref>B41:E41</xm:sqref>
        </x14:conditionalFormatting>
        <x14:conditionalFormatting xmlns:xm="http://schemas.microsoft.com/office/excel/2006/main">
          <x14:cfRule type="expression" priority="120" id="{AB03E92C-F324-43BD-96F2-3A504B7888F2}">
            <xm:f>'MCC - comité'!#REF!="Oui"</xm:f>
            <x14:dxf>
              <fill>
                <patternFill>
                  <bgColor theme="3" tint="0.89996032593768116"/>
                </patternFill>
              </fill>
            </x14:dxf>
          </x14:cfRule>
          <xm:sqref>B43:M43</xm:sqref>
        </x14:conditionalFormatting>
        <x14:conditionalFormatting xmlns:xm="http://schemas.microsoft.com/office/excel/2006/main">
          <x14:cfRule type="expression" priority="160" id="{78BD9B6E-C926-4BFE-A7B5-C6BA6AB6A0F7}">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55A12350-01E9-44D0-8343-8EF794C0CCC6}">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3C544898-AB85-4C0E-9754-AB77FFEC784D}">
          <x14:formula1>
            <xm:f>Sources!$D$31:$D$32</xm:f>
          </x14:formula1>
          <xm:sqref>B41:M41</xm:sqref>
        </x14:dataValidation>
        <x14:dataValidation type="list" allowBlank="1" showInputMessage="1" showErrorMessage="1" prompt="Sélectionnez une option." xr:uid="{8FCB24C7-BBC5-45DA-A359-3470F2FE2152}">
          <x14:formula1>
            <xm:f>Sources!$D$15:$D$19</xm:f>
          </x14:formula1>
          <xm:sqref>N37:Q37</xm:sqref>
        </x14:dataValidation>
        <x14:dataValidation type="list" allowBlank="1" showInputMessage="1" showErrorMessage="1" prompt="Sélectionnez une option" xr:uid="{905B8568-6D0A-4456-9A4D-59BFB54DFF10}">
          <x14:formula1>
            <xm:f>Sources!$D$15:$D$19</xm:f>
          </x14:formula1>
          <xm:sqref>B37:M37</xm:sqref>
        </x14:dataValidation>
        <x14:dataValidation type="list" allowBlank="1" showInputMessage="1" showErrorMessage="1" prompt="Sélectionnez une option" xr:uid="{3481D062-D940-4D64-8907-8116BC9A2C98}">
          <x14:formula1>
            <xm:f>Sources!$A$25:$A$28</xm:f>
          </x14:formula1>
          <xm:sqref>E5</xm:sqref>
        </x14:dataValidation>
        <x14:dataValidation type="list" allowBlank="1" showInputMessage="1" showErrorMessage="1" prompt="Sélectionnez une option" xr:uid="{8D2F20A0-E7E9-422B-A19F-63CBAA9ECA5C}">
          <x14:formula1>
            <xm:f>Sources!$B$22:$B$23</xm:f>
          </x14:formula1>
          <xm:sqref>G10</xm:sqref>
        </x14:dataValidation>
        <x14:dataValidation type="list" allowBlank="1" showInputMessage="1" showErrorMessage="1" prompt="Sélectionnez une option" xr:uid="{A7C86109-B3A2-4068-911A-061422D25E46}">
          <x14:formula1>
            <xm:f>Sources!$C$22:$C$23</xm:f>
          </x14:formula1>
          <xm:sqref>M11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08D14-5310-4267-8A31-ABB45191D7CD}">
  <sheetPr codeName="Feuil25"/>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2862</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2861</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2860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2859</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2858</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PfplPNz3MnWIbw5cqASqhmPa7jcbPvq00NZ+O0X7lC4q8vYy8LtUAPRVh9Y6dOEGb+RFDw1u9nvS4vTuYVDafw==" saltValue="Cdycr3i6NlUtLkDQj5choA=="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10" priority="1">
      <formula>$E$5="Intervention archéologique (sans travaux subséquents)"</formula>
    </cfRule>
  </conditionalFormatting>
  <conditionalFormatting sqref="M11:M12">
    <cfRule type="expression" dxfId="9" priority="4">
      <formula>$G$10="Oui"</formula>
    </cfRule>
  </conditionalFormatting>
  <conditionalFormatting sqref="M16:M18">
    <cfRule type="expression" dxfId="8" priority="3">
      <formula>$E$5="Intervention de restauration et de préservation sur un bien immeuble"</formula>
    </cfRule>
  </conditionalFormatting>
  <conditionalFormatting sqref="M18">
    <cfRule type="expression" dxfId="7" priority="2">
      <formula>$E$5="Intervention archéologique (sans travaux subséquents)"</formula>
    </cfRule>
  </conditionalFormatting>
  <dataValidations count="17">
    <dataValidation allowBlank="1" showInputMessage="1" showErrorMessage="1" prompt="Inscrivez le montant total de dépenses prévues pour 2026." sqref="B28:D28" xr:uid="{67256B02-E731-433D-832B-B4A9941F5292}"/>
    <dataValidation allowBlank="1" showInputMessage="1" showErrorMessage="1" prompt="Inscrivez le montant total de dépenses prévues pour 2027." sqref="E28:G28" xr:uid="{37FA6203-4CAE-4EE5-9EF4-A7BEACBCAAA0}"/>
    <dataValidation allowBlank="1" showInputMessage="1" showErrorMessage="1" prompt="Inscrivez le montant total de dépenses prévues pour 2028." sqref="H28:J28" xr:uid="{5C1808AA-863C-4982-8643-086B28FC499B}"/>
    <dataValidation allowBlank="1" showInputMessage="1" showErrorMessage="1" prompt="Inscrivez le montant total de dépenses prévues pour 2029." sqref="K28:M28" xr:uid="{393EC450-6EE4-43C5-A433-A71E85F856CD}"/>
    <dataValidation allowBlank="1" showInputMessage="1" showErrorMessage="1" prompt="Inscrivez le montant total de dépenses prévues pour 2030." sqref="N28" xr:uid="{0A6FB018-709F-4084-9F85-9E2A8D7E5F56}"/>
    <dataValidation allowBlank="1" showInputMessage="1" showErrorMessage="1" prompt="Inscrivez le montant total de dépenses prévues pour 2031." sqref="O28" xr:uid="{2D769BA1-52B1-4635-BED8-688C82405A4A}"/>
    <dataValidation allowBlank="1" showInputMessage="1" showErrorMessage="1" prompt="Inscrivez le montant total de dépenses prévues pour 2032." sqref="P28" xr:uid="{EE998B7D-F061-431C-9C49-2EA75C71C21A}"/>
    <dataValidation allowBlank="1" showInputMessage="1" showErrorMessage="1" prompt="Inscrivez le montant total de dépenses prévues pour 2033." sqref="Q28" xr:uid="{7778C72E-311E-4896-90C0-75834B076775}"/>
    <dataValidation allowBlank="1" showInputMessage="1" showErrorMessage="1" prompt="Inscrivez le montant total de dépenses réalisées en 2026." sqref="B33:D33" xr:uid="{76FB93A6-036F-4A68-8E96-44AA497AA62E}"/>
    <dataValidation allowBlank="1" showInputMessage="1" showErrorMessage="1" prompt="Inscrivez le montant total de dépenses réalisées en 2027." sqref="E33:G33" xr:uid="{DFB7DDFC-C19F-45E1-9DBF-D88923E054A3}"/>
    <dataValidation allowBlank="1" showInputMessage="1" showErrorMessage="1" prompt="Inscrivez le montant total de dépenses réalisées en 2028." sqref="H33:J33" xr:uid="{7204B659-B3AF-41F6-B3A6-16510868F2CF}"/>
    <dataValidation allowBlank="1" showInputMessage="1" showErrorMessage="1" prompt="Inscrivez le montant total de dépenses réalisées en 2029." sqref="K33:M33" xr:uid="{B5947D19-EB1E-49C4-A10B-C0D934A34497}"/>
    <dataValidation allowBlank="1" showInputMessage="1" showErrorMessage="1" prompt="Inscrivez le montant total de dépenses réalisées en 2030." sqref="N33" xr:uid="{D544AC2D-04A7-4D27-BE38-2EB81BD15404}"/>
    <dataValidation allowBlank="1" showInputMessage="1" showErrorMessage="1" prompt="Inscrivez le montant total de dépenses réalisées en 2031." sqref="O33" xr:uid="{C371EF9D-09F8-4FA6-8020-DA09BC462D4A}"/>
    <dataValidation allowBlank="1" showInputMessage="1" showErrorMessage="1" prompt="Inscrivez le montant total de dépenses réalisées en 2032." sqref="P33" xr:uid="{0B45AF1E-3A5B-43A0-8169-40D1FBBFCF82}"/>
    <dataValidation allowBlank="1" showInputMessage="1" showErrorMessage="1" prompt="Inscrivez le montant total de dépenses réalisées en 2033." sqref="Q33" xr:uid="{32D6DD52-F058-4092-A1F2-5BFA5B360221}"/>
    <dataValidation allowBlank="1" showInputMessage="1" showErrorMessage="1" prompt="Inscrivez l'année, le mois et le jour (AAAA-MM-JJ)" sqref="L10:M10 G23:Q24" xr:uid="{63E748D5-F932-43C0-8F19-142912973DD3}"/>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147DD443-0775-42D1-831E-E097760EEA75}">
            <xm:f>'MCC - initiale'!I16="Oui"</xm:f>
            <x14:dxf>
              <fill>
                <patternFill>
                  <bgColor theme="3" tint="0.89996032593768116"/>
                </patternFill>
              </fill>
            </x14:dxf>
          </x14:cfRule>
          <xm:sqref>B41:E41</xm:sqref>
        </x14:conditionalFormatting>
        <x14:conditionalFormatting xmlns:xm="http://schemas.microsoft.com/office/excel/2006/main">
          <x14:cfRule type="expression" priority="122" id="{CA0865DF-297D-4B10-90A3-7029280A1790}">
            <xm:f>'MCC - comité'!#REF!="Oui"</xm:f>
            <x14:dxf>
              <fill>
                <patternFill>
                  <bgColor theme="3" tint="0.89996032593768116"/>
                </patternFill>
              </fill>
            </x14:dxf>
          </x14:cfRule>
          <xm:sqref>B43:M43</xm:sqref>
        </x14:conditionalFormatting>
        <x14:conditionalFormatting xmlns:xm="http://schemas.microsoft.com/office/excel/2006/main">
          <x14:cfRule type="expression" priority="162" id="{147DD443-0775-42D1-831E-E097760EEA75}">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7EC73CCD-42C8-4DEF-B037-787B2654CAF6}">
          <x14:formula1>
            <xm:f>Sources!$C$22:$C$23</xm:f>
          </x14:formula1>
          <xm:sqref>M11</xm:sqref>
        </x14:dataValidation>
        <x14:dataValidation type="list" allowBlank="1" showInputMessage="1" showErrorMessage="1" prompt="Sélectionnez une option" xr:uid="{FED7C08F-0633-41CC-971C-45626B61DC0C}">
          <x14:formula1>
            <xm:f>Sources!$B$22:$B$23</xm:f>
          </x14:formula1>
          <xm:sqref>G10</xm:sqref>
        </x14:dataValidation>
        <x14:dataValidation type="list" allowBlank="1" showInputMessage="1" showErrorMessage="1" prompt="Sélectionnez une option" xr:uid="{469C2D2D-265C-48D9-8A84-88B4335EBCA8}">
          <x14:formula1>
            <xm:f>Sources!$A$25:$A$28</xm:f>
          </x14:formula1>
          <xm:sqref>E5</xm:sqref>
        </x14:dataValidation>
        <x14:dataValidation type="list" allowBlank="1" showInputMessage="1" showErrorMessage="1" prompt="Sélectionnez une option" xr:uid="{1018E7FB-8DAA-49B1-8495-05B86318FEA2}">
          <x14:formula1>
            <xm:f>Sources!$D$15:$D$19</xm:f>
          </x14:formula1>
          <xm:sqref>B37:M37</xm:sqref>
        </x14:dataValidation>
        <x14:dataValidation type="list" allowBlank="1" showInputMessage="1" showErrorMessage="1" prompt="Sélectionnez une option." xr:uid="{FB715337-3F25-4C0C-8E08-305347364F6D}">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1517898B-D8D3-4326-A04B-701A5BFA2567}">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5B839000-49C1-412B-969D-441BA530211B}">
          <x14:formula1>
            <xm:f>Sources!$D$31:$D$32</xm:f>
          </x14:formula1>
          <xm:sqref>B43:M43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CD7E0-E25B-46FA-87FA-02EE4A3EB0D0}">
  <sheetPr codeName="Feuil26"/>
  <dimension ref="B1:R44"/>
  <sheetViews>
    <sheetView showGridLines="0" zoomScale="130" zoomScaleNormal="130" workbookViewId="0">
      <selection activeCell="T7" sqref="T7"/>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2853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2854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2855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2856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1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1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12"/>
    </row>
    <row r="30" spans="2:18" ht="31.5" customHeight="1" thickTop="1" thickBot="1" x14ac:dyDescent="0.3">
      <c r="B30" s="224" t="s">
        <v>2857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22.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u2XFfQOjnxBc7P3a4dIcNnJ2JZc40wvf21vsfOmbKMss9367STUoO42tpeSVmv2Yt/1ZD60vYaLG4P+Q5nb/1w==" saltValue="y7VAqWH2DGCi3a3FvHe1Wg==" spinCount="100000" sheet="1" objects="1" scenarios="1"/>
  <mergeCells count="79">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B28:D28"/>
    <mergeCell ref="E28:G28"/>
    <mergeCell ref="H28:J28"/>
    <mergeCell ref="K28:M28"/>
    <mergeCell ref="E29:M29"/>
    <mergeCell ref="N29:Q29"/>
    <mergeCell ref="B30:Q30"/>
    <mergeCell ref="B31:Q31"/>
    <mergeCell ref="B32:D32"/>
    <mergeCell ref="E32:G32"/>
    <mergeCell ref="H32:J32"/>
    <mergeCell ref="K32:M32"/>
    <mergeCell ref="B29:D29"/>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3" priority="1">
      <formula>$E$5="Intervention archéologique (sans travaux subséquents)"</formula>
    </cfRule>
  </conditionalFormatting>
  <conditionalFormatting sqref="M11:M12">
    <cfRule type="expression" dxfId="2" priority="4">
      <formula>$G$10="Oui"</formula>
    </cfRule>
  </conditionalFormatting>
  <conditionalFormatting sqref="M16:M18">
    <cfRule type="expression" dxfId="1" priority="3">
      <formula>$E$5="Intervention de restauration et de préservation sur un bien immeuble"</formula>
    </cfRule>
  </conditionalFormatting>
  <conditionalFormatting sqref="M18">
    <cfRule type="expression" dxfId="0" priority="2">
      <formula>$E$5="Intervention archéologique (sans travaux subséquents)"</formula>
    </cfRule>
  </conditionalFormatting>
  <dataValidations count="17">
    <dataValidation allowBlank="1" showInputMessage="1" showErrorMessage="1" prompt="Inscrivez l'année, le mois et le jour (AAAA-MM-JJ)" sqref="L10:M10 G23:Q24" xr:uid="{BA8E7F31-1E55-4594-800D-01241DFFD59C}"/>
    <dataValidation allowBlank="1" showInputMessage="1" showErrorMessage="1" prompt="Inscrivez le montant total de dépenses réalisées en 2033." sqref="Q33" xr:uid="{49CD9D32-F947-420C-BAFD-F6F6882CB13C}"/>
    <dataValidation allowBlank="1" showInputMessage="1" showErrorMessage="1" prompt="Inscrivez le montant total de dépenses réalisées en 2032." sqref="P33" xr:uid="{8C1B8179-5E5C-4091-B327-68954FFFA97D}"/>
    <dataValidation allowBlank="1" showInputMessage="1" showErrorMessage="1" prompt="Inscrivez le montant total de dépenses réalisées en 2031." sqref="O33" xr:uid="{7344C5D8-7CF2-4866-B2F5-A8EC2ACAAC29}"/>
    <dataValidation allowBlank="1" showInputMessage="1" showErrorMessage="1" prompt="Inscrivez le montant total de dépenses réalisées en 2030." sqref="N33" xr:uid="{60DA583E-0747-45CB-9A8C-3B91183EBFD6}"/>
    <dataValidation allowBlank="1" showInputMessage="1" showErrorMessage="1" prompt="Inscrivez le montant total de dépenses réalisées en 2029." sqref="K33:M33" xr:uid="{BDA3EC84-C77D-4178-AA45-6A134A2647A8}"/>
    <dataValidation allowBlank="1" showInputMessage="1" showErrorMessage="1" prompt="Inscrivez le montant total de dépenses réalisées en 2028." sqref="H33:J33" xr:uid="{D746C63B-A6DF-44C5-99CD-7390CA797EB6}"/>
    <dataValidation allowBlank="1" showInputMessage="1" showErrorMessage="1" prompt="Inscrivez le montant total de dépenses réalisées en 2027." sqref="E33:G33" xr:uid="{E59D1202-5ABB-4F74-8E3C-BD618D17EB66}"/>
    <dataValidation allowBlank="1" showInputMessage="1" showErrorMessage="1" prompt="Inscrivez le montant total de dépenses réalisées en 2026." sqref="B33:D33" xr:uid="{8D112AC7-F122-41BC-8F4D-B90074AC3CF6}"/>
    <dataValidation allowBlank="1" showInputMessage="1" showErrorMessage="1" prompt="Inscrivez le montant total de dépenses prévues pour 2033." sqref="Q28" xr:uid="{35C69981-91C2-4131-8863-09B9F362AFE6}"/>
    <dataValidation allowBlank="1" showInputMessage="1" showErrorMessage="1" prompt="Inscrivez le montant total de dépenses prévues pour 2032." sqref="P28" xr:uid="{A5B0B627-A168-4B40-AC90-4754E19BE1FA}"/>
    <dataValidation allowBlank="1" showInputMessage="1" showErrorMessage="1" prompt="Inscrivez le montant total de dépenses prévues pour 2031." sqref="O28" xr:uid="{68587296-C8B2-48DF-AE46-BE0BDC39C49E}"/>
    <dataValidation allowBlank="1" showInputMessage="1" showErrorMessage="1" prompt="Inscrivez le montant total de dépenses prévues pour 2030." sqref="N28" xr:uid="{96B47F4D-FF61-47F2-BD9F-1DE14DA729E2}"/>
    <dataValidation allowBlank="1" showInputMessage="1" showErrorMessage="1" prompt="Inscrivez le montant total de dépenses prévues pour 2029." sqref="K28:M28" xr:uid="{2772B941-7FA9-4A9A-9E79-210B252A60B7}"/>
    <dataValidation allowBlank="1" showInputMessage="1" showErrorMessage="1" prompt="Inscrivez le montant total de dépenses prévues pour 2028." sqref="H28:J28" xr:uid="{F6F795B7-5B22-4DCB-8807-FDBF2CD3FA28}"/>
    <dataValidation allowBlank="1" showInputMessage="1" showErrorMessage="1" prompt="Inscrivez le montant total de dépenses prévues pour 2027." sqref="E28:G28" xr:uid="{DDFE2D88-E891-4BCF-9137-165307F85732}"/>
    <dataValidation allowBlank="1" showInputMessage="1" showErrorMessage="1" prompt="Inscrivez le montant total de dépenses prévues pour 2026." sqref="B28:D28" xr:uid="{E32FABC1-A08E-4329-B3F3-F5F3E44FF21F}"/>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23635095-184B-4950-A07D-176485B61A73}">
            <xm:f>'MCC - initiale'!I16="Oui"</xm:f>
            <x14:dxf>
              <fill>
                <patternFill>
                  <bgColor theme="3" tint="0.89996032593768116"/>
                </patternFill>
              </fill>
            </x14:dxf>
          </x14:cfRule>
          <xm:sqref>B41:E41</xm:sqref>
        </x14:conditionalFormatting>
        <x14:conditionalFormatting xmlns:xm="http://schemas.microsoft.com/office/excel/2006/main">
          <x14:cfRule type="expression" priority="124" id="{AB730E20-2BA6-487C-ADE6-A21332214F87}">
            <xm:f>'MCC - comité'!#REF!="Oui"</xm:f>
            <x14:dxf>
              <fill>
                <patternFill>
                  <bgColor theme="3" tint="0.89996032593768116"/>
                </patternFill>
              </fill>
            </x14:dxf>
          </x14:cfRule>
          <xm:sqref>B43:M43</xm:sqref>
        </x14:conditionalFormatting>
        <x14:conditionalFormatting xmlns:xm="http://schemas.microsoft.com/office/excel/2006/main">
          <x14:cfRule type="expression" priority="164" id="{23635095-184B-4950-A07D-176485B61A73}">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02390979-8C00-4BFF-8EC5-3B4975711381}">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F2CE44B6-2E9B-48B4-B9E0-E9DF70F8C857}">
          <x14:formula1>
            <xm:f>Sources!$D$31:$D$32</xm:f>
          </x14:formula1>
          <xm:sqref>B41:M41</xm:sqref>
        </x14:dataValidation>
        <x14:dataValidation type="list" allowBlank="1" showInputMessage="1" showErrorMessage="1" prompt="Sélectionnez une option." xr:uid="{16172281-D36E-44FB-AB12-F99869A2A0DC}">
          <x14:formula1>
            <xm:f>Sources!$D$15:$D$19</xm:f>
          </x14:formula1>
          <xm:sqref>N37:Q37</xm:sqref>
        </x14:dataValidation>
        <x14:dataValidation type="list" allowBlank="1" showInputMessage="1" showErrorMessage="1" prompt="Sélectionnez une option" xr:uid="{76FA3B8C-8B8E-479B-8457-FAECBB547747}">
          <x14:formula1>
            <xm:f>Sources!$D$15:$D$19</xm:f>
          </x14:formula1>
          <xm:sqref>B37:M37</xm:sqref>
        </x14:dataValidation>
        <x14:dataValidation type="list" allowBlank="1" showInputMessage="1" showErrorMessage="1" prompt="Sélectionnez une option" xr:uid="{F6AA8B18-CDC4-4EF4-8FCF-72001D21B609}">
          <x14:formula1>
            <xm:f>Sources!$A$25:$A$28</xm:f>
          </x14:formula1>
          <xm:sqref>E5</xm:sqref>
        </x14:dataValidation>
        <x14:dataValidation type="list" allowBlank="1" showInputMessage="1" showErrorMessage="1" prompt="Sélectionnez une option" xr:uid="{F90EA94F-3531-4B0D-8AC1-BF7C2C5E8AE3}">
          <x14:formula1>
            <xm:f>Sources!$B$22:$B$23</xm:f>
          </x14:formula1>
          <xm:sqref>G10</xm:sqref>
        </x14:dataValidation>
        <x14:dataValidation type="list" allowBlank="1" showInputMessage="1" showErrorMessage="1" prompt="Sélectionnez une option" xr:uid="{A488E7C0-1349-46E3-9F88-1DFA524508B8}">
          <x14:formula1>
            <xm:f>Sources!$C$22:$C$23</xm:f>
          </x14:formula1>
          <xm:sqref>M11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5CEE5-5062-41A4-BF2E-CC5D190867FA}">
  <sheetPr codeName="Feuil27"/>
  <dimension ref="B1:R21"/>
  <sheetViews>
    <sheetView showGridLines="0" zoomScale="130" zoomScaleNormal="130" workbookViewId="0">
      <selection activeCell="N6" sqref="N6:R12"/>
    </sheetView>
  </sheetViews>
  <sheetFormatPr baseColWidth="10" defaultColWidth="11.5703125" defaultRowHeight="15" x14ac:dyDescent="0.25"/>
  <cols>
    <col min="1" max="1" width="2.140625" style="2" customWidth="1"/>
    <col min="2" max="2" width="7.28515625" style="2" customWidth="1"/>
    <col min="3" max="11" width="6.7109375" style="2" customWidth="1"/>
    <col min="12" max="12" width="13.28515625" style="2" customWidth="1"/>
    <col min="13" max="14" width="6.7109375" style="2" customWidth="1"/>
    <col min="15" max="16" width="4.7109375" style="2" customWidth="1"/>
    <col min="17" max="17" width="4.7109375"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8" ht="20.45" customHeight="1" thickTop="1" x14ac:dyDescent="0.25">
      <c r="B1" s="283" t="s">
        <v>2695</v>
      </c>
      <c r="C1" s="284"/>
      <c r="D1" s="284"/>
      <c r="E1" s="284"/>
      <c r="F1" s="284"/>
      <c r="G1" s="284"/>
      <c r="H1" s="284"/>
      <c r="I1" s="284"/>
      <c r="J1" s="284"/>
      <c r="K1" s="284"/>
      <c r="L1" s="284"/>
      <c r="M1" s="285"/>
      <c r="N1" s="76"/>
    </row>
    <row r="2" spans="2:18" ht="32.450000000000003" customHeight="1" thickBot="1" x14ac:dyDescent="0.3">
      <c r="B2" s="286"/>
      <c r="C2" s="287"/>
      <c r="D2" s="287"/>
      <c r="E2" s="287"/>
      <c r="F2" s="287"/>
      <c r="G2" s="287"/>
      <c r="H2" s="287"/>
      <c r="I2" s="287"/>
      <c r="J2" s="287"/>
      <c r="K2" s="287"/>
      <c r="L2" s="287"/>
      <c r="M2" s="288"/>
      <c r="N2" s="76"/>
    </row>
    <row r="3" spans="2:18" ht="21" customHeight="1" thickTop="1" thickBot="1" x14ac:dyDescent="0.3">
      <c r="B3" s="119" t="s">
        <v>2681</v>
      </c>
      <c r="C3" s="119"/>
      <c r="D3" s="119"/>
      <c r="E3" s="119"/>
      <c r="F3" s="119"/>
      <c r="G3" s="119"/>
      <c r="H3" s="119"/>
      <c r="I3" s="119"/>
      <c r="J3" s="119"/>
      <c r="K3" s="119"/>
      <c r="L3" s="119"/>
      <c r="M3" s="119"/>
      <c r="N3" s="77"/>
    </row>
    <row r="4" spans="2:18" ht="21" customHeight="1" thickTop="1" thickBot="1" x14ac:dyDescent="0.3">
      <c r="B4" s="120" t="s">
        <v>2720</v>
      </c>
      <c r="C4" s="120"/>
      <c r="D4" s="120"/>
      <c r="E4" s="120"/>
      <c r="F4" s="120"/>
      <c r="G4" s="120"/>
      <c r="H4" s="120"/>
      <c r="I4" s="120"/>
      <c r="J4" s="120"/>
      <c r="K4" s="120"/>
      <c r="L4" s="120"/>
      <c r="M4" s="120"/>
      <c r="N4" s="78"/>
    </row>
    <row r="5" spans="2:18" ht="18.600000000000001" customHeight="1" thickTop="1" thickBot="1" x14ac:dyDescent="0.3">
      <c r="B5" s="317" t="s">
        <v>81</v>
      </c>
      <c r="C5" s="317"/>
      <c r="D5" s="317"/>
      <c r="E5" s="317"/>
      <c r="F5" s="317"/>
      <c r="G5" s="317"/>
      <c r="H5" s="317"/>
      <c r="I5" s="317"/>
      <c r="J5" s="317"/>
      <c r="K5" s="317"/>
      <c r="L5" s="317"/>
      <c r="M5" s="317"/>
      <c r="N5" s="79"/>
    </row>
    <row r="6" spans="2:18" ht="18.600000000000001" hidden="1" customHeight="1" thickTop="1" thickBot="1" x14ac:dyDescent="0.3">
      <c r="B6" s="318" t="s">
        <v>82</v>
      </c>
      <c r="C6" s="319"/>
      <c r="D6" s="319"/>
      <c r="E6" s="319"/>
      <c r="F6" s="319"/>
      <c r="G6" s="319"/>
      <c r="H6" s="319"/>
      <c r="I6" s="319"/>
      <c r="J6" s="320"/>
      <c r="K6" s="321">
        <f>SUM(
IF('Intervention 1'!B41="Oui",'Intervention 1'!E29,0),
IF('Intervention 2'!B41="Oui",'Intervention 2'!E29,0),
IF('Intervention 3'!B41="Oui",'Intervention 3'!E29,0),
IF('Intervention 4'!B41="Oui",'Intervention 4'!E29,0),
IF('Intervention 5'!B41="Oui",'Intervention 5'!E29,0),
IF('Intervention 6'!B41="Oui",'Intervention 6'!E29,0),
IF('Intervention 7'!B41="Oui",'Intervention 7'!E29,0),
IF('Intervention 8'!B41="Oui",'Intervention 8'!E29,0),
IF('Intervention 9'!B41="Oui",'Intervention 9'!E29,0),
IF('Intervention 10'!B41="Oui",'Intervention 10'!E29,0),
IF('Intervention 11'!B41="Oui",'Intervention 11'!E29,0),
IF('Intervention 12'!B41="Oui",'Intervention 12'!E29,0),
IF('Intervention 13'!B41="Oui",'Intervention 13'!E29,0),
IF('Intervention 14'!B41="Oui",'Intervention 14'!E29,0),
IF('Intervention 15'!B41="Oui",'Intervention 15'!E29,0),
IF('Intervention 16'!B41="Oui",'Intervention 16'!E29,0),
IF('Intervention 17'!B41="Oui",'Intervention 17'!E29,0),
IF('Intervention 18'!B41="Oui",'Intervention 18'!E29,0),
IF('Intervention 19'!B41="Oui",'Intervention 19'!E29,0),
IF('Intervention 20'!B41="Oui",'Intervention 20'!E29,0)
)</f>
        <v>0</v>
      </c>
      <c r="L6" s="322"/>
      <c r="M6" s="323"/>
      <c r="N6" s="312"/>
      <c r="O6" s="313"/>
      <c r="P6" s="313"/>
      <c r="Q6" s="313"/>
      <c r="R6" s="313"/>
    </row>
    <row r="7" spans="2:18" ht="18.600000000000001" customHeight="1" thickTop="1" thickBot="1" x14ac:dyDescent="0.3">
      <c r="B7" s="81"/>
      <c r="C7" s="82"/>
      <c r="D7" s="82"/>
      <c r="E7" s="82"/>
      <c r="F7" s="82"/>
      <c r="G7" s="82"/>
      <c r="H7" s="82"/>
      <c r="I7" s="82"/>
      <c r="J7" s="83"/>
      <c r="K7" s="324" t="s">
        <v>2722</v>
      </c>
      <c r="L7" s="325"/>
      <c r="M7" s="14" t="s">
        <v>66</v>
      </c>
      <c r="N7" s="312"/>
      <c r="O7" s="313"/>
      <c r="P7" s="313"/>
      <c r="Q7" s="313"/>
      <c r="R7" s="313"/>
    </row>
    <row r="8" spans="2:18" ht="34.15" customHeight="1" thickTop="1" thickBot="1" x14ac:dyDescent="0.3">
      <c r="B8" s="314" t="s">
        <v>2723</v>
      </c>
      <c r="C8" s="315"/>
      <c r="D8" s="315"/>
      <c r="E8" s="315"/>
      <c r="F8" s="315"/>
      <c r="G8" s="315"/>
      <c r="H8" s="315"/>
      <c r="I8" s="315"/>
      <c r="J8" s="316"/>
      <c r="K8" s="209">
        <f>MIN(K6*'Identification du bien'!M27,2250000)</f>
        <v>0</v>
      </c>
      <c r="L8" s="211"/>
      <c r="M8" s="15" t="e">
        <f>K8/K6</f>
        <v>#DIV/0!</v>
      </c>
      <c r="N8" s="312"/>
      <c r="O8" s="313"/>
      <c r="P8" s="313"/>
      <c r="Q8" s="313"/>
      <c r="R8" s="313"/>
    </row>
    <row r="9" spans="2:18" ht="16.149999999999999" customHeight="1" thickTop="1" thickBot="1" x14ac:dyDescent="0.3">
      <c r="B9" s="302" t="s">
        <v>2724</v>
      </c>
      <c r="C9" s="303"/>
      <c r="D9" s="303"/>
      <c r="E9" s="303"/>
      <c r="F9" s="303"/>
      <c r="G9" s="303"/>
      <c r="H9" s="303"/>
      <c r="I9" s="303"/>
      <c r="J9" s="304"/>
      <c r="K9" s="326">
        <f>K6-K8-K10-K11</f>
        <v>0</v>
      </c>
      <c r="L9" s="327"/>
      <c r="M9" s="16" t="e">
        <f>K9/K6</f>
        <v>#DIV/0!</v>
      </c>
      <c r="N9" s="312"/>
      <c r="O9" s="313"/>
      <c r="P9" s="313"/>
      <c r="Q9" s="313"/>
      <c r="R9" s="313"/>
    </row>
    <row r="10" spans="2:18" ht="52.5" customHeight="1" thickTop="1" thickBot="1" x14ac:dyDescent="0.3">
      <c r="B10" s="314" t="s">
        <v>2725</v>
      </c>
      <c r="C10" s="315"/>
      <c r="D10" s="315"/>
      <c r="E10" s="315"/>
      <c r="F10" s="315"/>
      <c r="G10" s="315"/>
      <c r="H10" s="315"/>
      <c r="I10" s="315"/>
      <c r="J10" s="316"/>
      <c r="K10" s="277">
        <v>0</v>
      </c>
      <c r="L10" s="282"/>
      <c r="M10" s="16" t="e">
        <f>K10/K6</f>
        <v>#DIV/0!</v>
      </c>
      <c r="N10" s="312"/>
      <c r="O10" s="313"/>
      <c r="P10" s="313"/>
      <c r="Q10" s="313"/>
      <c r="R10" s="313"/>
    </row>
    <row r="11" spans="2:18" ht="30.75" customHeight="1" thickTop="1" thickBot="1" x14ac:dyDescent="0.3">
      <c r="B11" s="314" t="s">
        <v>2721</v>
      </c>
      <c r="C11" s="315"/>
      <c r="D11" s="315"/>
      <c r="E11" s="315"/>
      <c r="F11" s="315"/>
      <c r="G11" s="315"/>
      <c r="H11" s="315"/>
      <c r="I11" s="315"/>
      <c r="J11" s="316"/>
      <c r="K11" s="254">
        <v>0</v>
      </c>
      <c r="L11" s="254"/>
      <c r="M11" s="16" t="e">
        <f>K11/K6</f>
        <v>#DIV/0!</v>
      </c>
      <c r="N11" s="312"/>
      <c r="O11" s="313"/>
      <c r="P11" s="313"/>
      <c r="Q11" s="313"/>
      <c r="R11" s="313"/>
    </row>
    <row r="12" spans="2:18" ht="16.5" customHeight="1" thickTop="1" thickBot="1" x14ac:dyDescent="0.3">
      <c r="B12" s="302" t="s">
        <v>40</v>
      </c>
      <c r="C12" s="303"/>
      <c r="D12" s="303"/>
      <c r="E12" s="303"/>
      <c r="F12" s="303"/>
      <c r="G12" s="303"/>
      <c r="H12" s="303"/>
      <c r="I12" s="303"/>
      <c r="J12" s="304"/>
      <c r="K12" s="253">
        <f>SUM(K8:L11)</f>
        <v>0</v>
      </c>
      <c r="L12" s="305"/>
      <c r="M12" s="17" t="e">
        <f>SUM(M8:M11)</f>
        <v>#DIV/0!</v>
      </c>
      <c r="N12" s="312"/>
      <c r="O12" s="313"/>
      <c r="P12" s="313"/>
      <c r="Q12" s="313"/>
      <c r="R12" s="313"/>
    </row>
    <row r="13" spans="2:18" ht="5.0999999999999996" customHeight="1" thickTop="1" thickBot="1" x14ac:dyDescent="0.25">
      <c r="B13" s="309"/>
      <c r="C13" s="310"/>
      <c r="D13" s="310"/>
      <c r="E13" s="310"/>
      <c r="F13" s="310"/>
      <c r="G13" s="310"/>
      <c r="H13" s="310"/>
      <c r="I13" s="310"/>
      <c r="J13" s="310"/>
      <c r="K13" s="310"/>
      <c r="L13" s="310"/>
      <c r="M13" s="311"/>
      <c r="N13" s="85"/>
      <c r="O13" s="85"/>
      <c r="P13" s="85"/>
      <c r="Q13" s="85"/>
      <c r="R13" s="85"/>
    </row>
    <row r="14" spans="2:18" ht="22.15" customHeight="1" thickTop="1" thickBot="1" x14ac:dyDescent="0.3">
      <c r="B14" s="306" t="s">
        <v>90</v>
      </c>
      <c r="C14" s="307"/>
      <c r="D14" s="307"/>
      <c r="E14" s="307"/>
      <c r="F14" s="307"/>
      <c r="G14" s="307"/>
      <c r="H14" s="307"/>
      <c r="I14" s="307"/>
      <c r="J14" s="307"/>
      <c r="K14" s="307"/>
      <c r="L14" s="307"/>
      <c r="M14" s="308"/>
    </row>
    <row r="15" spans="2:18" ht="22.15" customHeight="1" thickTop="1" thickBot="1" x14ac:dyDescent="0.3">
      <c r="B15" s="163" t="s">
        <v>2851</v>
      </c>
      <c r="C15" s="164"/>
      <c r="D15" s="164"/>
      <c r="E15" s="164"/>
      <c r="F15" s="164"/>
      <c r="G15" s="164"/>
      <c r="H15" s="164"/>
      <c r="I15" s="164"/>
      <c r="J15" s="164"/>
      <c r="K15" s="164"/>
      <c r="L15" s="164"/>
      <c r="M15" s="165"/>
    </row>
    <row r="16" spans="2:18" ht="28.5" customHeight="1" thickTop="1" thickBot="1" x14ac:dyDescent="0.3">
      <c r="B16" s="299" t="e">
        <f>IF(M8+M10&gt;80%,"La contribution financière public dépasse le 80% maximal autorisé par la norme du Programme d'ententes en patrimoine. Le Ministère ajustera sa contribution à la baisse."," ")</f>
        <v>#DIV/0!</v>
      </c>
      <c r="C16" s="300"/>
      <c r="D16" s="300"/>
      <c r="E16" s="300"/>
      <c r="F16" s="300"/>
      <c r="G16" s="300"/>
      <c r="H16" s="300"/>
      <c r="I16" s="300"/>
      <c r="J16" s="300"/>
      <c r="K16" s="300"/>
      <c r="L16" s="300"/>
      <c r="M16" s="301"/>
    </row>
    <row r="17" spans="2:13" ht="22.15" customHeight="1" thickTop="1" thickBot="1" x14ac:dyDescent="0.3">
      <c r="B17" s="163" t="s">
        <v>2850</v>
      </c>
      <c r="C17" s="164"/>
      <c r="D17" s="164"/>
      <c r="E17" s="164"/>
      <c r="F17" s="164"/>
      <c r="G17" s="164"/>
      <c r="H17" s="164"/>
      <c r="I17" s="164"/>
      <c r="J17" s="164"/>
      <c r="K17" s="164"/>
      <c r="L17" s="164"/>
      <c r="M17" s="165"/>
    </row>
    <row r="18" spans="2:13" ht="32.25" customHeight="1" thickTop="1" thickBot="1" x14ac:dyDescent="0.3">
      <c r="B18" s="299" t="e">
        <f>IF(M9+M11&lt;20%,"Le propriétaire doit investir un minimum de 20% du coût des dépenses admissibles au projet ou trouver un bailleur de fonds privé qui lui permettra d'atteindre ce seuil."," ")</f>
        <v>#DIV/0!</v>
      </c>
      <c r="C18" s="300"/>
      <c r="D18" s="300"/>
      <c r="E18" s="300"/>
      <c r="F18" s="300"/>
      <c r="G18" s="300"/>
      <c r="H18" s="300"/>
      <c r="I18" s="300"/>
      <c r="J18" s="300"/>
      <c r="K18" s="300"/>
      <c r="L18" s="300"/>
      <c r="M18" s="301"/>
    </row>
    <row r="19" spans="2:13" ht="22.15" customHeight="1" thickTop="1" thickBot="1" x14ac:dyDescent="0.3">
      <c r="B19" s="163" t="s">
        <v>2852</v>
      </c>
      <c r="C19" s="164"/>
      <c r="D19" s="164"/>
      <c r="E19" s="164"/>
      <c r="F19" s="164"/>
      <c r="G19" s="164"/>
      <c r="H19" s="164"/>
      <c r="I19" s="164"/>
      <c r="J19" s="164"/>
      <c r="K19" s="164"/>
      <c r="L19" s="164"/>
      <c r="M19" s="165"/>
    </row>
    <row r="20" spans="2:13" ht="69.75" customHeight="1" thickTop="1" thickBot="1" x14ac:dyDescent="0.3">
      <c r="B20" s="299" t="str">
        <f>IF(K8&gt;=250000,_xlfn._LONGTEXT("Le carnet de santé est obligatoire si vous demandez une subvention de 250 000 $ ou plus. Les coûts d'un carnet de santé sont admissibles à une aide financière, mais cette dépense doit être réalisée après la date qui sera inscrite sur la lettre vous annonç","ant l'aide financière. Vous devrez assumer entièrement les coûts si la dépense est faite avant cette date.")," ")</f>
        <v xml:space="preserve"> </v>
      </c>
      <c r="C20" s="300"/>
      <c r="D20" s="300"/>
      <c r="E20" s="300"/>
      <c r="F20" s="300"/>
      <c r="G20" s="300"/>
      <c r="H20" s="300"/>
      <c r="I20" s="300"/>
      <c r="J20" s="300"/>
      <c r="K20" s="300"/>
      <c r="L20" s="300"/>
      <c r="M20" s="301"/>
    </row>
    <row r="21" spans="2:13" ht="15.75" thickTop="1" x14ac:dyDescent="0.25"/>
  </sheetData>
  <sheetProtection algorithmName="SHA-512" hashValue="8tq9IKxJDcOaF5gYz0JBVyx1lW7XczanW/h2x6icay4pNRm2CecjrezNez5Z7U0aBOV4/xPY3/+X+spwi/mLRQ==" saltValue="Eb92JBVNC3p7CYPMFJ8WoQ==" spinCount="100000" sheet="1" objects="1" scenarios="1"/>
  <mergeCells count="26">
    <mergeCell ref="B1:M2"/>
    <mergeCell ref="N6:R12"/>
    <mergeCell ref="B15:M15"/>
    <mergeCell ref="B10:J10"/>
    <mergeCell ref="K10:L10"/>
    <mergeCell ref="B3:M3"/>
    <mergeCell ref="B4:M4"/>
    <mergeCell ref="B5:M5"/>
    <mergeCell ref="B6:J6"/>
    <mergeCell ref="K6:M6"/>
    <mergeCell ref="K7:L7"/>
    <mergeCell ref="B8:J8"/>
    <mergeCell ref="K8:L8"/>
    <mergeCell ref="B9:J9"/>
    <mergeCell ref="K9:L9"/>
    <mergeCell ref="B11:J11"/>
    <mergeCell ref="K11:L11"/>
    <mergeCell ref="B12:J12"/>
    <mergeCell ref="K12:L12"/>
    <mergeCell ref="B14:M14"/>
    <mergeCell ref="B13:M13"/>
    <mergeCell ref="B19:M19"/>
    <mergeCell ref="B20:M20"/>
    <mergeCell ref="B16:M16"/>
    <mergeCell ref="B17:M17"/>
    <mergeCell ref="B18:M18"/>
  </mergeCells>
  <pageMargins left="0.23622047244094491" right="0.23622047244094491" top="0.35433070866141736" bottom="0.35433070866141736" header="0.31496062992125984" footer="0.31496062992125984"/>
  <pageSetup paperSize="119" orientation="portrait" horizontalDpi="1200"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7A336-7BED-4CAE-AB13-6ACE5C8845F1}">
  <sheetPr codeName="Feuil28"/>
  <dimension ref="B1:R21"/>
  <sheetViews>
    <sheetView showGridLines="0" zoomScale="130" zoomScaleNormal="130" workbookViewId="0">
      <selection activeCell="B1" sqref="B1:M2"/>
    </sheetView>
  </sheetViews>
  <sheetFormatPr baseColWidth="10" defaultColWidth="11.5703125" defaultRowHeight="15" x14ac:dyDescent="0.25"/>
  <cols>
    <col min="1" max="1" width="2.140625" style="2" customWidth="1"/>
    <col min="2" max="2" width="7.28515625" style="2" customWidth="1"/>
    <col min="3" max="11" width="6.7109375" style="2" customWidth="1"/>
    <col min="12" max="12" width="13.28515625" style="2" customWidth="1"/>
    <col min="13" max="14" width="6.7109375" style="2" customWidth="1"/>
    <col min="15" max="16" width="4.7109375" style="2" customWidth="1"/>
    <col min="17" max="17" width="4.7109375"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8" ht="20.45" customHeight="1" thickTop="1" x14ac:dyDescent="0.25">
      <c r="B1" s="283" t="s">
        <v>2695</v>
      </c>
      <c r="C1" s="284"/>
      <c r="D1" s="284"/>
      <c r="E1" s="284"/>
      <c r="F1" s="284"/>
      <c r="G1" s="284"/>
      <c r="H1" s="284"/>
      <c r="I1" s="284"/>
      <c r="J1" s="284"/>
      <c r="K1" s="284"/>
      <c r="L1" s="284"/>
      <c r="M1" s="285"/>
      <c r="N1" s="76"/>
    </row>
    <row r="2" spans="2:18" ht="32.450000000000003" customHeight="1" thickBot="1" x14ac:dyDescent="0.3">
      <c r="B2" s="286"/>
      <c r="C2" s="287"/>
      <c r="D2" s="287"/>
      <c r="E2" s="287"/>
      <c r="F2" s="287"/>
      <c r="G2" s="287"/>
      <c r="H2" s="287"/>
      <c r="I2" s="287"/>
      <c r="J2" s="287"/>
      <c r="K2" s="287"/>
      <c r="L2" s="287"/>
      <c r="M2" s="288"/>
      <c r="N2" s="76"/>
    </row>
    <row r="3" spans="2:18" ht="21" customHeight="1" thickTop="1" thickBot="1" x14ac:dyDescent="0.3">
      <c r="B3" s="119" t="s">
        <v>2681</v>
      </c>
      <c r="C3" s="119"/>
      <c r="D3" s="119"/>
      <c r="E3" s="119"/>
      <c r="F3" s="119"/>
      <c r="G3" s="119"/>
      <c r="H3" s="119"/>
      <c r="I3" s="119"/>
      <c r="J3" s="119"/>
      <c r="K3" s="119"/>
      <c r="L3" s="119"/>
      <c r="M3" s="119"/>
      <c r="N3" s="77"/>
    </row>
    <row r="4" spans="2:18" ht="21" customHeight="1" thickTop="1" thickBot="1" x14ac:dyDescent="0.3">
      <c r="B4" s="120" t="s">
        <v>2720</v>
      </c>
      <c r="C4" s="120"/>
      <c r="D4" s="120"/>
      <c r="E4" s="120"/>
      <c r="F4" s="120"/>
      <c r="G4" s="120"/>
      <c r="H4" s="120"/>
      <c r="I4" s="120"/>
      <c r="J4" s="120"/>
      <c r="K4" s="120"/>
      <c r="L4" s="120"/>
      <c r="M4" s="120"/>
      <c r="N4" s="78"/>
    </row>
    <row r="5" spans="2:18" ht="18.600000000000001" customHeight="1" thickTop="1" thickBot="1" x14ac:dyDescent="0.3">
      <c r="B5" s="317" t="s">
        <v>81</v>
      </c>
      <c r="C5" s="317"/>
      <c r="D5" s="317"/>
      <c r="E5" s="317"/>
      <c r="F5" s="317"/>
      <c r="G5" s="317"/>
      <c r="H5" s="317"/>
      <c r="I5" s="317"/>
      <c r="J5" s="317"/>
      <c r="K5" s="317"/>
      <c r="L5" s="317"/>
      <c r="M5" s="317"/>
      <c r="N5" s="79"/>
    </row>
    <row r="6" spans="2:18" ht="18.600000000000001" hidden="1" customHeight="1" thickTop="1" thickBot="1" x14ac:dyDescent="0.3">
      <c r="B6" s="318" t="s">
        <v>82</v>
      </c>
      <c r="C6" s="319"/>
      <c r="D6" s="319"/>
      <c r="E6" s="319"/>
      <c r="F6" s="319"/>
      <c r="G6" s="319"/>
      <c r="H6" s="319"/>
      <c r="I6" s="319"/>
      <c r="J6" s="320"/>
      <c r="K6" s="321">
        <f>SUM(
IF('Intervention 1'!B43="Oui",'Intervention 1'!E29,0),
IF('Intervention 2'!B43="Oui",'Intervention 2'!E29,0),
IF('Intervention 3'!B43="Oui",'Intervention 3'!E29,0),
IF('Intervention 4'!B43="Oui",'Intervention 4'!E29,0),
IF('Intervention 5'!B43="Oui",'Intervention 5'!E29,0),
IF('Intervention 6'!B43="Oui",'Intervention 6'!E29,0),
IF('Intervention 7'!B43="Oui",'Intervention 7'!E29,0),
IF('Intervention 8'!B43="Oui",'Intervention 8'!E29,0),
IF('Intervention 9'!B43="Oui",'Intervention 9'!E29,0),
IF('Intervention 10'!B43="Oui",'Intervention 10'!E29,0),
IF('Intervention 11'!B43="Oui",'Intervention 11'!E29,0),
IF('Intervention 12'!B43="Oui",'Intervention 12'!E29,0),
IF('Intervention 13'!B43="Oui",'Intervention 13'!E29,0),
IF('Intervention 14'!B43="Oui",'Intervention 14'!E29,0),
IF('Intervention 15'!B43="Oui",'Intervention 15'!E29,0),
IF('Intervention 16'!B43="Oui",'Intervention 16'!E29,0),
IF('Intervention 17'!B43="Oui",'Intervention 17'!E29,0),
IF('Intervention 18'!B43="Oui",'Intervention 18'!E29,0),
IF('Intervention 19'!B43="Oui",'Intervention 19'!E29,0),
IF('Intervention 20'!B43="Oui",'Intervention 20'!E29,0)
)</f>
        <v>0</v>
      </c>
      <c r="L6" s="322"/>
      <c r="M6" s="323"/>
      <c r="N6" s="312"/>
      <c r="O6" s="313"/>
      <c r="P6" s="313"/>
      <c r="Q6" s="313"/>
      <c r="R6" s="313"/>
    </row>
    <row r="7" spans="2:18" ht="18.600000000000001" customHeight="1" thickTop="1" thickBot="1" x14ac:dyDescent="0.3">
      <c r="B7" s="81"/>
      <c r="C7" s="82"/>
      <c r="D7" s="82"/>
      <c r="E7" s="82"/>
      <c r="F7" s="82"/>
      <c r="G7" s="82"/>
      <c r="H7" s="82"/>
      <c r="I7" s="82"/>
      <c r="J7" s="83"/>
      <c r="K7" s="324" t="s">
        <v>2722</v>
      </c>
      <c r="L7" s="325"/>
      <c r="M7" s="14" t="s">
        <v>66</v>
      </c>
      <c r="N7" s="312"/>
      <c r="O7" s="313"/>
      <c r="P7" s="313"/>
      <c r="Q7" s="313"/>
      <c r="R7" s="313"/>
    </row>
    <row r="8" spans="2:18" ht="34.15" customHeight="1" thickTop="1" thickBot="1" x14ac:dyDescent="0.3">
      <c r="B8" s="314" t="s">
        <v>2723</v>
      </c>
      <c r="C8" s="315"/>
      <c r="D8" s="315"/>
      <c r="E8" s="315"/>
      <c r="F8" s="315"/>
      <c r="G8" s="315"/>
      <c r="H8" s="315"/>
      <c r="I8" s="315"/>
      <c r="J8" s="316"/>
      <c r="K8" s="209">
        <f>MIN(K6*'Identification du bien'!M27,IF('MCC - comité'!H26&gt;0,'MCC - comité'!H26,'MCC - comité'!H27))</f>
        <v>0</v>
      </c>
      <c r="L8" s="211"/>
      <c r="M8" s="15" t="e">
        <f>K8/K6</f>
        <v>#DIV/0!</v>
      </c>
      <c r="N8" s="312"/>
      <c r="O8" s="313"/>
      <c r="P8" s="313"/>
      <c r="Q8" s="313"/>
      <c r="R8" s="313"/>
    </row>
    <row r="9" spans="2:18" ht="16.149999999999999" customHeight="1" thickTop="1" thickBot="1" x14ac:dyDescent="0.3">
      <c r="B9" s="302" t="s">
        <v>2724</v>
      </c>
      <c r="C9" s="303"/>
      <c r="D9" s="303"/>
      <c r="E9" s="303"/>
      <c r="F9" s="303"/>
      <c r="G9" s="303"/>
      <c r="H9" s="303"/>
      <c r="I9" s="303"/>
      <c r="J9" s="304"/>
      <c r="K9" s="326">
        <f>K6-K8-K10-K11</f>
        <v>0</v>
      </c>
      <c r="L9" s="327"/>
      <c r="M9" s="16" t="e">
        <f>K9/K6</f>
        <v>#DIV/0!</v>
      </c>
      <c r="N9" s="312"/>
      <c r="O9" s="313"/>
      <c r="P9" s="313"/>
      <c r="Q9" s="313"/>
      <c r="R9" s="313"/>
    </row>
    <row r="10" spans="2:18" ht="52.5" customHeight="1" thickTop="1" thickBot="1" x14ac:dyDescent="0.3">
      <c r="B10" s="314" t="s">
        <v>2725</v>
      </c>
      <c r="C10" s="315"/>
      <c r="D10" s="315"/>
      <c r="E10" s="315"/>
      <c r="F10" s="315"/>
      <c r="G10" s="315"/>
      <c r="H10" s="315"/>
      <c r="I10" s="315"/>
      <c r="J10" s="316"/>
      <c r="K10" s="277">
        <v>0</v>
      </c>
      <c r="L10" s="282"/>
      <c r="M10" s="16" t="e">
        <f>K10/K6</f>
        <v>#DIV/0!</v>
      </c>
      <c r="N10" s="312"/>
      <c r="O10" s="313"/>
      <c r="P10" s="313"/>
      <c r="Q10" s="313"/>
      <c r="R10" s="313"/>
    </row>
    <row r="11" spans="2:18" ht="30.75" customHeight="1" thickTop="1" thickBot="1" x14ac:dyDescent="0.3">
      <c r="B11" s="314" t="s">
        <v>2721</v>
      </c>
      <c r="C11" s="315"/>
      <c r="D11" s="315"/>
      <c r="E11" s="315"/>
      <c r="F11" s="315"/>
      <c r="G11" s="315"/>
      <c r="H11" s="315"/>
      <c r="I11" s="315"/>
      <c r="J11" s="316"/>
      <c r="K11" s="254">
        <v>0</v>
      </c>
      <c r="L11" s="254"/>
      <c r="M11" s="16" t="e">
        <f>K11/K6</f>
        <v>#DIV/0!</v>
      </c>
      <c r="N11" s="312"/>
      <c r="O11" s="313"/>
      <c r="P11" s="313"/>
      <c r="Q11" s="313"/>
      <c r="R11" s="313"/>
    </row>
    <row r="12" spans="2:18" ht="16.5" customHeight="1" thickTop="1" thickBot="1" x14ac:dyDescent="0.3">
      <c r="B12" s="302" t="s">
        <v>40</v>
      </c>
      <c r="C12" s="303"/>
      <c r="D12" s="303"/>
      <c r="E12" s="303"/>
      <c r="F12" s="303"/>
      <c r="G12" s="303"/>
      <c r="H12" s="303"/>
      <c r="I12" s="303"/>
      <c r="J12" s="304"/>
      <c r="K12" s="253">
        <f>SUM(K8:L11)</f>
        <v>0</v>
      </c>
      <c r="L12" s="305"/>
      <c r="M12" s="17" t="e">
        <f>SUM(M8:M11)</f>
        <v>#DIV/0!</v>
      </c>
      <c r="N12" s="312"/>
      <c r="O12" s="313"/>
      <c r="P12" s="313"/>
      <c r="Q12" s="313"/>
      <c r="R12" s="313"/>
    </row>
    <row r="13" spans="2:18" ht="5.0999999999999996" customHeight="1" thickTop="1" thickBot="1" x14ac:dyDescent="0.25">
      <c r="B13" s="309"/>
      <c r="C13" s="310"/>
      <c r="D13" s="310"/>
      <c r="E13" s="310"/>
      <c r="F13" s="310"/>
      <c r="G13" s="310"/>
      <c r="H13" s="310"/>
      <c r="I13" s="310"/>
      <c r="J13" s="310"/>
      <c r="K13" s="310"/>
      <c r="L13" s="310"/>
      <c r="M13" s="311"/>
      <c r="N13" s="85"/>
      <c r="O13" s="85"/>
      <c r="P13" s="85"/>
      <c r="Q13" s="85"/>
      <c r="R13" s="85"/>
    </row>
    <row r="14" spans="2:18" ht="22.15" customHeight="1" thickTop="1" thickBot="1" x14ac:dyDescent="0.3">
      <c r="B14" s="306" t="s">
        <v>90</v>
      </c>
      <c r="C14" s="307"/>
      <c r="D14" s="307"/>
      <c r="E14" s="307"/>
      <c r="F14" s="307"/>
      <c r="G14" s="307"/>
      <c r="H14" s="307"/>
      <c r="I14" s="307"/>
      <c r="J14" s="307"/>
      <c r="K14" s="307"/>
      <c r="L14" s="307"/>
      <c r="M14" s="308"/>
    </row>
    <row r="15" spans="2:18" ht="22.15" customHeight="1" thickTop="1" thickBot="1" x14ac:dyDescent="0.3">
      <c r="B15" s="163" t="s">
        <v>2851</v>
      </c>
      <c r="C15" s="164"/>
      <c r="D15" s="164"/>
      <c r="E15" s="164"/>
      <c r="F15" s="164"/>
      <c r="G15" s="164"/>
      <c r="H15" s="164"/>
      <c r="I15" s="164"/>
      <c r="J15" s="164"/>
      <c r="K15" s="164"/>
      <c r="L15" s="164"/>
      <c r="M15" s="165"/>
    </row>
    <row r="16" spans="2:18" ht="28.5" customHeight="1" thickTop="1" thickBot="1" x14ac:dyDescent="0.3">
      <c r="B16" s="299" t="e">
        <f>IF(M8+M10&gt;80%,"La contribution financière public dépasse le 80% maximal autorisé par la norme du Programme d'ententes en patrimoine. Le Ministère ajustera sa contribution à la baisse."," ")</f>
        <v>#DIV/0!</v>
      </c>
      <c r="C16" s="300"/>
      <c r="D16" s="300"/>
      <c r="E16" s="300"/>
      <c r="F16" s="300"/>
      <c r="G16" s="300"/>
      <c r="H16" s="300"/>
      <c r="I16" s="300"/>
      <c r="J16" s="300"/>
      <c r="K16" s="300"/>
      <c r="L16" s="300"/>
      <c r="M16" s="301"/>
      <c r="Q16" s="86"/>
    </row>
    <row r="17" spans="2:13" ht="22.15" customHeight="1" thickTop="1" thickBot="1" x14ac:dyDescent="0.3">
      <c r="B17" s="163" t="s">
        <v>2850</v>
      </c>
      <c r="C17" s="164"/>
      <c r="D17" s="164"/>
      <c r="E17" s="164"/>
      <c r="F17" s="164"/>
      <c r="G17" s="164"/>
      <c r="H17" s="164"/>
      <c r="I17" s="164"/>
      <c r="J17" s="164"/>
      <c r="K17" s="164"/>
      <c r="L17" s="164"/>
      <c r="M17" s="165"/>
    </row>
    <row r="18" spans="2:13" ht="32.25" customHeight="1" thickTop="1" thickBot="1" x14ac:dyDescent="0.3">
      <c r="B18" s="299" t="e">
        <f>IF(M9+M11&lt;20%,"Le propriétaire doit investir un minimum de 20% du coût des dépenses admissibles au projet ou trouver un bailleur de fonds privé qui lui permettra d'atteindre ce seuil."," ")</f>
        <v>#DIV/0!</v>
      </c>
      <c r="C18" s="300"/>
      <c r="D18" s="300"/>
      <c r="E18" s="300"/>
      <c r="F18" s="300"/>
      <c r="G18" s="300"/>
      <c r="H18" s="300"/>
      <c r="I18" s="300"/>
      <c r="J18" s="300"/>
      <c r="K18" s="300"/>
      <c r="L18" s="300"/>
      <c r="M18" s="301"/>
    </row>
    <row r="19" spans="2:13" ht="22.15" customHeight="1" thickTop="1" thickBot="1" x14ac:dyDescent="0.3">
      <c r="B19" s="163" t="s">
        <v>2852</v>
      </c>
      <c r="C19" s="164"/>
      <c r="D19" s="164"/>
      <c r="E19" s="164"/>
      <c r="F19" s="164"/>
      <c r="G19" s="164"/>
      <c r="H19" s="164"/>
      <c r="I19" s="164"/>
      <c r="J19" s="164"/>
      <c r="K19" s="164"/>
      <c r="L19" s="164"/>
      <c r="M19" s="165"/>
    </row>
    <row r="20" spans="2:13" ht="69.75" customHeight="1" thickTop="1" thickBot="1" x14ac:dyDescent="0.3">
      <c r="B20" s="299" t="str">
        <f>IF(K8&gt;=250000,_xlfn._LONGTEXT("Le carnet de santé est obligatoire si vous demandez une subvention de 250 000 $ ou plus. Les coûts d'un carnet de santé sont admissibles à une aide financière, mais cette dépense doit être réalisée après la date qui sera inscrite sur la lettre vous annonç","ant l'aide financière. Vous devrez assumer entièrement les coûts si la dépense est faite avant cette date.")," ")</f>
        <v xml:space="preserve"> </v>
      </c>
      <c r="C20" s="300"/>
      <c r="D20" s="300"/>
      <c r="E20" s="300"/>
      <c r="F20" s="300"/>
      <c r="G20" s="300"/>
      <c r="H20" s="300"/>
      <c r="I20" s="300"/>
      <c r="J20" s="300"/>
      <c r="K20" s="300"/>
      <c r="L20" s="300"/>
      <c r="M20" s="301"/>
    </row>
    <row r="21" spans="2:13" ht="15.75" thickTop="1" x14ac:dyDescent="0.25"/>
  </sheetData>
  <sheetProtection algorithmName="SHA-512" hashValue="HhD6ao9cqg1Ob4g1KRYmfCqfSA2TYsk14xo1EbTQCplGkntzCoKT9SIDeCAvnf3hEL5xpAgmAw5l+E6tyTcUiw==" saltValue="auNHa4vi46VfcJBWj6Z4BQ==" spinCount="100000" sheet="1" objects="1" scenarios="1"/>
  <mergeCells count="26">
    <mergeCell ref="B3:M3"/>
    <mergeCell ref="B4:M4"/>
    <mergeCell ref="B5:M5"/>
    <mergeCell ref="B1:M2"/>
    <mergeCell ref="N6:R12"/>
    <mergeCell ref="K7:L7"/>
    <mergeCell ref="B8:J8"/>
    <mergeCell ref="K8:L8"/>
    <mergeCell ref="B9:J9"/>
    <mergeCell ref="K9:L9"/>
    <mergeCell ref="B10:J10"/>
    <mergeCell ref="K10:L10"/>
    <mergeCell ref="B11:J11"/>
    <mergeCell ref="K11:L11"/>
    <mergeCell ref="B6:J6"/>
    <mergeCell ref="K6:M6"/>
    <mergeCell ref="B17:M17"/>
    <mergeCell ref="B18:M18"/>
    <mergeCell ref="B19:M19"/>
    <mergeCell ref="B20:M20"/>
    <mergeCell ref="B12:J12"/>
    <mergeCell ref="K12:L12"/>
    <mergeCell ref="B13:M13"/>
    <mergeCell ref="B14:M14"/>
    <mergeCell ref="B15:M15"/>
    <mergeCell ref="B16:M16"/>
  </mergeCells>
  <pageMargins left="0.23622047244094491" right="0.23622047244094491" top="0.35433070866141736" bottom="0.35433070866141736" header="0.31496062992125984" footer="0.31496062992125984"/>
  <pageSetup paperSize="119"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89276-3C1A-45EA-AA93-C0801FA2D47C}">
  <sheetPr codeName="Feuil29"/>
  <dimension ref="B1:Q20"/>
  <sheetViews>
    <sheetView showGridLines="0" zoomScale="130" zoomScaleNormal="130" workbookViewId="0">
      <selection activeCell="R11" sqref="R11"/>
    </sheetView>
  </sheetViews>
  <sheetFormatPr baseColWidth="10" defaultColWidth="11.5703125" defaultRowHeight="15" x14ac:dyDescent="0.25"/>
  <cols>
    <col min="1" max="1" width="2.140625" style="2" customWidth="1"/>
    <col min="2" max="2" width="7.28515625" style="2" customWidth="1"/>
    <col min="3" max="11" width="6.7109375" style="2" customWidth="1"/>
    <col min="12" max="12" width="13.28515625" style="2" customWidth="1"/>
    <col min="13" max="14" width="6.7109375" style="2" customWidth="1"/>
    <col min="15" max="16" width="4.7109375" style="2" customWidth="1"/>
    <col min="17" max="17" width="4.7109375"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5"/>
      <c r="N1" s="76"/>
    </row>
    <row r="2" spans="2:17" ht="32.450000000000003" customHeight="1" thickBot="1" x14ac:dyDescent="0.3">
      <c r="B2" s="286"/>
      <c r="C2" s="287"/>
      <c r="D2" s="287"/>
      <c r="E2" s="287"/>
      <c r="F2" s="287"/>
      <c r="G2" s="287"/>
      <c r="H2" s="287"/>
      <c r="I2" s="287"/>
      <c r="J2" s="287"/>
      <c r="K2" s="287"/>
      <c r="L2" s="287"/>
      <c r="M2" s="288"/>
      <c r="N2" s="76"/>
    </row>
    <row r="3" spans="2:17" ht="21" customHeight="1" thickTop="1" thickBot="1" x14ac:dyDescent="0.3">
      <c r="B3" s="119" t="s">
        <v>2681</v>
      </c>
      <c r="C3" s="119"/>
      <c r="D3" s="119"/>
      <c r="E3" s="119"/>
      <c r="F3" s="119"/>
      <c r="G3" s="119"/>
      <c r="H3" s="119"/>
      <c r="I3" s="119"/>
      <c r="J3" s="119"/>
      <c r="K3" s="119"/>
      <c r="L3" s="119"/>
      <c r="M3" s="119"/>
      <c r="N3" s="77"/>
    </row>
    <row r="4" spans="2:17" ht="32.450000000000003" customHeight="1" thickTop="1" thickBot="1" x14ac:dyDescent="0.3">
      <c r="B4" s="120" t="s">
        <v>2720</v>
      </c>
      <c r="C4" s="120"/>
      <c r="D4" s="120"/>
      <c r="E4" s="120"/>
      <c r="F4" s="120"/>
      <c r="G4" s="120"/>
      <c r="H4" s="120"/>
      <c r="I4" s="120"/>
      <c r="J4" s="120"/>
      <c r="K4" s="120"/>
      <c r="L4" s="120"/>
      <c r="M4" s="120"/>
      <c r="N4" s="78"/>
    </row>
    <row r="5" spans="2:17" ht="18.600000000000001" customHeight="1" thickTop="1" thickBot="1" x14ac:dyDescent="0.3">
      <c r="B5" s="317" t="s">
        <v>2752</v>
      </c>
      <c r="C5" s="317"/>
      <c r="D5" s="317"/>
      <c r="E5" s="317"/>
      <c r="F5" s="317"/>
      <c r="G5" s="317"/>
      <c r="H5" s="317"/>
      <c r="I5" s="317"/>
      <c r="J5" s="317"/>
      <c r="K5" s="317"/>
      <c r="L5" s="317"/>
      <c r="M5" s="317"/>
      <c r="N5" s="79"/>
    </row>
    <row r="6" spans="2:17" ht="18.600000000000001" hidden="1" customHeight="1" thickTop="1" thickBot="1" x14ac:dyDescent="0.3">
      <c r="B6" s="318" t="s">
        <v>82</v>
      </c>
      <c r="C6" s="319"/>
      <c r="D6" s="319"/>
      <c r="E6" s="319"/>
      <c r="F6" s="319"/>
      <c r="G6" s="319"/>
      <c r="H6" s="319"/>
      <c r="I6" s="319"/>
      <c r="J6" s="320"/>
      <c r="K6" s="321">
        <f>SUM(IF('Intervention 1'!B43="Oui",'Intervention 1'!E34,0),
IF('Intervention 2'!B43="Oui",'Intervention 2'!E34,0),
IF('Intervention 3'!B43="Oui",'Intervention 3'!E34,0),
IF('Intervention 4'!B43="Oui",'Intervention 4'!E34,0),
IF('Intervention 5'!B43="Oui",'Intervention 5'!E34,0),
IF('Intervention 6'!B43="Oui",'Intervention 6'!E34,0),
IF('Intervention 7'!B43="Oui",'Intervention 7'!E34,0),
IF('Intervention 8'!B43="Oui",'Intervention 8'!E34,0),
IF('Intervention 9'!B43="Oui",'Intervention 9'!E34,0),
IF('Intervention 10'!B43="Oui",'Intervention 10'!E34,0),
IF('Intervention 11'!B43="Oui",'Intervention 11'!E34,0),
IF('Intervention 12'!B43="Oui",'Intervention 12'!E34,0),
IF('Intervention 13'!B43="Oui",'Intervention 13'!E34,0),
IF('Intervention 14'!B43="Oui",'Intervention 14'!E34,0),
IF('Intervention 15'!B43="Oui",'Intervention 15'!E34,0),
IF('Intervention 16'!B43="Oui",'Intervention 16'!E34,0),
IF('Intervention 17'!B43="Oui",'Intervention 17'!E34,0),IF('Intervention 18'!B43="Oui",'Intervention 18'!E34,0),IF('Intervention 19'!B43="Oui",'Intervention 19'!E34,0),IF('Intervention 20'!B43="Oui",'Intervention 20'!E34,0))</f>
        <v>0</v>
      </c>
      <c r="L6" s="322"/>
      <c r="M6" s="323"/>
      <c r="N6" s="80"/>
      <c r="O6" s="12"/>
      <c r="Q6" s="2"/>
    </row>
    <row r="7" spans="2:17" ht="18.600000000000001" customHeight="1" thickTop="1" thickBot="1" x14ac:dyDescent="0.3">
      <c r="B7" s="81"/>
      <c r="C7" s="82"/>
      <c r="D7" s="82"/>
      <c r="E7" s="82"/>
      <c r="F7" s="82"/>
      <c r="G7" s="82"/>
      <c r="H7" s="82"/>
      <c r="I7" s="82"/>
      <c r="J7" s="83"/>
      <c r="K7" s="324" t="s">
        <v>2722</v>
      </c>
      <c r="L7" s="325"/>
      <c r="M7" s="14" t="s">
        <v>66</v>
      </c>
      <c r="N7" s="80"/>
      <c r="Q7" s="2"/>
    </row>
    <row r="8" spans="2:17" ht="34.15" customHeight="1" thickTop="1" thickBot="1" x14ac:dyDescent="0.3">
      <c r="B8" s="314" t="s">
        <v>2736</v>
      </c>
      <c r="C8" s="315"/>
      <c r="D8" s="315"/>
      <c r="E8" s="315"/>
      <c r="F8" s="315"/>
      <c r="G8" s="315"/>
      <c r="H8" s="315"/>
      <c r="I8" s="315"/>
      <c r="J8" s="316"/>
      <c r="K8" s="209">
        <f>MIN(K6*'Identification du bien'!M27,IF('MCC - finale'!H75&gt;0,'MCC - finale'!H75:M75,'MCC - finale'!H76))</f>
        <v>0</v>
      </c>
      <c r="L8" s="211"/>
      <c r="M8" s="15" t="e">
        <f>K8/K6</f>
        <v>#DIV/0!</v>
      </c>
      <c r="N8" s="84"/>
    </row>
    <row r="9" spans="2:17" ht="16.149999999999999" customHeight="1" thickTop="1" thickBot="1" x14ac:dyDescent="0.3">
      <c r="B9" s="302" t="s">
        <v>2724</v>
      </c>
      <c r="C9" s="303"/>
      <c r="D9" s="303"/>
      <c r="E9" s="303"/>
      <c r="F9" s="303"/>
      <c r="G9" s="303"/>
      <c r="H9" s="303"/>
      <c r="I9" s="303"/>
      <c r="J9" s="304"/>
      <c r="K9" s="326">
        <f>K6-K8-K10-K11</f>
        <v>0</v>
      </c>
      <c r="L9" s="327"/>
      <c r="M9" s="16" t="e">
        <f>K9/K6</f>
        <v>#DIV/0!</v>
      </c>
      <c r="N9" s="84"/>
    </row>
    <row r="10" spans="2:17" ht="51" customHeight="1" thickTop="1" thickBot="1" x14ac:dyDescent="0.3">
      <c r="B10" s="314" t="s">
        <v>2725</v>
      </c>
      <c r="C10" s="315"/>
      <c r="D10" s="315"/>
      <c r="E10" s="315"/>
      <c r="F10" s="315"/>
      <c r="G10" s="315"/>
      <c r="H10" s="315"/>
      <c r="I10" s="315"/>
      <c r="J10" s="316"/>
      <c r="K10" s="277">
        <v>0</v>
      </c>
      <c r="L10" s="282"/>
      <c r="M10" s="16" t="e">
        <f>K10/K6</f>
        <v>#DIV/0!</v>
      </c>
      <c r="N10" s="84"/>
    </row>
    <row r="11" spans="2:17" ht="26.25" customHeight="1" thickTop="1" thickBot="1" x14ac:dyDescent="0.3">
      <c r="B11" s="314" t="s">
        <v>2721</v>
      </c>
      <c r="C11" s="315"/>
      <c r="D11" s="315"/>
      <c r="E11" s="315"/>
      <c r="F11" s="315"/>
      <c r="G11" s="315"/>
      <c r="H11" s="315"/>
      <c r="I11" s="315"/>
      <c r="J11" s="316"/>
      <c r="K11" s="254">
        <v>0</v>
      </c>
      <c r="L11" s="254"/>
      <c r="M11" s="16" t="e">
        <f>K11/K6</f>
        <v>#DIV/0!</v>
      </c>
      <c r="N11" s="84"/>
    </row>
    <row r="12" spans="2:17" ht="15.75" customHeight="1" thickTop="1" thickBot="1" x14ac:dyDescent="0.3">
      <c r="B12" s="302" t="s">
        <v>40</v>
      </c>
      <c r="C12" s="303"/>
      <c r="D12" s="303"/>
      <c r="E12" s="303"/>
      <c r="F12" s="303"/>
      <c r="G12" s="303"/>
      <c r="H12" s="303"/>
      <c r="I12" s="303"/>
      <c r="J12" s="304"/>
      <c r="K12" s="253">
        <f>SUM(K8:L11)</f>
        <v>0</v>
      </c>
      <c r="L12" s="305"/>
      <c r="M12" s="17" t="e">
        <f>SUM(M8:M11)</f>
        <v>#DIV/0!</v>
      </c>
      <c r="N12" s="84"/>
    </row>
    <row r="13" spans="2:17" ht="22.15" customHeight="1" thickTop="1" thickBot="1" x14ac:dyDescent="0.3">
      <c r="B13" s="306" t="s">
        <v>90</v>
      </c>
      <c r="C13" s="307"/>
      <c r="D13" s="307"/>
      <c r="E13" s="307"/>
      <c r="F13" s="307"/>
      <c r="G13" s="307"/>
      <c r="H13" s="307"/>
      <c r="I13" s="307"/>
      <c r="J13" s="307"/>
      <c r="K13" s="307"/>
      <c r="L13" s="307"/>
      <c r="M13" s="308"/>
    </row>
    <row r="14" spans="2:17" ht="22.15" customHeight="1" thickTop="1" thickBot="1" x14ac:dyDescent="0.3">
      <c r="B14" s="163" t="s">
        <v>2851</v>
      </c>
      <c r="C14" s="164"/>
      <c r="D14" s="164"/>
      <c r="E14" s="164"/>
      <c r="F14" s="164"/>
      <c r="G14" s="164"/>
      <c r="H14" s="164"/>
      <c r="I14" s="164"/>
      <c r="J14" s="164"/>
      <c r="K14" s="164"/>
      <c r="L14" s="164"/>
      <c r="M14" s="165"/>
    </row>
    <row r="15" spans="2:17" ht="28.5" customHeight="1" thickTop="1" thickBot="1" x14ac:dyDescent="0.3">
      <c r="B15" s="299" t="e">
        <f>IF(M8+M10&gt;80%,"La contribution financière public dépasse le 80% maximal autorisé par la norme du Programme d'ententes en patrimoine. Le Ministère ajustera sa contribution à la baisse.","")</f>
        <v>#DIV/0!</v>
      </c>
      <c r="C15" s="300"/>
      <c r="D15" s="300"/>
      <c r="E15" s="300"/>
      <c r="F15" s="300"/>
      <c r="G15" s="300"/>
      <c r="H15" s="300"/>
      <c r="I15" s="300"/>
      <c r="J15" s="300"/>
      <c r="K15" s="300"/>
      <c r="L15" s="300"/>
      <c r="M15" s="301"/>
    </row>
    <row r="16" spans="2:17" ht="22.15" customHeight="1" thickTop="1" thickBot="1" x14ac:dyDescent="0.3">
      <c r="B16" s="163" t="s">
        <v>2850</v>
      </c>
      <c r="C16" s="164"/>
      <c r="D16" s="164"/>
      <c r="E16" s="164"/>
      <c r="F16" s="164"/>
      <c r="G16" s="164"/>
      <c r="H16" s="164"/>
      <c r="I16" s="164"/>
      <c r="J16" s="164"/>
      <c r="K16" s="164"/>
      <c r="L16" s="164"/>
      <c r="M16" s="165"/>
    </row>
    <row r="17" spans="2:13" ht="32.25" customHeight="1" thickTop="1" thickBot="1" x14ac:dyDescent="0.3">
      <c r="B17" s="299" t="e">
        <f>IF(M9+M11&lt;20%,"Le propriétaire doit investir un minimum de 20% du coût des dépenses admissibles au projet ou trouver un bailleur de fonds privé qui lui permettra d'atteindre ce seuil.","")</f>
        <v>#DIV/0!</v>
      </c>
      <c r="C17" s="300"/>
      <c r="D17" s="300"/>
      <c r="E17" s="300"/>
      <c r="F17" s="300"/>
      <c r="G17" s="300"/>
      <c r="H17" s="300"/>
      <c r="I17" s="300"/>
      <c r="J17" s="300"/>
      <c r="K17" s="300"/>
      <c r="L17" s="300"/>
      <c r="M17" s="301"/>
    </row>
    <row r="18" spans="2:13" ht="22.15" customHeight="1" thickTop="1" thickBot="1" x14ac:dyDescent="0.3">
      <c r="B18" s="163" t="s">
        <v>2849</v>
      </c>
      <c r="C18" s="164"/>
      <c r="D18" s="164"/>
      <c r="E18" s="164"/>
      <c r="F18" s="164"/>
      <c r="G18" s="164"/>
      <c r="H18" s="164"/>
      <c r="I18" s="164"/>
      <c r="J18" s="164"/>
      <c r="K18" s="164"/>
      <c r="L18" s="164"/>
      <c r="M18" s="165"/>
    </row>
    <row r="19" spans="2:13" ht="59.45" customHeight="1" thickTop="1" thickBot="1" x14ac:dyDescent="0.3">
      <c r="B19" s="299" t="str">
        <f>IF(K8&gt;=250000,_xlfn._LONGTEXT("Le carnet de santé est obligatoire si vous demandez une subvention de 250 000 $ ou plus. Les coûts d'un carnet de santé sont admissibles à une aide financière, mais cette dépense doit être réalisée après la date qui sera inscrite sur la lettre vous annonç","ant l'aide financière. Vous devrez assumer entièrement les coûts si la dépense est faite avant cette date.")," ")</f>
        <v xml:space="preserve"> </v>
      </c>
      <c r="C19" s="300"/>
      <c r="D19" s="300"/>
      <c r="E19" s="300"/>
      <c r="F19" s="300"/>
      <c r="G19" s="300"/>
      <c r="H19" s="300"/>
      <c r="I19" s="300"/>
      <c r="J19" s="300"/>
      <c r="K19" s="300"/>
      <c r="L19" s="300"/>
      <c r="M19" s="301"/>
    </row>
    <row r="20" spans="2:13" ht="15.75" thickTop="1" x14ac:dyDescent="0.25"/>
  </sheetData>
  <sheetProtection algorithmName="SHA-512" hashValue="ZlmegMGH3l/dmbykC22dmc1PKyPNz9qe5tjfLTdalHBkLppVs2ce/ghpAwRHgbhYCikbolcnEovltFvxBqXejw==" saltValue="5dL/3rnjbQTBMTE9ZVQENQ==" spinCount="100000" sheet="1" objects="1" scenarios="1"/>
  <mergeCells count="24">
    <mergeCell ref="B1:M2"/>
    <mergeCell ref="B10:J10"/>
    <mergeCell ref="K10:L10"/>
    <mergeCell ref="B3:M3"/>
    <mergeCell ref="B4:M4"/>
    <mergeCell ref="B5:M5"/>
    <mergeCell ref="B6:J6"/>
    <mergeCell ref="K6:M6"/>
    <mergeCell ref="K7:L7"/>
    <mergeCell ref="B8:J8"/>
    <mergeCell ref="K8:L8"/>
    <mergeCell ref="B9:J9"/>
    <mergeCell ref="K9:L9"/>
    <mergeCell ref="B18:M18"/>
    <mergeCell ref="B19:M19"/>
    <mergeCell ref="B16:M16"/>
    <mergeCell ref="B17:M17"/>
    <mergeCell ref="K11:L11"/>
    <mergeCell ref="B12:J12"/>
    <mergeCell ref="K12:L12"/>
    <mergeCell ref="B13:M13"/>
    <mergeCell ref="B15:M15"/>
    <mergeCell ref="B14:M14"/>
    <mergeCell ref="B11:J11"/>
  </mergeCells>
  <pageMargins left="0.23622047244094491" right="0.23622047244094491" top="0.35433070866141736" bottom="0.35433070866141736" header="0.31496062992125984" footer="0.31496062992125984"/>
  <pageSetup paperSize="11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B178F-33AA-4A3F-A0C9-BF519C5E1029}">
  <sheetPr codeName="Feuil3"/>
  <dimension ref="B1:Q131"/>
  <sheetViews>
    <sheetView showGridLines="0" zoomScaleNormal="100" workbookViewId="0">
      <selection activeCell="O10" sqref="O10"/>
    </sheetView>
  </sheetViews>
  <sheetFormatPr baseColWidth="10" defaultRowHeight="15" x14ac:dyDescent="0.25"/>
  <cols>
    <col min="1" max="1" width="11.42578125" customWidth="1"/>
    <col min="2" max="4" width="11.42578125" bestFit="1" customWidth="1"/>
    <col min="5" max="5" width="12.7109375" customWidth="1"/>
    <col min="9" max="9" width="12.5703125" customWidth="1"/>
    <col min="11" max="11" width="12.140625" customWidth="1"/>
    <col min="13" max="13" width="12" customWidth="1"/>
  </cols>
  <sheetData>
    <row r="1" spans="2:17" s="2" customFormat="1" ht="15.75" thickBot="1" x14ac:dyDescent="0.3">
      <c r="Q1"/>
    </row>
    <row r="2" spans="2:17" s="2" customFormat="1" ht="80.25" customHeight="1" thickTop="1" x14ac:dyDescent="0.25">
      <c r="B2" s="172" t="s">
        <v>72</v>
      </c>
      <c r="C2" s="173"/>
      <c r="D2" s="173"/>
      <c r="E2" s="173"/>
      <c r="F2" s="173"/>
      <c r="G2" s="173"/>
      <c r="H2" s="173"/>
      <c r="I2" s="173"/>
      <c r="J2" s="173"/>
      <c r="K2" s="173"/>
      <c r="L2" s="173"/>
      <c r="M2" s="173"/>
      <c r="N2" s="174"/>
      <c r="P2" s="60"/>
      <c r="Q2"/>
    </row>
    <row r="3" spans="2:17" s="2" customFormat="1" ht="0.75" customHeight="1" thickBot="1" x14ac:dyDescent="0.3">
      <c r="B3" s="175"/>
      <c r="C3" s="176"/>
      <c r="D3" s="176"/>
      <c r="E3" s="176"/>
      <c r="F3" s="176"/>
      <c r="G3" s="176"/>
      <c r="H3" s="176"/>
      <c r="I3" s="176"/>
      <c r="J3" s="176"/>
      <c r="K3" s="176"/>
      <c r="L3" s="176"/>
      <c r="M3" s="176"/>
      <c r="N3" s="177"/>
      <c r="Q3"/>
    </row>
    <row r="4" spans="2:17" s="2" customFormat="1" ht="39.950000000000003" customHeight="1" thickTop="1" thickBot="1" x14ac:dyDescent="0.3">
      <c r="B4" s="119" t="s">
        <v>2681</v>
      </c>
      <c r="C4" s="119"/>
      <c r="D4" s="119"/>
      <c r="E4" s="119"/>
      <c r="F4" s="119"/>
      <c r="G4" s="119"/>
      <c r="H4" s="119"/>
      <c r="I4" s="119"/>
      <c r="J4" s="119"/>
      <c r="K4" s="119"/>
      <c r="L4" s="119"/>
      <c r="M4" s="119"/>
      <c r="N4" s="119"/>
      <c r="Q4"/>
    </row>
    <row r="5" spans="2:17" s="2" customFormat="1" ht="22.15" customHeight="1" thickTop="1" thickBot="1" x14ac:dyDescent="0.3">
      <c r="B5" s="120" t="s">
        <v>2689</v>
      </c>
      <c r="C5" s="120"/>
      <c r="D5" s="120"/>
      <c r="E5" s="120"/>
      <c r="F5" s="120"/>
      <c r="G5" s="120"/>
      <c r="H5" s="120"/>
      <c r="I5" s="120"/>
      <c r="J5" s="120"/>
      <c r="K5" s="120"/>
      <c r="L5" s="120"/>
      <c r="M5" s="120"/>
      <c r="N5" s="120"/>
      <c r="Q5"/>
    </row>
    <row r="6" spans="2:17" s="2" customFormat="1" ht="21.95" customHeight="1" thickTop="1" thickBot="1" x14ac:dyDescent="0.3">
      <c r="B6" s="101" t="s">
        <v>43</v>
      </c>
      <c r="C6" s="101"/>
      <c r="D6" s="101" t="s">
        <v>2743</v>
      </c>
      <c r="E6" s="101"/>
      <c r="F6" s="101" t="s">
        <v>2683</v>
      </c>
      <c r="G6" s="101"/>
      <c r="H6" s="101"/>
      <c r="I6" s="101" t="s">
        <v>44</v>
      </c>
      <c r="J6" s="101"/>
      <c r="K6" s="101"/>
      <c r="L6" s="101" t="s">
        <v>2668</v>
      </c>
      <c r="M6" s="101"/>
      <c r="N6" s="121"/>
      <c r="P6" s="59"/>
      <c r="Q6" s="59"/>
    </row>
    <row r="7" spans="2:17" s="2" customFormat="1" ht="21.95" customHeight="1" thickTop="1" thickBot="1" x14ac:dyDescent="0.3">
      <c r="B7" s="126"/>
      <c r="C7" s="126"/>
      <c r="D7" s="126"/>
      <c r="E7" s="126"/>
      <c r="F7" s="126"/>
      <c r="G7" s="126"/>
      <c r="H7" s="126"/>
      <c r="I7" s="126"/>
      <c r="J7" s="126"/>
      <c r="K7" s="126"/>
      <c r="L7" s="126"/>
      <c r="M7" s="126"/>
      <c r="N7" s="126"/>
      <c r="O7" s="118"/>
      <c r="P7" s="118"/>
      <c r="Q7" s="118"/>
    </row>
    <row r="8" spans="2:17" s="2" customFormat="1" ht="5.0999999999999996" customHeight="1" thickTop="1" thickBot="1" x14ac:dyDescent="0.3">
      <c r="B8" s="124"/>
      <c r="C8" s="124"/>
      <c r="D8" s="124"/>
      <c r="E8" s="124"/>
      <c r="F8" s="124"/>
      <c r="G8" s="124"/>
      <c r="H8" s="124"/>
      <c r="I8" s="124"/>
      <c r="J8" s="124"/>
      <c r="K8" s="124"/>
      <c r="L8" s="124"/>
      <c r="M8" s="124"/>
      <c r="N8" s="124"/>
      <c r="Q8"/>
    </row>
    <row r="9" spans="2:17" s="2" customFormat="1" ht="20.100000000000001" customHeight="1" thickTop="1" thickBot="1" x14ac:dyDescent="0.3">
      <c r="B9" s="125" t="s">
        <v>2727</v>
      </c>
      <c r="C9" s="125"/>
      <c r="D9" s="125"/>
      <c r="E9" s="125"/>
      <c r="F9" s="125"/>
      <c r="G9" s="125"/>
      <c r="H9" s="125"/>
      <c r="I9" s="126"/>
      <c r="J9" s="126"/>
      <c r="K9" s="126"/>
      <c r="L9" s="126"/>
      <c r="M9" s="126"/>
      <c r="N9" s="126"/>
      <c r="Q9"/>
    </row>
    <row r="10" spans="2:17" s="2" customFormat="1" ht="20.100000000000001" customHeight="1" thickTop="1" thickBot="1" x14ac:dyDescent="0.3">
      <c r="B10" s="125" t="s">
        <v>2957</v>
      </c>
      <c r="C10" s="125"/>
      <c r="D10" s="125"/>
      <c r="E10" s="125"/>
      <c r="F10" s="125"/>
      <c r="G10" s="125"/>
      <c r="H10" s="125"/>
      <c r="I10" s="126"/>
      <c r="J10" s="126"/>
      <c r="K10" s="126"/>
      <c r="L10" s="126"/>
      <c r="M10" s="126"/>
      <c r="N10" s="126"/>
      <c r="Q10"/>
    </row>
    <row r="11" spans="2:17" s="2" customFormat="1" ht="20.100000000000001" customHeight="1" thickTop="1" thickBot="1" x14ac:dyDescent="0.3">
      <c r="B11" s="125" t="s">
        <v>2728</v>
      </c>
      <c r="C11" s="125"/>
      <c r="D11" s="125"/>
      <c r="E11" s="125"/>
      <c r="F11" s="125"/>
      <c r="G11" s="125"/>
      <c r="H11" s="125"/>
      <c r="I11" s="126"/>
      <c r="J11" s="126"/>
      <c r="K11" s="126"/>
      <c r="L11" s="126"/>
      <c r="M11" s="126"/>
      <c r="N11" s="126"/>
      <c r="Q11"/>
    </row>
    <row r="12" spans="2:17" s="2" customFormat="1" ht="4.9000000000000004" customHeight="1" thickTop="1" thickBot="1" x14ac:dyDescent="0.3">
      <c r="B12" s="138"/>
      <c r="C12" s="139"/>
      <c r="D12" s="139"/>
      <c r="E12" s="139"/>
      <c r="F12" s="139"/>
      <c r="G12" s="156"/>
      <c r="H12" s="139"/>
      <c r="I12" s="139"/>
      <c r="J12" s="139"/>
      <c r="K12" s="139"/>
      <c r="L12" s="139"/>
      <c r="M12" s="139"/>
      <c r="N12" s="140"/>
      <c r="Q12"/>
    </row>
    <row r="13" spans="2:17" s="2" customFormat="1" ht="27" customHeight="1" thickTop="1" thickBot="1" x14ac:dyDescent="0.3">
      <c r="B13" s="157" t="s">
        <v>2693</v>
      </c>
      <c r="C13" s="158"/>
      <c r="D13" s="159"/>
      <c r="E13" s="64"/>
      <c r="F13" s="153" t="s">
        <v>2697</v>
      </c>
      <c r="G13" s="154"/>
      <c r="H13" s="155" t="s">
        <v>2699</v>
      </c>
      <c r="I13" s="63" t="str">
        <f>IF(E13="","",WORKDAY(E13,10))</f>
        <v/>
      </c>
      <c r="J13" s="153" t="s">
        <v>2699</v>
      </c>
      <c r="K13" s="154"/>
      <c r="L13" s="155"/>
      <c r="M13" s="122"/>
      <c r="N13" s="123"/>
      <c r="Q13"/>
    </row>
    <row r="14" spans="2:17" s="2" customFormat="1" ht="27" hidden="1" customHeight="1" thickTop="1" thickBot="1" x14ac:dyDescent="0.3">
      <c r="B14" s="101" t="s">
        <v>2701</v>
      </c>
      <c r="C14" s="103"/>
      <c r="D14" s="103"/>
      <c r="E14" s="103"/>
      <c r="F14" s="103"/>
      <c r="G14" s="103"/>
      <c r="H14" s="102"/>
      <c r="I14" s="108">
        <f>NETWORKDAYS(E13,N13)</f>
        <v>0</v>
      </c>
      <c r="J14" s="109"/>
      <c r="K14" s="109"/>
      <c r="L14" s="109"/>
      <c r="M14" s="109"/>
      <c r="N14" s="110"/>
      <c r="Q14"/>
    </row>
    <row r="15" spans="2:17" s="1" customFormat="1" ht="22.15" customHeight="1" thickTop="1" thickBot="1" x14ac:dyDescent="0.3">
      <c r="B15" s="120" t="s">
        <v>2690</v>
      </c>
      <c r="C15" s="120"/>
      <c r="D15" s="120"/>
      <c r="E15" s="120"/>
      <c r="F15" s="120"/>
      <c r="G15" s="120"/>
      <c r="H15" s="120"/>
      <c r="I15" s="120"/>
      <c r="J15" s="120"/>
      <c r="K15" s="120"/>
      <c r="L15" s="120"/>
      <c r="M15" s="120"/>
      <c r="N15" s="120"/>
      <c r="O15" s="61"/>
      <c r="P15" s="62"/>
      <c r="Q15" s="62"/>
    </row>
    <row r="16" spans="2:17" ht="42.75" customHeight="1" thickTop="1" thickBot="1" x14ac:dyDescent="0.3">
      <c r="B16" s="116" t="s">
        <v>2682</v>
      </c>
      <c r="C16" s="127"/>
      <c r="D16" s="127"/>
      <c r="E16" s="127"/>
      <c r="F16" s="127"/>
      <c r="G16" s="127"/>
      <c r="H16" s="117"/>
      <c r="I16" s="96"/>
      <c r="J16" s="128" t="str">
        <f>IF(I16="Non","Si la réponse est « Non », la demande est non-admissible.","")</f>
        <v/>
      </c>
      <c r="K16" s="129"/>
      <c r="L16" s="129"/>
      <c r="M16" s="129"/>
      <c r="N16" s="130"/>
    </row>
    <row r="17" spans="2:17" ht="39.6" customHeight="1" thickTop="1" thickBot="1" x14ac:dyDescent="0.3">
      <c r="B17" s="116" t="s">
        <v>2958</v>
      </c>
      <c r="C17" s="127"/>
      <c r="D17" s="127"/>
      <c r="E17" s="127"/>
      <c r="F17" s="127"/>
      <c r="G17" s="127"/>
      <c r="H17" s="117"/>
      <c r="I17" s="96"/>
      <c r="J17" s="128" t="str">
        <f>IF(I17="Non","Si la réponse est « Non », la demandeur est non-admissible.","")</f>
        <v/>
      </c>
      <c r="K17" s="129"/>
      <c r="L17" s="129"/>
      <c r="M17" s="129"/>
      <c r="N17" s="130"/>
    </row>
    <row r="18" spans="2:17" s="1" customFormat="1" ht="22.15" customHeight="1" thickTop="1" thickBot="1" x14ac:dyDescent="0.3">
      <c r="B18" s="120" t="s">
        <v>2692</v>
      </c>
      <c r="C18" s="120"/>
      <c r="D18" s="120"/>
      <c r="E18" s="120"/>
      <c r="F18" s="120"/>
      <c r="G18" s="120"/>
      <c r="H18" s="120"/>
      <c r="I18" s="120"/>
      <c r="J18" s="120"/>
      <c r="K18" s="120"/>
      <c r="L18" s="120"/>
      <c r="M18" s="120"/>
      <c r="N18" s="120"/>
      <c r="O18" s="61"/>
      <c r="P18" s="62"/>
      <c r="Q18" s="62"/>
    </row>
    <row r="19" spans="2:17" ht="42.75" customHeight="1" thickTop="1" thickBot="1" x14ac:dyDescent="0.3">
      <c r="B19" s="116" t="s">
        <v>2960</v>
      </c>
      <c r="C19" s="127"/>
      <c r="D19" s="127"/>
      <c r="E19" s="127"/>
      <c r="F19" s="127"/>
      <c r="G19" s="127"/>
      <c r="H19" s="117"/>
      <c r="I19" s="96"/>
      <c r="J19" s="128" t="str">
        <f>IF(I19="Non","Si la réponse est « Non », la demande est incomplète.","")</f>
        <v/>
      </c>
      <c r="K19" s="129"/>
      <c r="L19" s="129"/>
      <c r="M19" s="129"/>
      <c r="N19" s="130"/>
    </row>
    <row r="20" spans="2:17" ht="39.6" customHeight="1" thickTop="1" thickBot="1" x14ac:dyDescent="0.3">
      <c r="B20" s="116" t="s">
        <v>2959</v>
      </c>
      <c r="C20" s="127"/>
      <c r="D20" s="127"/>
      <c r="E20" s="127"/>
      <c r="F20" s="127"/>
      <c r="G20" s="127"/>
      <c r="H20" s="117"/>
      <c r="I20" s="96"/>
      <c r="J20" s="128" t="str">
        <f>IF(I20="Non","Si la réponse est « Non », la demande est incomplète.","")</f>
        <v/>
      </c>
      <c r="K20" s="129"/>
      <c r="L20" s="129"/>
      <c r="M20" s="129"/>
      <c r="N20" s="130"/>
    </row>
    <row r="21" spans="2:17" ht="53.25" customHeight="1" thickTop="1" thickBot="1" x14ac:dyDescent="0.3">
      <c r="B21" s="116" t="s">
        <v>2730</v>
      </c>
      <c r="C21" s="127"/>
      <c r="D21" s="127"/>
      <c r="E21" s="127"/>
      <c r="F21" s="127"/>
      <c r="G21" s="127"/>
      <c r="H21" s="117"/>
      <c r="I21" s="96"/>
      <c r="J21" s="128" t="str">
        <f>IF(I21="Oui","La demande est non-conforme.","")</f>
        <v/>
      </c>
      <c r="K21" s="129"/>
      <c r="L21" s="129"/>
      <c r="M21" s="129"/>
      <c r="N21" s="130"/>
    </row>
    <row r="22" spans="2:17" s="2" customFormat="1" ht="5.0999999999999996" customHeight="1" thickTop="1" thickBot="1" x14ac:dyDescent="0.3">
      <c r="B22" s="138"/>
      <c r="C22" s="139"/>
      <c r="D22" s="139"/>
      <c r="E22" s="139"/>
      <c r="F22" s="139"/>
      <c r="G22" s="139"/>
      <c r="H22" s="139"/>
      <c r="I22" s="139"/>
      <c r="J22" s="139"/>
      <c r="K22" s="139"/>
      <c r="L22" s="139"/>
      <c r="M22" s="139"/>
      <c r="N22" s="140"/>
      <c r="Q22"/>
    </row>
    <row r="23" spans="2:17" s="40" customFormat="1" ht="113.25" customHeight="1" thickTop="1" thickBot="1" x14ac:dyDescent="0.3">
      <c r="B23" s="104" t="s">
        <v>2726</v>
      </c>
      <c r="C23" s="104"/>
      <c r="D23" s="104"/>
      <c r="E23" s="104"/>
      <c r="F23" s="13" t="s">
        <v>9</v>
      </c>
      <c r="G23" s="13" t="s">
        <v>15</v>
      </c>
      <c r="H23" s="13" t="s">
        <v>21</v>
      </c>
      <c r="I23" s="13" t="s">
        <v>3004</v>
      </c>
      <c r="J23" s="13" t="s">
        <v>31</v>
      </c>
      <c r="K23" s="13" t="s">
        <v>3007</v>
      </c>
      <c r="L23" s="13" t="s">
        <v>29</v>
      </c>
      <c r="M23" s="13" t="s">
        <v>3006</v>
      </c>
      <c r="N23" s="13" t="s">
        <v>30</v>
      </c>
      <c r="O23" s="39"/>
      <c r="P23" s="41"/>
      <c r="Q23" s="41"/>
    </row>
    <row r="24" spans="2:17" ht="18.75" customHeight="1" thickTop="1" thickBot="1" x14ac:dyDescent="0.3">
      <c r="B24" s="131" t="s">
        <v>2670</v>
      </c>
      <c r="C24" s="131"/>
      <c r="D24" s="131"/>
      <c r="E24" s="131"/>
      <c r="F24" s="23" t="b">
        <v>0</v>
      </c>
      <c r="G24" s="23" t="b">
        <v>0</v>
      </c>
      <c r="H24" s="23" t="b">
        <v>0</v>
      </c>
      <c r="I24" s="23" t="b">
        <v>0</v>
      </c>
      <c r="J24" s="23" t="b">
        <v>0</v>
      </c>
      <c r="K24" s="23" t="b">
        <v>0</v>
      </c>
      <c r="L24" s="23" t="b">
        <v>0</v>
      </c>
      <c r="M24" s="23" t="b">
        <v>0</v>
      </c>
      <c r="N24" s="23" t="b">
        <v>0</v>
      </c>
      <c r="O24" s="54"/>
      <c r="P24" s="42"/>
      <c r="Q24" s="43"/>
    </row>
    <row r="25" spans="2:17" ht="25.15" customHeight="1" thickTop="1" thickBot="1" x14ac:dyDescent="0.3">
      <c r="B25" s="105" t="s">
        <v>2962</v>
      </c>
      <c r="C25" s="105"/>
      <c r="D25" s="105"/>
      <c r="E25" s="105"/>
      <c r="F25" s="23" t="b">
        <v>0</v>
      </c>
      <c r="G25" s="23" t="b">
        <v>0</v>
      </c>
      <c r="H25" s="23" t="b">
        <v>0</v>
      </c>
      <c r="I25" s="23" t="b">
        <v>0</v>
      </c>
      <c r="J25" s="23" t="b">
        <v>0</v>
      </c>
      <c r="K25" s="23" t="b">
        <v>0</v>
      </c>
      <c r="L25" s="23" t="b">
        <v>0</v>
      </c>
      <c r="M25" s="23" t="b">
        <v>0</v>
      </c>
      <c r="N25" s="23" t="b">
        <v>0</v>
      </c>
      <c r="O25" s="54"/>
      <c r="P25" s="2"/>
      <c r="Q25" s="44"/>
    </row>
    <row r="26" spans="2:17" ht="26.25" customHeight="1" thickTop="1" thickBot="1" x14ac:dyDescent="0.3">
      <c r="B26" s="105" t="s">
        <v>2669</v>
      </c>
      <c r="C26" s="105"/>
      <c r="D26" s="105"/>
      <c r="E26" s="105"/>
      <c r="F26" s="23" t="b">
        <v>0</v>
      </c>
      <c r="G26" s="23" t="b">
        <v>0</v>
      </c>
      <c r="H26" s="23" t="b">
        <v>0</v>
      </c>
      <c r="I26" s="23" t="b">
        <v>0</v>
      </c>
      <c r="J26" s="23" t="b">
        <v>0</v>
      </c>
      <c r="K26" s="23" t="b">
        <v>0</v>
      </c>
      <c r="L26" s="23" t="b">
        <v>0</v>
      </c>
      <c r="M26" s="23" t="b">
        <v>0</v>
      </c>
      <c r="N26" s="23" t="b">
        <v>0</v>
      </c>
      <c r="O26" s="54"/>
      <c r="P26" s="2"/>
      <c r="Q26" s="44"/>
    </row>
    <row r="27" spans="2:17" ht="46.5" customHeight="1" thickTop="1" thickBot="1" x14ac:dyDescent="0.3">
      <c r="B27" s="132" t="s">
        <v>2961</v>
      </c>
      <c r="C27" s="105"/>
      <c r="D27" s="105"/>
      <c r="E27" s="105"/>
      <c r="F27" s="55"/>
      <c r="G27" s="23" t="b">
        <v>0</v>
      </c>
      <c r="H27" s="55"/>
      <c r="I27" s="23" t="b">
        <v>0</v>
      </c>
      <c r="J27" s="23" t="b">
        <v>0</v>
      </c>
      <c r="K27" s="55"/>
      <c r="L27" s="55"/>
      <c r="M27" s="23" t="b">
        <v>0</v>
      </c>
      <c r="N27" s="23" t="b">
        <v>0</v>
      </c>
      <c r="O27" s="54"/>
      <c r="P27" s="2"/>
      <c r="Q27" s="44"/>
    </row>
    <row r="28" spans="2:17" ht="21.95" customHeight="1" thickTop="1" thickBot="1" x14ac:dyDescent="0.3">
      <c r="B28" s="133" t="s">
        <v>2671</v>
      </c>
      <c r="C28" s="134"/>
      <c r="D28" s="134"/>
      <c r="E28" s="134"/>
      <c r="F28" s="55"/>
      <c r="G28" s="23" t="b">
        <v>0</v>
      </c>
      <c r="H28" s="55"/>
      <c r="I28" s="55"/>
      <c r="J28" s="23" t="b">
        <v>0</v>
      </c>
      <c r="K28" s="55"/>
      <c r="L28" s="55"/>
      <c r="M28" s="23" t="b">
        <v>0</v>
      </c>
      <c r="N28" s="23" t="b">
        <v>0</v>
      </c>
      <c r="O28" s="54"/>
      <c r="P28" s="2"/>
      <c r="Q28" s="44"/>
    </row>
    <row r="29" spans="2:17" ht="23.25" customHeight="1" thickTop="1" thickBot="1" x14ac:dyDescent="0.3">
      <c r="B29" s="105" t="s">
        <v>2672</v>
      </c>
      <c r="C29" s="105"/>
      <c r="D29" s="105"/>
      <c r="E29" s="105"/>
      <c r="F29" s="23" t="b">
        <v>0</v>
      </c>
      <c r="G29" s="23" t="b">
        <v>0</v>
      </c>
      <c r="H29" s="23" t="b">
        <v>0</v>
      </c>
      <c r="I29" s="23" t="b">
        <v>0</v>
      </c>
      <c r="J29" s="23" t="b">
        <v>0</v>
      </c>
      <c r="K29" s="23" t="b">
        <v>0</v>
      </c>
      <c r="L29" s="23" t="b">
        <v>0</v>
      </c>
      <c r="M29" s="23" t="b">
        <v>0</v>
      </c>
      <c r="N29" s="23" t="b">
        <v>0</v>
      </c>
      <c r="O29" s="54"/>
      <c r="P29" s="45"/>
      <c r="Q29" s="46"/>
    </row>
    <row r="30" spans="2:17" ht="45.75" customHeight="1" thickTop="1" thickBot="1" x14ac:dyDescent="0.3">
      <c r="B30" s="116" t="s">
        <v>2963</v>
      </c>
      <c r="C30" s="127"/>
      <c r="D30" s="127"/>
      <c r="E30" s="127"/>
      <c r="F30" s="127"/>
      <c r="G30" s="127"/>
      <c r="H30" s="117"/>
      <c r="I30" s="96"/>
      <c r="J30" s="128" t="str">
        <f>IF(I30="Non","Si la réponse est « Non », la demande est incomplète.","")</f>
        <v/>
      </c>
      <c r="K30" s="129"/>
      <c r="L30" s="129"/>
      <c r="M30" s="129"/>
      <c r="N30" s="130"/>
    </row>
    <row r="31" spans="2:17" s="1" customFormat="1" ht="22.15" customHeight="1" thickTop="1" thickBot="1" x14ac:dyDescent="0.3">
      <c r="B31" s="120" t="s">
        <v>2729</v>
      </c>
      <c r="C31" s="120"/>
      <c r="D31" s="120"/>
      <c r="E31" s="120"/>
      <c r="F31" s="120"/>
      <c r="G31" s="120"/>
      <c r="H31" s="120"/>
      <c r="I31" s="120"/>
      <c r="J31" s="120"/>
      <c r="K31" s="120"/>
      <c r="L31" s="120"/>
      <c r="M31" s="120"/>
      <c r="N31" s="120"/>
      <c r="O31" s="61"/>
      <c r="P31" s="62"/>
      <c r="Q31" s="62"/>
    </row>
    <row r="32" spans="2:17" ht="36.75" customHeight="1" thickTop="1" thickBot="1" x14ac:dyDescent="0.3">
      <c r="B32" s="105" t="s">
        <v>2666</v>
      </c>
      <c r="C32" s="105"/>
      <c r="D32" s="105"/>
      <c r="E32" s="105"/>
      <c r="F32" s="105"/>
      <c r="G32" s="105"/>
      <c r="H32" s="67"/>
      <c r="I32" s="125" t="str">
        <f>IF(H32="Oui","Le demandeur doit déposer une pièce justificative permettant au Ministère de confirmer le montant de la subvention et sa provance.","")</f>
        <v/>
      </c>
      <c r="J32" s="125"/>
      <c r="K32" s="125"/>
      <c r="L32" s="125"/>
      <c r="M32" s="125"/>
      <c r="N32" s="125"/>
    </row>
    <row r="33" spans="2:14" ht="55.15" customHeight="1" thickTop="1" thickBot="1" x14ac:dyDescent="0.3">
      <c r="B33" s="105" t="s">
        <v>2667</v>
      </c>
      <c r="C33" s="105"/>
      <c r="D33" s="105"/>
      <c r="E33" s="105"/>
      <c r="F33" s="105"/>
      <c r="G33" s="105"/>
      <c r="H33" s="67"/>
      <c r="I33" s="125" t="str">
        <f>IF(H33="Oui",_xlfn._LONGTEXT("Les propriétaires privés (incluant les OBNL, entreprises privées, syndicats de copropriété, etc.) ne peuvent effectuer des travaux en régie au-delà de 25k$ en matériaux. Les municipalités n'ont pas cette limite, mais le MCC peut exiger que les travaux soi","ent réalisés à l'externe."),"")</f>
        <v/>
      </c>
      <c r="J33" s="125"/>
      <c r="K33" s="125"/>
      <c r="L33" s="125"/>
      <c r="M33" s="125"/>
      <c r="N33" s="125"/>
    </row>
    <row r="34" spans="2:14" ht="43.5" customHeight="1" thickTop="1" thickBot="1" x14ac:dyDescent="0.3">
      <c r="B34" s="116" t="s">
        <v>2964</v>
      </c>
      <c r="C34" s="127"/>
      <c r="D34" s="127"/>
      <c r="E34" s="127"/>
      <c r="F34" s="127"/>
      <c r="G34" s="117"/>
      <c r="H34" s="67"/>
      <c r="I34" s="108"/>
      <c r="J34" s="109"/>
      <c r="K34" s="109"/>
      <c r="L34" s="109"/>
      <c r="M34" s="109"/>
      <c r="N34" s="110"/>
    </row>
    <row r="35" spans="2:14" ht="34.15" customHeight="1" thickTop="1" thickBot="1" x14ac:dyDescent="0.3">
      <c r="B35" s="116" t="s">
        <v>2965</v>
      </c>
      <c r="C35" s="127"/>
      <c r="D35" s="127"/>
      <c r="E35" s="127"/>
      <c r="F35" s="127"/>
      <c r="G35" s="117"/>
      <c r="H35" s="106"/>
      <c r="I35" s="147"/>
      <c r="J35" s="147"/>
      <c r="K35" s="147"/>
      <c r="L35" s="147"/>
      <c r="M35" s="147"/>
      <c r="N35" s="107"/>
    </row>
    <row r="36" spans="2:14" ht="23.45" customHeight="1" thickTop="1" thickBot="1" x14ac:dyDescent="0.3">
      <c r="B36" s="116" t="s">
        <v>2731</v>
      </c>
      <c r="C36" s="127"/>
      <c r="D36" s="127"/>
      <c r="E36" s="127"/>
      <c r="F36" s="127"/>
      <c r="G36" s="117"/>
      <c r="H36" s="67"/>
      <c r="I36" s="108" t="str">
        <f>IF(H36="Oui","Selon la nature de l'infraction, la demande pourrait être refusée."," ")</f>
        <v xml:space="preserve"> </v>
      </c>
      <c r="J36" s="109"/>
      <c r="K36" s="109"/>
      <c r="L36" s="109"/>
      <c r="M36" s="109"/>
      <c r="N36" s="110"/>
    </row>
    <row r="37" spans="2:14" ht="22.15" customHeight="1" thickTop="1" thickBot="1" x14ac:dyDescent="0.3">
      <c r="B37" s="120" t="s">
        <v>2842</v>
      </c>
      <c r="C37" s="120"/>
      <c r="D37" s="120"/>
      <c r="E37" s="120"/>
      <c r="F37" s="120"/>
      <c r="G37" s="120"/>
      <c r="H37" s="120"/>
      <c r="I37" s="120"/>
      <c r="J37" s="120"/>
      <c r="K37" s="120"/>
      <c r="L37" s="120"/>
      <c r="M37" s="120"/>
      <c r="N37" s="120"/>
    </row>
    <row r="38" spans="2:14" ht="22.15" customHeight="1" thickTop="1" thickBot="1" x14ac:dyDescent="0.3">
      <c r="B38" s="163" t="s">
        <v>2732</v>
      </c>
      <c r="C38" s="164"/>
      <c r="D38" s="164"/>
      <c r="E38" s="164"/>
      <c r="F38" s="164"/>
      <c r="G38" s="164"/>
      <c r="H38" s="164"/>
      <c r="I38" s="164"/>
      <c r="J38" s="164"/>
      <c r="K38" s="164"/>
      <c r="L38" s="164"/>
      <c r="M38" s="164"/>
      <c r="N38" s="165"/>
    </row>
    <row r="39" spans="2:14" ht="31.5" customHeight="1" thickTop="1" thickBot="1" x14ac:dyDescent="0.3">
      <c r="B39" s="116" t="s">
        <v>2819</v>
      </c>
      <c r="C39" s="127"/>
      <c r="D39" s="127"/>
      <c r="E39" s="127"/>
      <c r="F39" s="127"/>
      <c r="G39" s="117"/>
      <c r="H39" s="67"/>
      <c r="I39" s="108"/>
      <c r="J39" s="109"/>
      <c r="K39" s="109"/>
      <c r="L39" s="109"/>
      <c r="M39" s="109"/>
      <c r="N39" s="110"/>
    </row>
    <row r="40" spans="2:14" ht="28.5" customHeight="1" thickTop="1" thickBot="1" x14ac:dyDescent="0.3">
      <c r="B40" s="116" t="s">
        <v>2820</v>
      </c>
      <c r="C40" s="127"/>
      <c r="D40" s="127"/>
      <c r="E40" s="127"/>
      <c r="F40" s="127"/>
      <c r="G40" s="117"/>
      <c r="H40" s="67"/>
      <c r="I40" s="108"/>
      <c r="J40" s="109"/>
      <c r="K40" s="109"/>
      <c r="L40" s="109"/>
      <c r="M40" s="109"/>
      <c r="N40" s="110"/>
    </row>
    <row r="41" spans="2:14" ht="22.15" customHeight="1" thickTop="1" thickBot="1" x14ac:dyDescent="0.3">
      <c r="B41" s="163" t="s">
        <v>2735</v>
      </c>
      <c r="C41" s="164"/>
      <c r="D41" s="164"/>
      <c r="E41" s="164"/>
      <c r="F41" s="164"/>
      <c r="G41" s="164"/>
      <c r="H41" s="164"/>
      <c r="I41" s="164"/>
      <c r="J41" s="164"/>
      <c r="K41" s="164"/>
      <c r="L41" s="164"/>
      <c r="M41" s="164"/>
      <c r="N41" s="165"/>
    </row>
    <row r="42" spans="2:14" ht="29.25" customHeight="1" thickTop="1" thickBot="1" x14ac:dyDescent="0.3">
      <c r="B42" s="116" t="s">
        <v>2744</v>
      </c>
      <c r="C42" s="127"/>
      <c r="D42" s="127"/>
      <c r="E42" s="127"/>
      <c r="F42" s="127"/>
      <c r="G42" s="117"/>
      <c r="H42" s="67"/>
      <c r="I42" s="108" t="str">
        <f>IF(H42="Non","Sélectionner « Donnée inconnue à la question suivante »."," ")</f>
        <v xml:space="preserve"> </v>
      </c>
      <c r="J42" s="109"/>
      <c r="K42" s="109"/>
      <c r="L42" s="109"/>
      <c r="M42" s="109"/>
      <c r="N42" s="110"/>
    </row>
    <row r="43" spans="2:14" ht="39" customHeight="1" thickTop="1" thickBot="1" x14ac:dyDescent="0.3">
      <c r="B43" s="160" t="s">
        <v>2977</v>
      </c>
      <c r="C43" s="161"/>
      <c r="D43" s="161"/>
      <c r="E43" s="161"/>
      <c r="F43" s="161"/>
      <c r="G43" s="162"/>
      <c r="H43" s="97"/>
      <c r="I43" s="101" t="s">
        <v>2757</v>
      </c>
      <c r="J43" s="102"/>
      <c r="K43" s="148"/>
      <c r="L43" s="149"/>
      <c r="M43" s="149"/>
      <c r="N43" s="150"/>
    </row>
    <row r="44" spans="2:14" ht="42" customHeight="1" thickTop="1" thickBot="1" x14ac:dyDescent="0.3">
      <c r="B44" s="114" t="s">
        <v>2762</v>
      </c>
      <c r="C44" s="115"/>
      <c r="D44" s="121" t="s">
        <v>2798</v>
      </c>
      <c r="E44" s="121"/>
      <c r="F44" s="121" t="s">
        <v>2818</v>
      </c>
      <c r="G44" s="121"/>
      <c r="H44" s="121" t="s">
        <v>2756</v>
      </c>
      <c r="I44" s="121"/>
      <c r="J44" s="121"/>
      <c r="K44" s="121" t="s">
        <v>2757</v>
      </c>
      <c r="L44" s="121"/>
      <c r="M44" s="121"/>
      <c r="N44" s="121"/>
    </row>
    <row r="45" spans="2:14" ht="25.15" customHeight="1" thickTop="1" thickBot="1" x14ac:dyDescent="0.3">
      <c r="B45" s="116" t="s">
        <v>2763</v>
      </c>
      <c r="C45" s="117"/>
      <c r="D45" s="106"/>
      <c r="E45" s="107"/>
      <c r="F45" s="106"/>
      <c r="G45" s="107"/>
      <c r="H45" s="126"/>
      <c r="I45" s="126"/>
      <c r="J45" s="106"/>
      <c r="K45" s="106"/>
      <c r="L45" s="147"/>
      <c r="M45" s="147"/>
      <c r="N45" s="107"/>
    </row>
    <row r="46" spans="2:14" ht="25.15" customHeight="1" thickTop="1" thickBot="1" x14ac:dyDescent="0.3">
      <c r="B46" s="116" t="s">
        <v>2764</v>
      </c>
      <c r="C46" s="117"/>
      <c r="D46" s="106"/>
      <c r="E46" s="107"/>
      <c r="F46" s="106"/>
      <c r="G46" s="107"/>
      <c r="H46" s="126"/>
      <c r="I46" s="126"/>
      <c r="J46" s="106"/>
      <c r="K46" s="106"/>
      <c r="L46" s="147"/>
      <c r="M46" s="147"/>
      <c r="N46" s="107"/>
    </row>
    <row r="47" spans="2:14" ht="25.15" customHeight="1" thickTop="1" thickBot="1" x14ac:dyDescent="0.3">
      <c r="B47" s="116" t="s">
        <v>2765</v>
      </c>
      <c r="C47" s="117"/>
      <c r="D47" s="106"/>
      <c r="E47" s="107"/>
      <c r="F47" s="106"/>
      <c r="G47" s="107"/>
      <c r="H47" s="126"/>
      <c r="I47" s="126"/>
      <c r="J47" s="106"/>
      <c r="K47" s="106"/>
      <c r="L47" s="147"/>
      <c r="M47" s="147"/>
      <c r="N47" s="107"/>
    </row>
    <row r="48" spans="2:14" ht="25.15" customHeight="1" thickTop="1" thickBot="1" x14ac:dyDescent="0.3">
      <c r="B48" s="116" t="s">
        <v>2766</v>
      </c>
      <c r="C48" s="117"/>
      <c r="D48" s="106"/>
      <c r="E48" s="107"/>
      <c r="F48" s="106"/>
      <c r="G48" s="107"/>
      <c r="H48" s="126"/>
      <c r="I48" s="126"/>
      <c r="J48" s="106"/>
      <c r="K48" s="106"/>
      <c r="L48" s="147"/>
      <c r="M48" s="147"/>
      <c r="N48" s="107"/>
    </row>
    <row r="49" spans="2:14" ht="25.15" customHeight="1" thickTop="1" thickBot="1" x14ac:dyDescent="0.3">
      <c r="B49" s="116" t="s">
        <v>2767</v>
      </c>
      <c r="C49" s="117"/>
      <c r="D49" s="106"/>
      <c r="E49" s="107"/>
      <c r="F49" s="106"/>
      <c r="G49" s="107"/>
      <c r="H49" s="126"/>
      <c r="I49" s="126"/>
      <c r="J49" s="106"/>
      <c r="K49" s="106"/>
      <c r="L49" s="147"/>
      <c r="M49" s="147"/>
      <c r="N49" s="107"/>
    </row>
    <row r="50" spans="2:14" ht="25.15" customHeight="1" thickTop="1" thickBot="1" x14ac:dyDescent="0.3">
      <c r="B50" s="116" t="s">
        <v>2768</v>
      </c>
      <c r="C50" s="117"/>
      <c r="D50" s="106"/>
      <c r="E50" s="107"/>
      <c r="F50" s="106"/>
      <c r="G50" s="107"/>
      <c r="H50" s="126"/>
      <c r="I50" s="126"/>
      <c r="J50" s="106"/>
      <c r="K50" s="106"/>
      <c r="L50" s="147"/>
      <c r="M50" s="147"/>
      <c r="N50" s="107"/>
    </row>
    <row r="51" spans="2:14" ht="25.15" customHeight="1" thickTop="1" thickBot="1" x14ac:dyDescent="0.3">
      <c r="B51" s="116" t="s">
        <v>2769</v>
      </c>
      <c r="C51" s="117"/>
      <c r="D51" s="106"/>
      <c r="E51" s="107"/>
      <c r="F51" s="106"/>
      <c r="G51" s="107"/>
      <c r="H51" s="126"/>
      <c r="I51" s="126"/>
      <c r="J51" s="106"/>
      <c r="K51" s="106"/>
      <c r="L51" s="147"/>
      <c r="M51" s="147"/>
      <c r="N51" s="107"/>
    </row>
    <row r="52" spans="2:14" ht="25.15" customHeight="1" thickTop="1" thickBot="1" x14ac:dyDescent="0.3">
      <c r="B52" s="116" t="s">
        <v>2770</v>
      </c>
      <c r="C52" s="117"/>
      <c r="D52" s="106"/>
      <c r="E52" s="107"/>
      <c r="F52" s="106"/>
      <c r="G52" s="107"/>
      <c r="H52" s="126"/>
      <c r="I52" s="126"/>
      <c r="J52" s="106"/>
      <c r="K52" s="106"/>
      <c r="L52" s="147"/>
      <c r="M52" s="147"/>
      <c r="N52" s="107"/>
    </row>
    <row r="53" spans="2:14" ht="25.15" customHeight="1" thickTop="1" thickBot="1" x14ac:dyDescent="0.3">
      <c r="B53" s="116" t="s">
        <v>2771</v>
      </c>
      <c r="C53" s="117"/>
      <c r="D53" s="106"/>
      <c r="E53" s="107"/>
      <c r="F53" s="106"/>
      <c r="G53" s="107"/>
      <c r="H53" s="126"/>
      <c r="I53" s="126"/>
      <c r="J53" s="106"/>
      <c r="K53" s="106"/>
      <c r="L53" s="147"/>
      <c r="M53" s="147"/>
      <c r="N53" s="107"/>
    </row>
    <row r="54" spans="2:14" ht="25.15" customHeight="1" thickTop="1" thickBot="1" x14ac:dyDescent="0.3">
      <c r="B54" s="116" t="s">
        <v>2772</v>
      </c>
      <c r="C54" s="117"/>
      <c r="D54" s="106"/>
      <c r="E54" s="107"/>
      <c r="F54" s="106"/>
      <c r="G54" s="107"/>
      <c r="H54" s="126"/>
      <c r="I54" s="126"/>
      <c r="J54" s="106"/>
      <c r="K54" s="106"/>
      <c r="L54" s="147"/>
      <c r="M54" s="147"/>
      <c r="N54" s="107"/>
    </row>
    <row r="55" spans="2:14" ht="22.15" customHeight="1" thickTop="1" thickBot="1" x14ac:dyDescent="0.3">
      <c r="B55" s="101" t="s">
        <v>2966</v>
      </c>
      <c r="C55" s="103"/>
      <c r="D55" s="103"/>
      <c r="E55" s="103"/>
      <c r="F55" s="103"/>
      <c r="G55" s="103"/>
      <c r="H55" s="103"/>
      <c r="I55" s="103"/>
      <c r="J55" s="103"/>
      <c r="K55" s="103"/>
      <c r="L55" s="103"/>
      <c r="M55" s="103"/>
      <c r="N55" s="102"/>
    </row>
    <row r="56" spans="2:14" ht="25.15" hidden="1" customHeight="1" thickTop="1" thickBot="1" x14ac:dyDescent="0.3">
      <c r="B56" s="116" t="s">
        <v>2773</v>
      </c>
      <c r="C56" s="117"/>
      <c r="D56" s="152"/>
      <c r="E56" s="166"/>
      <c r="F56" s="152"/>
      <c r="G56" s="166"/>
      <c r="H56" s="151"/>
      <c r="I56" s="151"/>
      <c r="J56" s="152"/>
      <c r="K56" s="152"/>
      <c r="L56" s="167"/>
      <c r="M56" s="167"/>
      <c r="N56" s="166"/>
    </row>
    <row r="57" spans="2:14" ht="25.15" hidden="1" customHeight="1" thickTop="1" thickBot="1" x14ac:dyDescent="0.3">
      <c r="B57" s="116" t="s">
        <v>2774</v>
      </c>
      <c r="C57" s="117"/>
      <c r="D57" s="152"/>
      <c r="E57" s="166"/>
      <c r="F57" s="152"/>
      <c r="G57" s="166"/>
      <c r="H57" s="151"/>
      <c r="I57" s="151"/>
      <c r="J57" s="152"/>
      <c r="K57" s="152"/>
      <c r="L57" s="167"/>
      <c r="M57" s="167"/>
      <c r="N57" s="166"/>
    </row>
    <row r="58" spans="2:14" ht="25.15" hidden="1" customHeight="1" thickTop="1" thickBot="1" x14ac:dyDescent="0.3">
      <c r="B58" s="116" t="s">
        <v>2775</v>
      </c>
      <c r="C58" s="117"/>
      <c r="D58" s="152"/>
      <c r="E58" s="166"/>
      <c r="F58" s="152"/>
      <c r="G58" s="166"/>
      <c r="H58" s="151"/>
      <c r="I58" s="151"/>
      <c r="J58" s="152"/>
      <c r="K58" s="152"/>
      <c r="L58" s="167"/>
      <c r="M58" s="167"/>
      <c r="N58" s="166"/>
    </row>
    <row r="59" spans="2:14" ht="25.15" hidden="1" customHeight="1" thickTop="1" thickBot="1" x14ac:dyDescent="0.3">
      <c r="B59" s="116" t="s">
        <v>2776</v>
      </c>
      <c r="C59" s="117"/>
      <c r="D59" s="152"/>
      <c r="E59" s="166"/>
      <c r="F59" s="152"/>
      <c r="G59" s="166"/>
      <c r="H59" s="151"/>
      <c r="I59" s="151"/>
      <c r="J59" s="152"/>
      <c r="K59" s="152"/>
      <c r="L59" s="167"/>
      <c r="M59" s="167"/>
      <c r="N59" s="166"/>
    </row>
    <row r="60" spans="2:14" ht="25.15" hidden="1" customHeight="1" thickTop="1" thickBot="1" x14ac:dyDescent="0.3">
      <c r="B60" s="116" t="s">
        <v>2777</v>
      </c>
      <c r="C60" s="117"/>
      <c r="D60" s="152"/>
      <c r="E60" s="166"/>
      <c r="F60" s="152"/>
      <c r="G60" s="166"/>
      <c r="H60" s="151"/>
      <c r="I60" s="151"/>
      <c r="J60" s="152"/>
      <c r="K60" s="152"/>
      <c r="L60" s="167"/>
      <c r="M60" s="167"/>
      <c r="N60" s="166"/>
    </row>
    <row r="61" spans="2:14" ht="25.15" hidden="1" customHeight="1" thickTop="1" thickBot="1" x14ac:dyDescent="0.3">
      <c r="B61" s="116" t="s">
        <v>2778</v>
      </c>
      <c r="C61" s="117"/>
      <c r="D61" s="152"/>
      <c r="E61" s="166"/>
      <c r="F61" s="152"/>
      <c r="G61" s="166"/>
      <c r="H61" s="151"/>
      <c r="I61" s="151"/>
      <c r="J61" s="152"/>
      <c r="K61" s="152"/>
      <c r="L61" s="167"/>
      <c r="M61" s="167"/>
      <c r="N61" s="166"/>
    </row>
    <row r="62" spans="2:14" ht="25.15" hidden="1" customHeight="1" thickTop="1" thickBot="1" x14ac:dyDescent="0.3">
      <c r="B62" s="116" t="s">
        <v>2779</v>
      </c>
      <c r="C62" s="117"/>
      <c r="D62" s="152"/>
      <c r="E62" s="166"/>
      <c r="F62" s="152"/>
      <c r="G62" s="166"/>
      <c r="H62" s="151"/>
      <c r="I62" s="151"/>
      <c r="J62" s="152"/>
      <c r="K62" s="152"/>
      <c r="L62" s="167"/>
      <c r="M62" s="167"/>
      <c r="N62" s="166"/>
    </row>
    <row r="63" spans="2:14" ht="25.15" hidden="1" customHeight="1" thickTop="1" thickBot="1" x14ac:dyDescent="0.3">
      <c r="B63" s="116" t="s">
        <v>2780</v>
      </c>
      <c r="C63" s="117"/>
      <c r="D63" s="152"/>
      <c r="E63" s="166"/>
      <c r="F63" s="152"/>
      <c r="G63" s="166"/>
      <c r="H63" s="151"/>
      <c r="I63" s="151"/>
      <c r="J63" s="152"/>
      <c r="K63" s="152"/>
      <c r="L63" s="167"/>
      <c r="M63" s="167"/>
      <c r="N63" s="166"/>
    </row>
    <row r="64" spans="2:14" ht="25.15" hidden="1" customHeight="1" thickTop="1" thickBot="1" x14ac:dyDescent="0.3">
      <c r="B64" s="116" t="s">
        <v>2781</v>
      </c>
      <c r="C64" s="117"/>
      <c r="D64" s="152"/>
      <c r="E64" s="166"/>
      <c r="F64" s="152"/>
      <c r="G64" s="166"/>
      <c r="H64" s="151"/>
      <c r="I64" s="151"/>
      <c r="J64" s="152"/>
      <c r="K64" s="152"/>
      <c r="L64" s="167"/>
      <c r="M64" s="167"/>
      <c r="N64" s="166"/>
    </row>
    <row r="65" spans="2:14" ht="25.15" hidden="1" customHeight="1" thickTop="1" thickBot="1" x14ac:dyDescent="0.3">
      <c r="B65" s="116" t="s">
        <v>2782</v>
      </c>
      <c r="C65" s="117"/>
      <c r="D65" s="152"/>
      <c r="E65" s="166"/>
      <c r="F65" s="152"/>
      <c r="G65" s="166"/>
      <c r="H65" s="151"/>
      <c r="I65" s="151"/>
      <c r="J65" s="152"/>
      <c r="K65" s="152"/>
      <c r="L65" s="167"/>
      <c r="M65" s="167"/>
      <c r="N65" s="166"/>
    </row>
    <row r="66" spans="2:14" ht="22.15" customHeight="1" thickTop="1" thickBot="1" x14ac:dyDescent="0.3">
      <c r="B66" s="144" t="s">
        <v>2745</v>
      </c>
      <c r="C66" s="145"/>
      <c r="D66" s="145"/>
      <c r="E66" s="145"/>
      <c r="F66" s="145"/>
      <c r="G66" s="145"/>
      <c r="H66" s="145"/>
      <c r="I66" s="145"/>
      <c r="J66" s="145"/>
      <c r="K66" s="145"/>
      <c r="L66" s="145"/>
      <c r="M66" s="145"/>
      <c r="N66" s="146"/>
    </row>
    <row r="67" spans="2:14" ht="43.15" customHeight="1" thickTop="1" thickBot="1" x14ac:dyDescent="0.3">
      <c r="B67" s="114" t="s">
        <v>2762</v>
      </c>
      <c r="C67" s="171"/>
      <c r="D67" s="178" t="s">
        <v>2783</v>
      </c>
      <c r="E67" s="179"/>
      <c r="F67" s="101" t="s">
        <v>2757</v>
      </c>
      <c r="G67" s="103"/>
      <c r="H67" s="103"/>
      <c r="I67" s="103"/>
      <c r="J67" s="103"/>
      <c r="K67" s="103"/>
      <c r="L67" s="103"/>
      <c r="M67" s="103"/>
      <c r="N67" s="102"/>
    </row>
    <row r="68" spans="2:14" ht="25.15" customHeight="1" thickTop="1" thickBot="1" x14ac:dyDescent="0.3">
      <c r="B68" s="116" t="s">
        <v>2763</v>
      </c>
      <c r="C68" s="117"/>
      <c r="D68" s="111"/>
      <c r="E68" s="112"/>
      <c r="F68" s="111"/>
      <c r="G68" s="113"/>
      <c r="H68" s="113"/>
      <c r="I68" s="113"/>
      <c r="J68" s="113"/>
      <c r="K68" s="113"/>
      <c r="L68" s="113"/>
      <c r="M68" s="113"/>
      <c r="N68" s="112"/>
    </row>
    <row r="69" spans="2:14" ht="25.15" customHeight="1" thickTop="1" thickBot="1" x14ac:dyDescent="0.3">
      <c r="B69" s="116" t="s">
        <v>2764</v>
      </c>
      <c r="C69" s="117"/>
      <c r="D69" s="111"/>
      <c r="E69" s="113"/>
      <c r="F69" s="111"/>
      <c r="G69" s="113"/>
      <c r="H69" s="113"/>
      <c r="I69" s="113"/>
      <c r="J69" s="113"/>
      <c r="K69" s="113"/>
      <c r="L69" s="113"/>
      <c r="M69" s="113"/>
      <c r="N69" s="112"/>
    </row>
    <row r="70" spans="2:14" ht="25.15" customHeight="1" thickTop="1" thickBot="1" x14ac:dyDescent="0.3">
      <c r="B70" s="116" t="s">
        <v>2765</v>
      </c>
      <c r="C70" s="117"/>
      <c r="D70" s="111"/>
      <c r="E70" s="113"/>
      <c r="F70" s="111"/>
      <c r="G70" s="113"/>
      <c r="H70" s="113"/>
      <c r="I70" s="113"/>
      <c r="J70" s="113"/>
      <c r="K70" s="113"/>
      <c r="L70" s="113"/>
      <c r="M70" s="113"/>
      <c r="N70" s="112"/>
    </row>
    <row r="71" spans="2:14" ht="25.15" customHeight="1" thickTop="1" thickBot="1" x14ac:dyDescent="0.3">
      <c r="B71" s="116" t="s">
        <v>2766</v>
      </c>
      <c r="C71" s="117"/>
      <c r="D71" s="111"/>
      <c r="E71" s="113"/>
      <c r="F71" s="111"/>
      <c r="G71" s="113"/>
      <c r="H71" s="113"/>
      <c r="I71" s="113"/>
      <c r="J71" s="113"/>
      <c r="K71" s="113"/>
      <c r="L71" s="113"/>
      <c r="M71" s="113"/>
      <c r="N71" s="112"/>
    </row>
    <row r="72" spans="2:14" ht="25.15" customHeight="1" thickTop="1" thickBot="1" x14ac:dyDescent="0.3">
      <c r="B72" s="116" t="s">
        <v>2767</v>
      </c>
      <c r="C72" s="117"/>
      <c r="D72" s="111"/>
      <c r="E72" s="113"/>
      <c r="F72" s="111"/>
      <c r="G72" s="113"/>
      <c r="H72" s="113"/>
      <c r="I72" s="113"/>
      <c r="J72" s="113"/>
      <c r="K72" s="113"/>
      <c r="L72" s="113"/>
      <c r="M72" s="113"/>
      <c r="N72" s="112"/>
    </row>
    <row r="73" spans="2:14" ht="25.15" customHeight="1" thickTop="1" thickBot="1" x14ac:dyDescent="0.3">
      <c r="B73" s="116" t="s">
        <v>2768</v>
      </c>
      <c r="C73" s="117"/>
      <c r="D73" s="111"/>
      <c r="E73" s="113"/>
      <c r="F73" s="111"/>
      <c r="G73" s="113"/>
      <c r="H73" s="113"/>
      <c r="I73" s="113"/>
      <c r="J73" s="113"/>
      <c r="K73" s="113"/>
      <c r="L73" s="113"/>
      <c r="M73" s="113"/>
      <c r="N73" s="112"/>
    </row>
    <row r="74" spans="2:14" ht="25.15" customHeight="1" thickTop="1" thickBot="1" x14ac:dyDescent="0.3">
      <c r="B74" s="116" t="s">
        <v>2769</v>
      </c>
      <c r="C74" s="117"/>
      <c r="D74" s="111"/>
      <c r="E74" s="113"/>
      <c r="F74" s="111"/>
      <c r="G74" s="113"/>
      <c r="H74" s="113"/>
      <c r="I74" s="113"/>
      <c r="J74" s="113"/>
      <c r="K74" s="113"/>
      <c r="L74" s="113"/>
      <c r="M74" s="113"/>
      <c r="N74" s="112"/>
    </row>
    <row r="75" spans="2:14" ht="25.15" customHeight="1" thickTop="1" thickBot="1" x14ac:dyDescent="0.3">
      <c r="B75" s="116" t="s">
        <v>2770</v>
      </c>
      <c r="C75" s="117"/>
      <c r="D75" s="111"/>
      <c r="E75" s="113"/>
      <c r="F75" s="111"/>
      <c r="G75" s="113"/>
      <c r="H75" s="113"/>
      <c r="I75" s="113"/>
      <c r="J75" s="113"/>
      <c r="K75" s="113"/>
      <c r="L75" s="113"/>
      <c r="M75" s="113"/>
      <c r="N75" s="112"/>
    </row>
    <row r="76" spans="2:14" ht="25.15" customHeight="1" thickTop="1" thickBot="1" x14ac:dyDescent="0.3">
      <c r="B76" s="116" t="s">
        <v>2771</v>
      </c>
      <c r="C76" s="117"/>
      <c r="D76" s="111"/>
      <c r="E76" s="113"/>
      <c r="F76" s="111"/>
      <c r="G76" s="113"/>
      <c r="H76" s="113"/>
      <c r="I76" s="113"/>
      <c r="J76" s="113"/>
      <c r="K76" s="113"/>
      <c r="L76" s="113"/>
      <c r="M76" s="113"/>
      <c r="N76" s="112"/>
    </row>
    <row r="77" spans="2:14" ht="25.15" customHeight="1" thickTop="1" thickBot="1" x14ac:dyDescent="0.3">
      <c r="B77" s="116" t="s">
        <v>2772</v>
      </c>
      <c r="C77" s="117"/>
      <c r="D77" s="111"/>
      <c r="E77" s="113"/>
      <c r="F77" s="111"/>
      <c r="G77" s="113"/>
      <c r="H77" s="113"/>
      <c r="I77" s="113"/>
      <c r="J77" s="113"/>
      <c r="K77" s="113"/>
      <c r="L77" s="113"/>
      <c r="M77" s="113"/>
      <c r="N77" s="112"/>
    </row>
    <row r="78" spans="2:14" ht="22.15" customHeight="1" thickTop="1" thickBot="1" x14ac:dyDescent="0.3">
      <c r="B78" s="101" t="s">
        <v>2966</v>
      </c>
      <c r="C78" s="103"/>
      <c r="D78" s="103"/>
      <c r="E78" s="103"/>
      <c r="F78" s="103"/>
      <c r="G78" s="103"/>
      <c r="H78" s="103"/>
      <c r="I78" s="103"/>
      <c r="J78" s="103"/>
      <c r="K78" s="103"/>
      <c r="L78" s="103"/>
      <c r="M78" s="103"/>
      <c r="N78" s="102"/>
    </row>
    <row r="79" spans="2:14" ht="25.15" hidden="1" customHeight="1" thickTop="1" thickBot="1" x14ac:dyDescent="0.3">
      <c r="B79" s="116" t="s">
        <v>2773</v>
      </c>
      <c r="C79" s="117"/>
      <c r="D79" s="111"/>
      <c r="E79" s="113"/>
      <c r="F79" s="111"/>
      <c r="G79" s="113"/>
      <c r="H79" s="113"/>
      <c r="I79" s="113"/>
      <c r="J79" s="113"/>
      <c r="K79" s="113"/>
      <c r="L79" s="113"/>
      <c r="M79" s="113"/>
      <c r="N79" s="112"/>
    </row>
    <row r="80" spans="2:14" ht="25.15" hidden="1" customHeight="1" thickTop="1" thickBot="1" x14ac:dyDescent="0.3">
      <c r="B80" s="116" t="s">
        <v>2774</v>
      </c>
      <c r="C80" s="117"/>
      <c r="D80" s="111"/>
      <c r="E80" s="113"/>
      <c r="F80" s="111"/>
      <c r="G80" s="113"/>
      <c r="H80" s="113"/>
      <c r="I80" s="113"/>
      <c r="J80" s="113"/>
      <c r="K80" s="113"/>
      <c r="L80" s="113"/>
      <c r="M80" s="113"/>
      <c r="N80" s="112"/>
    </row>
    <row r="81" spans="2:14" ht="25.15" hidden="1" customHeight="1" thickTop="1" thickBot="1" x14ac:dyDescent="0.3">
      <c r="B81" s="116" t="s">
        <v>2775</v>
      </c>
      <c r="C81" s="117"/>
      <c r="D81" s="111"/>
      <c r="E81" s="113"/>
      <c r="F81" s="111"/>
      <c r="G81" s="113"/>
      <c r="H81" s="113"/>
      <c r="I81" s="113"/>
      <c r="J81" s="113"/>
      <c r="K81" s="113"/>
      <c r="L81" s="113"/>
      <c r="M81" s="113"/>
      <c r="N81" s="112"/>
    </row>
    <row r="82" spans="2:14" ht="25.15" hidden="1" customHeight="1" thickTop="1" thickBot="1" x14ac:dyDescent="0.3">
      <c r="B82" s="116" t="s">
        <v>2776</v>
      </c>
      <c r="C82" s="117"/>
      <c r="D82" s="111"/>
      <c r="E82" s="113"/>
      <c r="F82" s="111"/>
      <c r="G82" s="113"/>
      <c r="H82" s="113"/>
      <c r="I82" s="113"/>
      <c r="J82" s="113"/>
      <c r="K82" s="113"/>
      <c r="L82" s="113"/>
      <c r="M82" s="113"/>
      <c r="N82" s="112"/>
    </row>
    <row r="83" spans="2:14" ht="25.15" hidden="1" customHeight="1" thickTop="1" thickBot="1" x14ac:dyDescent="0.3">
      <c r="B83" s="116" t="s">
        <v>2777</v>
      </c>
      <c r="C83" s="117"/>
      <c r="D83" s="111"/>
      <c r="E83" s="113"/>
      <c r="F83" s="111"/>
      <c r="G83" s="113"/>
      <c r="H83" s="113"/>
      <c r="I83" s="113"/>
      <c r="J83" s="113"/>
      <c r="K83" s="113"/>
      <c r="L83" s="113"/>
      <c r="M83" s="113"/>
      <c r="N83" s="112"/>
    </row>
    <row r="84" spans="2:14" ht="25.15" hidden="1" customHeight="1" thickTop="1" thickBot="1" x14ac:dyDescent="0.3">
      <c r="B84" s="116" t="s">
        <v>2778</v>
      </c>
      <c r="C84" s="117"/>
      <c r="D84" s="111"/>
      <c r="E84" s="113"/>
      <c r="F84" s="111"/>
      <c r="G84" s="113"/>
      <c r="H84" s="113"/>
      <c r="I84" s="113"/>
      <c r="J84" s="113"/>
      <c r="K84" s="113"/>
      <c r="L84" s="113"/>
      <c r="M84" s="113"/>
      <c r="N84" s="112"/>
    </row>
    <row r="85" spans="2:14" ht="25.15" hidden="1" customHeight="1" thickTop="1" thickBot="1" x14ac:dyDescent="0.3">
      <c r="B85" s="116" t="s">
        <v>2779</v>
      </c>
      <c r="C85" s="117"/>
      <c r="D85" s="111"/>
      <c r="E85" s="113"/>
      <c r="F85" s="111"/>
      <c r="G85" s="113"/>
      <c r="H85" s="113"/>
      <c r="I85" s="113"/>
      <c r="J85" s="113"/>
      <c r="K85" s="113"/>
      <c r="L85" s="113"/>
      <c r="M85" s="113"/>
      <c r="N85" s="112"/>
    </row>
    <row r="86" spans="2:14" ht="25.15" hidden="1" customHeight="1" thickTop="1" thickBot="1" x14ac:dyDescent="0.3">
      <c r="B86" s="116" t="s">
        <v>2780</v>
      </c>
      <c r="C86" s="117"/>
      <c r="D86" s="111"/>
      <c r="E86" s="113"/>
      <c r="F86" s="111"/>
      <c r="G86" s="113"/>
      <c r="H86" s="113"/>
      <c r="I86" s="113"/>
      <c r="J86" s="113"/>
      <c r="K86" s="113"/>
      <c r="L86" s="113"/>
      <c r="M86" s="113"/>
      <c r="N86" s="112"/>
    </row>
    <row r="87" spans="2:14" ht="25.15" hidden="1" customHeight="1" thickTop="1" thickBot="1" x14ac:dyDescent="0.3">
      <c r="B87" s="116" t="s">
        <v>2781</v>
      </c>
      <c r="C87" s="117"/>
      <c r="D87" s="111"/>
      <c r="E87" s="113"/>
      <c r="F87" s="111"/>
      <c r="G87" s="113"/>
      <c r="H87" s="113"/>
      <c r="I87" s="113"/>
      <c r="J87" s="113"/>
      <c r="K87" s="113"/>
      <c r="L87" s="113"/>
      <c r="M87" s="113"/>
      <c r="N87" s="112"/>
    </row>
    <row r="88" spans="2:14" ht="25.15" hidden="1" customHeight="1" thickTop="1" thickBot="1" x14ac:dyDescent="0.3">
      <c r="B88" s="116" t="s">
        <v>2782</v>
      </c>
      <c r="C88" s="117"/>
      <c r="D88" s="111"/>
      <c r="E88" s="113"/>
      <c r="F88" s="111"/>
      <c r="G88" s="113"/>
      <c r="H88" s="113"/>
      <c r="I88" s="113"/>
      <c r="J88" s="113"/>
      <c r="K88" s="113"/>
      <c r="L88" s="113"/>
      <c r="M88" s="113"/>
      <c r="N88" s="112"/>
    </row>
    <row r="89" spans="2:14" ht="22.15" customHeight="1" thickTop="1" thickBot="1" x14ac:dyDescent="0.3">
      <c r="B89" s="163" t="s">
        <v>2747</v>
      </c>
      <c r="C89" s="164"/>
      <c r="D89" s="164"/>
      <c r="E89" s="164"/>
      <c r="F89" s="164"/>
      <c r="G89" s="164"/>
      <c r="H89" s="164"/>
      <c r="I89" s="164"/>
      <c r="J89" s="164"/>
      <c r="K89" s="164"/>
      <c r="L89" s="164"/>
      <c r="M89" s="164"/>
      <c r="N89" s="165"/>
    </row>
    <row r="90" spans="2:14" ht="46.9" customHeight="1" thickTop="1" thickBot="1" x14ac:dyDescent="0.3">
      <c r="B90" s="114" t="s">
        <v>2762</v>
      </c>
      <c r="C90" s="115"/>
      <c r="D90" s="101" t="s">
        <v>2784</v>
      </c>
      <c r="E90" s="103"/>
      <c r="F90" s="101" t="s">
        <v>2757</v>
      </c>
      <c r="G90" s="103"/>
      <c r="H90" s="103"/>
      <c r="I90" s="103"/>
      <c r="J90" s="103"/>
      <c r="K90" s="103"/>
      <c r="L90" s="103"/>
      <c r="M90" s="103"/>
      <c r="N90" s="102"/>
    </row>
    <row r="91" spans="2:14" ht="25.15" customHeight="1" thickTop="1" thickBot="1" x14ac:dyDescent="0.3">
      <c r="B91" s="116" t="s">
        <v>2763</v>
      </c>
      <c r="C91" s="117"/>
      <c r="D91" s="111"/>
      <c r="E91" s="112"/>
      <c r="F91" s="111"/>
      <c r="G91" s="113"/>
      <c r="H91" s="113"/>
      <c r="I91" s="113"/>
      <c r="J91" s="113"/>
      <c r="K91" s="113"/>
      <c r="L91" s="113"/>
      <c r="M91" s="113"/>
      <c r="N91" s="112"/>
    </row>
    <row r="92" spans="2:14" ht="25.15" customHeight="1" thickTop="1" thickBot="1" x14ac:dyDescent="0.3">
      <c r="B92" s="116" t="s">
        <v>2764</v>
      </c>
      <c r="C92" s="117"/>
      <c r="D92" s="111"/>
      <c r="E92" s="112"/>
      <c r="F92" s="111"/>
      <c r="G92" s="113"/>
      <c r="H92" s="113"/>
      <c r="I92" s="113"/>
      <c r="J92" s="113"/>
      <c r="K92" s="113"/>
      <c r="L92" s="113"/>
      <c r="M92" s="113"/>
      <c r="N92" s="112"/>
    </row>
    <row r="93" spans="2:14" ht="25.15" customHeight="1" thickTop="1" thickBot="1" x14ac:dyDescent="0.3">
      <c r="B93" s="116" t="s">
        <v>2765</v>
      </c>
      <c r="C93" s="117"/>
      <c r="D93" s="111"/>
      <c r="E93" s="112"/>
      <c r="F93" s="111"/>
      <c r="G93" s="113"/>
      <c r="H93" s="113"/>
      <c r="I93" s="113"/>
      <c r="J93" s="113"/>
      <c r="K93" s="113"/>
      <c r="L93" s="113"/>
      <c r="M93" s="113"/>
      <c r="N93" s="112"/>
    </row>
    <row r="94" spans="2:14" ht="25.15" customHeight="1" thickTop="1" thickBot="1" x14ac:dyDescent="0.3">
      <c r="B94" s="116" t="s">
        <v>2766</v>
      </c>
      <c r="C94" s="117"/>
      <c r="D94" s="111"/>
      <c r="E94" s="112"/>
      <c r="F94" s="111"/>
      <c r="G94" s="113"/>
      <c r="H94" s="113"/>
      <c r="I94" s="113"/>
      <c r="J94" s="113"/>
      <c r="K94" s="113"/>
      <c r="L94" s="113"/>
      <c r="M94" s="113"/>
      <c r="N94" s="112"/>
    </row>
    <row r="95" spans="2:14" ht="25.15" customHeight="1" thickTop="1" thickBot="1" x14ac:dyDescent="0.3">
      <c r="B95" s="116" t="s">
        <v>2767</v>
      </c>
      <c r="C95" s="117"/>
      <c r="D95" s="111"/>
      <c r="E95" s="112"/>
      <c r="F95" s="111"/>
      <c r="G95" s="113"/>
      <c r="H95" s="113"/>
      <c r="I95" s="113"/>
      <c r="J95" s="113"/>
      <c r="K95" s="113"/>
      <c r="L95" s="113"/>
      <c r="M95" s="113"/>
      <c r="N95" s="112"/>
    </row>
    <row r="96" spans="2:14" ht="25.15" customHeight="1" thickTop="1" thickBot="1" x14ac:dyDescent="0.3">
      <c r="B96" s="116" t="s">
        <v>2768</v>
      </c>
      <c r="C96" s="117"/>
      <c r="D96" s="111"/>
      <c r="E96" s="112"/>
      <c r="F96" s="111"/>
      <c r="G96" s="113"/>
      <c r="H96" s="113"/>
      <c r="I96" s="113"/>
      <c r="J96" s="113"/>
      <c r="K96" s="113"/>
      <c r="L96" s="113"/>
      <c r="M96" s="113"/>
      <c r="N96" s="112"/>
    </row>
    <row r="97" spans="2:14" ht="25.15" customHeight="1" thickTop="1" thickBot="1" x14ac:dyDescent="0.3">
      <c r="B97" s="116" t="s">
        <v>2769</v>
      </c>
      <c r="C97" s="117"/>
      <c r="D97" s="111"/>
      <c r="E97" s="112"/>
      <c r="F97" s="111"/>
      <c r="G97" s="113"/>
      <c r="H97" s="113"/>
      <c r="I97" s="113"/>
      <c r="J97" s="113"/>
      <c r="K97" s="113"/>
      <c r="L97" s="113"/>
      <c r="M97" s="113"/>
      <c r="N97" s="112"/>
    </row>
    <row r="98" spans="2:14" ht="25.15" customHeight="1" thickTop="1" thickBot="1" x14ac:dyDescent="0.3">
      <c r="B98" s="116" t="s">
        <v>2770</v>
      </c>
      <c r="C98" s="117"/>
      <c r="D98" s="111"/>
      <c r="E98" s="112"/>
      <c r="F98" s="111"/>
      <c r="G98" s="113"/>
      <c r="H98" s="113"/>
      <c r="I98" s="113"/>
      <c r="J98" s="113"/>
      <c r="K98" s="113"/>
      <c r="L98" s="113"/>
      <c r="M98" s="113"/>
      <c r="N98" s="112"/>
    </row>
    <row r="99" spans="2:14" ht="25.15" customHeight="1" thickTop="1" thickBot="1" x14ac:dyDescent="0.3">
      <c r="B99" s="116" t="s">
        <v>2771</v>
      </c>
      <c r="C99" s="117"/>
      <c r="D99" s="111"/>
      <c r="E99" s="112"/>
      <c r="F99" s="111"/>
      <c r="G99" s="113"/>
      <c r="H99" s="113"/>
      <c r="I99" s="113"/>
      <c r="J99" s="113"/>
      <c r="K99" s="113"/>
      <c r="L99" s="113"/>
      <c r="M99" s="113"/>
      <c r="N99" s="112"/>
    </row>
    <row r="100" spans="2:14" ht="25.15" customHeight="1" thickTop="1" thickBot="1" x14ac:dyDescent="0.3">
      <c r="B100" s="116" t="s">
        <v>2772</v>
      </c>
      <c r="C100" s="117"/>
      <c r="D100" s="111"/>
      <c r="E100" s="112"/>
      <c r="F100" s="111"/>
      <c r="G100" s="113"/>
      <c r="H100" s="113"/>
      <c r="I100" s="113"/>
      <c r="J100" s="113"/>
      <c r="K100" s="113"/>
      <c r="L100" s="113"/>
      <c r="M100" s="113"/>
      <c r="N100" s="112"/>
    </row>
    <row r="101" spans="2:14" ht="22.15" customHeight="1" thickTop="1" thickBot="1" x14ac:dyDescent="0.3">
      <c r="B101" s="101" t="s">
        <v>2966</v>
      </c>
      <c r="C101" s="103"/>
      <c r="D101" s="103"/>
      <c r="E101" s="103"/>
      <c r="F101" s="103"/>
      <c r="G101" s="103"/>
      <c r="H101" s="103"/>
      <c r="I101" s="103"/>
      <c r="J101" s="103"/>
      <c r="K101" s="103"/>
      <c r="L101" s="103"/>
      <c r="M101" s="103"/>
      <c r="N101" s="102"/>
    </row>
    <row r="102" spans="2:14" ht="25.15" hidden="1" customHeight="1" thickTop="1" thickBot="1" x14ac:dyDescent="0.3">
      <c r="B102" s="116" t="s">
        <v>2773</v>
      </c>
      <c r="C102" s="117"/>
      <c r="D102" s="111"/>
      <c r="E102" s="112"/>
      <c r="F102" s="111"/>
      <c r="G102" s="113"/>
      <c r="H102" s="113"/>
      <c r="I102" s="113"/>
      <c r="J102" s="113"/>
      <c r="K102" s="113"/>
      <c r="L102" s="113"/>
      <c r="M102" s="113"/>
      <c r="N102" s="112"/>
    </row>
    <row r="103" spans="2:14" ht="25.15" hidden="1" customHeight="1" thickTop="1" thickBot="1" x14ac:dyDescent="0.3">
      <c r="B103" s="116" t="s">
        <v>2774</v>
      </c>
      <c r="C103" s="117"/>
      <c r="D103" s="111"/>
      <c r="E103" s="112"/>
      <c r="F103" s="111"/>
      <c r="G103" s="113"/>
      <c r="H103" s="113"/>
      <c r="I103" s="113"/>
      <c r="J103" s="113"/>
      <c r="K103" s="113"/>
      <c r="L103" s="113"/>
      <c r="M103" s="113"/>
      <c r="N103" s="112"/>
    </row>
    <row r="104" spans="2:14" ht="25.15" hidden="1" customHeight="1" thickTop="1" thickBot="1" x14ac:dyDescent="0.3">
      <c r="B104" s="116" t="s">
        <v>2775</v>
      </c>
      <c r="C104" s="117"/>
      <c r="D104" s="111"/>
      <c r="E104" s="112"/>
      <c r="F104" s="111"/>
      <c r="G104" s="113"/>
      <c r="H104" s="113"/>
      <c r="I104" s="113"/>
      <c r="J104" s="113"/>
      <c r="K104" s="113"/>
      <c r="L104" s="113"/>
      <c r="M104" s="113"/>
      <c r="N104" s="112"/>
    </row>
    <row r="105" spans="2:14" ht="25.15" hidden="1" customHeight="1" thickTop="1" thickBot="1" x14ac:dyDescent="0.3">
      <c r="B105" s="116" t="s">
        <v>2776</v>
      </c>
      <c r="C105" s="117"/>
      <c r="D105" s="111"/>
      <c r="E105" s="112"/>
      <c r="F105" s="111"/>
      <c r="G105" s="113"/>
      <c r="H105" s="113"/>
      <c r="I105" s="113"/>
      <c r="J105" s="113"/>
      <c r="K105" s="113"/>
      <c r="L105" s="113"/>
      <c r="M105" s="113"/>
      <c r="N105" s="112"/>
    </row>
    <row r="106" spans="2:14" ht="25.15" hidden="1" customHeight="1" thickTop="1" thickBot="1" x14ac:dyDescent="0.3">
      <c r="B106" s="116" t="s">
        <v>2777</v>
      </c>
      <c r="C106" s="117"/>
      <c r="D106" s="111"/>
      <c r="E106" s="112"/>
      <c r="F106" s="111"/>
      <c r="G106" s="113"/>
      <c r="H106" s="113"/>
      <c r="I106" s="113"/>
      <c r="J106" s="113"/>
      <c r="K106" s="113"/>
      <c r="L106" s="113"/>
      <c r="M106" s="113"/>
      <c r="N106" s="112"/>
    </row>
    <row r="107" spans="2:14" ht="25.15" hidden="1" customHeight="1" thickTop="1" thickBot="1" x14ac:dyDescent="0.3">
      <c r="B107" s="116" t="s">
        <v>2778</v>
      </c>
      <c r="C107" s="117"/>
      <c r="D107" s="111"/>
      <c r="E107" s="112"/>
      <c r="F107" s="111"/>
      <c r="G107" s="113"/>
      <c r="H107" s="113"/>
      <c r="I107" s="113"/>
      <c r="J107" s="113"/>
      <c r="K107" s="113"/>
      <c r="L107" s="113"/>
      <c r="M107" s="113"/>
      <c r="N107" s="112"/>
    </row>
    <row r="108" spans="2:14" ht="25.15" hidden="1" customHeight="1" thickTop="1" thickBot="1" x14ac:dyDescent="0.3">
      <c r="B108" s="116" t="s">
        <v>2779</v>
      </c>
      <c r="C108" s="117"/>
      <c r="D108" s="111"/>
      <c r="E108" s="112"/>
      <c r="F108" s="111"/>
      <c r="G108" s="113"/>
      <c r="H108" s="113"/>
      <c r="I108" s="113"/>
      <c r="J108" s="113"/>
      <c r="K108" s="113"/>
      <c r="L108" s="113"/>
      <c r="M108" s="113"/>
      <c r="N108" s="112"/>
    </row>
    <row r="109" spans="2:14" ht="25.15" hidden="1" customHeight="1" thickTop="1" thickBot="1" x14ac:dyDescent="0.3">
      <c r="B109" s="116" t="s">
        <v>2780</v>
      </c>
      <c r="C109" s="117"/>
      <c r="D109" s="111"/>
      <c r="E109" s="112"/>
      <c r="F109" s="111"/>
      <c r="G109" s="113"/>
      <c r="H109" s="113"/>
      <c r="I109" s="113"/>
      <c r="J109" s="113"/>
      <c r="K109" s="113"/>
      <c r="L109" s="113"/>
      <c r="M109" s="113"/>
      <c r="N109" s="112"/>
    </row>
    <row r="110" spans="2:14" ht="25.15" hidden="1" customHeight="1" thickTop="1" thickBot="1" x14ac:dyDescent="0.3">
      <c r="B110" s="116" t="s">
        <v>2781</v>
      </c>
      <c r="C110" s="117"/>
      <c r="D110" s="111"/>
      <c r="E110" s="112"/>
      <c r="F110" s="111"/>
      <c r="G110" s="113"/>
      <c r="H110" s="113"/>
      <c r="I110" s="113"/>
      <c r="J110" s="113"/>
      <c r="K110" s="113"/>
      <c r="L110" s="113"/>
      <c r="M110" s="113"/>
      <c r="N110" s="112"/>
    </row>
    <row r="111" spans="2:14" ht="25.15" hidden="1" customHeight="1" thickTop="1" thickBot="1" x14ac:dyDescent="0.3">
      <c r="B111" s="116" t="s">
        <v>2782</v>
      </c>
      <c r="C111" s="117"/>
      <c r="D111" s="111"/>
      <c r="E111" s="112"/>
      <c r="F111" s="111"/>
      <c r="G111" s="113"/>
      <c r="H111" s="113"/>
      <c r="I111" s="113"/>
      <c r="J111" s="113"/>
      <c r="K111" s="113"/>
      <c r="L111" s="113"/>
      <c r="M111" s="113"/>
      <c r="N111" s="112"/>
    </row>
    <row r="112" spans="2:14" ht="22.15" customHeight="1" thickTop="1" thickBot="1" x14ac:dyDescent="0.3">
      <c r="B112" s="120" t="s">
        <v>2787</v>
      </c>
      <c r="C112" s="120"/>
      <c r="D112" s="120"/>
      <c r="E112" s="120"/>
      <c r="F112" s="120"/>
      <c r="G112" s="120"/>
      <c r="H112" s="120"/>
      <c r="I112" s="120"/>
      <c r="J112" s="120"/>
      <c r="K112" s="120"/>
      <c r="L112" s="120"/>
      <c r="M112" s="120"/>
      <c r="N112" s="120"/>
    </row>
    <row r="113" spans="2:14" ht="27" customHeight="1" thickTop="1" thickBot="1" x14ac:dyDescent="0.3">
      <c r="B113" s="104" t="s">
        <v>2762</v>
      </c>
      <c r="C113" s="104"/>
      <c r="D113" s="104"/>
      <c r="E113" s="104"/>
      <c r="F113" s="103" t="s">
        <v>2789</v>
      </c>
      <c r="G113" s="102"/>
      <c r="H113" s="103" t="s">
        <v>2968</v>
      </c>
      <c r="I113" s="102"/>
      <c r="J113" s="101" t="s">
        <v>2757</v>
      </c>
      <c r="K113" s="103"/>
      <c r="L113" s="103"/>
      <c r="M113" s="103"/>
      <c r="N113" s="102"/>
    </row>
    <row r="114" spans="2:14" ht="51.6" customHeight="1" thickTop="1" thickBot="1" x14ac:dyDescent="0.3">
      <c r="B114" s="105" t="s">
        <v>2967</v>
      </c>
      <c r="C114" s="105"/>
      <c r="D114" s="105"/>
      <c r="E114" s="105"/>
      <c r="F114" s="106" t="s">
        <v>13</v>
      </c>
      <c r="G114" s="107"/>
      <c r="H114" s="108" t="str">
        <f>IF(F114="Non","Si la réponse est « non », veuillez faire la liste des interventions pour lesquelles le budget n'est pas réaliste en « J114 ».","")</f>
        <v/>
      </c>
      <c r="I114" s="110"/>
      <c r="J114" s="168"/>
      <c r="K114" s="169"/>
      <c r="L114" s="169"/>
      <c r="M114" s="169"/>
      <c r="N114" s="170"/>
    </row>
    <row r="115" spans="2:14" ht="22.15" customHeight="1" thickTop="1" thickBot="1" x14ac:dyDescent="0.3">
      <c r="B115" s="105" t="s">
        <v>2788</v>
      </c>
      <c r="C115" s="105"/>
      <c r="D115" s="105"/>
      <c r="E115" s="105"/>
      <c r="F115" s="106" t="s">
        <v>2751</v>
      </c>
      <c r="G115" s="107"/>
      <c r="H115" s="108"/>
      <c r="I115" s="109"/>
      <c r="J115" s="109"/>
      <c r="K115" s="109"/>
      <c r="L115" s="109"/>
      <c r="M115" s="109"/>
      <c r="N115" s="110"/>
    </row>
    <row r="116" spans="2:14" ht="50.45" customHeight="1" thickTop="1" thickBot="1" x14ac:dyDescent="0.3">
      <c r="B116" s="105" t="s">
        <v>2835</v>
      </c>
      <c r="C116" s="105"/>
      <c r="D116" s="105"/>
      <c r="E116" s="105"/>
      <c r="F116" s="106" t="s">
        <v>19</v>
      </c>
      <c r="G116" s="107"/>
      <c r="H116" s="108" t="str">
        <f>IF(F116="Non","Si la durée prévue par le demandeur n'est pas réaliste, indiquez en « J116 » le nombre d'années à prévoir pour l'entente.","")</f>
        <v>Si la durée prévue par le demandeur n'est pas réaliste, indiquez en « J116 » le nombre d'années à prévoir pour l'entente.</v>
      </c>
      <c r="I116" s="110"/>
      <c r="J116" s="168"/>
      <c r="K116" s="169"/>
      <c r="L116" s="169"/>
      <c r="M116" s="169"/>
      <c r="N116" s="170"/>
    </row>
    <row r="117" spans="2:14" ht="22.15" customHeight="1" thickTop="1" thickBot="1" x14ac:dyDescent="0.3">
      <c r="B117" s="120" t="s">
        <v>2785</v>
      </c>
      <c r="C117" s="120"/>
      <c r="D117" s="120"/>
      <c r="E117" s="120"/>
      <c r="F117" s="120"/>
      <c r="G117" s="120"/>
      <c r="H117" s="120"/>
      <c r="I117" s="120"/>
      <c r="J117" s="120"/>
      <c r="K117" s="120"/>
      <c r="L117" s="120"/>
      <c r="M117" s="120"/>
      <c r="N117" s="120"/>
    </row>
    <row r="118" spans="2:14" ht="22.15" customHeight="1" thickTop="1" thickBot="1" x14ac:dyDescent="0.3">
      <c r="B118" s="66" t="b">
        <v>0</v>
      </c>
      <c r="C118" s="99" t="str">
        <f>IF(AND(I16="Oui",I17="Oui"),"Indiquez dans chaque onglet « intervention » si la dépense est admissible. Cette option est située au bas des sections à remplir par le propriétaire en « B41 ».","")</f>
        <v/>
      </c>
      <c r="D118" s="99"/>
      <c r="E118" s="99"/>
      <c r="F118" s="99"/>
      <c r="G118" s="99"/>
      <c r="H118" s="99"/>
      <c r="I118" s="99"/>
      <c r="J118" s="99"/>
      <c r="K118" s="99"/>
      <c r="L118" s="100" t="s">
        <v>2986</v>
      </c>
      <c r="M118" s="100"/>
      <c r="N118" s="100"/>
    </row>
    <row r="119" spans="2:14" ht="16.5" thickTop="1" thickBot="1" x14ac:dyDescent="0.3">
      <c r="B119" s="66" t="b">
        <v>0</v>
      </c>
      <c r="C119" s="136" t="str">
        <f>IF(I16="Non","Transmettez au propriétaire la lettre de non-admissibilité dans les 10 jours ouvrables suivant le dépôt de la demande intiale."," ")</f>
        <v xml:space="preserve"> </v>
      </c>
      <c r="D119" s="99"/>
      <c r="E119" s="99"/>
      <c r="F119" s="99"/>
      <c r="G119" s="99"/>
      <c r="H119" s="99"/>
      <c r="I119" s="99"/>
      <c r="J119" s="99"/>
      <c r="K119" s="99"/>
      <c r="L119" s="135" t="s">
        <v>2969</v>
      </c>
      <c r="M119" s="135"/>
      <c r="N119" s="135"/>
    </row>
    <row r="120" spans="2:14" ht="16.5" thickTop="1" thickBot="1" x14ac:dyDescent="0.3">
      <c r="B120" s="66" t="b">
        <v>0</v>
      </c>
      <c r="C120" s="136" t="str">
        <f>IF(I17="Non","Transmettez au propriétaire la lettre de non-admissibilité dans les 10 jours ouvrables suivant le dépôt de la demande intiale.","")</f>
        <v/>
      </c>
      <c r="D120" s="99"/>
      <c r="E120" s="99"/>
      <c r="F120" s="99"/>
      <c r="G120" s="99"/>
      <c r="H120" s="99"/>
      <c r="I120" s="99"/>
      <c r="J120" s="99"/>
      <c r="K120" s="99"/>
      <c r="L120" s="135" t="s">
        <v>2969</v>
      </c>
      <c r="M120" s="135"/>
      <c r="N120" s="135"/>
    </row>
    <row r="121" spans="2:14" ht="16.5" thickTop="1" thickBot="1" x14ac:dyDescent="0.3">
      <c r="B121" s="66" t="b">
        <v>0</v>
      </c>
      <c r="C121" s="136" t="str">
        <f>IF(AND(I16="Oui",I17="Oui"),"La demande est admissible. Complétez l'analyse de la conformité de la demande.","")</f>
        <v/>
      </c>
      <c r="D121" s="99"/>
      <c r="E121" s="99"/>
      <c r="F121" s="99"/>
      <c r="G121" s="99"/>
      <c r="H121" s="99"/>
      <c r="I121" s="99"/>
      <c r="J121" s="99"/>
      <c r="K121" s="99"/>
      <c r="L121" s="137" t="s">
        <v>2746</v>
      </c>
      <c r="M121" s="137"/>
      <c r="N121" s="137"/>
    </row>
    <row r="122" spans="2:14" ht="44.25" customHeight="1" thickTop="1" thickBot="1" x14ac:dyDescent="0.3">
      <c r="B122" s="66" t="b">
        <v>0</v>
      </c>
      <c r="C122" s="136" t="str">
        <f>IF(I19="Non",_xlfn._LONGTEXT("Demandez les informations manquantes au propriétaires, si la date de l'appel à projets n'est pas dépassée. Si la date de dépôt des demandes initiales est dépassée, la demande est non conforme et doit être refusée. Utilisez le modèle de lettre de refus et ","transmettez la dans les 10 jours ouvrables."),"")</f>
        <v/>
      </c>
      <c r="D122" s="136"/>
      <c r="E122" s="136"/>
      <c r="F122" s="136"/>
      <c r="G122" s="136"/>
      <c r="H122" s="136"/>
      <c r="I122" s="136"/>
      <c r="J122" s="136"/>
      <c r="K122" s="136"/>
      <c r="L122" s="135" t="s">
        <v>2969</v>
      </c>
      <c r="M122" s="135"/>
      <c r="N122" s="135"/>
    </row>
    <row r="123" spans="2:14" ht="44.25" customHeight="1" thickTop="1" thickBot="1" x14ac:dyDescent="0.3">
      <c r="B123" s="66" t="b">
        <v>0</v>
      </c>
      <c r="C123" s="136" t="str">
        <f>IF(I20="Non",_xlfn._LONGTEXT("Demandez les informations manquantes au propriétaires, si la date de l'appel à projets n'est pas dépassée. Si la date de dépôt des demandes initiales est dépassée, la demande est non conforme et doit être refusée. Utilisez le modèle de lettre de refus et ","transmettez la dans les 10 jours ouvrables."),"")</f>
        <v/>
      </c>
      <c r="D123" s="136"/>
      <c r="E123" s="136"/>
      <c r="F123" s="136"/>
      <c r="G123" s="136"/>
      <c r="H123" s="136"/>
      <c r="I123" s="136"/>
      <c r="J123" s="136"/>
      <c r="K123" s="136"/>
      <c r="L123" s="135" t="s">
        <v>2969</v>
      </c>
      <c r="M123" s="135"/>
      <c r="N123" s="135"/>
    </row>
    <row r="124" spans="2:14" ht="44.25" customHeight="1" thickTop="1" thickBot="1" x14ac:dyDescent="0.3">
      <c r="B124" s="66" t="b">
        <v>0</v>
      </c>
      <c r="C124" s="136" t="str">
        <f>IF(I30="Non",_xlfn._LONGTEXT("Si la date de l'appel à projets n'est pas dépassée, demandez les informations manquantes au propriétaires. Si la date de dépôt des demandes initiales est dépassée, la demande est non conforme et doit être refusée. Utilisez le modèle de lettre de refus et ","transmettez la dans les 10 jours ouvrables."),"")</f>
        <v/>
      </c>
      <c r="D124" s="136"/>
      <c r="E124" s="136"/>
      <c r="F124" s="136"/>
      <c r="G124" s="136"/>
      <c r="H124" s="136"/>
      <c r="I124" s="136"/>
      <c r="J124" s="136"/>
      <c r="K124" s="136"/>
      <c r="L124" s="135" t="s">
        <v>2969</v>
      </c>
      <c r="M124" s="135"/>
      <c r="N124" s="135"/>
    </row>
    <row r="125" spans="2:14" ht="44.25" customHeight="1" thickTop="1" thickBot="1" x14ac:dyDescent="0.3">
      <c r="B125" s="66" t="b">
        <v>0</v>
      </c>
      <c r="C125" s="141" t="str">
        <f>IF(I30="Oui","La demande est conforme. Transmettez la lettre d'admissibilité au demandeur dans les 10 jours ouvrables après le dépôt de la demande.","")</f>
        <v/>
      </c>
      <c r="D125" s="142"/>
      <c r="E125" s="142"/>
      <c r="F125" s="142"/>
      <c r="G125" s="142"/>
      <c r="H125" s="142"/>
      <c r="I125" s="142"/>
      <c r="J125" s="142"/>
      <c r="K125" s="143"/>
      <c r="L125" s="135" t="s">
        <v>2969</v>
      </c>
      <c r="M125" s="135"/>
      <c r="N125" s="135"/>
    </row>
    <row r="126" spans="2:14" ht="16.5" thickTop="1" thickBot="1" x14ac:dyDescent="0.3">
      <c r="B126" s="66" t="b">
        <v>0</v>
      </c>
      <c r="C126" s="99" t="str">
        <f>IF(I30="Oui","Complétez les sections « éléments à valider » et analysez la demande en fonction des critères de priorisation de la demande.","")</f>
        <v/>
      </c>
      <c r="D126" s="99"/>
      <c r="E126" s="99"/>
      <c r="F126" s="99"/>
      <c r="G126" s="99"/>
      <c r="H126" s="99"/>
      <c r="I126" s="99"/>
      <c r="J126" s="99"/>
      <c r="K126" s="99"/>
      <c r="L126" s="137" t="s">
        <v>2746</v>
      </c>
      <c r="M126" s="137"/>
      <c r="N126" s="137"/>
    </row>
    <row r="127" spans="2:14" ht="16.5" thickTop="1" thickBot="1" x14ac:dyDescent="0.3">
      <c r="B127" s="66" t="b">
        <v>0</v>
      </c>
      <c r="C127" s="99" t="str">
        <f>IF(H32="Oui","Validez que le demandeur a transmis les pièces justificatives en lien avec la subvention d'un autre M/O public.","")</f>
        <v/>
      </c>
      <c r="D127" s="99"/>
      <c r="E127" s="99"/>
      <c r="F127" s="99"/>
      <c r="G127" s="99"/>
      <c r="H127" s="99"/>
      <c r="I127" s="99"/>
      <c r="J127" s="99"/>
      <c r="K127" s="99"/>
      <c r="L127" s="137" t="s">
        <v>2746</v>
      </c>
      <c r="M127" s="137"/>
      <c r="N127" s="137"/>
    </row>
    <row r="128" spans="2:14" ht="39" customHeight="1" thickTop="1" thickBot="1" x14ac:dyDescent="0.3">
      <c r="B128" s="66" t="b">
        <v>0</v>
      </c>
      <c r="C128" s="136" t="str">
        <f>IF(H33="Oui","Validez que ce critère est respecté : « Les propriétaires privés ne peuvent effectuer de travaux en régie au-delà de 25k$ en matériaux ». Les municipalités n'ont pas cette limite, mais le MCC peut exiger que les travaux soient réalisés à l'externe.","")</f>
        <v/>
      </c>
      <c r="D128" s="136"/>
      <c r="E128" s="136"/>
      <c r="F128" s="136"/>
      <c r="G128" s="136"/>
      <c r="H128" s="136"/>
      <c r="I128" s="136"/>
      <c r="J128" s="136"/>
      <c r="K128" s="136"/>
      <c r="L128" s="137" t="s">
        <v>2746</v>
      </c>
      <c r="M128" s="137"/>
      <c r="N128" s="137"/>
    </row>
    <row r="129" spans="2:14" ht="17.25" customHeight="1" thickTop="1" thickBot="1" x14ac:dyDescent="0.3">
      <c r="B129" s="66" t="b">
        <v>0</v>
      </c>
      <c r="C129" s="136" t="str">
        <f>IF(H36="Oui","Validez la nature de l'infraction et relayez l'information au comité de priorisation qui évaluera la conformité de la demande et émettra une recommandation aux gestionnaires de la DPVP, DOP et de la direction régionale concernée.","")</f>
        <v/>
      </c>
      <c r="D129" s="136"/>
      <c r="E129" s="136"/>
      <c r="F129" s="136"/>
      <c r="G129" s="136"/>
      <c r="H129" s="136"/>
      <c r="I129" s="136"/>
      <c r="J129" s="136"/>
      <c r="K129" s="136"/>
      <c r="L129" s="137" t="s">
        <v>2746</v>
      </c>
      <c r="M129" s="137"/>
      <c r="N129" s="137"/>
    </row>
    <row r="130" spans="2:14" ht="16.5" thickTop="1" thickBot="1" x14ac:dyDescent="0.3">
      <c r="B130" s="66" t="b">
        <v>0</v>
      </c>
      <c r="C130" s="99" t="str">
        <f>IF(E13&gt;0,"Inscrivez la date à laquelle la lettre de décision administrative a été transmise dans la cellule « M13 ».","")</f>
        <v/>
      </c>
      <c r="D130" s="99"/>
      <c r="E130" s="99"/>
      <c r="F130" s="99"/>
      <c r="G130" s="99"/>
      <c r="H130" s="99"/>
      <c r="I130" s="99"/>
      <c r="J130" s="99"/>
      <c r="K130" s="99"/>
      <c r="L130" s="135" t="s">
        <v>2970</v>
      </c>
      <c r="M130" s="135"/>
      <c r="N130" s="135"/>
    </row>
    <row r="131" spans="2:14" ht="15.75" thickTop="1" x14ac:dyDescent="0.25"/>
  </sheetData>
  <sheetProtection algorithmName="SHA-512" hashValue="aiApivXzfE22FCxMLjz7SRvO7gDlxtOwyOBMQEw87VyJSPcPU4SVPTPQfEAgT60qlrL3hMi2ecW0sYilPR6RvA==" saltValue="bg0q/9DlgeCmGtmdlTUjjg==" spinCount="100000" sheet="1" objects="1" scenarios="1"/>
  <mergeCells count="352">
    <mergeCell ref="B2:N3"/>
    <mergeCell ref="D65:E65"/>
    <mergeCell ref="B68:C68"/>
    <mergeCell ref="B69:C69"/>
    <mergeCell ref="B70:C70"/>
    <mergeCell ref="B71:C71"/>
    <mergeCell ref="B62:C62"/>
    <mergeCell ref="B63:C63"/>
    <mergeCell ref="B64:C64"/>
    <mergeCell ref="B65:C65"/>
    <mergeCell ref="D67:E67"/>
    <mergeCell ref="D68:E68"/>
    <mergeCell ref="D69:E69"/>
    <mergeCell ref="B44:C44"/>
    <mergeCell ref="B45:C45"/>
    <mergeCell ref="B46:C46"/>
    <mergeCell ref="B47:C47"/>
    <mergeCell ref="B48:C48"/>
    <mergeCell ref="B49:C49"/>
    <mergeCell ref="B50:C50"/>
    <mergeCell ref="B51:C51"/>
    <mergeCell ref="D51:E51"/>
    <mergeCell ref="D47:E47"/>
    <mergeCell ref="D46:E46"/>
    <mergeCell ref="D45:E45"/>
    <mergeCell ref="D44:E44"/>
    <mergeCell ref="B67:C67"/>
    <mergeCell ref="F68:N68"/>
    <mergeCell ref="B52:C52"/>
    <mergeCell ref="B53:C53"/>
    <mergeCell ref="B54:C54"/>
    <mergeCell ref="B56:C56"/>
    <mergeCell ref="B57:C57"/>
    <mergeCell ref="B58:C58"/>
    <mergeCell ref="B59:C59"/>
    <mergeCell ref="D58:E58"/>
    <mergeCell ref="D59:E59"/>
    <mergeCell ref="F65:G65"/>
    <mergeCell ref="H44:J44"/>
    <mergeCell ref="K44:N44"/>
    <mergeCell ref="F44:G44"/>
    <mergeCell ref="K61:N61"/>
    <mergeCell ref="K62:N62"/>
    <mergeCell ref="J116:N116"/>
    <mergeCell ref="J113:N113"/>
    <mergeCell ref="H113:I113"/>
    <mergeCell ref="B117:N117"/>
    <mergeCell ref="B112:N112"/>
    <mergeCell ref="H114:I114"/>
    <mergeCell ref="H116:I116"/>
    <mergeCell ref="J114:N114"/>
    <mergeCell ref="B82:C82"/>
    <mergeCell ref="B83:C83"/>
    <mergeCell ref="B84:C84"/>
    <mergeCell ref="B85:C85"/>
    <mergeCell ref="B86:C86"/>
    <mergeCell ref="B87:C87"/>
    <mergeCell ref="B88:C88"/>
    <mergeCell ref="B108:C108"/>
    <mergeCell ref="B109:C109"/>
    <mergeCell ref="B110:C110"/>
    <mergeCell ref="B111:C111"/>
    <mergeCell ref="D106:E106"/>
    <mergeCell ref="D107:E107"/>
    <mergeCell ref="D108:E108"/>
    <mergeCell ref="D109:E109"/>
    <mergeCell ref="D98:E98"/>
    <mergeCell ref="B72:C72"/>
    <mergeCell ref="B73:C73"/>
    <mergeCell ref="B74:C74"/>
    <mergeCell ref="B75:C75"/>
    <mergeCell ref="B76:C76"/>
    <mergeCell ref="B77:C77"/>
    <mergeCell ref="B79:C79"/>
    <mergeCell ref="B106:C106"/>
    <mergeCell ref="B107:C107"/>
    <mergeCell ref="B80:C80"/>
    <mergeCell ref="B81:C81"/>
    <mergeCell ref="D99:E99"/>
    <mergeCell ref="D100:E100"/>
    <mergeCell ref="B102:C102"/>
    <mergeCell ref="B103:C103"/>
    <mergeCell ref="B104:C104"/>
    <mergeCell ref="B105:C105"/>
    <mergeCell ref="D102:E102"/>
    <mergeCell ref="D103:E103"/>
    <mergeCell ref="D104:E104"/>
    <mergeCell ref="D105:E105"/>
    <mergeCell ref="K63:N63"/>
    <mergeCell ref="K64:N64"/>
    <mergeCell ref="K60:N60"/>
    <mergeCell ref="K65:N65"/>
    <mergeCell ref="K47:N47"/>
    <mergeCell ref="K48:N48"/>
    <mergeCell ref="K49:N49"/>
    <mergeCell ref="K50:N50"/>
    <mergeCell ref="K51:N51"/>
    <mergeCell ref="K52:N52"/>
    <mergeCell ref="K53:N53"/>
    <mergeCell ref="F45:G45"/>
    <mergeCell ref="F46:G46"/>
    <mergeCell ref="F58:G58"/>
    <mergeCell ref="F59:G59"/>
    <mergeCell ref="F60:G60"/>
    <mergeCell ref="F61:G61"/>
    <mergeCell ref="F62:G62"/>
    <mergeCell ref="K54:N54"/>
    <mergeCell ref="H60:J60"/>
    <mergeCell ref="H61:J61"/>
    <mergeCell ref="H48:J48"/>
    <mergeCell ref="B60:C60"/>
    <mergeCell ref="B61:C61"/>
    <mergeCell ref="K56:N56"/>
    <mergeCell ref="K57:N57"/>
    <mergeCell ref="K58:N58"/>
    <mergeCell ref="K59:N59"/>
    <mergeCell ref="F54:G54"/>
    <mergeCell ref="F56:G56"/>
    <mergeCell ref="F57:G57"/>
    <mergeCell ref="D52:E52"/>
    <mergeCell ref="D53:E53"/>
    <mergeCell ref="D54:E54"/>
    <mergeCell ref="D56:E56"/>
    <mergeCell ref="D57:E57"/>
    <mergeCell ref="H63:J63"/>
    <mergeCell ref="H64:J64"/>
    <mergeCell ref="F47:G47"/>
    <mergeCell ref="F48:G48"/>
    <mergeCell ref="F49:G49"/>
    <mergeCell ref="F50:G50"/>
    <mergeCell ref="F64:G64"/>
    <mergeCell ref="F63:G63"/>
    <mergeCell ref="F51:G51"/>
    <mergeCell ref="F52:G52"/>
    <mergeCell ref="F53:G53"/>
    <mergeCell ref="D62:E62"/>
    <mergeCell ref="D63:E63"/>
    <mergeCell ref="D64:E64"/>
    <mergeCell ref="D60:E60"/>
    <mergeCell ref="D61:E61"/>
    <mergeCell ref="D50:E50"/>
    <mergeCell ref="D49:E49"/>
    <mergeCell ref="D48:E48"/>
    <mergeCell ref="C129:K129"/>
    <mergeCell ref="L129:N129"/>
    <mergeCell ref="B43:G43"/>
    <mergeCell ref="B41:N41"/>
    <mergeCell ref="B38:N38"/>
    <mergeCell ref="I39:N39"/>
    <mergeCell ref="I40:N40"/>
    <mergeCell ref="H54:J54"/>
    <mergeCell ref="B42:G42"/>
    <mergeCell ref="B89:N89"/>
    <mergeCell ref="H49:J49"/>
    <mergeCell ref="H50:J50"/>
    <mergeCell ref="H51:J51"/>
    <mergeCell ref="H52:J52"/>
    <mergeCell ref="H53:J53"/>
    <mergeCell ref="H56:J56"/>
    <mergeCell ref="H57:J57"/>
    <mergeCell ref="H58:J58"/>
    <mergeCell ref="H59:J59"/>
    <mergeCell ref="H45:J45"/>
    <mergeCell ref="H46:J46"/>
    <mergeCell ref="H47:J47"/>
    <mergeCell ref="C128:K128"/>
    <mergeCell ref="L128:N128"/>
    <mergeCell ref="B35:G35"/>
    <mergeCell ref="J13:L13"/>
    <mergeCell ref="B14:H14"/>
    <mergeCell ref="I14:N14"/>
    <mergeCell ref="B12:N12"/>
    <mergeCell ref="B13:D13"/>
    <mergeCell ref="F13:H13"/>
    <mergeCell ref="L126:N126"/>
    <mergeCell ref="C127:K127"/>
    <mergeCell ref="L127:N127"/>
    <mergeCell ref="C126:K126"/>
    <mergeCell ref="I42:N42"/>
    <mergeCell ref="C120:K120"/>
    <mergeCell ref="L120:N120"/>
    <mergeCell ref="C122:K122"/>
    <mergeCell ref="B39:G39"/>
    <mergeCell ref="B36:G36"/>
    <mergeCell ref="I36:N36"/>
    <mergeCell ref="B34:G34"/>
    <mergeCell ref="H65:J65"/>
    <mergeCell ref="K45:N45"/>
    <mergeCell ref="B32:G32"/>
    <mergeCell ref="I32:N32"/>
    <mergeCell ref="B33:G33"/>
    <mergeCell ref="C130:K130"/>
    <mergeCell ref="L130:N130"/>
    <mergeCell ref="B18:N18"/>
    <mergeCell ref="C121:K121"/>
    <mergeCell ref="L121:N121"/>
    <mergeCell ref="B22:N22"/>
    <mergeCell ref="B31:N31"/>
    <mergeCell ref="L122:N122"/>
    <mergeCell ref="C123:K123"/>
    <mergeCell ref="L123:N123"/>
    <mergeCell ref="C125:K125"/>
    <mergeCell ref="L125:N125"/>
    <mergeCell ref="C124:K124"/>
    <mergeCell ref="L124:N124"/>
    <mergeCell ref="C119:K119"/>
    <mergeCell ref="L119:N119"/>
    <mergeCell ref="B37:N37"/>
    <mergeCell ref="B40:G40"/>
    <mergeCell ref="B66:N66"/>
    <mergeCell ref="K46:N46"/>
    <mergeCell ref="K43:N43"/>
    <mergeCell ref="H62:J62"/>
    <mergeCell ref="I34:N34"/>
    <mergeCell ref="H35:N35"/>
    <mergeCell ref="I33:N33"/>
    <mergeCell ref="B29:E29"/>
    <mergeCell ref="B30:H30"/>
    <mergeCell ref="J30:N30"/>
    <mergeCell ref="B23:E23"/>
    <mergeCell ref="B24:E24"/>
    <mergeCell ref="B25:E25"/>
    <mergeCell ref="B26:E26"/>
    <mergeCell ref="B27:E27"/>
    <mergeCell ref="B28:E28"/>
    <mergeCell ref="B20:H20"/>
    <mergeCell ref="J20:N20"/>
    <mergeCell ref="B21:H21"/>
    <mergeCell ref="J21:N21"/>
    <mergeCell ref="B15:N15"/>
    <mergeCell ref="B16:H16"/>
    <mergeCell ref="J16:N16"/>
    <mergeCell ref="B17:H17"/>
    <mergeCell ref="J17:N17"/>
    <mergeCell ref="O7:Q7"/>
    <mergeCell ref="B4:N4"/>
    <mergeCell ref="B5:N5"/>
    <mergeCell ref="B6:C6"/>
    <mergeCell ref="D6:E6"/>
    <mergeCell ref="F6:H6"/>
    <mergeCell ref="I6:K6"/>
    <mergeCell ref="L6:N6"/>
    <mergeCell ref="D82:E82"/>
    <mergeCell ref="M13:N13"/>
    <mergeCell ref="B8:N8"/>
    <mergeCell ref="B9:H9"/>
    <mergeCell ref="I9:N9"/>
    <mergeCell ref="B10:H10"/>
    <mergeCell ref="I10:N10"/>
    <mergeCell ref="B11:H11"/>
    <mergeCell ref="I11:N11"/>
    <mergeCell ref="B7:C7"/>
    <mergeCell ref="D7:E7"/>
    <mergeCell ref="F7:H7"/>
    <mergeCell ref="I7:K7"/>
    <mergeCell ref="L7:N7"/>
    <mergeCell ref="B19:H19"/>
    <mergeCell ref="J19:N19"/>
    <mergeCell ref="D83:E83"/>
    <mergeCell ref="D84:E84"/>
    <mergeCell ref="D85:E85"/>
    <mergeCell ref="D86:E86"/>
    <mergeCell ref="F69:N69"/>
    <mergeCell ref="F67:N67"/>
    <mergeCell ref="D70:E70"/>
    <mergeCell ref="D71:E71"/>
    <mergeCell ref="D72:E72"/>
    <mergeCell ref="D73:E73"/>
    <mergeCell ref="D74:E74"/>
    <mergeCell ref="D75:E75"/>
    <mergeCell ref="D76:E76"/>
    <mergeCell ref="D87:E87"/>
    <mergeCell ref="D88:E88"/>
    <mergeCell ref="F70:N70"/>
    <mergeCell ref="F71:N71"/>
    <mergeCell ref="F72:N72"/>
    <mergeCell ref="F73:N73"/>
    <mergeCell ref="F74:N74"/>
    <mergeCell ref="F75:N75"/>
    <mergeCell ref="F76:N76"/>
    <mergeCell ref="F77:N77"/>
    <mergeCell ref="F79:N79"/>
    <mergeCell ref="F80:N80"/>
    <mergeCell ref="F81:N81"/>
    <mergeCell ref="F82:N82"/>
    <mergeCell ref="F83:N83"/>
    <mergeCell ref="F84:N84"/>
    <mergeCell ref="F85:N85"/>
    <mergeCell ref="F86:N86"/>
    <mergeCell ref="F87:N87"/>
    <mergeCell ref="F88:N88"/>
    <mergeCell ref="D77:E77"/>
    <mergeCell ref="D79:E79"/>
    <mergeCell ref="D80:E80"/>
    <mergeCell ref="D81:E81"/>
    <mergeCell ref="F108:N108"/>
    <mergeCell ref="F109:N109"/>
    <mergeCell ref="F110:N110"/>
    <mergeCell ref="F111:N111"/>
    <mergeCell ref="B90:C90"/>
    <mergeCell ref="D90:E90"/>
    <mergeCell ref="F90:N90"/>
    <mergeCell ref="D91:E91"/>
    <mergeCell ref="D92:E92"/>
    <mergeCell ref="D93:E93"/>
    <mergeCell ref="D94:E94"/>
    <mergeCell ref="B91:C91"/>
    <mergeCell ref="B92:C92"/>
    <mergeCell ref="B93:C93"/>
    <mergeCell ref="B94:C94"/>
    <mergeCell ref="B95:C95"/>
    <mergeCell ref="B96:C96"/>
    <mergeCell ref="B97:C97"/>
    <mergeCell ref="B98:C98"/>
    <mergeCell ref="B99:C99"/>
    <mergeCell ref="D95:E95"/>
    <mergeCell ref="D96:E96"/>
    <mergeCell ref="B100:C100"/>
    <mergeCell ref="D97:E97"/>
    <mergeCell ref="F98:N98"/>
    <mergeCell ref="F99:N99"/>
    <mergeCell ref="F100:N100"/>
    <mergeCell ref="F102:N102"/>
    <mergeCell ref="F103:N103"/>
    <mergeCell ref="F104:N104"/>
    <mergeCell ref="F105:N105"/>
    <mergeCell ref="F106:N106"/>
    <mergeCell ref="F107:N107"/>
    <mergeCell ref="C118:K118"/>
    <mergeCell ref="L118:N118"/>
    <mergeCell ref="I43:J43"/>
    <mergeCell ref="B55:N55"/>
    <mergeCell ref="B78:N78"/>
    <mergeCell ref="B101:N101"/>
    <mergeCell ref="B113:E113"/>
    <mergeCell ref="B114:E114"/>
    <mergeCell ref="B115:E115"/>
    <mergeCell ref="B116:E116"/>
    <mergeCell ref="F113:G113"/>
    <mergeCell ref="F114:G114"/>
    <mergeCell ref="F115:G115"/>
    <mergeCell ref="F116:G116"/>
    <mergeCell ref="H115:N115"/>
    <mergeCell ref="D110:E110"/>
    <mergeCell ref="D111:E111"/>
    <mergeCell ref="F91:N91"/>
    <mergeCell ref="F92:N92"/>
    <mergeCell ref="F93:N93"/>
    <mergeCell ref="F94:N94"/>
    <mergeCell ref="F95:N95"/>
    <mergeCell ref="F96:N96"/>
    <mergeCell ref="F97:N97"/>
  </mergeCells>
  <conditionalFormatting sqref="B118">
    <cfRule type="expression" dxfId="268" priority="3">
      <formula>AND(I16="Oui",I17="Oui")</formula>
    </cfRule>
  </conditionalFormatting>
  <conditionalFormatting sqref="B119">
    <cfRule type="expression" dxfId="267" priority="24">
      <formula>$I$16="Non"</formula>
    </cfRule>
  </conditionalFormatting>
  <conditionalFormatting sqref="B120">
    <cfRule type="expression" dxfId="266" priority="20">
      <formula>$I$17="Non"</formula>
    </cfRule>
  </conditionalFormatting>
  <conditionalFormatting sqref="B121">
    <cfRule type="expression" dxfId="265" priority="21">
      <formula>$I$17="Oui"</formula>
    </cfRule>
  </conditionalFormatting>
  <conditionalFormatting sqref="B128">
    <cfRule type="expression" dxfId="264" priority="4">
      <formula>$H$33="Oui"</formula>
    </cfRule>
  </conditionalFormatting>
  <conditionalFormatting sqref="B129">
    <cfRule type="expression" dxfId="263" priority="16">
      <formula>$H$36="Oui"</formula>
    </cfRule>
  </conditionalFormatting>
  <conditionalFormatting sqref="B130">
    <cfRule type="expression" dxfId="262" priority="15">
      <formula>E13&gt;0</formula>
    </cfRule>
  </conditionalFormatting>
  <conditionalFormatting sqref="B21:N21">
    <cfRule type="expression" dxfId="261" priority="35">
      <formula>$I$20="Non"</formula>
    </cfRule>
    <cfRule type="expression" dxfId="260" priority="34">
      <formula>$I$30="Non"</formula>
    </cfRule>
  </conditionalFormatting>
  <conditionalFormatting sqref="B23:N29 B32:N34 B35 H35 B36:N37 B38 B39:I40 B41 B42:I42 H43:H54 B43:B111 H56:H65 B113:B116">
    <cfRule type="expression" dxfId="259" priority="43">
      <formula>$I$21="Oui"</formula>
    </cfRule>
  </conditionalFormatting>
  <conditionalFormatting sqref="B23:N30 B35 H35 B38 B39:I40 B41 H43:H54 D67:F67 D68:D77 D79:D88">
    <cfRule type="expression" dxfId="258" priority="46">
      <formula>$I$17="Non"</formula>
    </cfRule>
  </conditionalFormatting>
  <conditionalFormatting sqref="B23:N30 B20:N21 B32:N34 B35 H35 B36:N37 B38 B39:I40 B41 B42:I42 H43:H54 B43:B111 H56:H65 B113:B116">
    <cfRule type="expression" dxfId="257" priority="45">
      <formula>$I$19="Non"</formula>
    </cfRule>
  </conditionalFormatting>
  <conditionalFormatting sqref="B23:N30 B20:N21 B32:N34 B35 H35 B36:N37 B38:B111 B39:I40 B42:I42 H43:H54 H56:H65 B113:B116">
    <cfRule type="expression" dxfId="256" priority="44">
      <formula>#REF!="Non"</formula>
    </cfRule>
  </conditionalFormatting>
  <conditionalFormatting sqref="B32:N34 B35 H35 B36:N37 B38 B39:I40 B41 B42:I42 H43:H54 B43:B111 H56:H65 B113:B116">
    <cfRule type="expression" dxfId="255" priority="36">
      <formula>$I$30="Non"</formula>
    </cfRule>
  </conditionalFormatting>
  <conditionalFormatting sqref="C118:N130">
    <cfRule type="expression" dxfId="254" priority="5">
      <formula>$I$17="Non"</formula>
    </cfRule>
    <cfRule type="expression" dxfId="253" priority="6">
      <formula>$I$16="Non"</formula>
    </cfRule>
    <cfRule type="expression" dxfId="252" priority="7">
      <formula>$I$30="Non"</formula>
    </cfRule>
  </conditionalFormatting>
  <conditionalFormatting sqref="F68:F77 F79:F88">
    <cfRule type="expression" dxfId="250" priority="17">
      <formula>$I$17="Non"</formula>
    </cfRule>
    <cfRule type="expression" dxfId="249" priority="18">
      <formula>$I$16="Non"</formula>
    </cfRule>
  </conditionalFormatting>
  <conditionalFormatting sqref="F113:N114 F116:N116 B17:N42 B43:I43 K43:N43 D44:N54 B44:B65 D56:N65 B66:N66 B67:B88 B89:N89 D90:E90 F90:F100 B90:B111 D91:D100 D102:D111 F102:F111 B112:N112 B113:B116 F115:H115 B117:N117">
    <cfRule type="expression" dxfId="248" priority="23">
      <formula>$I$16="Non"</formula>
    </cfRule>
  </conditionalFormatting>
  <conditionalFormatting sqref="F113:N114 F116:N116 B18:N42 B42:I43 K43:N43 B43:B111 D44:N54 D56:N65 B66:N66 B89:N89 D90:E90 F90:F100 D91:D100 D102:D111 F102:F111 B112:N112 B113:B116 F115:H115 B117:N117">
    <cfRule type="expression" dxfId="247" priority="19">
      <formula>$I$17="Non"</formula>
    </cfRule>
  </conditionalFormatting>
  <conditionalFormatting sqref="H35:N35">
    <cfRule type="expression" dxfId="244" priority="32">
      <formula>$H$34="Non"</formula>
    </cfRule>
  </conditionalFormatting>
  <conditionalFormatting sqref="I13">
    <cfRule type="expression" dxfId="243" priority="39">
      <formula>AND($E$13&lt;&gt;"",WORKDAY($E$13,10)&lt;TODAY())</formula>
    </cfRule>
  </conditionalFormatting>
  <conditionalFormatting sqref="I17 D67:F67 D68:D77 D79:D88">
    <cfRule type="expression" dxfId="242" priority="47">
      <formula>$I$16="Non"</formula>
    </cfRule>
  </conditionalFormatting>
  <conditionalFormatting sqref="J114:N114">
    <cfRule type="expression" dxfId="239" priority="14">
      <formula>$F$114="Non"</formula>
    </cfRule>
  </conditionalFormatting>
  <conditionalFormatting sqref="J116:N116">
    <cfRule type="expression" dxfId="238" priority="13">
      <formula>$F$116="Non"</formula>
    </cfRule>
  </conditionalFormatting>
  <dataValidations xWindow="1292" yWindow="554" count="5">
    <dataValidation allowBlank="1" showInputMessage="1" showErrorMessage="1" prompt="La DAF sera créée dans di@pason à la suite de la tenue du Comité de priorisation et de l'approbation de la liste des demandes priorisées par les autorités, seulement pour les demandes initiales qui seront priorisées." sqref="L7:N7" xr:uid="{06D778A0-AB71-430A-A12E-D284551B97DA}"/>
    <dataValidation allowBlank="1" showInputMessage="1" showErrorMessage="1" prompt="Saisir le numéro PIMIQ si le projet fait l'objet d'une demande d'accompagnement par la DOP." sqref="F7:H7" xr:uid="{78A3754C-727A-46F1-A16C-29D228CDF621}"/>
    <dataValidation allowBlank="1" showInputMessage="1" showErrorMessage="1" prompt="Format AAAA-MM-JJ" sqref="E13 M13:N13" xr:uid="{36952CB8-359D-4F5C-8733-4D536926D9F6}"/>
    <dataValidation allowBlank="1" showInputMessage="1" showErrorMessage="1" prompt="Pour commentaires ou informations complémentaires." sqref="K43:N43" xr:uid="{FA7ACE8B-23B7-4346-9450-9D96176D4E0A}"/>
    <dataValidation allowBlank="1" showInputMessage="1" showErrorMessage="1" prompt="Saisir le numéro PIMIQ de la demande d'autorisation de travaux." sqref="I7:K7" xr:uid="{31ADAF6D-690D-4393-92D3-C270327BE4DC}"/>
  </dataValidations>
  <hyperlinks>
    <hyperlink ref="L130:N130" location="'MCC - initiale'!M13" display="Voir la « M13 »" xr:uid="{88C25BD2-3D48-4E14-91BC-D416650B026C}"/>
    <hyperlink ref="L119:N119" r:id="rId1" location="!displayFolder/00085135049" display="ID 85135049" xr:uid="{D4A09638-FEE2-4A78-B572-AB5AFF09CDA7}"/>
    <hyperlink ref="L120:N120" r:id="rId2" location="!displayFolder/00085135049" display="ID 85135049" xr:uid="{BC3C1479-3CEF-42B4-9932-E2E21AB7F170}"/>
    <hyperlink ref="L122:N122" r:id="rId3" location="!displayFolder/00085135049" display="ID 85135049" xr:uid="{2503F0F4-D9EF-4CE5-A219-77F0F6D933C9}"/>
    <hyperlink ref="L123:N123" r:id="rId4" location="!displayFolder/00085135049" display="ID 85135049" xr:uid="{04D3B2F4-42D3-4095-8339-B695300DBD77}"/>
    <hyperlink ref="L124:N124" r:id="rId5" location="!displayFolder/00085135049" display="ID 85135049" xr:uid="{26738A80-D944-4759-BE62-6D170F5E9780}"/>
    <hyperlink ref="L125:N125" r:id="rId6" location="!displayFolder/00085135049" display="ID 85135049" xr:uid="{6EFF54C7-377A-4095-92D2-46A5BB5EABA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3" id="{C7B05A96-6FCB-4993-9499-FE2465C748A4}">
            <xm:f>'Identification du bien'!$D$12="Individu (personne physique)"</xm:f>
            <x14:dxf>
              <fill>
                <patternFill>
                  <bgColor theme="3" tint="0.89996032593768116"/>
                </patternFill>
              </fill>
            </x14:dxf>
          </x14:cfRule>
          <xm:sqref>F24:F26 F29</xm:sqref>
        </x14:conditionalFormatting>
        <x14:conditionalFormatting xmlns:xm="http://schemas.microsoft.com/office/excel/2006/main">
          <x14:cfRule type="expression" priority="62" id="{2B51CE9C-1231-4824-9B1C-FC0C99C7EEF2}">
            <xm:f>'Identification du bien'!$D$12="Copropriété (syndicat)"</xm:f>
            <x14:dxf>
              <fill>
                <patternFill>
                  <bgColor theme="3" tint="0.89996032593768116"/>
                </patternFill>
              </fill>
            </x14:dxf>
          </x14:cfRule>
          <xm:sqref>G24:G29</xm:sqref>
        </x14:conditionalFormatting>
        <x14:conditionalFormatting xmlns:xm="http://schemas.microsoft.com/office/excel/2006/main">
          <x14:cfRule type="expression" priority="61" id="{ADEC54AA-770A-44BE-AA97-FCEFAB9B0225}">
            <xm:f>'Identification du bien'!$D$12="Entreprise privée"</xm:f>
            <x14:dxf>
              <fill>
                <patternFill>
                  <bgColor theme="3" tint="0.89996032593768116"/>
                </patternFill>
              </fill>
            </x14:dxf>
          </x14:cfRule>
          <xm:sqref>H24:H26 H29</xm:sqref>
        </x14:conditionalFormatting>
        <x14:conditionalFormatting xmlns:xm="http://schemas.microsoft.com/office/excel/2006/main">
          <x14:cfRule type="expression" priority="60" id="{E5E11474-8BD0-49F3-89E6-2091860266EE}">
            <xm:f>OR('Identification du bien'!$D$12="Municipalité",'Identification du bien'!$D$12="Autorité publique autochtone")</xm:f>
            <x14:dxf>
              <fill>
                <patternFill>
                  <bgColor theme="3" tint="0.89996032593768116"/>
                </patternFill>
              </fill>
            </x14:dxf>
          </x14:cfRule>
          <xm:sqref>I24:I27 I29</xm:sqref>
        </x14:conditionalFormatting>
        <x14:conditionalFormatting xmlns:xm="http://schemas.microsoft.com/office/excel/2006/main">
          <x14:cfRule type="expression" priority="59" id="{5C8E115B-4DD9-496E-AFE1-B80B7E6C62F6}">
            <xm:f>'Identification du bien'!$D$12="Organisme à but non lucratif"</xm:f>
            <x14:dxf>
              <fill>
                <patternFill>
                  <bgColor theme="3" tint="0.89996032593768116"/>
                </patternFill>
              </fill>
            </x14:dxf>
          </x14:cfRule>
          <xm:sqref>J24:J29</xm:sqref>
        </x14:conditionalFormatting>
        <x14:conditionalFormatting xmlns:xm="http://schemas.microsoft.com/office/excel/2006/main">
          <x14:cfRule type="expression" priority="58" id="{3DC2C995-0E9F-4179-B65A-49CC6E1E6BDC}">
            <xm:f>OR('Identification du bien'!$D$12="Organisme du réseau de l’éducation, de la santé et des services sociaux",'Identification du bien'!$D$12="Établissement d'enseignement autochtone")</xm:f>
            <x14:dxf>
              <fill>
                <patternFill>
                  <bgColor theme="3" tint="0.89996032593768116"/>
                </patternFill>
              </fill>
            </x14:dxf>
          </x14:cfRule>
          <xm:sqref>K24:K26 K29</xm:sqref>
        </x14:conditionalFormatting>
        <x14:conditionalFormatting xmlns:xm="http://schemas.microsoft.com/office/excel/2006/main">
          <x14:cfRule type="expression" priority="2" id="{79974DAD-9069-4049-BF23-4791038D5C25}">
            <xm:f>'Identification du bien'!$D$12="Organisme paramunicipal"</xm:f>
            <x14:dxf>
              <fill>
                <patternFill>
                  <bgColor theme="3" tint="0.89996032593768116"/>
                </patternFill>
              </fill>
            </x14:dxf>
          </x14:cfRule>
          <xm:sqref>L24:L26 L29</xm:sqref>
        </x14:conditionalFormatting>
        <x14:conditionalFormatting xmlns:xm="http://schemas.microsoft.com/office/excel/2006/main">
          <x14:cfRule type="expression" priority="1" id="{F33EB638-3016-407E-945C-6927C2419C3A}">
            <xm:f>'Identification du bien'!$D$12="Organisation, organisme, société ou groupe autochtone"</xm:f>
            <x14:dxf>
              <fill>
                <patternFill>
                  <bgColor theme="3" tint="0.89996032593768116"/>
                </patternFill>
              </fill>
            </x14:dxf>
          </x14:cfRule>
          <xm:sqref>M24:M29</xm:sqref>
        </x14:conditionalFormatting>
        <x14:conditionalFormatting xmlns:xm="http://schemas.microsoft.com/office/excel/2006/main">
          <x14:cfRule type="expression" priority="56" id="{6FF8B524-E56D-4677-9C57-532448907346}">
            <xm:f>'Identification du bien'!$D$12="Autre"</xm:f>
            <x14:dxf>
              <fill>
                <patternFill>
                  <bgColor theme="3" tint="0.89996032593768116"/>
                </patternFill>
              </fill>
            </x14:dxf>
          </x14:cfRule>
          <xm:sqref>N24:N26 N29</xm:sqref>
        </x14:conditionalFormatting>
        <x14:conditionalFormatting xmlns:xm="http://schemas.microsoft.com/office/excel/2006/main">
          <x14:cfRule type="expression" priority="37" id="{E49ACA15-24D0-49AE-A54A-6188A2DBE1A1}">
            <xm:f>'Identification du bien'!$D$12="Autre"</xm:f>
            <x14:dxf>
              <fill>
                <patternFill>
                  <bgColor theme="3" tint="0.89996032593768116"/>
                </patternFill>
              </fill>
            </x14:dxf>
          </x14:cfRule>
          <xm:sqref>N27:N28</xm:sqref>
        </x14:conditionalFormatting>
      </x14:conditionalFormattings>
    </ext>
    <ext xmlns:x14="http://schemas.microsoft.com/office/spreadsheetml/2009/9/main" uri="{CCE6A557-97BC-4b89-ADB6-D9C93CAAB3DF}">
      <x14:dataValidations xmlns:xm="http://schemas.microsoft.com/office/excel/2006/main" xWindow="1292" yWindow="554" count="12">
        <x14:dataValidation type="list" allowBlank="1" showInputMessage="1" showErrorMessage="1" prompt="Choisissez une option." xr:uid="{89203B03-E2B8-46F2-9B74-76FCCCF3FEC1}">
          <x14:formula1>
            <xm:f>Sources!$C$31:$C$32</xm:f>
          </x14:formula1>
          <xm:sqref>H36 I16:I17 I30 I19:I21 H42 H32:H34 H39:H40</xm:sqref>
        </x14:dataValidation>
        <x14:dataValidation type="list" allowBlank="1" showInputMessage="1" showErrorMessage="1" prompt="Choisissez une option. " xr:uid="{8EBB14E7-8992-473B-9697-422DE178197E}">
          <x14:formula1>
            <xm:f>_xlfn.ANCHORARRAY('Données_MRC&amp;Villes'!$K$2)</xm:f>
          </x14:formula1>
          <xm:sqref>I11:N11</xm:sqref>
        </x14:dataValidation>
        <x14:dataValidation type="list" allowBlank="1" showInputMessage="1" showErrorMessage="1" prompt="Choisissez une option. " xr:uid="{A48C71D7-47BB-4951-B323-169D7DB75B41}">
          <x14:formula1>
            <xm:f>'Données_MRC&amp;Villes'!$M$2:$M$18</xm:f>
          </x14:formula1>
          <xm:sqref>I9:N9</xm:sqref>
        </x14:dataValidation>
        <x14:dataValidation type="list" allowBlank="1" showInputMessage="1" showErrorMessage="1" prompt="Choisissez une option. " xr:uid="{63362663-1FD5-4D83-B478-C0F4A6C8D595}">
          <x14:formula1>
            <xm:f>_xlfn.ANCHORARRAY('Données_MRC&amp;Villes'!$J$2)</xm:f>
          </x14:formula1>
          <xm:sqref>I10:N10</xm:sqref>
        </x14:dataValidation>
        <x14:dataValidation type="list" allowBlank="1" showInputMessage="1" showErrorMessage="1" xr:uid="{87898D33-DEB0-4D96-B525-396877D0CD2E}">
          <x14:formula1>
            <xm:f>Sources!$A$37:$A$41</xm:f>
          </x14:formula1>
          <xm:sqref>H43</xm:sqref>
        </x14:dataValidation>
        <x14:dataValidation type="list" allowBlank="1" showInputMessage="1" showErrorMessage="1" prompt="Utilisez le menu déroulant." xr:uid="{830EB44E-78F1-47E4-8929-4FB34943D4A3}">
          <x14:formula1>
            <xm:f>Sources!$C$43:$C$44</xm:f>
          </x14:formula1>
          <xm:sqref>F114:G114 F116:G116</xm:sqref>
        </x14:dataValidation>
        <x14:dataValidation type="list" allowBlank="1" showInputMessage="1" showErrorMessage="1" prompt="Utilisez le menu déroulant." xr:uid="{E0569887-F3F1-4560-8073-395D6B1FF886}">
          <x14:formula1>
            <xm:f>Sources!$E$22:$E$24</xm:f>
          </x14:formula1>
          <xm:sqref>F115:G115</xm:sqref>
        </x14:dataValidation>
        <x14:dataValidation type="list" allowBlank="1" showInputMessage="1" showErrorMessage="1" prompt="Utilisez le menu déroulant." xr:uid="{33166D98-AD6F-4E57-8602-14A1CDE984D1}">
          <x14:formula1>
            <xm:f>Sources!$D$43:$D$45</xm:f>
          </x14:formula1>
          <xm:sqref>F45:G54 F56:G65</xm:sqref>
        </x14:dataValidation>
        <x14:dataValidation type="list" allowBlank="1" showInputMessage="1" showErrorMessage="1" prompt="Utilisez le menu déroulant." xr:uid="{54C0357E-0072-4980-8603-E27A323E6B72}">
          <x14:formula1>
            <xm:f>Sources!$B$43:$B$50</xm:f>
          </x14:formula1>
          <xm:sqref>D45:E54 D56:E65</xm:sqref>
        </x14:dataValidation>
        <x14:dataValidation type="list" allowBlank="1" showInputMessage="1" showErrorMessage="1" prompt="Utilisez le menu déroulant." xr:uid="{BAF8FA68-34E0-4692-923E-AECFD27AB249}">
          <x14:formula1>
            <xm:f>Sources!$A$43:$A$51</xm:f>
          </x14:formula1>
          <xm:sqref>H45:J54 H56:J65</xm:sqref>
        </x14:dataValidation>
        <x14:dataValidation type="list" allowBlank="1" showInputMessage="1" showErrorMessage="1" prompt="Utilisez le menu déroulant." xr:uid="{2C66DFCD-0FB6-4BBD-9D79-96A30B393C44}">
          <x14:formula1>
            <xm:f>Sources!$D$22:$D$24</xm:f>
          </x14:formula1>
          <xm:sqref>D68:D77 D79:D88</xm:sqref>
        </x14:dataValidation>
        <x14:dataValidation type="list" allowBlank="1" showInputMessage="1" showErrorMessage="1" prompt="Utilisez le menu déroulant." xr:uid="{B6881A7F-1DE8-4B07-B497-4637ED7EE45F}">
          <x14:formula1>
            <xm:f>Sources!$C$43:$C$45</xm:f>
          </x14:formula1>
          <xm:sqref>D91:D100 D102:D111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51534-A2E7-4957-AA4B-7FC865C7BB96}">
  <sheetPr codeName="Feuil4"/>
  <dimension ref="B1:P42"/>
  <sheetViews>
    <sheetView showGridLines="0" zoomScale="115" zoomScaleNormal="115" workbookViewId="0">
      <selection activeCell="B2" sqref="B2:M3"/>
    </sheetView>
  </sheetViews>
  <sheetFormatPr baseColWidth="10" defaultRowHeight="15" x14ac:dyDescent="0.25"/>
  <cols>
    <col min="1" max="1" width="11.42578125" customWidth="1"/>
    <col min="4" max="13" width="12.7109375" customWidth="1"/>
  </cols>
  <sheetData>
    <row r="1" spans="2:16" s="2" customFormat="1" ht="15.75" thickBot="1" x14ac:dyDescent="0.3">
      <c r="P1"/>
    </row>
    <row r="2" spans="2:16" s="2" customFormat="1" ht="80.25" customHeight="1" thickTop="1" x14ac:dyDescent="0.25">
      <c r="B2" s="172" t="str">
        <f>'MCC - initiale'!B2</f>
        <v>PROGRAMME D'ENTENTES EN PATRIMOINE 
RESTAURATION ET PRÉSERVATION DES BIENS PATRIMONIAUX PROTÉGÉS PAR LE GOUVEREMENT DU QUÉBEC</v>
      </c>
      <c r="C2" s="173"/>
      <c r="D2" s="173"/>
      <c r="E2" s="173"/>
      <c r="F2" s="173"/>
      <c r="G2" s="173"/>
      <c r="H2" s="173"/>
      <c r="I2" s="173"/>
      <c r="J2" s="173"/>
      <c r="K2" s="173"/>
      <c r="L2" s="173"/>
      <c r="M2" s="174"/>
      <c r="P2"/>
    </row>
    <row r="3" spans="2:16" s="2" customFormat="1" ht="0.75" customHeight="1" thickBot="1" x14ac:dyDescent="0.3">
      <c r="B3" s="175"/>
      <c r="C3" s="176"/>
      <c r="D3" s="176"/>
      <c r="E3" s="176"/>
      <c r="F3" s="176"/>
      <c r="G3" s="176"/>
      <c r="H3" s="176"/>
      <c r="I3" s="176"/>
      <c r="J3" s="176"/>
      <c r="K3" s="176"/>
      <c r="L3" s="176"/>
      <c r="M3" s="177"/>
      <c r="P3"/>
    </row>
    <row r="4" spans="2:16" s="2" customFormat="1" ht="39.950000000000003" customHeight="1" thickTop="1" thickBot="1" x14ac:dyDescent="0.3">
      <c r="B4" s="119" t="str">
        <f>'MCC - initiale'!B4</f>
        <v>FORMULAIRE DE DEMANDE ET DE REDDITION DE COMPTES</v>
      </c>
      <c r="C4" s="119"/>
      <c r="D4" s="119"/>
      <c r="E4" s="119"/>
      <c r="F4" s="119"/>
      <c r="G4" s="119"/>
      <c r="H4" s="119"/>
      <c r="I4" s="119"/>
      <c r="J4" s="119"/>
      <c r="K4" s="119"/>
      <c r="L4" s="119"/>
      <c r="M4" s="119"/>
      <c r="P4"/>
    </row>
    <row r="5" spans="2:16" s="2" customFormat="1" ht="22.15" customHeight="1" thickTop="1" thickBot="1" x14ac:dyDescent="0.3">
      <c r="B5" s="120" t="str">
        <f>'MCC - initiale'!B5</f>
        <v>IDENTIFICATION DE LA DEMANDE</v>
      </c>
      <c r="C5" s="120"/>
      <c r="D5" s="120"/>
      <c r="E5" s="120"/>
      <c r="F5" s="120"/>
      <c r="G5" s="120"/>
      <c r="H5" s="120"/>
      <c r="I5" s="120"/>
      <c r="J5" s="120"/>
      <c r="K5" s="120"/>
      <c r="L5" s="120"/>
      <c r="M5" s="120"/>
      <c r="P5"/>
    </row>
    <row r="6" spans="2:16" s="2" customFormat="1" ht="21.95" customHeight="1" thickTop="1" thickBot="1" x14ac:dyDescent="0.3">
      <c r="B6" s="101" t="str">
        <f>'MCC - initiale'!B6</f>
        <v>N° id bien PIMIQ</v>
      </c>
      <c r="C6" s="102"/>
      <c r="D6" s="101" t="str">
        <f>'MCC - initiale'!D6</f>
        <v>N° dossier de la demande dans Constellio</v>
      </c>
      <c r="E6" s="102"/>
      <c r="F6" s="101" t="str">
        <f>'MCC - initiale'!F6</f>
        <v>N° demande accompagnement travaux</v>
      </c>
      <c r="G6" s="103"/>
      <c r="H6" s="103"/>
      <c r="I6" s="101" t="str">
        <f>'MCC - initiale'!I6</f>
        <v>N° demande autorisation de travaux</v>
      </c>
      <c r="J6" s="103"/>
      <c r="K6" s="103"/>
      <c r="L6" s="101" t="str">
        <f>'MCC - initiale'!L6</f>
        <v>N° DAF di@pason</v>
      </c>
      <c r="M6" s="102"/>
      <c r="O6" s="59"/>
      <c r="P6" s="59"/>
    </row>
    <row r="7" spans="2:16" s="2" customFormat="1" ht="21.95" customHeight="1" thickTop="1" thickBot="1" x14ac:dyDescent="0.3">
      <c r="B7" s="108">
        <f>'MCC - initiale'!B7</f>
        <v>0</v>
      </c>
      <c r="C7" s="110"/>
      <c r="D7" s="108">
        <f>'MCC - initiale'!D7</f>
        <v>0</v>
      </c>
      <c r="E7" s="110"/>
      <c r="F7" s="108">
        <f>'MCC - initiale'!F7</f>
        <v>0</v>
      </c>
      <c r="G7" s="109"/>
      <c r="H7" s="110"/>
      <c r="I7" s="108">
        <f>'MCC - initiale'!I7</f>
        <v>0</v>
      </c>
      <c r="J7" s="109"/>
      <c r="K7" s="110"/>
      <c r="L7" s="108">
        <f>'MCC - initiale'!L7</f>
        <v>0</v>
      </c>
      <c r="M7" s="110"/>
      <c r="N7" s="118"/>
      <c r="O7" s="118"/>
      <c r="P7" s="118"/>
    </row>
    <row r="8" spans="2:16" s="2" customFormat="1" ht="5.0999999999999996" customHeight="1" thickTop="1" thickBot="1" x14ac:dyDescent="0.3">
      <c r="B8" s="124"/>
      <c r="C8" s="124"/>
      <c r="D8" s="124"/>
      <c r="E8" s="124"/>
      <c r="F8" s="124"/>
      <c r="G8" s="124"/>
      <c r="H8" s="124"/>
      <c r="I8" s="124"/>
      <c r="J8" s="124"/>
      <c r="K8" s="124"/>
      <c r="L8" s="124"/>
      <c r="M8" s="124"/>
      <c r="P8"/>
    </row>
    <row r="9" spans="2:16" s="2" customFormat="1" ht="20.100000000000001" customHeight="1" thickTop="1" thickBot="1" x14ac:dyDescent="0.3">
      <c r="B9" s="121" t="str">
        <f>'MCC - initiale'!B9</f>
        <v xml:space="preserve">Dans quelle région administrative le bien est-il situé ? </v>
      </c>
      <c r="C9" s="121"/>
      <c r="D9" s="121"/>
      <c r="E9" s="121"/>
      <c r="F9" s="121"/>
      <c r="G9" s="121"/>
      <c r="H9" s="121"/>
      <c r="I9" s="125">
        <f>'MCC - initiale'!I9</f>
        <v>0</v>
      </c>
      <c r="J9" s="125"/>
      <c r="K9" s="125"/>
      <c r="L9" s="125"/>
      <c r="M9" s="125"/>
      <c r="P9"/>
    </row>
    <row r="10" spans="2:16" s="2" customFormat="1" ht="20.100000000000001" customHeight="1" thickTop="1" thickBot="1" x14ac:dyDescent="0.3">
      <c r="B10" s="121" t="str">
        <f>'MCC - initiale'!B10</f>
        <v xml:space="preserve">Sur le territoire de quelle organisation territoriale (MRC, agglomération, ville liée, etc.) le bien est-il situé ? </v>
      </c>
      <c r="C10" s="121"/>
      <c r="D10" s="121"/>
      <c r="E10" s="121"/>
      <c r="F10" s="121"/>
      <c r="G10" s="121"/>
      <c r="H10" s="121"/>
      <c r="I10" s="125">
        <f>'MCC - initiale'!I10</f>
        <v>0</v>
      </c>
      <c r="J10" s="125"/>
      <c r="K10" s="125"/>
      <c r="L10" s="125"/>
      <c r="M10" s="125"/>
      <c r="P10"/>
    </row>
    <row r="11" spans="2:16" s="2" customFormat="1" ht="20.100000000000001" customHeight="1" thickTop="1" thickBot="1" x14ac:dyDescent="0.3">
      <c r="B11" s="121" t="str">
        <f>'MCC - initiale'!B11</f>
        <v>Dans quelle muninicipalité locale le bien est-il situé ?</v>
      </c>
      <c r="C11" s="121"/>
      <c r="D11" s="121"/>
      <c r="E11" s="121"/>
      <c r="F11" s="121"/>
      <c r="G11" s="121"/>
      <c r="H11" s="121"/>
      <c r="I11" s="125">
        <f>'MCC - initiale'!I11</f>
        <v>0</v>
      </c>
      <c r="J11" s="125"/>
      <c r="K11" s="125"/>
      <c r="L11" s="125"/>
      <c r="M11" s="125"/>
      <c r="P11"/>
    </row>
    <row r="12" spans="2:16" ht="22.15" customHeight="1" thickTop="1" thickBot="1" x14ac:dyDescent="0.3">
      <c r="B12" s="120" t="s">
        <v>2844</v>
      </c>
      <c r="C12" s="120"/>
      <c r="D12" s="120"/>
      <c r="E12" s="120"/>
      <c r="F12" s="120"/>
      <c r="G12" s="120"/>
      <c r="H12" s="120"/>
      <c r="I12" s="120"/>
      <c r="J12" s="120"/>
      <c r="K12" s="120"/>
      <c r="L12" s="120"/>
      <c r="M12" s="120"/>
    </row>
    <row r="13" spans="2:16" ht="41.25" customHeight="1" thickTop="1" thickBot="1" x14ac:dyDescent="0.3">
      <c r="B13" s="105" t="s">
        <v>2808</v>
      </c>
      <c r="C13" s="105"/>
      <c r="D13" s="105"/>
      <c r="E13" s="105"/>
      <c r="F13" s="105"/>
      <c r="G13" s="105"/>
      <c r="H13" s="67"/>
      <c r="I13" s="125" t="str">
        <f>IF(H13="Refusée","Si la réponse est ''Refusé'', veuillez noter les éléments qui ont contribués à cette décision ci-dessous (H37). Une lettre de non-priorisation devra être transmise pour informer le demandeur de la décision.","")</f>
        <v/>
      </c>
      <c r="J13" s="125"/>
      <c r="K13" s="125"/>
      <c r="L13" s="125"/>
      <c r="M13" s="125"/>
    </row>
    <row r="14" spans="2:16" ht="30" customHeight="1" thickTop="1" thickBot="1" x14ac:dyDescent="0.3">
      <c r="B14" s="105" t="s">
        <v>2950</v>
      </c>
      <c r="C14" s="105"/>
      <c r="D14" s="105"/>
      <c r="E14" s="105"/>
      <c r="F14" s="105"/>
      <c r="G14" s="105"/>
      <c r="H14" s="194"/>
      <c r="I14" s="194"/>
      <c r="J14" s="194"/>
      <c r="K14" s="194"/>
      <c r="L14" s="194"/>
      <c r="M14" s="194"/>
    </row>
    <row r="15" spans="2:16" ht="30" customHeight="1" thickTop="1" thickBot="1" x14ac:dyDescent="0.3">
      <c r="B15" s="160" t="s">
        <v>2987</v>
      </c>
      <c r="C15" s="162"/>
      <c r="D15" s="71" t="s">
        <v>2763</v>
      </c>
      <c r="E15" s="71" t="s">
        <v>2764</v>
      </c>
      <c r="F15" s="71" t="s">
        <v>2765</v>
      </c>
      <c r="G15" s="71" t="s">
        <v>2766</v>
      </c>
      <c r="H15" s="71" t="s">
        <v>2767</v>
      </c>
      <c r="I15" s="71" t="s">
        <v>2768</v>
      </c>
      <c r="J15" s="71" t="s">
        <v>2769</v>
      </c>
      <c r="K15" s="71" t="s">
        <v>2770</v>
      </c>
      <c r="L15" s="71" t="s">
        <v>2771</v>
      </c>
      <c r="M15" s="71" t="s">
        <v>2772</v>
      </c>
    </row>
    <row r="16" spans="2:16" ht="30" customHeight="1" thickTop="1" thickBot="1" x14ac:dyDescent="0.3">
      <c r="B16" s="181"/>
      <c r="C16" s="182"/>
      <c r="D16" s="95" t="b">
        <v>0</v>
      </c>
      <c r="E16" s="95" t="b">
        <v>0</v>
      </c>
      <c r="F16" s="95" t="b">
        <v>0</v>
      </c>
      <c r="G16" s="95" t="b">
        <v>0</v>
      </c>
      <c r="H16" s="23" t="b">
        <v>0</v>
      </c>
      <c r="I16" s="23" t="b">
        <v>0</v>
      </c>
      <c r="J16" s="23" t="b">
        <v>0</v>
      </c>
      <c r="K16" s="23" t="b">
        <v>0</v>
      </c>
      <c r="L16" s="23" t="b">
        <v>0</v>
      </c>
      <c r="M16" s="23" t="b">
        <v>0</v>
      </c>
    </row>
    <row r="17" spans="2:13" ht="30" customHeight="1" thickTop="1" thickBot="1" x14ac:dyDescent="0.3">
      <c r="B17" s="181"/>
      <c r="C17" s="182"/>
      <c r="D17" s="71" t="s">
        <v>2773</v>
      </c>
      <c r="E17" s="71" t="s">
        <v>2774</v>
      </c>
      <c r="F17" s="71" t="s">
        <v>2775</v>
      </c>
      <c r="G17" s="71" t="s">
        <v>2776</v>
      </c>
      <c r="H17" s="71" t="s">
        <v>2777</v>
      </c>
      <c r="I17" s="71" t="s">
        <v>2778</v>
      </c>
      <c r="J17" s="71" t="s">
        <v>2779</v>
      </c>
      <c r="K17" s="71" t="s">
        <v>2780</v>
      </c>
      <c r="L17" s="71" t="s">
        <v>2781</v>
      </c>
      <c r="M17" s="71" t="s">
        <v>2782</v>
      </c>
    </row>
    <row r="18" spans="2:13" ht="30" customHeight="1" thickTop="1" thickBot="1" x14ac:dyDescent="0.3">
      <c r="B18" s="183"/>
      <c r="C18" s="184"/>
      <c r="D18" s="95" t="b">
        <v>0</v>
      </c>
      <c r="E18" s="95" t="b">
        <v>0</v>
      </c>
      <c r="F18" s="95" t="b">
        <v>0</v>
      </c>
      <c r="G18" s="95" t="b">
        <v>0</v>
      </c>
      <c r="H18" s="95" t="b">
        <v>0</v>
      </c>
      <c r="I18" s="95" t="b">
        <v>0</v>
      </c>
      <c r="J18" s="95" t="b">
        <v>0</v>
      </c>
      <c r="K18" s="95" t="b">
        <v>0</v>
      </c>
      <c r="L18" s="95" t="b">
        <v>0</v>
      </c>
      <c r="M18" s="95" t="b">
        <v>0</v>
      </c>
    </row>
    <row r="19" spans="2:13" ht="22.15" customHeight="1" thickTop="1" thickBot="1" x14ac:dyDescent="0.3">
      <c r="B19" s="120" t="s">
        <v>2843</v>
      </c>
      <c r="C19" s="120"/>
      <c r="D19" s="120"/>
      <c r="E19" s="120"/>
      <c r="F19" s="120"/>
      <c r="G19" s="120"/>
      <c r="H19" s="120"/>
      <c r="I19" s="120"/>
      <c r="J19" s="120"/>
      <c r="K19" s="120"/>
      <c r="L19" s="120"/>
      <c r="M19" s="120"/>
    </row>
    <row r="20" spans="2:13" ht="35.25" customHeight="1" thickTop="1" thickBot="1" x14ac:dyDescent="0.3">
      <c r="B20" s="105" t="s">
        <v>2809</v>
      </c>
      <c r="C20" s="105"/>
      <c r="D20" s="105"/>
      <c r="E20" s="105"/>
      <c r="F20" s="105"/>
      <c r="G20" s="105"/>
      <c r="H20" s="67"/>
      <c r="I20" s="125" t="str">
        <f>IF(H20="Oui","Si la réponse est « Oui », le propriétaire doit en être informé dans la lettre de priorisation.","")</f>
        <v/>
      </c>
      <c r="J20" s="125"/>
      <c r="K20" s="125"/>
      <c r="L20" s="125"/>
      <c r="M20" s="125"/>
    </row>
    <row r="21" spans="2:13" ht="23.25" customHeight="1" thickTop="1" thickBot="1" x14ac:dyDescent="0.3">
      <c r="B21" s="105" t="s">
        <v>2755</v>
      </c>
      <c r="C21" s="105"/>
      <c r="D21" s="105"/>
      <c r="E21" s="105"/>
      <c r="F21" s="105"/>
      <c r="G21" s="105"/>
      <c r="H21" s="67"/>
      <c r="I21" s="125" t="str">
        <f>IF(H21="Non","Si la réponse est « Non », vous devez faire les listes des éléments ayant contribués à la décision ci-bas.","")</f>
        <v/>
      </c>
      <c r="J21" s="125"/>
      <c r="K21" s="125"/>
      <c r="L21" s="125"/>
      <c r="M21" s="125"/>
    </row>
    <row r="22" spans="2:13" ht="22.15" customHeight="1" thickTop="1" thickBot="1" x14ac:dyDescent="0.3">
      <c r="B22" s="105" t="s">
        <v>2952</v>
      </c>
      <c r="C22" s="105"/>
      <c r="D22" s="105"/>
      <c r="E22" s="105"/>
      <c r="F22" s="105"/>
      <c r="G22" s="105"/>
      <c r="H22" s="187"/>
      <c r="I22" s="187"/>
      <c r="J22" s="187"/>
      <c r="K22" s="187"/>
      <c r="L22" s="187"/>
      <c r="M22" s="187"/>
    </row>
    <row r="23" spans="2:13" ht="35.25" customHeight="1" thickTop="1" thickBot="1" x14ac:dyDescent="0.3">
      <c r="B23" s="116" t="s">
        <v>2754</v>
      </c>
      <c r="C23" s="127"/>
      <c r="D23" s="127"/>
      <c r="E23" s="127"/>
      <c r="F23" s="127"/>
      <c r="G23" s="117"/>
      <c r="H23" s="67"/>
      <c r="I23" s="108" t="str">
        <f>IF(H23="Oui","Si la réponse est « Oui », indiquez les recommandations du Comité. Le propriétaire doit en être informé dans la lettre de priorisation.","")</f>
        <v/>
      </c>
      <c r="J23" s="109"/>
      <c r="K23" s="109"/>
      <c r="L23" s="109"/>
      <c r="M23" s="110"/>
    </row>
    <row r="24" spans="2:13" ht="35.25" customHeight="1" thickTop="1" thickBot="1" x14ac:dyDescent="0.3">
      <c r="B24" s="105" t="s">
        <v>2951</v>
      </c>
      <c r="C24" s="105"/>
      <c r="D24" s="105"/>
      <c r="E24" s="105"/>
      <c r="F24" s="105"/>
      <c r="G24" s="105"/>
      <c r="H24" s="187"/>
      <c r="I24" s="187"/>
      <c r="J24" s="187"/>
      <c r="K24" s="187"/>
      <c r="L24" s="187"/>
      <c r="M24" s="187"/>
    </row>
    <row r="25" spans="2:13" ht="45.6" customHeight="1" thickTop="1" thickBot="1" x14ac:dyDescent="0.3">
      <c r="B25" s="116" t="s">
        <v>2799</v>
      </c>
      <c r="C25" s="127"/>
      <c r="D25" s="127"/>
      <c r="E25" s="127"/>
      <c r="F25" s="127"/>
      <c r="G25" s="117"/>
      <c r="H25" s="20"/>
      <c r="I25" s="108" t="str">
        <f>IF(H25="Montant diminué","Précisez ci-bas la subvention maximale recommandée par le Comité. Le propriétaire doit en être informé dans la lettre de priorisation.","")</f>
        <v/>
      </c>
      <c r="J25" s="109"/>
      <c r="K25" s="109"/>
      <c r="L25" s="109"/>
      <c r="M25" s="110"/>
    </row>
    <row r="26" spans="2:13" ht="35.25" customHeight="1" thickTop="1" thickBot="1" x14ac:dyDescent="0.3">
      <c r="B26" s="116" t="s">
        <v>2953</v>
      </c>
      <c r="C26" s="127"/>
      <c r="D26" s="127"/>
      <c r="E26" s="127"/>
      <c r="F26" s="127"/>
      <c r="G26" s="117"/>
      <c r="H26" s="191">
        <v>0</v>
      </c>
      <c r="I26" s="192"/>
      <c r="J26" s="192"/>
      <c r="K26" s="192"/>
      <c r="L26" s="192"/>
      <c r="M26" s="193"/>
    </row>
    <row r="27" spans="2:13" ht="35.25" customHeight="1" thickTop="1" thickBot="1" x14ac:dyDescent="0.3">
      <c r="B27" s="116" t="s">
        <v>2802</v>
      </c>
      <c r="C27" s="127"/>
      <c r="D27" s="127"/>
      <c r="E27" s="127"/>
      <c r="F27" s="127"/>
      <c r="G27" s="117"/>
      <c r="H27" s="191">
        <f>IF(H25="Montant demandé par le propriétaire",'Sommaire_Demande initiale'!K8,H26)</f>
        <v>0</v>
      </c>
      <c r="I27" s="192"/>
      <c r="J27" s="192"/>
      <c r="K27" s="192"/>
      <c r="L27" s="192"/>
      <c r="M27" s="193"/>
    </row>
    <row r="28" spans="2:13" ht="35.25" customHeight="1" thickTop="1" thickBot="1" x14ac:dyDescent="0.3">
      <c r="B28" s="116" t="s">
        <v>2803</v>
      </c>
      <c r="C28" s="127"/>
      <c r="D28" s="127"/>
      <c r="E28" s="127"/>
      <c r="F28" s="127"/>
      <c r="G28" s="117"/>
      <c r="H28" s="67"/>
      <c r="I28" s="108" t="str">
        <f>IF(H28="Oui","Si la réponse est « Oui », indiquez ci-bas les documents requis par le Comité. Ces documents doivent être énumérés dans la lettre de priorisation.","")</f>
        <v/>
      </c>
      <c r="J28" s="109"/>
      <c r="K28" s="109"/>
      <c r="L28" s="109"/>
      <c r="M28" s="110"/>
    </row>
    <row r="29" spans="2:13" ht="35.25" customHeight="1" thickTop="1" thickBot="1" x14ac:dyDescent="0.3">
      <c r="B29" s="105" t="s">
        <v>2804</v>
      </c>
      <c r="C29" s="105"/>
      <c r="D29" s="105"/>
      <c r="E29" s="105"/>
      <c r="F29" s="105"/>
      <c r="G29" s="105"/>
      <c r="H29" s="188"/>
      <c r="I29" s="189"/>
      <c r="J29" s="189"/>
      <c r="K29" s="189"/>
      <c r="L29" s="189"/>
      <c r="M29" s="190"/>
    </row>
    <row r="30" spans="2:13" ht="35.25" customHeight="1" thickTop="1" thickBot="1" x14ac:dyDescent="0.3">
      <c r="B30" s="116" t="s">
        <v>2759</v>
      </c>
      <c r="C30" s="127"/>
      <c r="D30" s="127"/>
      <c r="E30" s="127"/>
      <c r="F30" s="127"/>
      <c r="G30" s="117"/>
      <c r="H30" s="67"/>
      <c r="I30" s="108" t="str">
        <f>IF(H30="Oui","Si la réponse est « Oui », indiquez les documents requis par le Comité. Ces documents doivent être énumérés dans la lettre de priorisation.","")</f>
        <v/>
      </c>
      <c r="J30" s="109"/>
      <c r="K30" s="109"/>
      <c r="L30" s="109"/>
      <c r="M30" s="110"/>
    </row>
    <row r="31" spans="2:13" ht="35.25" customHeight="1" thickTop="1" thickBot="1" x14ac:dyDescent="0.3">
      <c r="B31" s="105" t="s">
        <v>2805</v>
      </c>
      <c r="C31" s="105"/>
      <c r="D31" s="105"/>
      <c r="E31" s="105"/>
      <c r="F31" s="105"/>
      <c r="G31" s="105"/>
      <c r="H31" s="188"/>
      <c r="I31" s="189"/>
      <c r="J31" s="189"/>
      <c r="K31" s="189"/>
      <c r="L31" s="189"/>
      <c r="M31" s="190"/>
    </row>
    <row r="32" spans="2:13" ht="22.15" customHeight="1" thickTop="1" thickBot="1" x14ac:dyDescent="0.3">
      <c r="B32" s="197" t="s">
        <v>2691</v>
      </c>
      <c r="C32" s="197"/>
      <c r="D32" s="197"/>
      <c r="E32" s="197"/>
      <c r="F32" s="197"/>
      <c r="G32" s="197"/>
      <c r="H32" s="197"/>
      <c r="I32" s="197"/>
      <c r="J32" s="197"/>
      <c r="K32" s="197"/>
      <c r="L32" s="197"/>
      <c r="M32" s="197"/>
    </row>
    <row r="33" spans="2:13" ht="25.15" customHeight="1" thickTop="1" thickBot="1" x14ac:dyDescent="0.3">
      <c r="B33" s="66" t="b">
        <v>0</v>
      </c>
      <c r="C33" s="136" t="str">
        <f>IF(H13="Refusée","Transmettez une lettre de refus au propriétaire.","")</f>
        <v/>
      </c>
      <c r="D33" s="136"/>
      <c r="E33" s="136"/>
      <c r="F33" s="136"/>
      <c r="G33" s="136"/>
      <c r="H33" s="136"/>
      <c r="I33" s="136"/>
      <c r="J33" s="136"/>
      <c r="K33" s="136"/>
      <c r="L33" s="195" t="s">
        <v>2969</v>
      </c>
      <c r="M33" s="195"/>
    </row>
    <row r="34" spans="2:13" ht="25.15" customHeight="1" thickTop="1" thickBot="1" x14ac:dyDescent="0.3">
      <c r="B34" s="66" t="b">
        <v>0</v>
      </c>
      <c r="C34" s="136" t="str">
        <f>IF(H13="En partie","Informez le propriétaire des interventions qui ne seront pas soutenues par le Ministère.","")</f>
        <v/>
      </c>
      <c r="D34" s="136"/>
      <c r="E34" s="136"/>
      <c r="F34" s="136"/>
      <c r="G34" s="136"/>
      <c r="H34" s="136"/>
      <c r="I34" s="136"/>
      <c r="J34" s="136"/>
      <c r="K34" s="136"/>
      <c r="L34" s="196" t="s">
        <v>2981</v>
      </c>
      <c r="M34" s="196"/>
    </row>
    <row r="35" spans="2:13" ht="45" customHeight="1" thickTop="1" thickBot="1" x14ac:dyDescent="0.3">
      <c r="B35" s="66" t="b">
        <v>0</v>
      </c>
      <c r="C35" s="141" t="str">
        <f>IF(H20="Oui",_xlfn._LONGTEXT("Avisez le demandeur qu'il devra fournir un carnet de santé au plus tard 3 mois après l'annonce. Cette information doit figurée dans la lettre de priorisation. Pour être admissible, la dépense ne peut être engagée avant l'annonce. Le coût du carnet de sant","é peut être ajouté au montage financier."),"")</f>
        <v/>
      </c>
      <c r="D35" s="142"/>
      <c r="E35" s="142"/>
      <c r="F35" s="142"/>
      <c r="G35" s="142"/>
      <c r="H35" s="142"/>
      <c r="I35" s="142"/>
      <c r="J35" s="142"/>
      <c r="K35" s="143"/>
      <c r="L35" s="125" t="s">
        <v>2746</v>
      </c>
      <c r="M35" s="125"/>
    </row>
    <row r="36" spans="2:13" ht="25.15" customHeight="1" thickTop="1" thickBot="1" x14ac:dyDescent="0.3">
      <c r="B36" s="66" t="b">
        <v>0</v>
      </c>
      <c r="C36" s="136" t="str">
        <f>IF(H21="Non","Informez le demandeur qu'il n'est pas autorisé à réaliser les travaux en régie.","")</f>
        <v/>
      </c>
      <c r="D36" s="136"/>
      <c r="E36" s="136"/>
      <c r="F36" s="136"/>
      <c r="G36" s="136"/>
      <c r="H36" s="136"/>
      <c r="I36" s="136"/>
      <c r="J36" s="136"/>
      <c r="K36" s="136"/>
      <c r="L36" s="125" t="s">
        <v>2746</v>
      </c>
      <c r="M36" s="125"/>
    </row>
    <row r="37" spans="2:13" ht="25.15" customHeight="1" thickTop="1" thickBot="1" x14ac:dyDescent="0.3">
      <c r="B37" s="66" t="b">
        <v>0</v>
      </c>
      <c r="C37" s="136" t="str">
        <f>IF(H23="Oui","Informez le demandeur des modifications qu'il doit apporter au projet.","")</f>
        <v/>
      </c>
      <c r="D37" s="136"/>
      <c r="E37" s="136"/>
      <c r="F37" s="136"/>
      <c r="G37" s="136"/>
      <c r="H37" s="136"/>
      <c r="I37" s="136"/>
      <c r="J37" s="136"/>
      <c r="K37" s="136"/>
      <c r="L37" s="185" t="s">
        <v>2982</v>
      </c>
      <c r="M37" s="186"/>
    </row>
    <row r="38" spans="2:13" ht="25.15" customHeight="1" thickTop="1" thickBot="1" x14ac:dyDescent="0.3">
      <c r="B38" s="66" t="b">
        <v>0</v>
      </c>
      <c r="C38" s="136" t="str">
        <f>IF(H25="Montant demandé par le propriétaire","Informez le demandeur que le montant demandé est retenu.","")</f>
        <v/>
      </c>
      <c r="D38" s="136"/>
      <c r="E38" s="136"/>
      <c r="F38" s="136"/>
      <c r="G38" s="136"/>
      <c r="H38" s="136"/>
      <c r="I38" s="136"/>
      <c r="J38" s="136"/>
      <c r="K38" s="136"/>
      <c r="L38" s="185" t="s">
        <v>2983</v>
      </c>
      <c r="M38" s="186"/>
    </row>
    <row r="39" spans="2:13" ht="25.15" customHeight="1" thickTop="1" thickBot="1" x14ac:dyDescent="0.3">
      <c r="B39" s="66" t="b">
        <v>0</v>
      </c>
      <c r="C39" s="136" t="str">
        <f>IF(H25="Montant diminué","Transmettez une proposition financière diminiuée au demandeur.","")</f>
        <v/>
      </c>
      <c r="D39" s="136"/>
      <c r="E39" s="136"/>
      <c r="F39" s="136"/>
      <c r="G39" s="136"/>
      <c r="H39" s="136"/>
      <c r="I39" s="136"/>
      <c r="J39" s="136"/>
      <c r="K39" s="136"/>
      <c r="L39" s="185" t="s">
        <v>2983</v>
      </c>
      <c r="M39" s="186"/>
    </row>
    <row r="40" spans="2:13" ht="25.15" customHeight="1" thickTop="1" thickBot="1" x14ac:dyDescent="0.3">
      <c r="B40" s="66" t="b">
        <v>0</v>
      </c>
      <c r="C40" s="136" t="str">
        <f>IF(H28="Oui","Transmettez au demandeur la liste des documents supplémentaires nécessaires à l'analyse de la demande finale.","")</f>
        <v/>
      </c>
      <c r="D40" s="136"/>
      <c r="E40" s="136"/>
      <c r="F40" s="136"/>
      <c r="G40" s="136"/>
      <c r="H40" s="136"/>
      <c r="I40" s="136"/>
      <c r="J40" s="136"/>
      <c r="K40" s="136"/>
      <c r="L40" s="185" t="s">
        <v>2984</v>
      </c>
      <c r="M40" s="186"/>
    </row>
    <row r="41" spans="2:13" ht="25.15" customHeight="1" thickTop="1" thickBot="1" x14ac:dyDescent="0.3">
      <c r="B41" s="66" t="b">
        <v>0</v>
      </c>
      <c r="C41" s="136" t="str">
        <f>IF(H30="Oui","Transmettez au demandeur la liste des documents requis au traitement de la demande d'autorisation de travaux.","")</f>
        <v/>
      </c>
      <c r="D41" s="136"/>
      <c r="E41" s="136"/>
      <c r="F41" s="136"/>
      <c r="G41" s="136"/>
      <c r="H41" s="136"/>
      <c r="I41" s="136"/>
      <c r="J41" s="136"/>
      <c r="K41" s="136"/>
      <c r="L41" s="185" t="s">
        <v>2985</v>
      </c>
      <c r="M41" s="186"/>
    </row>
    <row r="42" spans="2:13" ht="15.75" thickTop="1" x14ac:dyDescent="0.25"/>
  </sheetData>
  <sheetProtection algorithmName="SHA-512" hashValue="8UZpPZFX01jfeQFCnMGV4w5Jj2rJhwA5Gqd/LSq7ufL2NlncAwV0KGhKylyeosde5Z11SyKxLQhHiP1JDzV/cg==" saltValue="IFozY21JporE5JDm6zB/QA==" spinCount="100000" sheet="1" objects="1" scenarios="1"/>
  <mergeCells count="71">
    <mergeCell ref="C39:K39"/>
    <mergeCell ref="L39:M39"/>
    <mergeCell ref="C38:K38"/>
    <mergeCell ref="L38:M38"/>
    <mergeCell ref="C37:K37"/>
    <mergeCell ref="L37:M37"/>
    <mergeCell ref="C35:K35"/>
    <mergeCell ref="L35:M35"/>
    <mergeCell ref="C36:K36"/>
    <mergeCell ref="L36:M36"/>
    <mergeCell ref="B26:G26"/>
    <mergeCell ref="C33:K33"/>
    <mergeCell ref="L33:M33"/>
    <mergeCell ref="C34:K34"/>
    <mergeCell ref="L34:M34"/>
    <mergeCell ref="B29:G29"/>
    <mergeCell ref="B31:G31"/>
    <mergeCell ref="B28:G28"/>
    <mergeCell ref="B32:M32"/>
    <mergeCell ref="N7:P7"/>
    <mergeCell ref="B23:G23"/>
    <mergeCell ref="L6:M6"/>
    <mergeCell ref="I6:K6"/>
    <mergeCell ref="I7:K7"/>
    <mergeCell ref="L7:M7"/>
    <mergeCell ref="H14:M14"/>
    <mergeCell ref="I13:M13"/>
    <mergeCell ref="I20:M20"/>
    <mergeCell ref="B20:G20"/>
    <mergeCell ref="B13:G13"/>
    <mergeCell ref="B14:G14"/>
    <mergeCell ref="B19:M19"/>
    <mergeCell ref="B21:G21"/>
    <mergeCell ref="B6:C6"/>
    <mergeCell ref="D6:E6"/>
    <mergeCell ref="B24:G24"/>
    <mergeCell ref="B30:G30"/>
    <mergeCell ref="I30:M30"/>
    <mergeCell ref="H31:M31"/>
    <mergeCell ref="I23:M23"/>
    <mergeCell ref="B25:G25"/>
    <mergeCell ref="I25:M25"/>
    <mergeCell ref="B4:M4"/>
    <mergeCell ref="B5:M5"/>
    <mergeCell ref="B22:G22"/>
    <mergeCell ref="H22:M22"/>
    <mergeCell ref="I21:M21"/>
    <mergeCell ref="B12:M12"/>
    <mergeCell ref="B10:H10"/>
    <mergeCell ref="B11:H11"/>
    <mergeCell ref="F6:H6"/>
    <mergeCell ref="B7:C7"/>
    <mergeCell ref="D7:E7"/>
    <mergeCell ref="F7:H7"/>
    <mergeCell ref="B8:M8"/>
    <mergeCell ref="B2:M3"/>
    <mergeCell ref="B15:C18"/>
    <mergeCell ref="C41:K41"/>
    <mergeCell ref="L41:M41"/>
    <mergeCell ref="B9:H9"/>
    <mergeCell ref="I9:M9"/>
    <mergeCell ref="I10:M10"/>
    <mergeCell ref="I11:M11"/>
    <mergeCell ref="C40:K40"/>
    <mergeCell ref="L40:M40"/>
    <mergeCell ref="I28:M28"/>
    <mergeCell ref="H24:M24"/>
    <mergeCell ref="B27:G27"/>
    <mergeCell ref="H29:M29"/>
    <mergeCell ref="H26:M26"/>
    <mergeCell ref="H27:M27"/>
  </mergeCells>
  <phoneticPr fontId="23" type="noConversion"/>
  <conditionalFormatting sqref="B33">
    <cfRule type="expression" dxfId="232" priority="21">
      <formula>$H$13="Refusé"</formula>
    </cfRule>
  </conditionalFormatting>
  <conditionalFormatting sqref="B34">
    <cfRule type="expression" dxfId="231" priority="20">
      <formula>$H$13="En partie"</formula>
    </cfRule>
  </conditionalFormatting>
  <conditionalFormatting sqref="B35">
    <cfRule type="expression" dxfId="230" priority="19">
      <formula>$H$20="Oui"</formula>
    </cfRule>
  </conditionalFormatting>
  <conditionalFormatting sqref="B36">
    <cfRule type="expression" dxfId="229" priority="18">
      <formula>$H$21="Non"</formula>
    </cfRule>
  </conditionalFormatting>
  <conditionalFormatting sqref="B37">
    <cfRule type="expression" dxfId="228" priority="17">
      <formula>$H$23="Oui"</formula>
    </cfRule>
  </conditionalFormatting>
  <conditionalFormatting sqref="B38">
    <cfRule type="expression" dxfId="227" priority="16">
      <formula>$H$25="Montant demandé par le propriétaire"</formula>
    </cfRule>
  </conditionalFormatting>
  <conditionalFormatting sqref="B39">
    <cfRule type="expression" dxfId="226" priority="15">
      <formula>$H$25="Montant diminué"</formula>
    </cfRule>
  </conditionalFormatting>
  <conditionalFormatting sqref="B40">
    <cfRule type="expression" dxfId="225" priority="10">
      <formula>$H$28="Oui"</formula>
    </cfRule>
  </conditionalFormatting>
  <conditionalFormatting sqref="B41">
    <cfRule type="expression" dxfId="224" priority="9">
      <formula>$H$30="Oui"</formula>
    </cfRule>
  </conditionalFormatting>
  <conditionalFormatting sqref="B19:M32 C33:K33 C34:M41">
    <cfRule type="expression" dxfId="223" priority="11">
      <formula>$H$13="Refusée"</formula>
    </cfRule>
  </conditionalFormatting>
  <conditionalFormatting sqref="D16:M16 D18:M18">
    <cfRule type="expression" dxfId="222" priority="6">
      <formula>$H$13="En partie"</formula>
    </cfRule>
  </conditionalFormatting>
  <conditionalFormatting sqref="H14:M14">
    <cfRule type="expression" dxfId="221" priority="5">
      <formula>$H$13="Refusée"</formula>
    </cfRule>
  </conditionalFormatting>
  <conditionalFormatting sqref="H22:M22">
    <cfRule type="expression" dxfId="220" priority="40">
      <formula>$H$21="Non"</formula>
    </cfRule>
  </conditionalFormatting>
  <conditionalFormatting sqref="H24:M24">
    <cfRule type="expression" dxfId="219" priority="29">
      <formula>$H$23="Oui"</formula>
    </cfRule>
  </conditionalFormatting>
  <conditionalFormatting sqref="H26:M26">
    <cfRule type="expression" dxfId="218" priority="24">
      <formula>$H$25="Montant diminué"</formula>
    </cfRule>
  </conditionalFormatting>
  <conditionalFormatting sqref="H29:M29">
    <cfRule type="expression" dxfId="217" priority="27">
      <formula>$H$28="Oui"</formula>
    </cfRule>
  </conditionalFormatting>
  <conditionalFormatting sqref="H31:M31">
    <cfRule type="expression" dxfId="216" priority="26">
      <formula>$H$30="Oui"</formula>
    </cfRule>
  </conditionalFormatting>
  <conditionalFormatting sqref="L33:M33">
    <cfRule type="expression" dxfId="215" priority="1">
      <formula>$I$17="Non"</formula>
    </cfRule>
    <cfRule type="expression" dxfId="214" priority="2">
      <formula>$I$16="Non"</formula>
    </cfRule>
    <cfRule type="expression" dxfId="213" priority="3">
      <formula>$I$30="Non"</formula>
    </cfRule>
  </conditionalFormatting>
  <dataValidations xWindow="635" yWindow="606" count="3">
    <dataValidation allowBlank="1" showInputMessage="1" showErrorMessage="1" prompt="Cette donnée doit être inscrite à partir de l'onglet « MCC – initiale ». " sqref="I9:M11" xr:uid="{485185D4-324B-4E20-83E4-F459B97BD447}"/>
    <dataValidation allowBlank="1" showInputMessage="1" showErrorMessage="1" prompt="Cette donnée doit être inscrite à partir de l'onglet « MCC – initiale ». La DAF devra être créée dans di@pason lorsque le demandeur aura déposé sa demande finale." sqref="L7:M7" xr:uid="{881CC61E-E0BD-445F-BC42-6330B9E65C32}"/>
    <dataValidation allowBlank="1" showInputMessage="1" showErrorMessage="1" prompt="Cette donnée doit être inscrite à partir de l'onglet « MCC – initiale »." sqref="B7:K7" xr:uid="{7E739F74-A4EC-4129-AC9C-A059EDE4D312}"/>
  </dataValidations>
  <hyperlinks>
    <hyperlink ref="L34:M34" location="'MCC - comité'!D16" display="Voir la liste à cocher à la ligne16 et 18." xr:uid="{66A89E8B-B2A0-4BCF-B416-36D3FCD8A56C}"/>
    <hyperlink ref="L37:M37" location="'MCC - comité'!H23" display="Voir l'espace commentaire en H23" xr:uid="{FCAAC013-711F-4768-A4C4-E6C9233C206C}"/>
    <hyperlink ref="L38:M38" location="'MCC - comité'!H27" display="Le montant de la propositon financière figure en H27." xr:uid="{7C7CA834-A8A4-4B33-B767-89E861D33750}"/>
    <hyperlink ref="L39:M39" location="'MCC - comité'!H27" display="Le montant de la propositon financière figure en H27." xr:uid="{F2F473DB-6002-4056-90F2-60BF993A33FF}"/>
    <hyperlink ref="L40:M40" location="'MCC - comité'!H29" display="Voir l'espace commentaire en H29" xr:uid="{0AAF8B4C-81AB-4ADC-8702-F086F9C3DBAA}"/>
    <hyperlink ref="L41:M41" location="'MCC - comité'!H31" display="Voir l'espace commentaire en H31" xr:uid="{CC521AB1-2B65-4BEB-8EB4-73BF64C14A7C}"/>
    <hyperlink ref="L33:M33" r:id="rId1" location="!displayFolder/00085135049" display="ID 85135049" xr:uid="{D246124C-05A7-409F-8616-B97A9D015F3C}"/>
  </hyperlinks>
  <pageMargins left="0.7" right="0.7" top="0.75" bottom="0.75" header="0.3" footer="0.3"/>
  <extLst>
    <ext xmlns:x14="http://schemas.microsoft.com/office/spreadsheetml/2009/9/main" uri="{CCE6A557-97BC-4b89-ADB6-D9C93CAAB3DF}">
      <x14:dataValidations xmlns:xm="http://schemas.microsoft.com/office/excel/2006/main" xWindow="635" yWindow="606" count="4">
        <x14:dataValidation type="list" allowBlank="1" showInputMessage="1" showErrorMessage="1" prompt="Choisissez une option." xr:uid="{49FEFA64-7D25-4ACF-985C-0AE53EA5F28B}">
          <x14:formula1>
            <xm:f>Sources!$C$31:$C$32</xm:f>
          </x14:formula1>
          <xm:sqref>H22:H24 H28 H30</xm:sqref>
        </x14:dataValidation>
        <x14:dataValidation type="list" allowBlank="1" showInputMessage="1" showErrorMessage="1" prompt="Choisissez une option." xr:uid="{24826F59-5343-4C62-BD44-4153C183F654}">
          <x14:formula1>
            <xm:f>Sources!$D$31:$D$33</xm:f>
          </x14:formula1>
          <xm:sqref>H20:H21</xm:sqref>
        </x14:dataValidation>
        <x14:dataValidation type="list" allowBlank="1" showInputMessage="1" showErrorMessage="1" prompt="Choisissez une option." xr:uid="{5B873CB6-CD7B-432C-9C85-7C0ADF52863F}">
          <x14:formula1>
            <xm:f>Sources!$E$31:$E$33</xm:f>
          </x14:formula1>
          <xm:sqref>H13</xm:sqref>
        </x14:dataValidation>
        <x14:dataValidation type="list" allowBlank="1" showInputMessage="1" showErrorMessage="1" prompt="Choisissez une option." xr:uid="{AC2FC9AD-16B8-47AD-BEF4-339F6EF36892}">
          <x14:formula1>
            <xm:f>Sources!$F$22:$F$23</xm:f>
          </x14:formula1>
          <xm:sqref>H25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4FB8F-8F79-41C3-A714-0BDB591BFF31}">
  <sheetPr codeName="Feuil5"/>
  <dimension ref="B1:R94"/>
  <sheetViews>
    <sheetView showGridLines="0" zoomScaleNormal="100" workbookViewId="0">
      <selection activeCell="P8" sqref="P8"/>
    </sheetView>
  </sheetViews>
  <sheetFormatPr baseColWidth="10" defaultColWidth="12.7109375" defaultRowHeight="15" x14ac:dyDescent="0.25"/>
  <cols>
    <col min="1" max="1" width="11.42578125" customWidth="1"/>
    <col min="2" max="4" width="11.42578125" bestFit="1" customWidth="1"/>
    <col min="5" max="5" width="12.7109375" customWidth="1"/>
    <col min="7" max="8" width="12.7109375" customWidth="1"/>
    <col min="10" max="11" width="12.7109375" customWidth="1"/>
    <col min="16" max="16" width="68.85546875" customWidth="1"/>
  </cols>
  <sheetData>
    <row r="1" spans="2:16" s="2" customFormat="1" ht="15.75" thickBot="1" x14ac:dyDescent="0.3">
      <c r="P1"/>
    </row>
    <row r="2" spans="2:16" s="2" customFormat="1" ht="80.25" customHeight="1" thickTop="1" x14ac:dyDescent="0.25">
      <c r="B2" s="172" t="str">
        <f>'MCC - initiale'!B2</f>
        <v>PROGRAMME D'ENTENTES EN PATRIMOINE 
RESTAURATION ET PRÉSERVATION DES BIENS PATRIMONIAUX PROTÉGÉS PAR LE GOUVEREMENT DU QUÉBEC</v>
      </c>
      <c r="C2" s="173"/>
      <c r="D2" s="173"/>
      <c r="E2" s="173"/>
      <c r="F2" s="173"/>
      <c r="G2" s="173"/>
      <c r="H2" s="173"/>
      <c r="I2" s="173"/>
      <c r="J2" s="173"/>
      <c r="K2" s="173"/>
      <c r="L2" s="173"/>
      <c r="M2" s="174"/>
      <c r="P2"/>
    </row>
    <row r="3" spans="2:16" s="2" customFormat="1" ht="0.75" customHeight="1" thickBot="1" x14ac:dyDescent="0.3">
      <c r="B3" s="175"/>
      <c r="C3" s="176"/>
      <c r="D3" s="176"/>
      <c r="E3" s="176"/>
      <c r="F3" s="176"/>
      <c r="G3" s="176"/>
      <c r="H3" s="176"/>
      <c r="I3" s="176"/>
      <c r="J3" s="176"/>
      <c r="K3" s="176"/>
      <c r="L3" s="176"/>
      <c r="M3" s="177"/>
      <c r="P3"/>
    </row>
    <row r="4" spans="2:16" s="2" customFormat="1" ht="39.950000000000003" customHeight="1" thickTop="1" thickBot="1" x14ac:dyDescent="0.3">
      <c r="B4" s="119" t="str">
        <f>'MCC - initiale'!B4</f>
        <v>FORMULAIRE DE DEMANDE ET DE REDDITION DE COMPTES</v>
      </c>
      <c r="C4" s="119"/>
      <c r="D4" s="119"/>
      <c r="E4" s="119"/>
      <c r="F4" s="119"/>
      <c r="G4" s="119"/>
      <c r="H4" s="119"/>
      <c r="I4" s="119"/>
      <c r="J4" s="119"/>
      <c r="K4" s="119"/>
      <c r="L4" s="119"/>
      <c r="M4" s="119"/>
      <c r="P4"/>
    </row>
    <row r="5" spans="2:16" s="2" customFormat="1" ht="22.15" customHeight="1" thickTop="1" thickBot="1" x14ac:dyDescent="0.3">
      <c r="B5" s="120" t="str">
        <f>'MCC - initiale'!B5</f>
        <v>IDENTIFICATION DE LA DEMANDE</v>
      </c>
      <c r="C5" s="120"/>
      <c r="D5" s="120"/>
      <c r="E5" s="120"/>
      <c r="F5" s="120"/>
      <c r="G5" s="120"/>
      <c r="H5" s="120"/>
      <c r="I5" s="120"/>
      <c r="J5" s="120"/>
      <c r="K5" s="120"/>
      <c r="L5" s="120"/>
      <c r="M5" s="120"/>
      <c r="P5"/>
    </row>
    <row r="6" spans="2:16" s="2" customFormat="1" ht="21.95" customHeight="1" thickTop="1" thickBot="1" x14ac:dyDescent="0.3">
      <c r="B6" s="101" t="str">
        <f>'MCC - initiale'!B6</f>
        <v>N° id bien PIMIQ</v>
      </c>
      <c r="C6" s="101"/>
      <c r="D6" s="101" t="str">
        <f>'MCC - initiale'!D6</f>
        <v>N° dossier de la demande dans Constellio</v>
      </c>
      <c r="E6" s="101"/>
      <c r="F6" s="101" t="str">
        <f>'MCC - initiale'!F6</f>
        <v>N° demande accompagnement travaux</v>
      </c>
      <c r="G6" s="101"/>
      <c r="H6" s="101"/>
      <c r="I6" s="101" t="str">
        <f>'MCC - initiale'!I6</f>
        <v>N° demande autorisation de travaux</v>
      </c>
      <c r="J6" s="101"/>
      <c r="K6" s="101"/>
      <c r="L6" s="101" t="str">
        <f>'MCC - initiale'!L6</f>
        <v>N° DAF di@pason</v>
      </c>
      <c r="M6" s="121"/>
      <c r="O6" s="59"/>
      <c r="P6" s="59"/>
    </row>
    <row r="7" spans="2:16" s="2" customFormat="1" ht="21.95" customHeight="1" thickTop="1" thickBot="1" x14ac:dyDescent="0.3">
      <c r="B7" s="108">
        <f>'MCC - initiale'!B7</f>
        <v>0</v>
      </c>
      <c r="C7" s="108"/>
      <c r="D7" s="108">
        <f>'MCC - initiale'!D7</f>
        <v>0</v>
      </c>
      <c r="E7" s="108"/>
      <c r="F7" s="108">
        <f>'MCC - initiale'!F7</f>
        <v>0</v>
      </c>
      <c r="G7" s="108"/>
      <c r="H7" s="108"/>
      <c r="I7" s="108">
        <f>'MCC - initiale'!I7</f>
        <v>0</v>
      </c>
      <c r="J7" s="108"/>
      <c r="K7" s="108"/>
      <c r="L7" s="108">
        <f>'MCC - initiale'!L7</f>
        <v>0</v>
      </c>
      <c r="M7" s="125"/>
      <c r="N7" s="118"/>
      <c r="O7" s="118"/>
      <c r="P7" s="118"/>
    </row>
    <row r="8" spans="2:16" s="2" customFormat="1" ht="5.0999999999999996" customHeight="1" thickTop="1" thickBot="1" x14ac:dyDescent="0.3">
      <c r="B8" s="124"/>
      <c r="C8" s="124"/>
      <c r="D8" s="124"/>
      <c r="E8" s="124"/>
      <c r="F8" s="124"/>
      <c r="G8" s="124"/>
      <c r="H8" s="124"/>
      <c r="I8" s="124"/>
      <c r="J8" s="124"/>
      <c r="K8" s="124"/>
      <c r="L8" s="124"/>
      <c r="M8" s="124"/>
      <c r="P8"/>
    </row>
    <row r="9" spans="2:16" s="2" customFormat="1" ht="20.100000000000001" customHeight="1" thickTop="1" thickBot="1" x14ac:dyDescent="0.3">
      <c r="B9" s="121" t="str">
        <f>'MCC - initiale'!B9</f>
        <v xml:space="preserve">Dans quelle région administrative le bien est-il situé ? </v>
      </c>
      <c r="C9" s="121"/>
      <c r="D9" s="121"/>
      <c r="E9" s="121"/>
      <c r="F9" s="121"/>
      <c r="G9" s="121"/>
      <c r="H9" s="121"/>
      <c r="I9" s="125">
        <f>'MCC - initiale'!I9</f>
        <v>0</v>
      </c>
      <c r="J9" s="125"/>
      <c r="K9" s="125"/>
      <c r="L9" s="125"/>
      <c r="M9" s="125"/>
      <c r="P9"/>
    </row>
    <row r="10" spans="2:16" s="2" customFormat="1" ht="20.100000000000001" customHeight="1" thickTop="1" thickBot="1" x14ac:dyDescent="0.3">
      <c r="B10" s="121" t="str">
        <f>'MCC - initiale'!B10</f>
        <v xml:space="preserve">Sur le territoire de quelle organisation territoriale (MRC, agglomération, ville liée, etc.) le bien est-il situé ? </v>
      </c>
      <c r="C10" s="121"/>
      <c r="D10" s="121"/>
      <c r="E10" s="121"/>
      <c r="F10" s="121"/>
      <c r="G10" s="121"/>
      <c r="H10" s="121"/>
      <c r="I10" s="125">
        <f>'MCC - initiale'!I10</f>
        <v>0</v>
      </c>
      <c r="J10" s="125"/>
      <c r="K10" s="125"/>
      <c r="L10" s="125"/>
      <c r="M10" s="125"/>
      <c r="P10"/>
    </row>
    <row r="11" spans="2:16" s="2" customFormat="1" ht="20.100000000000001" customHeight="1" thickTop="1" thickBot="1" x14ac:dyDescent="0.3">
      <c r="B11" s="121" t="str">
        <f>'MCC - initiale'!B11</f>
        <v>Dans quelle muninicipalité locale le bien est-il situé ?</v>
      </c>
      <c r="C11" s="121"/>
      <c r="D11" s="121"/>
      <c r="E11" s="121"/>
      <c r="F11" s="121"/>
      <c r="G11" s="121"/>
      <c r="H11" s="121"/>
      <c r="I11" s="125">
        <f>'MCC - initiale'!I11</f>
        <v>0</v>
      </c>
      <c r="J11" s="125"/>
      <c r="K11" s="125"/>
      <c r="L11" s="125"/>
      <c r="M11" s="125"/>
      <c r="P11"/>
    </row>
    <row r="12" spans="2:16" s="2" customFormat="1" ht="4.9000000000000004" customHeight="1" thickTop="1" thickBot="1" x14ac:dyDescent="0.3">
      <c r="B12" s="138"/>
      <c r="C12" s="139"/>
      <c r="D12" s="139"/>
      <c r="E12" s="139"/>
      <c r="F12" s="139"/>
      <c r="G12" s="156"/>
      <c r="H12" s="139"/>
      <c r="I12" s="139"/>
      <c r="J12" s="139"/>
      <c r="K12" s="139"/>
      <c r="L12" s="139"/>
      <c r="M12" s="140"/>
      <c r="P12"/>
    </row>
    <row r="13" spans="2:16" s="2" customFormat="1" ht="27" customHeight="1" thickTop="1" thickBot="1" x14ac:dyDescent="0.3">
      <c r="B13" s="157" t="s">
        <v>2954</v>
      </c>
      <c r="C13" s="158"/>
      <c r="D13" s="159"/>
      <c r="E13" s="64"/>
      <c r="F13" s="153" t="s">
        <v>2955</v>
      </c>
      <c r="G13" s="154"/>
      <c r="H13" s="155" t="s">
        <v>2699</v>
      </c>
      <c r="I13" s="63" t="str">
        <f>IF(E13="","",WORKDAY(E13,60))</f>
        <v/>
      </c>
      <c r="J13" s="153" t="s">
        <v>2956</v>
      </c>
      <c r="K13" s="154"/>
      <c r="L13" s="155"/>
      <c r="M13" s="64"/>
      <c r="P13"/>
    </row>
    <row r="14" spans="2:16" ht="22.15" customHeight="1" thickTop="1" thickBot="1" x14ac:dyDescent="0.3">
      <c r="B14" s="120" t="s">
        <v>2830</v>
      </c>
      <c r="C14" s="120"/>
      <c r="D14" s="120"/>
      <c r="E14" s="120"/>
      <c r="F14" s="120"/>
      <c r="G14" s="120"/>
      <c r="H14" s="120"/>
      <c r="I14" s="120"/>
      <c r="J14" s="120"/>
      <c r="K14" s="120"/>
      <c r="L14" s="120"/>
      <c r="M14" s="120"/>
    </row>
    <row r="15" spans="2:16" ht="36.6" customHeight="1" thickTop="1" thickBot="1" x14ac:dyDescent="0.3">
      <c r="B15" s="116" t="s">
        <v>2949</v>
      </c>
      <c r="C15" s="127"/>
      <c r="D15" s="127"/>
      <c r="E15" s="127"/>
      <c r="F15" s="127"/>
      <c r="G15" s="127"/>
      <c r="H15" s="67"/>
      <c r="I15" s="125" t="str">
        <f>IF(H15="Non","La demande doit être refusée.","")</f>
        <v/>
      </c>
      <c r="J15" s="125"/>
      <c r="K15" s="125"/>
      <c r="L15" s="125"/>
      <c r="M15" s="125"/>
    </row>
    <row r="16" spans="2:16" ht="42.75" customHeight="1" thickTop="1" thickBot="1" x14ac:dyDescent="0.3">
      <c r="B16" s="116" t="s">
        <v>2684</v>
      </c>
      <c r="C16" s="127"/>
      <c r="D16" s="127"/>
      <c r="E16" s="127"/>
      <c r="F16" s="127"/>
      <c r="G16" s="127"/>
      <c r="H16" s="67"/>
      <c r="I16" s="125" t="str">
        <f>IF(H16="Non","Si la réponse est « non », veuillez faire la liste des éléments absents ou non conformes (cellule H17).","")</f>
        <v/>
      </c>
      <c r="J16" s="125"/>
      <c r="K16" s="125"/>
      <c r="L16" s="125"/>
      <c r="M16" s="125"/>
    </row>
    <row r="17" spans="2:16" ht="31.5" customHeight="1" thickTop="1" thickBot="1" x14ac:dyDescent="0.3">
      <c r="B17" s="105" t="s">
        <v>2988</v>
      </c>
      <c r="C17" s="105"/>
      <c r="D17" s="105"/>
      <c r="E17" s="105"/>
      <c r="F17" s="105"/>
      <c r="G17" s="105"/>
      <c r="H17" s="194"/>
      <c r="I17" s="194"/>
      <c r="J17" s="194"/>
      <c r="K17" s="194"/>
      <c r="L17" s="194"/>
      <c r="M17" s="194"/>
    </row>
    <row r="18" spans="2:16" ht="51" customHeight="1" thickTop="1" thickBot="1" x14ac:dyDescent="0.3">
      <c r="B18" s="105" t="s">
        <v>2674</v>
      </c>
      <c r="C18" s="105"/>
      <c r="D18" s="105"/>
      <c r="E18" s="105"/>
      <c r="F18" s="105"/>
      <c r="G18" s="105"/>
      <c r="H18" s="67"/>
      <c r="I18" s="125" t="str">
        <f>IF(H18="Non","Si la réponse est « non », veuillez faire la liste des éléments non-conformes (cellule H19). La demande doit également être refusée.","")</f>
        <v/>
      </c>
      <c r="J18" s="125"/>
      <c r="K18" s="125"/>
      <c r="L18" s="125"/>
      <c r="M18" s="125"/>
    </row>
    <row r="19" spans="2:16" ht="30" customHeight="1" thickTop="1" thickBot="1" x14ac:dyDescent="0.3">
      <c r="B19" s="105" t="s">
        <v>2989</v>
      </c>
      <c r="C19" s="105"/>
      <c r="D19" s="105"/>
      <c r="E19" s="105"/>
      <c r="F19" s="105"/>
      <c r="G19" s="105"/>
      <c r="H19" s="194"/>
      <c r="I19" s="194"/>
      <c r="J19" s="194"/>
      <c r="K19" s="194"/>
      <c r="L19" s="194"/>
      <c r="M19" s="194"/>
    </row>
    <row r="20" spans="2:16" ht="22.15" customHeight="1" thickTop="1" thickBot="1" x14ac:dyDescent="0.3">
      <c r="B20" s="163" t="s">
        <v>2828</v>
      </c>
      <c r="C20" s="164"/>
      <c r="D20" s="164"/>
      <c r="E20" s="164"/>
      <c r="F20" s="164"/>
      <c r="G20" s="164"/>
      <c r="H20" s="164"/>
      <c r="I20" s="164"/>
      <c r="J20" s="164"/>
      <c r="K20" s="164"/>
      <c r="L20" s="164"/>
      <c r="M20" s="165"/>
    </row>
    <row r="21" spans="2:16" ht="43.15" customHeight="1" thickTop="1" thickBot="1" x14ac:dyDescent="0.3">
      <c r="B21" s="215" t="s">
        <v>2762</v>
      </c>
      <c r="C21" s="216"/>
      <c r="D21" s="217" t="s">
        <v>2798</v>
      </c>
      <c r="E21" s="178" t="s">
        <v>2831</v>
      </c>
      <c r="F21" s="200"/>
      <c r="G21" s="121" t="s">
        <v>2841</v>
      </c>
      <c r="H21" s="121"/>
      <c r="I21" s="121"/>
      <c r="J21" s="121"/>
      <c r="K21" s="121"/>
      <c r="L21" s="178"/>
      <c r="M21" s="200"/>
    </row>
    <row r="22" spans="2:16" ht="61.9" customHeight="1" thickTop="1" thickBot="1" x14ac:dyDescent="0.3">
      <c r="B22" s="144"/>
      <c r="C22" s="146"/>
      <c r="D22" s="218"/>
      <c r="E22" s="201"/>
      <c r="F22" s="202"/>
      <c r="G22" s="13" t="s">
        <v>2837</v>
      </c>
      <c r="H22" s="13" t="s">
        <v>2838</v>
      </c>
      <c r="I22" s="13" t="s">
        <v>2839</v>
      </c>
      <c r="J22" s="13" t="s">
        <v>2840</v>
      </c>
      <c r="K22" s="13" t="s">
        <v>2746</v>
      </c>
      <c r="L22" s="201"/>
      <c r="M22" s="202"/>
      <c r="P22" s="3"/>
    </row>
    <row r="23" spans="2:16" ht="27" customHeight="1" thickTop="1" thickBot="1" x14ac:dyDescent="0.3">
      <c r="B23" s="116" t="s">
        <v>2763</v>
      </c>
      <c r="C23" s="117"/>
      <c r="D23" s="92"/>
      <c r="E23" s="106"/>
      <c r="F23" s="107"/>
      <c r="G23" s="93" t="b">
        <v>0</v>
      </c>
      <c r="H23" s="93" t="b">
        <v>0</v>
      </c>
      <c r="I23" s="93" t="b">
        <v>0</v>
      </c>
      <c r="J23" s="93" t="b">
        <v>0</v>
      </c>
      <c r="K23" s="93" t="b">
        <v>0</v>
      </c>
      <c r="L23" s="125" t="str">
        <f t="shared" ref="L23:L32" si="0">IF(COUNTIF(H23:J23,TRUE)&gt;0,"Le projet nécessitera un permis de recherche archéologique.","")</f>
        <v/>
      </c>
      <c r="M23" s="125"/>
    </row>
    <row r="24" spans="2:16" ht="27" customHeight="1" thickTop="1" thickBot="1" x14ac:dyDescent="0.3">
      <c r="B24" s="116" t="s">
        <v>2764</v>
      </c>
      <c r="C24" s="117"/>
      <c r="D24" s="92"/>
      <c r="E24" s="106"/>
      <c r="F24" s="107"/>
      <c r="G24" s="93" t="b">
        <v>0</v>
      </c>
      <c r="H24" s="93" t="b">
        <v>0</v>
      </c>
      <c r="I24" s="93" t="b">
        <v>0</v>
      </c>
      <c r="J24" s="93" t="b">
        <v>0</v>
      </c>
      <c r="K24" s="93" t="b">
        <v>0</v>
      </c>
      <c r="L24" s="125" t="str">
        <f t="shared" si="0"/>
        <v/>
      </c>
      <c r="M24" s="125"/>
    </row>
    <row r="25" spans="2:16" ht="27" customHeight="1" thickTop="1" thickBot="1" x14ac:dyDescent="0.3">
      <c r="B25" s="116" t="s">
        <v>2765</v>
      </c>
      <c r="C25" s="117"/>
      <c r="D25" s="92"/>
      <c r="E25" s="106"/>
      <c r="F25" s="107"/>
      <c r="G25" s="93" t="b">
        <v>0</v>
      </c>
      <c r="H25" s="93" t="b">
        <v>0</v>
      </c>
      <c r="I25" s="93" t="b">
        <v>0</v>
      </c>
      <c r="J25" s="93" t="b">
        <v>0</v>
      </c>
      <c r="K25" s="93" t="b">
        <v>0</v>
      </c>
      <c r="L25" s="125" t="str">
        <f t="shared" si="0"/>
        <v/>
      </c>
      <c r="M25" s="125"/>
    </row>
    <row r="26" spans="2:16" ht="27" customHeight="1" thickTop="1" thickBot="1" x14ac:dyDescent="0.3">
      <c r="B26" s="116" t="s">
        <v>2766</v>
      </c>
      <c r="C26" s="117"/>
      <c r="D26" s="92"/>
      <c r="E26" s="106"/>
      <c r="F26" s="107"/>
      <c r="G26" s="93" t="b">
        <v>0</v>
      </c>
      <c r="H26" s="93" t="b">
        <v>0</v>
      </c>
      <c r="I26" s="93" t="b">
        <v>0</v>
      </c>
      <c r="J26" s="93" t="b">
        <v>0</v>
      </c>
      <c r="K26" s="93" t="b">
        <v>0</v>
      </c>
      <c r="L26" s="125" t="str">
        <f t="shared" si="0"/>
        <v/>
      </c>
      <c r="M26" s="125"/>
    </row>
    <row r="27" spans="2:16" ht="27" customHeight="1" thickTop="1" thickBot="1" x14ac:dyDescent="0.3">
      <c r="B27" s="116" t="s">
        <v>2767</v>
      </c>
      <c r="C27" s="117"/>
      <c r="D27" s="92"/>
      <c r="E27" s="106"/>
      <c r="F27" s="107"/>
      <c r="G27" s="93" t="b">
        <v>0</v>
      </c>
      <c r="H27" s="93" t="b">
        <v>0</v>
      </c>
      <c r="I27" s="93" t="b">
        <v>0</v>
      </c>
      <c r="J27" s="93" t="b">
        <v>0</v>
      </c>
      <c r="K27" s="93" t="b">
        <v>0</v>
      </c>
      <c r="L27" s="125" t="str">
        <f t="shared" si="0"/>
        <v/>
      </c>
      <c r="M27" s="125"/>
    </row>
    <row r="28" spans="2:16" ht="27" customHeight="1" thickTop="1" thickBot="1" x14ac:dyDescent="0.3">
      <c r="B28" s="116" t="s">
        <v>2768</v>
      </c>
      <c r="C28" s="117"/>
      <c r="D28" s="92"/>
      <c r="E28" s="106"/>
      <c r="F28" s="107"/>
      <c r="G28" s="93" t="b">
        <v>0</v>
      </c>
      <c r="H28" s="93" t="b">
        <v>0</v>
      </c>
      <c r="I28" s="93" t="b">
        <v>0</v>
      </c>
      <c r="J28" s="93" t="b">
        <v>0</v>
      </c>
      <c r="K28" s="93" t="b">
        <v>0</v>
      </c>
      <c r="L28" s="125" t="str">
        <f t="shared" si="0"/>
        <v/>
      </c>
      <c r="M28" s="125"/>
    </row>
    <row r="29" spans="2:16" ht="27" customHeight="1" thickTop="1" thickBot="1" x14ac:dyDescent="0.3">
      <c r="B29" s="116" t="s">
        <v>2769</v>
      </c>
      <c r="C29" s="117"/>
      <c r="D29" s="92"/>
      <c r="E29" s="106"/>
      <c r="F29" s="107"/>
      <c r="G29" s="93" t="b">
        <v>0</v>
      </c>
      <c r="H29" s="93" t="b">
        <v>0</v>
      </c>
      <c r="I29" s="93" t="b">
        <v>0</v>
      </c>
      <c r="J29" s="93" t="b">
        <v>0</v>
      </c>
      <c r="K29" s="93" t="b">
        <v>0</v>
      </c>
      <c r="L29" s="125" t="str">
        <f t="shared" si="0"/>
        <v/>
      </c>
      <c r="M29" s="125"/>
    </row>
    <row r="30" spans="2:16" ht="27" customHeight="1" thickTop="1" thickBot="1" x14ac:dyDescent="0.3">
      <c r="B30" s="116" t="s">
        <v>2770</v>
      </c>
      <c r="C30" s="117"/>
      <c r="D30" s="92"/>
      <c r="E30" s="106"/>
      <c r="F30" s="107"/>
      <c r="G30" s="93" t="b">
        <v>0</v>
      </c>
      <c r="H30" s="93" t="b">
        <v>0</v>
      </c>
      <c r="I30" s="93" t="b">
        <v>0</v>
      </c>
      <c r="J30" s="93" t="b">
        <v>0</v>
      </c>
      <c r="K30" s="93" t="b">
        <v>0</v>
      </c>
      <c r="L30" s="125" t="str">
        <f t="shared" si="0"/>
        <v/>
      </c>
      <c r="M30" s="125"/>
    </row>
    <row r="31" spans="2:16" ht="27" customHeight="1" thickTop="1" thickBot="1" x14ac:dyDescent="0.3">
      <c r="B31" s="116" t="s">
        <v>2771</v>
      </c>
      <c r="C31" s="117"/>
      <c r="D31" s="92"/>
      <c r="E31" s="106"/>
      <c r="F31" s="107"/>
      <c r="G31" s="93" t="b">
        <v>0</v>
      </c>
      <c r="H31" s="93" t="b">
        <v>0</v>
      </c>
      <c r="I31" s="93" t="b">
        <v>0</v>
      </c>
      <c r="J31" s="93" t="b">
        <v>0</v>
      </c>
      <c r="K31" s="93" t="b">
        <v>0</v>
      </c>
      <c r="L31" s="125" t="str">
        <f t="shared" si="0"/>
        <v/>
      </c>
      <c r="M31" s="125"/>
    </row>
    <row r="32" spans="2:16" ht="23.25" customHeight="1" thickTop="1" thickBot="1" x14ac:dyDescent="0.3">
      <c r="B32" s="116" t="s">
        <v>2772</v>
      </c>
      <c r="C32" s="117"/>
      <c r="D32" s="92"/>
      <c r="E32" s="106"/>
      <c r="F32" s="107"/>
      <c r="G32" s="93" t="b">
        <v>0</v>
      </c>
      <c r="H32" s="93" t="b">
        <v>0</v>
      </c>
      <c r="I32" s="93" t="b">
        <v>0</v>
      </c>
      <c r="J32" s="93" t="b">
        <v>0</v>
      </c>
      <c r="K32" s="93" t="b">
        <v>0</v>
      </c>
      <c r="L32" s="125" t="str">
        <f t="shared" si="0"/>
        <v/>
      </c>
      <c r="M32" s="125"/>
    </row>
    <row r="33" spans="2:18" ht="21.6" customHeight="1" thickTop="1" thickBot="1" x14ac:dyDescent="0.3">
      <c r="B33" s="101" t="s">
        <v>2966</v>
      </c>
      <c r="C33" s="103"/>
      <c r="D33" s="103"/>
      <c r="E33" s="103"/>
      <c r="F33" s="103"/>
      <c r="G33" s="103"/>
      <c r="H33" s="103"/>
      <c r="I33" s="103"/>
      <c r="J33" s="103"/>
      <c r="K33" s="103"/>
      <c r="L33" s="103"/>
      <c r="M33" s="102"/>
    </row>
    <row r="34" spans="2:18" ht="23.25" hidden="1" customHeight="1" thickTop="1" thickBot="1" x14ac:dyDescent="0.3">
      <c r="B34" s="116" t="s">
        <v>2773</v>
      </c>
      <c r="C34" s="117"/>
      <c r="D34" s="92"/>
      <c r="E34" s="106"/>
      <c r="F34" s="107"/>
      <c r="G34" s="93" t="b">
        <v>0</v>
      </c>
      <c r="H34" s="93" t="b">
        <v>0</v>
      </c>
      <c r="I34" s="93" t="b">
        <v>0</v>
      </c>
      <c r="J34" s="93" t="b">
        <v>0</v>
      </c>
      <c r="K34" s="93" t="b">
        <v>0</v>
      </c>
      <c r="L34" s="125" t="str">
        <f t="shared" ref="L34:L43" si="1">IF(COUNTIF(H34:J34,TRUE)&gt;0,"Le projet nécessitera un permis de recherche archéologique.","")</f>
        <v/>
      </c>
      <c r="M34" s="125"/>
    </row>
    <row r="35" spans="2:18" ht="23.25" hidden="1" customHeight="1" thickTop="1" thickBot="1" x14ac:dyDescent="0.3">
      <c r="B35" s="116" t="s">
        <v>2774</v>
      </c>
      <c r="C35" s="117"/>
      <c r="D35" s="92"/>
      <c r="E35" s="106"/>
      <c r="F35" s="107"/>
      <c r="G35" s="93" t="b">
        <v>0</v>
      </c>
      <c r="H35" s="93" t="b">
        <v>0</v>
      </c>
      <c r="I35" s="93" t="b">
        <v>0</v>
      </c>
      <c r="J35" s="93" t="b">
        <v>0</v>
      </c>
      <c r="K35" s="93" t="b">
        <v>0</v>
      </c>
      <c r="L35" s="125" t="str">
        <f t="shared" si="1"/>
        <v/>
      </c>
      <c r="M35" s="125"/>
    </row>
    <row r="36" spans="2:18" ht="23.25" hidden="1" customHeight="1" thickTop="1" thickBot="1" x14ac:dyDescent="0.3">
      <c r="B36" s="116" t="s">
        <v>2775</v>
      </c>
      <c r="C36" s="117"/>
      <c r="D36" s="92"/>
      <c r="E36" s="106"/>
      <c r="F36" s="107"/>
      <c r="G36" s="93" t="b">
        <v>0</v>
      </c>
      <c r="H36" s="93" t="b">
        <v>0</v>
      </c>
      <c r="I36" s="93" t="b">
        <v>0</v>
      </c>
      <c r="J36" s="93" t="b">
        <v>0</v>
      </c>
      <c r="K36" s="93" t="b">
        <v>0</v>
      </c>
      <c r="L36" s="125" t="str">
        <f t="shared" si="1"/>
        <v/>
      </c>
      <c r="M36" s="125"/>
    </row>
    <row r="37" spans="2:18" ht="23.25" hidden="1" customHeight="1" thickTop="1" thickBot="1" x14ac:dyDescent="0.3">
      <c r="B37" s="116" t="s">
        <v>2776</v>
      </c>
      <c r="C37" s="117"/>
      <c r="D37" s="92"/>
      <c r="E37" s="106"/>
      <c r="F37" s="107"/>
      <c r="G37" s="93" t="b">
        <v>0</v>
      </c>
      <c r="H37" s="93" t="b">
        <v>0</v>
      </c>
      <c r="I37" s="93" t="b">
        <v>0</v>
      </c>
      <c r="J37" s="93" t="b">
        <v>0</v>
      </c>
      <c r="K37" s="93" t="b">
        <v>0</v>
      </c>
      <c r="L37" s="125" t="str">
        <f t="shared" si="1"/>
        <v/>
      </c>
      <c r="M37" s="125"/>
    </row>
    <row r="38" spans="2:18" ht="23.25" hidden="1" customHeight="1" thickTop="1" thickBot="1" x14ac:dyDescent="0.3">
      <c r="B38" s="116" t="s">
        <v>2777</v>
      </c>
      <c r="C38" s="117"/>
      <c r="D38" s="92"/>
      <c r="E38" s="106"/>
      <c r="F38" s="107"/>
      <c r="G38" s="93" t="b">
        <v>0</v>
      </c>
      <c r="H38" s="93" t="b">
        <v>0</v>
      </c>
      <c r="I38" s="93" t="b">
        <v>0</v>
      </c>
      <c r="J38" s="93" t="b">
        <v>0</v>
      </c>
      <c r="K38" s="93" t="b">
        <v>0</v>
      </c>
      <c r="L38" s="125" t="str">
        <f t="shared" si="1"/>
        <v/>
      </c>
      <c r="M38" s="125"/>
    </row>
    <row r="39" spans="2:18" ht="23.25" hidden="1" customHeight="1" thickTop="1" thickBot="1" x14ac:dyDescent="0.3">
      <c r="B39" s="116" t="s">
        <v>2778</v>
      </c>
      <c r="C39" s="117"/>
      <c r="D39" s="92"/>
      <c r="E39" s="106"/>
      <c r="F39" s="107"/>
      <c r="G39" s="93" t="b">
        <v>0</v>
      </c>
      <c r="H39" s="93" t="b">
        <v>0</v>
      </c>
      <c r="I39" s="93" t="b">
        <v>0</v>
      </c>
      <c r="J39" s="93" t="b">
        <v>0</v>
      </c>
      <c r="K39" s="93" t="b">
        <v>0</v>
      </c>
      <c r="L39" s="125" t="str">
        <f t="shared" si="1"/>
        <v/>
      </c>
      <c r="M39" s="125"/>
    </row>
    <row r="40" spans="2:18" ht="23.25" hidden="1" customHeight="1" thickTop="1" thickBot="1" x14ac:dyDescent="0.3">
      <c r="B40" s="116" t="s">
        <v>2779</v>
      </c>
      <c r="C40" s="117"/>
      <c r="D40" s="92"/>
      <c r="E40" s="106"/>
      <c r="F40" s="107"/>
      <c r="G40" s="93" t="b">
        <v>0</v>
      </c>
      <c r="H40" s="93" t="b">
        <v>0</v>
      </c>
      <c r="I40" s="93" t="b">
        <v>0</v>
      </c>
      <c r="J40" s="93" t="b">
        <v>0</v>
      </c>
      <c r="K40" s="93" t="b">
        <v>0</v>
      </c>
      <c r="L40" s="125" t="str">
        <f t="shared" si="1"/>
        <v/>
      </c>
      <c r="M40" s="125"/>
    </row>
    <row r="41" spans="2:18" ht="23.25" hidden="1" customHeight="1" thickTop="1" thickBot="1" x14ac:dyDescent="0.3">
      <c r="B41" s="116" t="s">
        <v>2780</v>
      </c>
      <c r="C41" s="117"/>
      <c r="D41" s="92"/>
      <c r="E41" s="106"/>
      <c r="F41" s="107"/>
      <c r="G41" s="93" t="b">
        <v>0</v>
      </c>
      <c r="H41" s="93" t="b">
        <v>0</v>
      </c>
      <c r="I41" s="93" t="b">
        <v>0</v>
      </c>
      <c r="J41" s="93" t="b">
        <v>0</v>
      </c>
      <c r="K41" s="93" t="b">
        <v>0</v>
      </c>
      <c r="L41" s="125" t="str">
        <f t="shared" si="1"/>
        <v/>
      </c>
      <c r="M41" s="125"/>
    </row>
    <row r="42" spans="2:18" ht="23.25" hidden="1" customHeight="1" thickTop="1" thickBot="1" x14ac:dyDescent="0.3">
      <c r="B42" s="116" t="s">
        <v>2781</v>
      </c>
      <c r="C42" s="117"/>
      <c r="D42" s="92"/>
      <c r="E42" s="106"/>
      <c r="F42" s="107"/>
      <c r="G42" s="93" t="b">
        <v>0</v>
      </c>
      <c r="H42" s="93" t="b">
        <v>0</v>
      </c>
      <c r="I42" s="93" t="b">
        <v>0</v>
      </c>
      <c r="J42" s="93" t="b">
        <v>0</v>
      </c>
      <c r="K42" s="93" t="b">
        <v>0</v>
      </c>
      <c r="L42" s="125" t="str">
        <f t="shared" si="1"/>
        <v/>
      </c>
      <c r="M42" s="125"/>
    </row>
    <row r="43" spans="2:18" ht="23.25" hidden="1" customHeight="1" thickTop="1" thickBot="1" x14ac:dyDescent="0.3">
      <c r="B43" s="116" t="s">
        <v>2782</v>
      </c>
      <c r="C43" s="117"/>
      <c r="D43" s="92"/>
      <c r="E43" s="106"/>
      <c r="F43" s="107"/>
      <c r="G43" s="93" t="b">
        <v>0</v>
      </c>
      <c r="H43" s="93" t="b">
        <v>0</v>
      </c>
      <c r="I43" s="93" t="b">
        <v>0</v>
      </c>
      <c r="J43" s="93" t="b">
        <v>0</v>
      </c>
      <c r="K43" s="93" t="b">
        <v>0</v>
      </c>
      <c r="L43" s="125" t="str">
        <f t="shared" si="1"/>
        <v/>
      </c>
      <c r="M43" s="125"/>
    </row>
    <row r="44" spans="2:18" ht="4.9000000000000004" customHeight="1" thickTop="1" thickBot="1" x14ac:dyDescent="0.3">
      <c r="B44" s="203"/>
      <c r="C44" s="204"/>
      <c r="D44" s="204"/>
      <c r="E44" s="204"/>
      <c r="F44" s="204"/>
      <c r="G44" s="204"/>
      <c r="H44" s="204"/>
      <c r="I44" s="204"/>
      <c r="J44" s="204"/>
      <c r="K44" s="204"/>
      <c r="L44" s="204"/>
      <c r="M44" s="205"/>
    </row>
    <row r="45" spans="2:18" ht="52.9" customHeight="1" thickTop="1" thickBot="1" x14ac:dyDescent="0.3">
      <c r="B45" s="105" t="s">
        <v>2832</v>
      </c>
      <c r="C45" s="105"/>
      <c r="D45" s="105"/>
      <c r="E45" s="105"/>
      <c r="F45" s="105"/>
      <c r="G45" s="105"/>
      <c r="H45" s="20"/>
      <c r="I45" s="125" t="str">
        <f>IF(H45="Oui","Les propriétaires privés (incluant les OBNL) ne peuvent pas effectuer de travaux en régie au-delà de 25 000$ en matériaux et outils. Les municipalités n'ont pas cette limite, mais le MCC peut exiger que les travaux soient réalisés à l'externe. ","")</f>
        <v/>
      </c>
      <c r="J45" s="125"/>
      <c r="K45" s="125"/>
      <c r="L45" s="125"/>
      <c r="M45" s="125"/>
      <c r="N45" s="90"/>
      <c r="O45" s="90"/>
      <c r="P45" s="90"/>
      <c r="Q45" s="90"/>
      <c r="R45" s="90"/>
    </row>
    <row r="46" spans="2:18" ht="44.45" customHeight="1" thickTop="1" thickBot="1" x14ac:dyDescent="0.3">
      <c r="B46" s="105" t="s">
        <v>2685</v>
      </c>
      <c r="C46" s="105"/>
      <c r="D46" s="105"/>
      <c r="E46" s="105"/>
      <c r="F46" s="105"/>
      <c r="G46" s="105"/>
      <c r="H46" s="67"/>
      <c r="I46" s="125" t="str">
        <f>IF(H46="Oui",_xlfn._LONGTEXT("Le demandeur devra déposer un carnet de santé récent ou un audit technique (5 ans ou moins) au maximum 3 mois après l'annonce de la subvention. Le carnet de santé (ou l'audit technique) est une dépense admissible s'il est réalisé après l'annonce de la sub","vention."),"")</f>
        <v/>
      </c>
      <c r="J46" s="125"/>
      <c r="K46" s="125"/>
      <c r="L46" s="125"/>
      <c r="M46" s="125"/>
      <c r="N46" s="219"/>
      <c r="O46" s="220"/>
      <c r="P46" s="220"/>
      <c r="Q46" s="220"/>
      <c r="R46" s="220"/>
    </row>
    <row r="47" spans="2:18" ht="61.9" customHeight="1" thickTop="1" thickBot="1" x14ac:dyDescent="0.3">
      <c r="B47" s="116" t="s">
        <v>2686</v>
      </c>
      <c r="C47" s="127"/>
      <c r="D47" s="127"/>
      <c r="E47" s="127"/>
      <c r="F47" s="127"/>
      <c r="G47" s="117"/>
      <c r="H47" s="67"/>
      <c r="I47" s="125" t="str">
        <f>IF(H47="Non",_xlfn._LONGTEXT("Si la réponse est « non », informez le propriétaire de l'obligation d'obtenir l'autorisation de travaux avant le début des travaux. Vous devrez également vous assurez que les travaux pour lesquels une autorisation est demandée correspondent aux travaux pr","ojetés dans le plan d'intervention final."),"")</f>
        <v/>
      </c>
      <c r="J47" s="125"/>
      <c r="K47" s="125"/>
      <c r="L47" s="125"/>
      <c r="M47" s="125"/>
      <c r="N47" s="219"/>
      <c r="O47" s="220"/>
      <c r="P47" s="220"/>
      <c r="Q47" s="220"/>
      <c r="R47" s="220"/>
    </row>
    <row r="48" spans="2:18" ht="49.9" customHeight="1" thickTop="1" thickBot="1" x14ac:dyDescent="0.3">
      <c r="B48" s="116" t="s">
        <v>2673</v>
      </c>
      <c r="C48" s="127"/>
      <c r="D48" s="127"/>
      <c r="E48" s="127"/>
      <c r="F48" s="127"/>
      <c r="G48" s="117"/>
      <c r="H48" s="67"/>
      <c r="I48" s="108" t="str">
        <f>IF(H48="Oui",_xlfn._LONGTEXT("Si la réponse est « oui », assurez que les travaux pour lesquels une autorisation a été délivrée correspondent aux travaux projetés dans le plan d'interventions final. Rappelez également au demandeur qu'il doit débuter les travaux dans les 12 mois suivant"," la délivrance de l'autorisation par le Ministère."),"")</f>
        <v/>
      </c>
      <c r="J48" s="109"/>
      <c r="K48" s="109"/>
      <c r="L48" s="109"/>
      <c r="M48" s="110"/>
      <c r="N48" s="219"/>
      <c r="O48" s="220"/>
      <c r="P48" s="220"/>
      <c r="Q48" s="220"/>
      <c r="R48" s="220"/>
    </row>
    <row r="49" spans="2:18" ht="33" customHeight="1" thickTop="1" thickBot="1" x14ac:dyDescent="0.3">
      <c r="B49" s="116" t="s">
        <v>2675</v>
      </c>
      <c r="C49" s="127"/>
      <c r="D49" s="127"/>
      <c r="E49" s="127"/>
      <c r="F49" s="127"/>
      <c r="G49" s="117"/>
      <c r="H49" s="67"/>
      <c r="I49" s="108" t="str">
        <f>IF(H49="Non","Assurez vous d'inclure le bien dans la tournée actuelle ou future afin de compléter l'inspection requise au programme."," ")</f>
        <v xml:space="preserve"> </v>
      </c>
      <c r="J49" s="109"/>
      <c r="K49" s="109"/>
      <c r="L49" s="109"/>
      <c r="M49" s="110"/>
    </row>
    <row r="50" spans="2:18" ht="33" customHeight="1" thickTop="1" thickBot="1" x14ac:dyDescent="0.3">
      <c r="B50" s="116" t="s">
        <v>2688</v>
      </c>
      <c r="C50" s="127"/>
      <c r="D50" s="127"/>
      <c r="E50" s="127"/>
      <c r="F50" s="127"/>
      <c r="G50" s="117"/>
      <c r="H50" s="67"/>
      <c r="I50" s="108" t="str">
        <f>IF(H50="Oui","Selon la nature de l'infraction, la demande pourrait être refusée. Il sera nécessaire de confirmer la décision du MCC avec les gestionnaires (DR, DOP, DPVP)."," ")</f>
        <v xml:space="preserve"> </v>
      </c>
      <c r="J50" s="109"/>
      <c r="K50" s="109"/>
      <c r="L50" s="109"/>
      <c r="M50" s="110"/>
    </row>
    <row r="51" spans="2:18" ht="22.15" customHeight="1" thickTop="1" thickBot="1" x14ac:dyDescent="0.3">
      <c r="B51" s="120" t="s">
        <v>2687</v>
      </c>
      <c r="C51" s="120"/>
      <c r="D51" s="120"/>
      <c r="E51" s="120"/>
      <c r="F51" s="120"/>
      <c r="G51" s="120"/>
      <c r="H51" s="120"/>
      <c r="I51" s="120"/>
      <c r="J51" s="120"/>
      <c r="K51" s="120"/>
      <c r="L51" s="120"/>
      <c r="M51" s="120"/>
    </row>
    <row r="52" spans="2:18" ht="22.15" customHeight="1" thickTop="1" thickBot="1" x14ac:dyDescent="0.3">
      <c r="B52" s="163" t="s">
        <v>2732</v>
      </c>
      <c r="C52" s="164"/>
      <c r="D52" s="164"/>
      <c r="E52" s="164"/>
      <c r="F52" s="164"/>
      <c r="G52" s="164"/>
      <c r="H52" s="164"/>
      <c r="I52" s="164"/>
      <c r="J52" s="164"/>
      <c r="K52" s="164"/>
      <c r="L52" s="164"/>
      <c r="M52" s="165"/>
    </row>
    <row r="53" spans="2:18" s="1" customFormat="1" ht="34.9" customHeight="1" thickTop="1" thickBot="1" x14ac:dyDescent="0.3">
      <c r="B53" s="116" t="s">
        <v>2822</v>
      </c>
      <c r="C53" s="127"/>
      <c r="D53" s="127"/>
      <c r="E53" s="127"/>
      <c r="F53" s="127"/>
      <c r="G53" s="117"/>
      <c r="H53" s="67"/>
      <c r="I53" s="108"/>
      <c r="J53" s="109"/>
      <c r="K53" s="109"/>
      <c r="L53" s="109"/>
      <c r="M53" s="110"/>
    </row>
    <row r="54" spans="2:18" s="1" customFormat="1" ht="34.9" customHeight="1" thickTop="1" thickBot="1" x14ac:dyDescent="0.3">
      <c r="B54" s="116" t="s">
        <v>2991</v>
      </c>
      <c r="C54" s="127"/>
      <c r="D54" s="127"/>
      <c r="E54" s="127"/>
      <c r="F54" s="127"/>
      <c r="G54" s="117"/>
      <c r="H54" s="94"/>
      <c r="I54" s="108" t="str">
        <f>IF(H54="Non","Si la réponse est « non », une réévaluation de la pondération de ce critère doit être faite"," ")</f>
        <v xml:space="preserve"> </v>
      </c>
      <c r="J54" s="109"/>
      <c r="K54" s="109"/>
      <c r="L54" s="109"/>
      <c r="M54" s="110"/>
      <c r="N54" s="213"/>
      <c r="O54" s="214"/>
      <c r="P54" s="214"/>
      <c r="Q54" s="214"/>
      <c r="R54" s="214"/>
    </row>
    <row r="55" spans="2:18" s="1" customFormat="1" ht="22.15" customHeight="1" thickTop="1" thickBot="1" x14ac:dyDescent="0.3">
      <c r="B55" s="163" t="s">
        <v>2735</v>
      </c>
      <c r="C55" s="164"/>
      <c r="D55" s="164"/>
      <c r="E55" s="164"/>
      <c r="F55" s="164"/>
      <c r="G55" s="164"/>
      <c r="H55" s="164"/>
      <c r="I55" s="164"/>
      <c r="J55" s="164"/>
      <c r="K55" s="164"/>
      <c r="L55" s="164"/>
      <c r="M55" s="165"/>
      <c r="N55" s="91"/>
      <c r="O55" s="91"/>
      <c r="P55" s="91"/>
      <c r="Q55" s="91"/>
      <c r="R55" s="91"/>
    </row>
    <row r="56" spans="2:18" ht="30" customHeight="1" thickTop="1" thickBot="1" x14ac:dyDescent="0.3">
      <c r="B56" s="116" t="s">
        <v>2836</v>
      </c>
      <c r="C56" s="127"/>
      <c r="D56" s="127"/>
      <c r="E56" s="127"/>
      <c r="F56" s="127"/>
      <c r="G56" s="117"/>
      <c r="H56" s="67"/>
      <c r="I56" s="108"/>
      <c r="J56" s="109"/>
      <c r="K56" s="109"/>
      <c r="L56" s="109"/>
      <c r="M56" s="110"/>
    </row>
    <row r="57" spans="2:18" ht="30" customHeight="1" thickTop="1" thickBot="1" x14ac:dyDescent="0.3">
      <c r="B57" s="116" t="s">
        <v>2990</v>
      </c>
      <c r="C57" s="127"/>
      <c r="D57" s="127"/>
      <c r="E57" s="127"/>
      <c r="F57" s="127"/>
      <c r="G57" s="117"/>
      <c r="H57" s="94"/>
      <c r="I57" s="108" t="str">
        <f>IF(H57="Non","Si la réponse est « non », une réévaluation de la pondération de ce critère doit être faite.","")</f>
        <v/>
      </c>
      <c r="J57" s="109"/>
      <c r="K57" s="109"/>
      <c r="L57" s="109"/>
      <c r="M57" s="110"/>
    </row>
    <row r="58" spans="2:18" ht="30" customHeight="1" thickTop="1" thickBot="1" x14ac:dyDescent="0.3">
      <c r="B58" s="116" t="s">
        <v>2823</v>
      </c>
      <c r="C58" s="127"/>
      <c r="D58" s="127"/>
      <c r="E58" s="127"/>
      <c r="F58" s="127"/>
      <c r="G58" s="117"/>
      <c r="H58" s="67"/>
      <c r="I58" s="108"/>
      <c r="J58" s="109"/>
      <c r="K58" s="109"/>
      <c r="L58" s="109"/>
      <c r="M58" s="110"/>
    </row>
    <row r="59" spans="2:18" ht="30" customHeight="1" thickTop="1" thickBot="1" x14ac:dyDescent="0.3">
      <c r="B59" s="116" t="s">
        <v>2992</v>
      </c>
      <c r="C59" s="127"/>
      <c r="D59" s="127"/>
      <c r="E59" s="127"/>
      <c r="F59" s="127"/>
      <c r="G59" s="117"/>
      <c r="H59" s="94"/>
      <c r="I59" s="108" t="str">
        <f>IF(H59="Non","Si la réponse est « non », une réévaluation de la pondération de ce critère doit être faite.","")</f>
        <v/>
      </c>
      <c r="J59" s="109"/>
      <c r="K59" s="109"/>
      <c r="L59" s="109"/>
      <c r="M59" s="110"/>
      <c r="N59" s="213"/>
      <c r="O59" s="214"/>
      <c r="P59" s="214"/>
      <c r="Q59" s="214"/>
      <c r="R59" s="214"/>
    </row>
    <row r="60" spans="2:18" ht="22.15" customHeight="1" thickTop="1" thickBot="1" x14ac:dyDescent="0.3">
      <c r="B60" s="144" t="s">
        <v>2745</v>
      </c>
      <c r="C60" s="145"/>
      <c r="D60" s="145"/>
      <c r="E60" s="145"/>
      <c r="F60" s="145"/>
      <c r="G60" s="145"/>
      <c r="H60" s="145"/>
      <c r="I60" s="145"/>
      <c r="J60" s="145"/>
      <c r="K60" s="145"/>
      <c r="L60" s="145"/>
      <c r="M60" s="146"/>
      <c r="N60" s="91"/>
      <c r="O60" s="91"/>
      <c r="P60" s="91"/>
      <c r="Q60" s="91"/>
      <c r="R60" s="91"/>
    </row>
    <row r="61" spans="2:18" ht="37.9" customHeight="1" thickTop="1" thickBot="1" x14ac:dyDescent="0.3">
      <c r="B61" s="116" t="s">
        <v>2824</v>
      </c>
      <c r="C61" s="127"/>
      <c r="D61" s="127"/>
      <c r="E61" s="127"/>
      <c r="F61" s="127"/>
      <c r="G61" s="117"/>
      <c r="H61" s="67"/>
      <c r="I61" s="108"/>
      <c r="J61" s="109"/>
      <c r="K61" s="109"/>
      <c r="L61" s="109"/>
      <c r="M61" s="110"/>
    </row>
    <row r="62" spans="2:18" ht="37.9" customHeight="1" thickTop="1" thickBot="1" x14ac:dyDescent="0.3">
      <c r="B62" s="116" t="s">
        <v>2993</v>
      </c>
      <c r="C62" s="127"/>
      <c r="D62" s="127"/>
      <c r="E62" s="127"/>
      <c r="F62" s="127"/>
      <c r="G62" s="117"/>
      <c r="H62" s="94"/>
      <c r="I62" s="108" t="str">
        <f>IF(H62="Non","Si la réponse est « non », une réévaluation de la pondération de ce critère doit être faite.","")</f>
        <v/>
      </c>
      <c r="J62" s="109"/>
      <c r="K62" s="109"/>
      <c r="L62" s="109"/>
      <c r="M62" s="110"/>
      <c r="N62" s="213"/>
      <c r="O62" s="214"/>
      <c r="P62" s="214"/>
      <c r="Q62" s="214"/>
      <c r="R62" s="214"/>
    </row>
    <row r="63" spans="2:18" ht="22.15" customHeight="1" thickTop="1" thickBot="1" x14ac:dyDescent="0.3">
      <c r="B63" s="163" t="s">
        <v>2747</v>
      </c>
      <c r="C63" s="164"/>
      <c r="D63" s="164"/>
      <c r="E63" s="164"/>
      <c r="F63" s="164"/>
      <c r="G63" s="164"/>
      <c r="H63" s="164"/>
      <c r="I63" s="164"/>
      <c r="J63" s="164"/>
      <c r="K63" s="164"/>
      <c r="L63" s="164"/>
      <c r="M63" s="165"/>
    </row>
    <row r="64" spans="2:18" ht="36.6" customHeight="1" thickTop="1" thickBot="1" x14ac:dyDescent="0.3">
      <c r="B64" s="116" t="s">
        <v>2825</v>
      </c>
      <c r="C64" s="127"/>
      <c r="D64" s="127"/>
      <c r="E64" s="127"/>
      <c r="F64" s="127"/>
      <c r="G64" s="117"/>
      <c r="H64" s="67"/>
      <c r="I64" s="108" t="str">
        <f>IF(H64="Non","Si la réponse est « non », une réévaluation de la pondération de ce critère doit être faite.","")</f>
        <v/>
      </c>
      <c r="J64" s="109"/>
      <c r="K64" s="109"/>
      <c r="L64" s="109"/>
      <c r="M64" s="110"/>
      <c r="N64" s="213"/>
      <c r="O64" s="214"/>
      <c r="P64" s="214"/>
      <c r="Q64" s="214"/>
      <c r="R64" s="214"/>
    </row>
    <row r="65" spans="2:18" ht="36.6" customHeight="1" thickTop="1" thickBot="1" x14ac:dyDescent="0.3">
      <c r="B65" s="116" t="s">
        <v>2826</v>
      </c>
      <c r="C65" s="127"/>
      <c r="D65" s="127"/>
      <c r="E65" s="127"/>
      <c r="F65" s="127"/>
      <c r="G65" s="117"/>
      <c r="H65" s="67"/>
      <c r="I65" s="108"/>
      <c r="J65" s="109"/>
      <c r="K65" s="109"/>
      <c r="L65" s="109"/>
      <c r="M65" s="110"/>
    </row>
    <row r="66" spans="2:18" ht="36.6" customHeight="1" thickTop="1" thickBot="1" x14ac:dyDescent="0.3">
      <c r="B66" s="116" t="s">
        <v>2994</v>
      </c>
      <c r="C66" s="127"/>
      <c r="D66" s="127"/>
      <c r="E66" s="127"/>
      <c r="F66" s="127"/>
      <c r="G66" s="117"/>
      <c r="H66" s="94"/>
      <c r="I66" s="108" t="str">
        <f>IF(H66="Non","Si la réponse est « non », une réévaluation de la pondération de ce critère doit être faite.","")</f>
        <v/>
      </c>
      <c r="J66" s="109"/>
      <c r="K66" s="109"/>
      <c r="L66" s="109"/>
      <c r="M66" s="110"/>
      <c r="N66" s="213"/>
      <c r="O66" s="214"/>
      <c r="P66" s="214"/>
      <c r="Q66" s="214"/>
      <c r="R66" s="214"/>
    </row>
    <row r="67" spans="2:18" ht="22.15" customHeight="1" thickTop="1" thickBot="1" x14ac:dyDescent="0.3">
      <c r="B67" s="163" t="s">
        <v>2787</v>
      </c>
      <c r="C67" s="164"/>
      <c r="D67" s="164"/>
      <c r="E67" s="164"/>
      <c r="F67" s="164"/>
      <c r="G67" s="164"/>
      <c r="H67" s="164"/>
      <c r="I67" s="164"/>
      <c r="J67" s="164"/>
      <c r="K67" s="164"/>
      <c r="L67" s="164"/>
      <c r="M67" s="165"/>
    </row>
    <row r="68" spans="2:18" ht="24" customHeight="1" thickTop="1" thickBot="1" x14ac:dyDescent="0.3">
      <c r="B68" s="116" t="s">
        <v>2827</v>
      </c>
      <c r="C68" s="127"/>
      <c r="D68" s="127"/>
      <c r="E68" s="127"/>
      <c r="F68" s="127"/>
      <c r="G68" s="117"/>
      <c r="H68" s="67"/>
      <c r="I68" s="108" t="str">
        <f>IF(H68="Oui","Si la réponse est « oui », une réévaluation de la pondération de ce critère doit être faite","")</f>
        <v/>
      </c>
      <c r="J68" s="109"/>
      <c r="K68" s="109"/>
      <c r="L68" s="109"/>
      <c r="M68" s="110"/>
      <c r="N68" s="213"/>
      <c r="O68" s="214"/>
      <c r="P68" s="214"/>
      <c r="Q68" s="214"/>
      <c r="R68" s="214"/>
    </row>
    <row r="69" spans="2:18" ht="23.45" customHeight="1" thickTop="1" thickBot="1" x14ac:dyDescent="0.3">
      <c r="B69" s="116" t="s">
        <v>2829</v>
      </c>
      <c r="C69" s="127"/>
      <c r="D69" s="127"/>
      <c r="E69" s="127"/>
      <c r="F69" s="127"/>
      <c r="G69" s="117"/>
      <c r="H69" s="67"/>
      <c r="I69" s="108"/>
      <c r="J69" s="109"/>
      <c r="K69" s="109"/>
      <c r="L69" s="109"/>
      <c r="M69" s="110"/>
    </row>
    <row r="70" spans="2:18" ht="25.15" customHeight="1" thickTop="1" thickBot="1" x14ac:dyDescent="0.3">
      <c r="B70" s="105" t="s">
        <v>2995</v>
      </c>
      <c r="C70" s="105"/>
      <c r="D70" s="105"/>
      <c r="E70" s="105"/>
      <c r="F70" s="105"/>
      <c r="G70" s="105"/>
      <c r="H70" s="94"/>
      <c r="I70" s="108" t="str">
        <f>IF(H70="Non","Si la réponse est « non », une réévaluation de la pondération de ce critère doit être faite.","")</f>
        <v/>
      </c>
      <c r="J70" s="109"/>
      <c r="K70" s="109"/>
      <c r="L70" s="109"/>
      <c r="M70" s="110"/>
      <c r="N70" s="213"/>
      <c r="O70" s="214"/>
      <c r="P70" s="214"/>
      <c r="Q70" s="214"/>
      <c r="R70" s="214"/>
    </row>
    <row r="71" spans="2:18" ht="22.15" customHeight="1" thickTop="1" thickBot="1" x14ac:dyDescent="0.3">
      <c r="B71" s="224" t="s">
        <v>2845</v>
      </c>
      <c r="C71" s="225"/>
      <c r="D71" s="225"/>
      <c r="E71" s="225"/>
      <c r="F71" s="225"/>
      <c r="G71" s="225"/>
      <c r="H71" s="225"/>
      <c r="I71" s="225"/>
      <c r="J71" s="225"/>
      <c r="K71" s="225"/>
      <c r="L71" s="225"/>
      <c r="M71" s="226"/>
    </row>
    <row r="72" spans="2:18" ht="35.25" customHeight="1" thickTop="1" thickBot="1" x14ac:dyDescent="0.3">
      <c r="B72" s="105" t="s">
        <v>2996</v>
      </c>
      <c r="C72" s="105"/>
      <c r="D72" s="105"/>
      <c r="E72" s="105"/>
      <c r="F72" s="105"/>
      <c r="G72" s="105"/>
      <c r="H72" s="67"/>
      <c r="I72" s="108" t="str">
        <f>IF(H72="Non","Si la réponse est « non », veuillez noter les éléments qui ont contribués à cette décision ci-dessous (H43).","")</f>
        <v/>
      </c>
      <c r="J72" s="109"/>
      <c r="K72" s="109"/>
      <c r="L72" s="109"/>
      <c r="M72" s="110"/>
    </row>
    <row r="73" spans="2:18" ht="61.5" customHeight="1" thickTop="1" thickBot="1" x14ac:dyDescent="0.3">
      <c r="B73" s="105" t="s">
        <v>2988</v>
      </c>
      <c r="C73" s="105"/>
      <c r="D73" s="105"/>
      <c r="E73" s="105"/>
      <c r="F73" s="105"/>
      <c r="G73" s="105"/>
      <c r="H73" s="168"/>
      <c r="I73" s="169"/>
      <c r="J73" s="169"/>
      <c r="K73" s="169"/>
      <c r="L73" s="169"/>
      <c r="M73" s="170"/>
    </row>
    <row r="74" spans="2:18" ht="37.15" customHeight="1" thickTop="1" thickBot="1" x14ac:dyDescent="0.3">
      <c r="B74" s="116" t="s">
        <v>2948</v>
      </c>
      <c r="C74" s="127"/>
      <c r="D74" s="127"/>
      <c r="E74" s="127"/>
      <c r="F74" s="127"/>
      <c r="G74" s="117"/>
      <c r="H74" s="20"/>
      <c r="I74" s="108" t="str">
        <f>IF(H74="Montant diminué","Précisez ci-bas (H75) la subvention maximale recommandée par la direction régionale. Il s'agit du montant qui figurera dans la lettre d'annonce.","")</f>
        <v/>
      </c>
      <c r="J74" s="109"/>
      <c r="K74" s="109"/>
      <c r="L74" s="109"/>
      <c r="M74" s="110"/>
    </row>
    <row r="75" spans="2:18" ht="22.15" customHeight="1" thickTop="1" thickBot="1" x14ac:dyDescent="0.3">
      <c r="B75" s="116" t="s">
        <v>2806</v>
      </c>
      <c r="C75" s="127"/>
      <c r="D75" s="127"/>
      <c r="E75" s="127"/>
      <c r="F75" s="127"/>
      <c r="G75" s="117"/>
      <c r="H75" s="191">
        <v>0</v>
      </c>
      <c r="I75" s="192"/>
      <c r="J75" s="192"/>
      <c r="K75" s="192"/>
      <c r="L75" s="192"/>
      <c r="M75" s="193"/>
    </row>
    <row r="76" spans="2:18" ht="22.15" customHeight="1" thickTop="1" thickBot="1" x14ac:dyDescent="0.3">
      <c r="B76" s="116" t="s">
        <v>2802</v>
      </c>
      <c r="C76" s="127"/>
      <c r="D76" s="127"/>
      <c r="E76" s="127"/>
      <c r="F76" s="127"/>
      <c r="G76" s="117"/>
      <c r="H76" s="209">
        <f>IF(H74="Montant demandé par le propriétaire",'Sommaire_Demande finale'!K8,'MCC - finale'!H75)</f>
        <v>0</v>
      </c>
      <c r="I76" s="210"/>
      <c r="J76" s="210"/>
      <c r="K76" s="210"/>
      <c r="L76" s="210"/>
      <c r="M76" s="211"/>
    </row>
    <row r="77" spans="2:18" ht="22.15" customHeight="1" thickTop="1" thickBot="1" x14ac:dyDescent="0.3">
      <c r="B77" s="221" t="s">
        <v>2691</v>
      </c>
      <c r="C77" s="222"/>
      <c r="D77" s="222"/>
      <c r="E77" s="222"/>
      <c r="F77" s="222"/>
      <c r="G77" s="222"/>
      <c r="H77" s="222"/>
      <c r="I77" s="222"/>
      <c r="J77" s="222"/>
      <c r="K77" s="222"/>
      <c r="L77" s="222"/>
      <c r="M77" s="223"/>
    </row>
    <row r="78" spans="2:18" ht="25.15" customHeight="1" thickTop="1" thickBot="1" x14ac:dyDescent="0.3">
      <c r="B78" s="98" t="b">
        <v>0</v>
      </c>
      <c r="C78" s="212" t="str">
        <f>IF(H15="Non","Le demandeur n'a pas respecté le délai de 60 jours ouvrables suivant la date de sa lettre de priorisation. Veuillez lui transmettre une lettre de refus."," ")</f>
        <v xml:space="preserve"> </v>
      </c>
      <c r="D78" s="212"/>
      <c r="E78" s="212"/>
      <c r="F78" s="212"/>
      <c r="G78" s="212"/>
      <c r="H78" s="212"/>
      <c r="I78" s="212"/>
      <c r="J78" s="212"/>
      <c r="K78" s="212"/>
      <c r="L78" s="195" t="s">
        <v>2969</v>
      </c>
      <c r="M78" s="195"/>
    </row>
    <row r="79" spans="2:18" ht="25.15" customHeight="1" thickTop="1" thickBot="1" x14ac:dyDescent="0.3">
      <c r="B79" s="98" t="b">
        <v>0</v>
      </c>
      <c r="C79" s="212" t="str">
        <f>IF(OR(H16="Non",H18="Non"),"La demande finale n'est pas conforme. Veuillez transmettre une lettre de refus au propriétaire."," ")</f>
        <v xml:space="preserve"> </v>
      </c>
      <c r="D79" s="212"/>
      <c r="E79" s="212"/>
      <c r="F79" s="212"/>
      <c r="G79" s="212"/>
      <c r="H79" s="212"/>
      <c r="I79" s="212"/>
      <c r="J79" s="212"/>
      <c r="K79" s="212"/>
      <c r="L79" s="195" t="s">
        <v>2969</v>
      </c>
      <c r="M79" s="195"/>
    </row>
    <row r="80" spans="2:18" ht="25.15" customHeight="1" thickTop="1" thickBot="1" x14ac:dyDescent="0.3">
      <c r="B80" s="98" t="b">
        <v>0</v>
      </c>
      <c r="C80" s="212" t="str">
        <f>IF(AND(H15="Oui",H16="Oui",H18="Oui"),"Veuillez compléter l'analyse du plan d'intervention final en répondant à l'ensemble des questions aux lignes 17 à 34.","")</f>
        <v/>
      </c>
      <c r="D80" s="212"/>
      <c r="E80" s="212"/>
      <c r="F80" s="212"/>
      <c r="G80" s="212"/>
      <c r="H80" s="212"/>
      <c r="I80" s="212"/>
      <c r="J80" s="212"/>
      <c r="K80" s="212"/>
      <c r="L80" s="198" t="s">
        <v>2746</v>
      </c>
      <c r="M80" s="199"/>
    </row>
    <row r="81" spans="2:13" ht="37.15" customHeight="1" thickTop="1" thickBot="1" x14ac:dyDescent="0.3">
      <c r="B81" s="98" t="b">
        <v>0</v>
      </c>
      <c r="C81" s="212" t="str">
        <f>IF(COUNTIF(H23:J43,TRUE)&gt;0,"Informez le propriétaire que le projet nécessitera un permis de recherche archéologique. La demande sera présentée par l'archéologue (ou la firme) qui sera embauchée par le propriétaire.","")</f>
        <v/>
      </c>
      <c r="D81" s="212"/>
      <c r="E81" s="212"/>
      <c r="F81" s="212"/>
      <c r="G81" s="212"/>
      <c r="H81" s="212"/>
      <c r="I81" s="212"/>
      <c r="J81" s="212"/>
      <c r="K81" s="212"/>
      <c r="L81" s="198" t="s">
        <v>2746</v>
      </c>
      <c r="M81" s="199"/>
    </row>
    <row r="82" spans="2:13" ht="25.15" customHeight="1" thickTop="1" thickBot="1" x14ac:dyDescent="0.3">
      <c r="B82" s="98" t="b">
        <v>0</v>
      </c>
      <c r="C82" s="212" t="str">
        <f>IF(H46="Oui","Validez avec le propriétaire s'il souhaite inclure les coûts du carnet de santé au montage financier.","")</f>
        <v/>
      </c>
      <c r="D82" s="212"/>
      <c r="E82" s="212"/>
      <c r="F82" s="212"/>
      <c r="G82" s="212"/>
      <c r="H82" s="212"/>
      <c r="I82" s="212"/>
      <c r="J82" s="212"/>
      <c r="K82" s="212"/>
      <c r="L82" s="198" t="s">
        <v>2746</v>
      </c>
      <c r="M82" s="199"/>
    </row>
    <row r="83" spans="2:13" ht="25.15" customHeight="1" thickTop="1" thickBot="1" x14ac:dyDescent="0.3">
      <c r="B83" s="98" t="b">
        <v>0</v>
      </c>
      <c r="C83" s="212" t="str">
        <f>IF(H47="Non",_xlfn._LONGTEXT("Informez le propriétaire de l'obligation d'obtenir l'autorisation de travaux avant le début des travaux. Vous devrez également vous assurez que les travaux pour lesquels une autorisation est demandée correspondent aux travaux projetés dans le plan d'inter","vention final."),"")</f>
        <v/>
      </c>
      <c r="D83" s="212"/>
      <c r="E83" s="212"/>
      <c r="F83" s="212"/>
      <c r="G83" s="212"/>
      <c r="H83" s="212"/>
      <c r="I83" s="212"/>
      <c r="J83" s="212"/>
      <c r="K83" s="212"/>
      <c r="L83" s="198" t="s">
        <v>2746</v>
      </c>
      <c r="M83" s="199"/>
    </row>
    <row r="84" spans="2:13" ht="25.15" customHeight="1" thickTop="1" thickBot="1" x14ac:dyDescent="0.3">
      <c r="B84" s="98" t="b">
        <v>0</v>
      </c>
      <c r="C84" s="212" t="str">
        <f>IF(H48="Oui",_xlfn._LONGTEXT("Assurez vous que les travaux pour lesquels une autorisation a été délivrée correspondent aux travaux projetés dans le plan d'interventions. final. Rappelez également au demandeur qu'il doit débuter les travaux dans les 12 mois suivant la délivrance de l'a","utorisation par le Ministère."),"")</f>
        <v/>
      </c>
      <c r="D84" s="212"/>
      <c r="E84" s="212"/>
      <c r="F84" s="212"/>
      <c r="G84" s="212"/>
      <c r="H84" s="212"/>
      <c r="I84" s="212"/>
      <c r="J84" s="212"/>
      <c r="K84" s="212"/>
      <c r="L84" s="198" t="s">
        <v>2746</v>
      </c>
      <c r="M84" s="199"/>
    </row>
    <row r="85" spans="2:13" ht="25.15" customHeight="1" thickTop="1" thickBot="1" x14ac:dyDescent="0.3">
      <c r="B85" s="98" t="b">
        <v>0</v>
      </c>
      <c r="C85" s="212" t="str">
        <f>IF(H49="Non","Assurez vous d'inclure le bien dans la tournée actuelle ou future afin de compléter l'inspection requise au programme."," ")</f>
        <v xml:space="preserve"> </v>
      </c>
      <c r="D85" s="212"/>
      <c r="E85" s="212"/>
      <c r="F85" s="212"/>
      <c r="G85" s="212"/>
      <c r="H85" s="212"/>
      <c r="I85" s="212"/>
      <c r="J85" s="212"/>
      <c r="K85" s="212"/>
      <c r="L85" s="198" t="s">
        <v>2746</v>
      </c>
      <c r="M85" s="199"/>
    </row>
    <row r="86" spans="2:13" ht="25.15" customHeight="1" thickTop="1" thickBot="1" x14ac:dyDescent="0.3">
      <c r="B86" s="98" t="b">
        <v>0</v>
      </c>
      <c r="C86" s="212" t="str">
        <f>IF(H50="Oui","Informez votre gestionnaire et la coordination du programme qu'une infraction a été constatée après la priorisation de la demande afin qu'une décision conjointe soit prise entre la DR, la DPVP et la DOP quant à la poursuite de l'analyse du projet."," ")</f>
        <v xml:space="preserve"> </v>
      </c>
      <c r="D86" s="212"/>
      <c r="E86" s="212"/>
      <c r="F86" s="212"/>
      <c r="G86" s="212"/>
      <c r="H86" s="212"/>
      <c r="I86" s="212"/>
      <c r="J86" s="212"/>
      <c r="K86" s="212"/>
      <c r="L86" s="198" t="s">
        <v>2746</v>
      </c>
      <c r="M86" s="199"/>
    </row>
    <row r="87" spans="2:13" ht="25.15" customHeight="1" thickTop="1" thickBot="1" x14ac:dyDescent="0.3">
      <c r="B87" s="98" t="b">
        <v>0</v>
      </c>
      <c r="C87" s="212" t="str">
        <f>IF(H54="Non","Vous devez réévaluer le projet en vertu du critère « Urgence des travaux ».","")</f>
        <v/>
      </c>
      <c r="D87" s="212"/>
      <c r="E87" s="212"/>
      <c r="F87" s="212"/>
      <c r="G87" s="212"/>
      <c r="H87" s="212"/>
      <c r="I87" s="212"/>
      <c r="J87" s="212"/>
      <c r="K87" s="212"/>
      <c r="L87" s="198" t="s">
        <v>2746</v>
      </c>
      <c r="M87" s="199"/>
    </row>
    <row r="88" spans="2:13" ht="25.15" customHeight="1" thickTop="1" thickBot="1" x14ac:dyDescent="0.3">
      <c r="B88" s="98" t="b">
        <v>0</v>
      </c>
      <c r="C88" s="212" t="str">
        <f>IF(H57="Non","Vous devez réévaluer le projet en vertu du critère « Pertinence des travaux pour améliorer l'état physique du bien ».","")</f>
        <v/>
      </c>
      <c r="D88" s="212"/>
      <c r="E88" s="212"/>
      <c r="F88" s="212"/>
      <c r="G88" s="212"/>
      <c r="H88" s="212"/>
      <c r="I88" s="212"/>
      <c r="J88" s="212"/>
      <c r="K88" s="212"/>
      <c r="L88" s="198" t="s">
        <v>2746</v>
      </c>
      <c r="M88" s="199"/>
    </row>
    <row r="89" spans="2:13" ht="25.15" customHeight="1" thickTop="1" thickBot="1" x14ac:dyDescent="0.3">
      <c r="B89" s="98" t="b">
        <v>0</v>
      </c>
      <c r="C89" s="212" t="str">
        <f>IF(H59="Non","Vous devez réévaluer le projet en vertu du critère « Pertinence des travaux pour améliorer l'état physique du bien ».","")</f>
        <v/>
      </c>
      <c r="D89" s="212"/>
      <c r="E89" s="212"/>
      <c r="F89" s="212"/>
      <c r="G89" s="212"/>
      <c r="H89" s="212"/>
      <c r="I89" s="212"/>
      <c r="J89" s="212"/>
      <c r="K89" s="212"/>
      <c r="L89" s="198" t="s">
        <v>2746</v>
      </c>
      <c r="M89" s="199"/>
    </row>
    <row r="90" spans="2:13" ht="25.15" customHeight="1" thickTop="1" thickBot="1" x14ac:dyDescent="0.3">
      <c r="B90" s="98" t="b">
        <v>0</v>
      </c>
      <c r="C90" s="212" t="str">
        <f>IF(H62="Non","Vous devez réévaluer le projet en vertu du critère « Surcoût ».","")</f>
        <v/>
      </c>
      <c r="D90" s="212"/>
      <c r="E90" s="212"/>
      <c r="F90" s="212"/>
      <c r="G90" s="212"/>
      <c r="H90" s="212"/>
      <c r="I90" s="212"/>
      <c r="J90" s="212"/>
      <c r="K90" s="212"/>
      <c r="L90" s="198" t="s">
        <v>2746</v>
      </c>
      <c r="M90" s="199"/>
    </row>
    <row r="91" spans="2:13" ht="25.15" customHeight="1" thickTop="1" thickBot="1" x14ac:dyDescent="0.3">
      <c r="B91" s="98" t="b">
        <v>0</v>
      </c>
      <c r="C91" s="212" t="str">
        <f>IF(H66="Non","Vous devez réévaluer le projet en vertu du critère « Respect des caractéristiques patrimoniales du bien ».","")</f>
        <v/>
      </c>
      <c r="D91" s="212"/>
      <c r="E91" s="212"/>
      <c r="F91" s="212"/>
      <c r="G91" s="212"/>
      <c r="H91" s="212"/>
      <c r="I91" s="212"/>
      <c r="J91" s="212"/>
      <c r="K91" s="212"/>
      <c r="L91" s="198" t="s">
        <v>2746</v>
      </c>
      <c r="M91" s="199"/>
    </row>
    <row r="92" spans="2:13" ht="25.15" customHeight="1" thickTop="1" thickBot="1" x14ac:dyDescent="0.3">
      <c r="B92" s="98" t="b">
        <v>0</v>
      </c>
      <c r="C92" s="212" t="str">
        <f>IF(H68="Oui","Vous devez réévaluer le réalisme de l'échéancier, en vertu du critère « Réalisme du budget et de l'échéancier ».","")</f>
        <v/>
      </c>
      <c r="D92" s="212"/>
      <c r="E92" s="212"/>
      <c r="F92" s="212"/>
      <c r="G92" s="212"/>
      <c r="H92" s="212"/>
      <c r="I92" s="212"/>
      <c r="J92" s="212"/>
      <c r="K92" s="212"/>
      <c r="L92" s="198" t="s">
        <v>2746</v>
      </c>
      <c r="M92" s="199"/>
    </row>
    <row r="93" spans="2:13" ht="25.15" customHeight="1" thickTop="1" thickBot="1" x14ac:dyDescent="0.3">
      <c r="B93" s="98" t="b">
        <v>0</v>
      </c>
      <c r="C93" s="206" t="str">
        <f>IF(H70="Non","Vous devez réévaluer le projet en vertu du critère « Réalisme du budget et de l'échéancier ».","")</f>
        <v/>
      </c>
      <c r="D93" s="207"/>
      <c r="E93" s="207"/>
      <c r="F93" s="207"/>
      <c r="G93" s="207"/>
      <c r="H93" s="207"/>
      <c r="I93" s="207"/>
      <c r="J93" s="207"/>
      <c r="K93" s="208"/>
      <c r="L93" s="198" t="s">
        <v>2746</v>
      </c>
      <c r="M93" s="199"/>
    </row>
    <row r="94" spans="2:13" ht="15.75" thickTop="1" x14ac:dyDescent="0.25"/>
  </sheetData>
  <sheetProtection algorithmName="SHA-512" hashValue="4LevtmBwIoz+1bSwourX7GmvhXRvFBPgCN3WEwKpmaycRdqCNFUXn0TbCLGAmfJVM4WVExqWXrZp2Sb/MHUSUg==" saltValue="MlmzM5x2kg3BHTWL++/E+Q==" spinCount="100000" sheet="1" objects="1" scenarios="1"/>
  <mergeCells count="204">
    <mergeCell ref="B69:G69"/>
    <mergeCell ref="B71:M71"/>
    <mergeCell ref="B72:G72"/>
    <mergeCell ref="I72:M72"/>
    <mergeCell ref="B2:M3"/>
    <mergeCell ref="B16:G16"/>
    <mergeCell ref="B17:G17"/>
    <mergeCell ref="H17:M17"/>
    <mergeCell ref="N48:R48"/>
    <mergeCell ref="N46:R46"/>
    <mergeCell ref="B45:G45"/>
    <mergeCell ref="I45:M45"/>
    <mergeCell ref="B46:G46"/>
    <mergeCell ref="I46:M46"/>
    <mergeCell ref="B47:G47"/>
    <mergeCell ref="I47:M47"/>
    <mergeCell ref="B61:G61"/>
    <mergeCell ref="B68:G68"/>
    <mergeCell ref="I16:M16"/>
    <mergeCell ref="B64:G64"/>
    <mergeCell ref="B63:M63"/>
    <mergeCell ref="B67:M67"/>
    <mergeCell ref="B18:G18"/>
    <mergeCell ref="I18:M18"/>
    <mergeCell ref="C78:K78"/>
    <mergeCell ref="C84:K84"/>
    <mergeCell ref="C85:K85"/>
    <mergeCell ref="C82:K82"/>
    <mergeCell ref="C83:K83"/>
    <mergeCell ref="C86:K86"/>
    <mergeCell ref="N47:R47"/>
    <mergeCell ref="L85:M85"/>
    <mergeCell ref="L84:M84"/>
    <mergeCell ref="L83:M83"/>
    <mergeCell ref="L82:M82"/>
    <mergeCell ref="B52:M52"/>
    <mergeCell ref="B54:G54"/>
    <mergeCell ref="N54:R54"/>
    <mergeCell ref="B55:M55"/>
    <mergeCell ref="B57:G57"/>
    <mergeCell ref="B58:G58"/>
    <mergeCell ref="B59:G59"/>
    <mergeCell ref="N59:R59"/>
    <mergeCell ref="B60:M60"/>
    <mergeCell ref="B62:G62"/>
    <mergeCell ref="B77:M77"/>
    <mergeCell ref="C79:K79"/>
    <mergeCell ref="L79:M79"/>
    <mergeCell ref="B19:G19"/>
    <mergeCell ref="H19:M19"/>
    <mergeCell ref="I68:M68"/>
    <mergeCell ref="I69:M69"/>
    <mergeCell ref="B23:C23"/>
    <mergeCell ref="B73:G73"/>
    <mergeCell ref="H73:M73"/>
    <mergeCell ref="B48:G48"/>
    <mergeCell ref="I48:M48"/>
    <mergeCell ref="B49:G49"/>
    <mergeCell ref="I49:M49"/>
    <mergeCell ref="B50:G50"/>
    <mergeCell ref="I50:M50"/>
    <mergeCell ref="B51:M51"/>
    <mergeCell ref="B53:G53"/>
    <mergeCell ref="B56:G56"/>
    <mergeCell ref="B66:G66"/>
    <mergeCell ref="B21:C22"/>
    <mergeCell ref="D21:D22"/>
    <mergeCell ref="E24:F24"/>
    <mergeCell ref="E26:F26"/>
    <mergeCell ref="B25:C25"/>
    <mergeCell ref="L25:M25"/>
    <mergeCell ref="E25:F25"/>
    <mergeCell ref="N66:R66"/>
    <mergeCell ref="N7:P7"/>
    <mergeCell ref="B4:M4"/>
    <mergeCell ref="B5:M5"/>
    <mergeCell ref="B6:C6"/>
    <mergeCell ref="D6:E6"/>
    <mergeCell ref="F6:H6"/>
    <mergeCell ref="I6:K6"/>
    <mergeCell ref="L6:M6"/>
    <mergeCell ref="B7:C7"/>
    <mergeCell ref="D7:E7"/>
    <mergeCell ref="F7:H7"/>
    <mergeCell ref="I7:K7"/>
    <mergeCell ref="L7:M7"/>
    <mergeCell ref="B8:M8"/>
    <mergeCell ref="B9:H9"/>
    <mergeCell ref="I9:M9"/>
    <mergeCell ref="B10:H10"/>
    <mergeCell ref="I10:M10"/>
    <mergeCell ref="B11:H11"/>
    <mergeCell ref="I11:M11"/>
    <mergeCell ref="B14:M14"/>
    <mergeCell ref="B24:C24"/>
    <mergeCell ref="L24:M24"/>
    <mergeCell ref="N68:R68"/>
    <mergeCell ref="B20:M20"/>
    <mergeCell ref="I70:M70"/>
    <mergeCell ref="B70:G70"/>
    <mergeCell ref="N70:R70"/>
    <mergeCell ref="I66:M66"/>
    <mergeCell ref="I65:M65"/>
    <mergeCell ref="I64:M64"/>
    <mergeCell ref="I62:M62"/>
    <mergeCell ref="I61:M61"/>
    <mergeCell ref="I59:M59"/>
    <mergeCell ref="I58:M58"/>
    <mergeCell ref="I57:M57"/>
    <mergeCell ref="I56:M56"/>
    <mergeCell ref="I54:M54"/>
    <mergeCell ref="I53:M53"/>
    <mergeCell ref="N62:R62"/>
    <mergeCell ref="B65:G65"/>
    <mergeCell ref="N64:R64"/>
    <mergeCell ref="B27:C27"/>
    <mergeCell ref="L27:M27"/>
    <mergeCell ref="E27:F27"/>
    <mergeCell ref="B26:C26"/>
    <mergeCell ref="L26:M26"/>
    <mergeCell ref="B30:C30"/>
    <mergeCell ref="L30:M30"/>
    <mergeCell ref="E30:F30"/>
    <mergeCell ref="B29:C29"/>
    <mergeCell ref="L29:M29"/>
    <mergeCell ref="E29:F29"/>
    <mergeCell ref="B28:C28"/>
    <mergeCell ref="L28:M28"/>
    <mergeCell ref="E28:F28"/>
    <mergeCell ref="B34:C34"/>
    <mergeCell ref="L34:M34"/>
    <mergeCell ref="E34:F34"/>
    <mergeCell ref="B32:C32"/>
    <mergeCell ref="L32:M32"/>
    <mergeCell ref="E32:F32"/>
    <mergeCell ref="B31:C31"/>
    <mergeCell ref="L31:M31"/>
    <mergeCell ref="E31:F31"/>
    <mergeCell ref="B37:C37"/>
    <mergeCell ref="L37:M37"/>
    <mergeCell ref="E37:F37"/>
    <mergeCell ref="B36:C36"/>
    <mergeCell ref="L36:M36"/>
    <mergeCell ref="E36:F36"/>
    <mergeCell ref="B35:C35"/>
    <mergeCell ref="L35:M35"/>
    <mergeCell ref="E35:F35"/>
    <mergeCell ref="B40:C40"/>
    <mergeCell ref="L40:M40"/>
    <mergeCell ref="E40:F40"/>
    <mergeCell ref="B39:C39"/>
    <mergeCell ref="L39:M39"/>
    <mergeCell ref="E39:F39"/>
    <mergeCell ref="B38:C38"/>
    <mergeCell ref="L38:M38"/>
    <mergeCell ref="E38:F38"/>
    <mergeCell ref="L93:M93"/>
    <mergeCell ref="C93:K93"/>
    <mergeCell ref="B76:G76"/>
    <mergeCell ref="H76:M76"/>
    <mergeCell ref="B74:G74"/>
    <mergeCell ref="I74:M74"/>
    <mergeCell ref="B75:G75"/>
    <mergeCell ref="H75:M75"/>
    <mergeCell ref="C92:K92"/>
    <mergeCell ref="L92:M92"/>
    <mergeCell ref="C89:K89"/>
    <mergeCell ref="L89:M89"/>
    <mergeCell ref="C90:K90"/>
    <mergeCell ref="L90:M90"/>
    <mergeCell ref="C91:K91"/>
    <mergeCell ref="L91:M91"/>
    <mergeCell ref="C87:K87"/>
    <mergeCell ref="L87:M87"/>
    <mergeCell ref="C88:K88"/>
    <mergeCell ref="L88:M88"/>
    <mergeCell ref="C81:K81"/>
    <mergeCell ref="L81:M81"/>
    <mergeCell ref="C80:K80"/>
    <mergeCell ref="L80:M80"/>
    <mergeCell ref="B15:G15"/>
    <mergeCell ref="I15:M15"/>
    <mergeCell ref="L78:M78"/>
    <mergeCell ref="B12:M12"/>
    <mergeCell ref="B13:D13"/>
    <mergeCell ref="F13:H13"/>
    <mergeCell ref="J13:L13"/>
    <mergeCell ref="B33:M33"/>
    <mergeCell ref="L86:M86"/>
    <mergeCell ref="L23:M23"/>
    <mergeCell ref="E21:F22"/>
    <mergeCell ref="G21:K21"/>
    <mergeCell ref="E23:F23"/>
    <mergeCell ref="L21:M22"/>
    <mergeCell ref="B44:M44"/>
    <mergeCell ref="E43:F43"/>
    <mergeCell ref="B43:C43"/>
    <mergeCell ref="L43:M43"/>
    <mergeCell ref="B42:C42"/>
    <mergeCell ref="L42:M42"/>
    <mergeCell ref="E42:F42"/>
    <mergeCell ref="B41:C41"/>
    <mergeCell ref="L41:M41"/>
    <mergeCell ref="E41:F41"/>
  </mergeCells>
  <conditionalFormatting sqref="B21 B23:B32 B34:B44">
    <cfRule type="expression" dxfId="212" priority="51">
      <formula>$I$35="Non"</formula>
    </cfRule>
    <cfRule type="expression" dxfId="211" priority="54">
      <formula>$I$23="Non"</formula>
    </cfRule>
    <cfRule type="expression" dxfId="210" priority="52">
      <formula>$I$25="Oui"</formula>
    </cfRule>
  </conditionalFormatting>
  <conditionalFormatting sqref="B21 D21:E21 G21 L21 I22:I32 B23:B32 D23:E32 L23:L32 D34:E43 I34:I43 L34:L43 B34:B44">
    <cfRule type="expression" dxfId="209" priority="49">
      <formula>$I$20="Non"</formula>
    </cfRule>
  </conditionalFormatting>
  <conditionalFormatting sqref="B21">
    <cfRule type="expression" dxfId="208" priority="50">
      <formula>$I$19="Non"</formula>
    </cfRule>
  </conditionalFormatting>
  <conditionalFormatting sqref="B23:B44">
    <cfRule type="expression" dxfId="207" priority="9">
      <formula>$I$19="Non"</formula>
    </cfRule>
  </conditionalFormatting>
  <conditionalFormatting sqref="B33">
    <cfRule type="expression" dxfId="206" priority="8">
      <formula>#REF!="Non"</formula>
    </cfRule>
    <cfRule type="expression" dxfId="205" priority="4">
      <formula>$I$17="Non"</formula>
    </cfRule>
    <cfRule type="expression" dxfId="204" priority="5">
      <formula>$I$16="Non"</formula>
    </cfRule>
    <cfRule type="expression" dxfId="203" priority="6">
      <formula>$I$30="Non"</formula>
    </cfRule>
    <cfRule type="expression" dxfId="202" priority="7">
      <formula>$I$21="Oui"</formula>
    </cfRule>
  </conditionalFormatting>
  <conditionalFormatting sqref="B52">
    <cfRule type="expression" dxfId="201" priority="88">
      <formula>$I$61="Non"</formula>
    </cfRule>
    <cfRule type="expression" dxfId="200" priority="89">
      <formula>$I$46="Oui"</formula>
    </cfRule>
  </conditionalFormatting>
  <conditionalFormatting sqref="B55">
    <cfRule type="expression" dxfId="199" priority="81">
      <formula>$I$55="Non"</formula>
    </cfRule>
    <cfRule type="expression" dxfId="198" priority="82">
      <formula>$I$46="Oui"</formula>
    </cfRule>
  </conditionalFormatting>
  <conditionalFormatting sqref="B60">
    <cfRule type="expression" dxfId="197" priority="75">
      <formula>$I$46="Oui"</formula>
    </cfRule>
    <cfRule type="expression" dxfId="196" priority="74">
      <formula>$I$55="Non"</formula>
    </cfRule>
  </conditionalFormatting>
  <conditionalFormatting sqref="B63">
    <cfRule type="expression" dxfId="195" priority="68">
      <formula>$I$46="Oui"</formula>
    </cfRule>
    <cfRule type="expression" dxfId="194" priority="67">
      <formula>$I$55="Non"</formula>
    </cfRule>
  </conditionalFormatting>
  <conditionalFormatting sqref="B67">
    <cfRule type="expression" dxfId="193" priority="59">
      <formula>$I$46="Oui"</formula>
    </cfRule>
    <cfRule type="expression" dxfId="192" priority="58">
      <formula>$I$55="Non"</formula>
    </cfRule>
  </conditionalFormatting>
  <conditionalFormatting sqref="B78">
    <cfRule type="expression" dxfId="191" priority="23">
      <formula>$H$15="Non"</formula>
    </cfRule>
  </conditionalFormatting>
  <conditionalFormatting sqref="B79">
    <cfRule type="expression" dxfId="190" priority="3">
      <formula>OR($H$16="Non",$H$18="Non")</formula>
    </cfRule>
  </conditionalFormatting>
  <conditionalFormatting sqref="B80">
    <cfRule type="expression" dxfId="189" priority="93">
      <formula>AND($H$15="Oui",$H$16="Oui",$H$18="Oui")</formula>
    </cfRule>
  </conditionalFormatting>
  <conditionalFormatting sqref="B81">
    <cfRule type="expression" dxfId="188" priority="29">
      <formula>COUNTIF($H$23:$J$43,TRUE)&gt;0</formula>
    </cfRule>
  </conditionalFormatting>
  <conditionalFormatting sqref="B82">
    <cfRule type="expression" dxfId="187" priority="47">
      <formula>$H$46="Oui"</formula>
    </cfRule>
  </conditionalFormatting>
  <conditionalFormatting sqref="B83">
    <cfRule type="expression" dxfId="186" priority="46">
      <formula>$H$47="Non"</formula>
    </cfRule>
  </conditionalFormatting>
  <conditionalFormatting sqref="B84">
    <cfRule type="expression" dxfId="185" priority="45">
      <formula>$H$48="Oui"</formula>
    </cfRule>
  </conditionalFormatting>
  <conditionalFormatting sqref="B85">
    <cfRule type="expression" dxfId="184" priority="44">
      <formula>$H$49="Non"</formula>
    </cfRule>
  </conditionalFormatting>
  <conditionalFormatting sqref="B86">
    <cfRule type="expression" dxfId="183" priority="43">
      <formula>$H$50="Oui"</formula>
    </cfRule>
  </conditionalFormatting>
  <conditionalFormatting sqref="B87">
    <cfRule type="expression" dxfId="182" priority="36">
      <formula>$H$54="Non"</formula>
    </cfRule>
  </conditionalFormatting>
  <conditionalFormatting sqref="B88">
    <cfRule type="expression" dxfId="181" priority="35">
      <formula>$H$57="Non"</formula>
    </cfRule>
  </conditionalFormatting>
  <conditionalFormatting sqref="B89">
    <cfRule type="expression" dxfId="180" priority="34">
      <formula>$H$59="Non"</formula>
    </cfRule>
  </conditionalFormatting>
  <conditionalFormatting sqref="B90">
    <cfRule type="expression" dxfId="179" priority="33">
      <formula>$H$62="Non"</formula>
    </cfRule>
  </conditionalFormatting>
  <conditionalFormatting sqref="B91">
    <cfRule type="expression" dxfId="178" priority="32">
      <formula>$H$66="Non"</formula>
    </cfRule>
  </conditionalFormatting>
  <conditionalFormatting sqref="B92">
    <cfRule type="expression" dxfId="177" priority="1">
      <formula>$H$68="Oui"</formula>
    </cfRule>
  </conditionalFormatting>
  <conditionalFormatting sqref="B93">
    <cfRule type="expression" dxfId="176" priority="2">
      <formula>$H$70="non"</formula>
    </cfRule>
  </conditionalFormatting>
  <conditionalFormatting sqref="B16:M32 B34:M77">
    <cfRule type="expression" dxfId="175" priority="22">
      <formula>$H$15="Non"</formula>
    </cfRule>
  </conditionalFormatting>
  <conditionalFormatting sqref="B20:M32 B34:M77">
    <cfRule type="expression" dxfId="174" priority="21">
      <formula>$H$18="Non"</formula>
    </cfRule>
  </conditionalFormatting>
  <conditionalFormatting sqref="B55:M55">
    <cfRule type="expression" dxfId="173" priority="80">
      <formula>$I$19="Non"</formula>
    </cfRule>
  </conditionalFormatting>
  <conditionalFormatting sqref="B60:M60">
    <cfRule type="expression" dxfId="172" priority="73">
      <formula>$I$19="Non"</formula>
    </cfRule>
  </conditionalFormatting>
  <conditionalFormatting sqref="B63:M63">
    <cfRule type="expression" dxfId="171" priority="66">
      <formula>$I$19="Non"</formula>
    </cfRule>
  </conditionalFormatting>
  <conditionalFormatting sqref="B67:M67">
    <cfRule type="expression" dxfId="170" priority="57">
      <formula>$I$19="Non"</formula>
    </cfRule>
  </conditionalFormatting>
  <conditionalFormatting sqref="C80:M93">
    <cfRule type="expression" dxfId="169" priority="30">
      <formula>$H$18="Non"</formula>
    </cfRule>
  </conditionalFormatting>
  <conditionalFormatting sqref="D21:E21 G21 L21 I22:I32 D23:E32 L23:L32 D34:E43 I34:I43 L34:L43 B52:M52">
    <cfRule type="expression" dxfId="168" priority="87">
      <formula>$I$19="Non"</formula>
    </cfRule>
  </conditionalFormatting>
  <conditionalFormatting sqref="H54">
    <cfRule type="expression" dxfId="167" priority="42">
      <formula>$H$53="Oui"</formula>
    </cfRule>
  </conditionalFormatting>
  <conditionalFormatting sqref="H57">
    <cfRule type="expression" dxfId="166" priority="41">
      <formula>$H$56="Non"</formula>
    </cfRule>
  </conditionalFormatting>
  <conditionalFormatting sqref="H59">
    <cfRule type="expression" dxfId="165" priority="40">
      <formula>$H$58="Oui"</formula>
    </cfRule>
  </conditionalFormatting>
  <conditionalFormatting sqref="H62">
    <cfRule type="expression" dxfId="164" priority="39">
      <formula>$H$61="Oui"</formula>
    </cfRule>
  </conditionalFormatting>
  <conditionalFormatting sqref="H66">
    <cfRule type="expression" dxfId="163" priority="38">
      <formula>$H$65="Oui"</formula>
    </cfRule>
  </conditionalFormatting>
  <conditionalFormatting sqref="H70">
    <cfRule type="expression" dxfId="162" priority="37">
      <formula>$H$69="Oui"</formula>
    </cfRule>
  </conditionalFormatting>
  <conditionalFormatting sqref="H54:I54 H57:I59 H62:I62 H65:I66 H69:I70 B49:I49 B53:I53 B54 B56:I56 B57:B59 B61:I61 B62 B64:I64 B65:B66 B68:I68 B69:B70 C78:K79">
    <cfRule type="expression" dxfId="161" priority="96">
      <formula>$H$18="Non"</formula>
    </cfRule>
  </conditionalFormatting>
  <conditionalFormatting sqref="H17:M17">
    <cfRule type="expression" dxfId="160" priority="95">
      <formula>$H$16="Non"</formula>
    </cfRule>
  </conditionalFormatting>
  <conditionalFormatting sqref="H19:M20">
    <cfRule type="expression" dxfId="159" priority="97">
      <formula>$H$18="Non"</formula>
    </cfRule>
  </conditionalFormatting>
  <conditionalFormatting sqref="H73:M73">
    <cfRule type="expression" dxfId="158" priority="104">
      <formula>$H$72="Non"</formula>
    </cfRule>
  </conditionalFormatting>
  <conditionalFormatting sqref="H75:M75">
    <cfRule type="expression" dxfId="157" priority="24">
      <formula>$H$74="Montant diminué"</formula>
    </cfRule>
  </conditionalFormatting>
  <conditionalFormatting sqref="L78:M79">
    <cfRule type="expression" dxfId="156" priority="13">
      <formula>$I$30="Non"</formula>
    </cfRule>
    <cfRule type="expression" dxfId="155" priority="12">
      <formula>$I$16="Non"</formula>
    </cfRule>
    <cfRule type="expression" dxfId="154" priority="11">
      <formula>$I$17="Non"</formula>
    </cfRule>
  </conditionalFormatting>
  <conditionalFormatting sqref="M13">
    <cfRule type="expression" dxfId="153" priority="19">
      <formula>M13&gt;$I$13</formula>
    </cfRule>
  </conditionalFormatting>
  <dataValidations count="5">
    <dataValidation allowBlank="1" showInputMessage="1" showErrorMessage="1" prompt="Choisissez une option." sqref="H19:H20 H17 H73" xr:uid="{8401A386-54BA-43D5-A6BF-CB39217F1C6A}"/>
    <dataValidation allowBlank="1" showInputMessage="1" showErrorMessage="1" prompt="Cette donnée doit être inscrite à partir de l'onglet &quot;MCC - initiale&quot;. " sqref="B7:K7 I9:M11" xr:uid="{077F7E05-F42B-47A0-ABFC-AAD04D170A0E}"/>
    <dataValidation allowBlank="1" showInputMessage="1" showErrorMessage="1" prompt="Cochez « Sans objet » si l'intervention ciblée ne nécessite pas d'interventions archéologiques préalables ou simultannées." sqref="G23:K32 G34:K43" xr:uid="{516D203A-42A5-41C1-AFBE-D2E848F55E7C}"/>
    <dataValidation allowBlank="1" showInputMessage="1" showErrorMessage="1" prompt="Cette donnée doit être inscrite à partir de l'onglet « MCC – initiale » La DAF devra être créée dans di@pason lorsque le demande aura déposé sa demande finale._x000a__x000a_" sqref="L7:M7" xr:uid="{074F6D19-2204-429B-AB36-0AB54D0AFBE2}"/>
    <dataValidation allowBlank="1" showInputMessage="1" showErrorMessage="1" prompt="Format AAAA-MM-JJ" sqref="E13 M13" xr:uid="{93E7991E-358D-4968-873F-9420C4821200}"/>
  </dataValidations>
  <hyperlinks>
    <hyperlink ref="L78:M78" r:id="rId1" location="!displayFolder/00085135049" display="ID 85135049" xr:uid="{5C9B9A1A-7D94-4CBD-B10C-37B0CCF95781}"/>
    <hyperlink ref="L79:M79" r:id="rId2" location="!displayFolder/00085135049" display="ID 85135049" xr:uid="{4F919BEA-B2E3-4A81-9B2D-191B474E47D3}"/>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prompt="Choisissez une option." xr:uid="{CDFCC8D8-C2D1-4443-97F7-1270A234E31C}">
          <x14:formula1>
            <xm:f>Sources!$C$31:$C$32</xm:f>
          </x14:formula1>
          <xm:sqref>H72 H18 H15:H16 H53:H54 H56:H59 H61:H62 H64:H66 H68:H70 H46:H50</xm:sqref>
        </x14:dataValidation>
        <x14:dataValidation type="list" allowBlank="1" showInputMessage="1" showErrorMessage="1" prompt="Choisissez une option." xr:uid="{1E5E9DA2-6678-4CA6-A41F-D6E61010B109}">
          <x14:formula1>
            <xm:f>Sources!$F$31:$F$33</xm:f>
          </x14:formula1>
          <xm:sqref>H45</xm:sqref>
        </x14:dataValidation>
        <x14:dataValidation type="list" allowBlank="1" showInputMessage="1" showErrorMessage="1" prompt="Utilisez le menu déroulant. Une réponse doit être sélectionnée pour toutes les lignes. Utilisez « Sans objet » si ce # d'intervention n'est pas utilisé par le demandeur." xr:uid="{E535A287-162A-43C5-8D1D-56689A68DD88}">
          <x14:formula1>
            <xm:f>Sources!$D$31:$D$33</xm:f>
          </x14:formula1>
          <xm:sqref>E23:F32 E34:F43</xm:sqref>
        </x14:dataValidation>
        <x14:dataValidation type="list" allowBlank="1" showInputMessage="1" showErrorMessage="1" prompt="Utilisez le menu déroulant. Une réponse doit être sélectionnée pour toutes les lignes. Utilisez « Sans objet » si ce # d'intervention n'est pas utilisé par le demandeur." xr:uid="{55F77E7D-8A9D-40ED-8275-DC1728A08C1A}">
          <x14:formula1>
            <xm:f>Sources!$B$43:$B$50</xm:f>
          </x14:formula1>
          <xm:sqref>D23:D32 D34:D43</xm:sqref>
        </x14:dataValidation>
        <x14:dataValidation type="list" allowBlank="1" showInputMessage="1" showErrorMessage="1" prompt="Choisissez une option." xr:uid="{E0033AF9-0CED-4550-BD3D-98A4EDAE5578}">
          <x14:formula1>
            <xm:f>Sources!$F$22:$F$23</xm:f>
          </x14:formula1>
          <xm:sqref>H74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6233E-3C3E-4F08-BA27-E816F674FB43}">
  <sheetPr codeName="Feuil6"/>
  <dimension ref="B1:U34"/>
  <sheetViews>
    <sheetView showGridLines="0" tabSelected="1" topLeftCell="A22" zoomScale="115" zoomScaleNormal="115" workbookViewId="0">
      <selection activeCell="T37" sqref="T37"/>
    </sheetView>
  </sheetViews>
  <sheetFormatPr baseColWidth="10" defaultColWidth="11.5703125" defaultRowHeight="15" x14ac:dyDescent="0.25"/>
  <cols>
    <col min="1" max="1" width="7.28515625" style="2" customWidth="1"/>
    <col min="2" max="2" width="9.7109375" style="2" customWidth="1"/>
    <col min="3" max="3" width="7.85546875" style="2" customWidth="1"/>
    <col min="4" max="8" width="6.7109375" style="2" customWidth="1"/>
    <col min="9" max="9" width="8.7109375" style="2" customWidth="1"/>
    <col min="10" max="13" width="6.7109375" style="2" customWidth="1"/>
    <col min="14" max="15" width="4.7109375" style="2" customWidth="1"/>
    <col min="16" max="16" width="4.7109375" customWidth="1"/>
    <col min="17" max="17" width="23.28515625" style="2" customWidth="1"/>
    <col min="18" max="18" width="20.42578125" style="2" customWidth="1"/>
    <col min="19" max="19" width="24.140625" style="2" customWidth="1"/>
    <col min="20" max="20" width="35.28515625" style="2" customWidth="1"/>
    <col min="21" max="21" width="14.28515625" style="2" customWidth="1"/>
    <col min="22" max="16384" width="11.5703125" style="2"/>
  </cols>
  <sheetData>
    <row r="1" spans="2:17" ht="6.75" customHeight="1" thickBot="1" x14ac:dyDescent="0.3"/>
    <row r="2" spans="2:17" ht="20.45" customHeight="1" thickTop="1" thickBot="1" x14ac:dyDescent="0.3">
      <c r="B2" s="230"/>
      <c r="C2" s="10"/>
      <c r="D2" s="10"/>
      <c r="E2" s="231" t="s">
        <v>2694</v>
      </c>
      <c r="F2" s="231"/>
      <c r="G2" s="231"/>
      <c r="H2" s="231"/>
      <c r="I2" s="231"/>
      <c r="J2" s="231"/>
      <c r="K2" s="231"/>
      <c r="L2" s="231"/>
      <c r="M2" s="231"/>
    </row>
    <row r="3" spans="2:17" ht="30.6" customHeight="1" thickTop="1" thickBot="1" x14ac:dyDescent="0.3">
      <c r="B3" s="230"/>
      <c r="C3" s="10"/>
      <c r="D3" s="10"/>
      <c r="E3" s="231"/>
      <c r="F3" s="231"/>
      <c r="G3" s="231"/>
      <c r="H3" s="231"/>
      <c r="I3" s="231"/>
      <c r="J3" s="231"/>
      <c r="K3" s="231"/>
      <c r="L3" s="231"/>
      <c r="M3" s="231"/>
    </row>
    <row r="4" spans="2:17" ht="39.950000000000003" customHeight="1" thickTop="1" thickBot="1" x14ac:dyDescent="0.3">
      <c r="B4" s="119" t="s">
        <v>2681</v>
      </c>
      <c r="C4" s="119"/>
      <c r="D4" s="119"/>
      <c r="E4" s="119"/>
      <c r="F4" s="119"/>
      <c r="G4" s="119"/>
      <c r="H4" s="119"/>
      <c r="I4" s="119"/>
      <c r="J4" s="119"/>
      <c r="K4" s="119"/>
      <c r="L4" s="119"/>
      <c r="M4" s="119"/>
    </row>
    <row r="5" spans="2:17" ht="21.95" customHeight="1" thickTop="1" thickBot="1" x14ac:dyDescent="0.3">
      <c r="B5" s="120" t="s">
        <v>32</v>
      </c>
      <c r="C5" s="120"/>
      <c r="D5" s="120"/>
      <c r="E5" s="120"/>
      <c r="F5" s="120"/>
      <c r="G5" s="120"/>
      <c r="H5" s="120"/>
      <c r="I5" s="120"/>
      <c r="J5" s="120"/>
      <c r="K5" s="120"/>
      <c r="L5" s="120"/>
      <c r="M5" s="120"/>
      <c r="N5" s="88"/>
    </row>
    <row r="6" spans="2:17" ht="16.149999999999999" customHeight="1" thickTop="1" thickBot="1" x14ac:dyDescent="0.3">
      <c r="B6" s="237" t="s">
        <v>0</v>
      </c>
      <c r="C6" s="237"/>
      <c r="D6" s="238"/>
      <c r="E6" s="238"/>
      <c r="F6" s="238"/>
      <c r="G6" s="238"/>
      <c r="H6" s="238"/>
      <c r="I6" s="238"/>
      <c r="J6" s="238"/>
      <c r="K6" s="238"/>
      <c r="L6" s="238"/>
      <c r="M6" s="238"/>
      <c r="N6" s="88"/>
    </row>
    <row r="7" spans="2:17" ht="16.149999999999999" customHeight="1" thickTop="1" thickBot="1" x14ac:dyDescent="0.3">
      <c r="B7" s="237" t="s">
        <v>1</v>
      </c>
      <c r="C7" s="237"/>
      <c r="D7" s="239" t="s">
        <v>2696</v>
      </c>
      <c r="E7" s="239"/>
      <c r="F7" s="239"/>
      <c r="G7" s="239"/>
      <c r="H7" s="239"/>
      <c r="I7" s="239"/>
      <c r="J7" s="239"/>
      <c r="K7" s="239"/>
      <c r="L7" s="239"/>
      <c r="M7" s="239"/>
      <c r="N7" s="88"/>
    </row>
    <row r="8" spans="2:17" ht="16.149999999999999" customHeight="1" thickTop="1" thickBot="1" x14ac:dyDescent="0.3">
      <c r="B8" s="237"/>
      <c r="C8" s="237"/>
      <c r="D8" s="239" t="s">
        <v>37</v>
      </c>
      <c r="E8" s="239"/>
      <c r="F8" s="239"/>
      <c r="G8" s="239"/>
      <c r="H8" s="239"/>
      <c r="I8" s="239"/>
      <c r="J8" s="239"/>
      <c r="K8" s="239"/>
      <c r="L8" s="239"/>
      <c r="M8" s="239"/>
      <c r="N8" s="88"/>
    </row>
    <row r="9" spans="2:17" ht="16.149999999999999" customHeight="1" thickTop="1" thickBot="1" x14ac:dyDescent="0.3">
      <c r="B9" s="237"/>
      <c r="C9" s="237"/>
      <c r="D9" s="239" t="s">
        <v>38</v>
      </c>
      <c r="E9" s="239"/>
      <c r="F9" s="239"/>
      <c r="G9" s="239"/>
      <c r="H9" s="239"/>
      <c r="I9" s="239"/>
      <c r="J9" s="239"/>
      <c r="K9" s="239"/>
      <c r="L9" s="239"/>
      <c r="M9" s="239"/>
      <c r="N9" s="88"/>
    </row>
    <row r="10" spans="2:17" ht="16.149999999999999" customHeight="1" thickTop="1" thickBot="1" x14ac:dyDescent="0.3">
      <c r="B10" s="237" t="s">
        <v>45</v>
      </c>
      <c r="C10" s="237"/>
      <c r="D10" s="238"/>
      <c r="E10" s="238"/>
      <c r="F10" s="238"/>
      <c r="G10" s="238"/>
      <c r="H10" s="238"/>
      <c r="I10" s="238"/>
      <c r="J10" s="238"/>
      <c r="K10" s="238"/>
      <c r="L10" s="238"/>
      <c r="M10" s="238"/>
      <c r="N10" s="88"/>
    </row>
    <row r="11" spans="2:17" ht="16.149999999999999" customHeight="1" thickTop="1" thickBot="1" x14ac:dyDescent="0.3">
      <c r="B11" s="237" t="s">
        <v>46</v>
      </c>
      <c r="C11" s="237"/>
      <c r="D11" s="238"/>
      <c r="E11" s="238"/>
      <c r="F11" s="238"/>
      <c r="G11" s="238"/>
      <c r="H11" s="238"/>
      <c r="I11" s="238"/>
      <c r="J11" s="238"/>
      <c r="K11" s="238"/>
      <c r="L11" s="238"/>
      <c r="M11" s="238"/>
      <c r="N11" s="88"/>
    </row>
    <row r="12" spans="2:17" ht="29.25" customHeight="1" thickTop="1" thickBot="1" x14ac:dyDescent="0.3">
      <c r="B12" s="237" t="s">
        <v>47</v>
      </c>
      <c r="C12" s="237"/>
      <c r="D12" s="238"/>
      <c r="E12" s="238"/>
      <c r="F12" s="238"/>
      <c r="G12" s="238"/>
      <c r="H12" s="105" t="s">
        <v>64</v>
      </c>
      <c r="I12" s="105"/>
      <c r="J12" s="194"/>
      <c r="K12" s="194"/>
      <c r="L12" s="194"/>
      <c r="M12" s="194"/>
      <c r="N12" s="88"/>
    </row>
    <row r="13" spans="2:17" ht="16.149999999999999" customHeight="1" thickTop="1" thickBot="1" x14ac:dyDescent="0.3">
      <c r="B13" s="178" t="s">
        <v>53</v>
      </c>
      <c r="C13" s="200"/>
      <c r="D13" s="229" t="s">
        <v>2698</v>
      </c>
      <c r="E13" s="229"/>
      <c r="F13" s="229"/>
      <c r="G13" s="229"/>
      <c r="H13" s="229"/>
      <c r="I13" s="229"/>
      <c r="J13" s="229"/>
      <c r="K13" s="229"/>
      <c r="L13" s="229"/>
      <c r="M13" s="22" t="b">
        <v>0</v>
      </c>
      <c r="N13" s="88"/>
    </row>
    <row r="14" spans="2:17" ht="24" customHeight="1" thickTop="1" thickBot="1" x14ac:dyDescent="0.3">
      <c r="B14" s="227"/>
      <c r="C14" s="228"/>
      <c r="D14" s="105" t="s">
        <v>3002</v>
      </c>
      <c r="E14" s="105"/>
      <c r="F14" s="105"/>
      <c r="G14" s="105"/>
      <c r="H14" s="105"/>
      <c r="I14" s="105"/>
      <c r="J14" s="105"/>
      <c r="K14" s="105"/>
      <c r="L14" s="105"/>
      <c r="M14" s="22" t="b">
        <v>0</v>
      </c>
      <c r="N14" s="88"/>
    </row>
    <row r="15" spans="2:17" ht="24" customHeight="1" thickTop="1" thickBot="1" x14ac:dyDescent="0.3">
      <c r="B15" s="227"/>
      <c r="C15" s="228"/>
      <c r="D15" s="105" t="s">
        <v>2700</v>
      </c>
      <c r="E15" s="105"/>
      <c r="F15" s="105"/>
      <c r="G15" s="105"/>
      <c r="H15" s="105"/>
      <c r="I15" s="105"/>
      <c r="J15" s="105"/>
      <c r="K15" s="105"/>
      <c r="L15" s="105"/>
      <c r="M15" s="22" t="b">
        <v>0</v>
      </c>
      <c r="N15" s="88"/>
      <c r="O15" s="89"/>
      <c r="Q15" s="89"/>
    </row>
    <row r="16" spans="2:17" ht="32.25" customHeight="1" thickTop="1" thickBot="1" x14ac:dyDescent="0.3">
      <c r="B16" s="227"/>
      <c r="C16" s="228"/>
      <c r="D16" s="242" t="s">
        <v>3001</v>
      </c>
      <c r="E16" s="105"/>
      <c r="F16" s="105"/>
      <c r="G16" s="105"/>
      <c r="H16" s="105"/>
      <c r="I16" s="105"/>
      <c r="J16" s="105"/>
      <c r="K16" s="105"/>
      <c r="L16" s="105"/>
      <c r="M16" s="23" t="b">
        <v>0</v>
      </c>
      <c r="N16" s="88"/>
    </row>
    <row r="17" spans="2:21" ht="18.75" customHeight="1" thickTop="1" thickBot="1" x14ac:dyDescent="0.3">
      <c r="B17" s="227"/>
      <c r="C17" s="228"/>
      <c r="D17" s="243" t="s">
        <v>2671</v>
      </c>
      <c r="E17" s="134"/>
      <c r="F17" s="134"/>
      <c r="G17" s="134"/>
      <c r="H17" s="134"/>
      <c r="I17" s="134"/>
      <c r="J17" s="134"/>
      <c r="K17" s="134"/>
      <c r="L17" s="134"/>
      <c r="M17" s="23" t="b">
        <v>0</v>
      </c>
      <c r="N17" s="88"/>
    </row>
    <row r="18" spans="2:21" ht="27" customHeight="1" thickTop="1" thickBot="1" x14ac:dyDescent="0.3">
      <c r="B18" s="201"/>
      <c r="C18" s="202"/>
      <c r="D18" s="105" t="s">
        <v>2702</v>
      </c>
      <c r="E18" s="105"/>
      <c r="F18" s="105"/>
      <c r="G18" s="105"/>
      <c r="H18" s="105"/>
      <c r="I18" s="105"/>
      <c r="J18" s="105"/>
      <c r="K18" s="105"/>
      <c r="L18" s="105"/>
      <c r="M18" s="22" t="b">
        <v>0</v>
      </c>
      <c r="N18" s="88"/>
    </row>
    <row r="19" spans="2:21" ht="16.149999999999999" customHeight="1" thickTop="1" thickBot="1" x14ac:dyDescent="0.3">
      <c r="B19" s="237" t="s">
        <v>3003</v>
      </c>
      <c r="C19" s="237"/>
      <c r="D19" s="237"/>
      <c r="E19" s="237"/>
      <c r="F19" s="237"/>
      <c r="G19" s="244" t="s">
        <v>48</v>
      </c>
      <c r="H19" s="244"/>
      <c r="I19" s="244"/>
      <c r="J19" s="244"/>
      <c r="K19" s="244"/>
      <c r="L19" s="244"/>
      <c r="M19" s="244"/>
    </row>
    <row r="20" spans="2:21" ht="16.149999999999999" customHeight="1" thickTop="1" thickBot="1" x14ac:dyDescent="0.3">
      <c r="B20" s="237"/>
      <c r="C20" s="237"/>
      <c r="D20" s="237"/>
      <c r="E20" s="237"/>
      <c r="F20" s="237"/>
      <c r="G20" s="244" t="s">
        <v>49</v>
      </c>
      <c r="H20" s="244"/>
      <c r="I20" s="244"/>
      <c r="J20" s="244"/>
      <c r="K20" s="244"/>
      <c r="L20" s="244"/>
      <c r="M20" s="244"/>
    </row>
    <row r="21" spans="2:21" ht="17.25" customHeight="1" thickTop="1" thickBot="1" x14ac:dyDescent="0.3">
      <c r="B21" s="237"/>
      <c r="C21" s="237"/>
      <c r="D21" s="237"/>
      <c r="E21" s="237"/>
      <c r="F21" s="237"/>
      <c r="G21" s="244" t="s">
        <v>50</v>
      </c>
      <c r="H21" s="244"/>
      <c r="I21" s="244"/>
      <c r="J21" s="244"/>
      <c r="K21" s="244"/>
      <c r="L21" s="244"/>
      <c r="M21" s="244"/>
    </row>
    <row r="22" spans="2:21" ht="21.95" customHeight="1" thickTop="1" thickBot="1" x14ac:dyDescent="0.3">
      <c r="B22" s="120" t="s">
        <v>33</v>
      </c>
      <c r="C22" s="120"/>
      <c r="D22" s="120"/>
      <c r="E22" s="120"/>
      <c r="F22" s="120"/>
      <c r="G22" s="120"/>
      <c r="H22" s="120"/>
      <c r="I22" s="120"/>
      <c r="J22" s="120"/>
      <c r="K22" s="120"/>
      <c r="L22" s="120"/>
      <c r="M22" s="120"/>
    </row>
    <row r="23" spans="2:21" ht="38.25" customHeight="1" thickTop="1" thickBot="1" x14ac:dyDescent="0.3">
      <c r="B23" s="237" t="s">
        <v>2680</v>
      </c>
      <c r="C23" s="237"/>
      <c r="D23" s="237"/>
      <c r="E23" s="237"/>
      <c r="F23" s="237"/>
      <c r="G23" s="237"/>
      <c r="H23" s="238"/>
      <c r="I23" s="238"/>
      <c r="J23" s="238"/>
      <c r="K23" s="238"/>
      <c r="L23" s="238"/>
      <c r="M23" s="238"/>
    </row>
    <row r="24" spans="2:21" ht="16.149999999999999" customHeight="1" thickTop="1" thickBot="1" x14ac:dyDescent="0.3">
      <c r="B24" s="237" t="s">
        <v>1</v>
      </c>
      <c r="C24" s="237"/>
      <c r="D24" s="239" t="s">
        <v>2696</v>
      </c>
      <c r="E24" s="239"/>
      <c r="F24" s="239"/>
      <c r="G24" s="239"/>
      <c r="H24" s="239"/>
      <c r="I24" s="239"/>
      <c r="J24" s="239"/>
      <c r="K24" s="239"/>
      <c r="L24" s="239"/>
      <c r="M24" s="239"/>
    </row>
    <row r="25" spans="2:21" ht="16.149999999999999" customHeight="1" thickTop="1" thickBot="1" x14ac:dyDescent="0.3">
      <c r="B25" s="237"/>
      <c r="C25" s="237"/>
      <c r="D25" s="239" t="s">
        <v>37</v>
      </c>
      <c r="E25" s="239"/>
      <c r="F25" s="239"/>
      <c r="G25" s="239"/>
      <c r="H25" s="239"/>
      <c r="I25" s="239"/>
      <c r="J25" s="239"/>
      <c r="K25" s="239"/>
      <c r="L25" s="239"/>
      <c r="M25" s="239"/>
    </row>
    <row r="26" spans="2:21" ht="16.149999999999999" customHeight="1" thickTop="1" thickBot="1" x14ac:dyDescent="0.3">
      <c r="B26" s="237"/>
      <c r="C26" s="237"/>
      <c r="D26" s="239" t="s">
        <v>38</v>
      </c>
      <c r="E26" s="239"/>
      <c r="F26" s="239"/>
      <c r="G26" s="239"/>
      <c r="H26" s="239"/>
      <c r="I26" s="239"/>
      <c r="J26" s="239"/>
      <c r="K26" s="239"/>
      <c r="L26" s="239"/>
      <c r="M26" s="239"/>
    </row>
    <row r="27" spans="2:21" ht="41.25" customHeight="1" thickTop="1" thickBot="1" x14ac:dyDescent="0.3">
      <c r="B27" s="157" t="s">
        <v>2997</v>
      </c>
      <c r="C27" s="158"/>
      <c r="D27" s="158"/>
      <c r="E27" s="159"/>
      <c r="F27" s="245" t="s">
        <v>2741</v>
      </c>
      <c r="G27" s="246"/>
      <c r="H27" s="246"/>
      <c r="I27" s="246"/>
      <c r="J27" s="246"/>
      <c r="K27" s="246"/>
      <c r="L27" s="247"/>
      <c r="M27" s="16">
        <f>_xlfn.XLOOKUP(F27,Sources!F15:F19,Sources!G15:G19)</f>
        <v>0.5</v>
      </c>
    </row>
    <row r="28" spans="2:21" ht="16.149999999999999" customHeight="1" thickTop="1" thickBot="1" x14ac:dyDescent="0.3">
      <c r="B28" s="237" t="s">
        <v>55</v>
      </c>
      <c r="C28" s="237"/>
      <c r="D28" s="237"/>
      <c r="E28" s="126"/>
      <c r="F28" s="126"/>
      <c r="G28" s="126"/>
      <c r="H28" s="126"/>
      <c r="I28" s="126"/>
      <c r="J28" s="126"/>
      <c r="K28" s="126"/>
      <c r="L28" s="126"/>
      <c r="M28" s="126"/>
      <c r="S28" s="87"/>
      <c r="T28" s="87"/>
      <c r="U28" s="87"/>
    </row>
    <row r="29" spans="2:21" ht="16.149999999999999" customHeight="1" thickTop="1" thickBot="1" x14ac:dyDescent="0.3">
      <c r="B29" s="237" t="s">
        <v>56</v>
      </c>
      <c r="C29" s="237"/>
      <c r="D29" s="237"/>
      <c r="E29" s="126"/>
      <c r="F29" s="126"/>
      <c r="G29" s="126"/>
      <c r="H29" s="240" t="s">
        <v>64</v>
      </c>
      <c r="I29" s="240"/>
      <c r="J29" s="194"/>
      <c r="K29" s="194"/>
      <c r="L29" s="194"/>
      <c r="M29" s="194"/>
    </row>
    <row r="30" spans="2:21" ht="16.149999999999999" customHeight="1" thickTop="1" thickBot="1" x14ac:dyDescent="0.3">
      <c r="B30" s="237" t="s">
        <v>57</v>
      </c>
      <c r="C30" s="237"/>
      <c r="D30" s="237"/>
      <c r="E30" s="238"/>
      <c r="F30" s="238"/>
      <c r="G30" s="238"/>
      <c r="H30" s="238"/>
      <c r="I30" s="238"/>
      <c r="J30" s="238"/>
      <c r="K30" s="238"/>
      <c r="L30" s="238"/>
      <c r="M30" s="238"/>
    </row>
    <row r="31" spans="2:21" ht="16.149999999999999" customHeight="1" thickTop="1" thickBot="1" x14ac:dyDescent="0.3">
      <c r="B31" s="237" t="s">
        <v>58</v>
      </c>
      <c r="C31" s="237"/>
      <c r="D31" s="237"/>
      <c r="E31" s="126"/>
      <c r="F31" s="126"/>
      <c r="G31" s="126"/>
      <c r="H31" s="240" t="s">
        <v>64</v>
      </c>
      <c r="I31" s="240"/>
      <c r="J31" s="194"/>
      <c r="K31" s="194"/>
      <c r="L31" s="194"/>
      <c r="M31" s="194"/>
    </row>
    <row r="32" spans="2:21" ht="21.95" customHeight="1" thickTop="1" thickBot="1" x14ac:dyDescent="0.3">
      <c r="B32" s="241" t="s">
        <v>51</v>
      </c>
      <c r="C32" s="241"/>
      <c r="D32" s="241"/>
      <c r="E32" s="241"/>
      <c r="F32" s="241"/>
      <c r="G32" s="241"/>
      <c r="H32" s="241"/>
      <c r="I32" s="241"/>
      <c r="J32" s="241"/>
      <c r="K32" s="241"/>
      <c r="L32" s="241"/>
      <c r="M32" s="241"/>
    </row>
    <row r="33" spans="2:13" ht="26.45" customHeight="1" thickTop="1" thickBot="1" x14ac:dyDescent="0.3">
      <c r="B33" s="232" t="s">
        <v>52</v>
      </c>
      <c r="C33" s="233"/>
      <c r="D33" s="233"/>
      <c r="E33" s="233"/>
      <c r="F33" s="233"/>
      <c r="G33" s="233"/>
      <c r="H33" s="233"/>
      <c r="I33" s="233"/>
      <c r="J33" s="233"/>
      <c r="K33" s="234" t="s">
        <v>77</v>
      </c>
      <c r="L33" s="235"/>
      <c r="M33" s="236"/>
    </row>
    <row r="34" spans="2:13" ht="15.75" thickTop="1" x14ac:dyDescent="0.25"/>
  </sheetData>
  <sheetProtection algorithmName="SHA-512" hashValue="76Q62Yh9gPBhksxeXYxklFgdmFeJzgVFlAsnAiO22AxzKqGWvaYnUlBvbTT5hwF4uPYQ7vcZg9MYKur9fd/26w==" saltValue="42Zq8GbkxQ/VXfBqIQwkag==" spinCount="100000" sheet="1" objects="1" scenarios="1"/>
  <mergeCells count="53">
    <mergeCell ref="B22:M22"/>
    <mergeCell ref="B27:E27"/>
    <mergeCell ref="F27:L27"/>
    <mergeCell ref="J31:M31"/>
    <mergeCell ref="B30:D30"/>
    <mergeCell ref="B31:D31"/>
    <mergeCell ref="E30:M30"/>
    <mergeCell ref="B28:D28"/>
    <mergeCell ref="B6:C6"/>
    <mergeCell ref="B10:C10"/>
    <mergeCell ref="B11:C11"/>
    <mergeCell ref="B19:F21"/>
    <mergeCell ref="G19:M19"/>
    <mergeCell ref="G20:M20"/>
    <mergeCell ref="G21:M21"/>
    <mergeCell ref="D7:M7"/>
    <mergeCell ref="D8:M8"/>
    <mergeCell ref="D9:M9"/>
    <mergeCell ref="D10:M10"/>
    <mergeCell ref="B12:C12"/>
    <mergeCell ref="B7:C9"/>
    <mergeCell ref="B33:J33"/>
    <mergeCell ref="K33:M33"/>
    <mergeCell ref="B23:G23"/>
    <mergeCell ref="H23:M23"/>
    <mergeCell ref="D24:M24"/>
    <mergeCell ref="D25:M25"/>
    <mergeCell ref="D26:M26"/>
    <mergeCell ref="B24:C26"/>
    <mergeCell ref="E28:M28"/>
    <mergeCell ref="B29:D29"/>
    <mergeCell ref="E29:G29"/>
    <mergeCell ref="H29:I29"/>
    <mergeCell ref="J29:M29"/>
    <mergeCell ref="B32:M32"/>
    <mergeCell ref="E31:G31"/>
    <mergeCell ref="H31:I31"/>
    <mergeCell ref="B13:C18"/>
    <mergeCell ref="D13:L13"/>
    <mergeCell ref="B4:M4"/>
    <mergeCell ref="B2:B3"/>
    <mergeCell ref="B5:M5"/>
    <mergeCell ref="E2:M3"/>
    <mergeCell ref="H12:I12"/>
    <mergeCell ref="J12:M12"/>
    <mergeCell ref="D11:M11"/>
    <mergeCell ref="D12:G12"/>
    <mergeCell ref="D18:L18"/>
    <mergeCell ref="D15:L15"/>
    <mergeCell ref="D14:L14"/>
    <mergeCell ref="D16:L16"/>
    <mergeCell ref="D17:L17"/>
    <mergeCell ref="D6:M6"/>
  </mergeCells>
  <conditionalFormatting sqref="G19:M21">
    <cfRule type="expression" dxfId="152" priority="10">
      <formula>OR($D$12="Organisme à but non lucratif",$D$12="Établissement d'enseignement autochtone",$D$12="Autorité publique autochtone",$D$12="Organisation, organisme, société ou groupe autochtone")</formula>
    </cfRule>
    <cfRule type="expression" dxfId="151" priority="11">
      <formula>$D$12="Organisme du réseau de l’éducation, de la santé et des services sociaux"</formula>
    </cfRule>
    <cfRule type="expression" dxfId="150" priority="12">
      <formula>$D$12="Organisme paramunicipal"</formula>
    </cfRule>
    <cfRule type="expression" dxfId="149" priority="13">
      <formula>$D$12="Autre"</formula>
    </cfRule>
    <cfRule type="expression" dxfId="148" priority="14">
      <formula>$D$12="Entreprise privée"</formula>
    </cfRule>
    <cfRule type="expression" dxfId="147" priority="17">
      <formula>$D$12="Copropriété (syndicat)"</formula>
    </cfRule>
    <cfRule type="expression" dxfId="146" priority="21">
      <formula>$D$12="Municipalité"</formula>
    </cfRule>
  </conditionalFormatting>
  <conditionalFormatting sqref="J12:M12">
    <cfRule type="expression" dxfId="145" priority="4">
      <formula>$D$12="Autre"</formula>
    </cfRule>
  </conditionalFormatting>
  <conditionalFormatting sqref="J29:M29">
    <cfRule type="expression" dxfId="144" priority="3">
      <formula>$E$29="Autre"</formula>
    </cfRule>
  </conditionalFormatting>
  <conditionalFormatting sqref="J31:M31">
    <cfRule type="expression" dxfId="143" priority="2">
      <formula>$E$31="Autre"</formula>
    </cfRule>
  </conditionalFormatting>
  <conditionalFormatting sqref="M16">
    <cfRule type="expression" dxfId="142" priority="7">
      <formula>OR($D$12="Municipalité",$D$12="Organisation, organisme, société ou groupe autochtone",$D$12="Autorité publique autochtone",$D$12="Organisme du réseau de l’éducation, de la santé et des services sociaux")</formula>
    </cfRule>
  </conditionalFormatting>
  <conditionalFormatting sqref="M16:M17">
    <cfRule type="expression" dxfId="141" priority="1">
      <formula>OR($D$12="Copropriété (syndicat)",$D$12="Autre")</formula>
    </cfRule>
    <cfRule type="expression" dxfId="140" priority="5">
      <formula>OR($D$12="Organisme à but non lucratif",$D$12="Organisation, organisme, société ou groupe autochtone")</formula>
    </cfRule>
  </conditionalFormatting>
  <dataValidations count="8">
    <dataValidation allowBlank="1" showInputMessage="1" showErrorMessage="1" prompt="Inscrire le numéro d'immeuble et la rue." sqref="D24:M24 D7:M7" xr:uid="{828906E0-129A-45F7-9607-DB9BAF5BEC72}"/>
    <dataValidation allowBlank="1" showInputMessage="1" showErrorMessage="1" prompt="Inscrire la municipalité." sqref="D8:M8 D25:M25" xr:uid="{3D8FFEBF-81AD-4C8F-8B7F-C775353DCD21}"/>
    <dataValidation allowBlank="1" showInputMessage="1" showErrorMessage="1" prompt="Inscrire le code postal." sqref="D9:M9 D26:M26" xr:uid="{37D9CD93-0073-4BD4-BBE4-DD581C12B1AD}"/>
    <dataValidation allowBlank="1" showInputMessage="1" showErrorMessage="1" prompt="Sélectionnez une option" sqref="M27" xr:uid="{F63A920D-37D4-4279-8BA6-5094DA0FBAE3}"/>
    <dataValidation allowBlank="1" showInputMessage="1" showErrorMessage="1" prompt="Inscrire le nom du propriétaire." sqref="D6:M6" xr:uid="{FC8257ED-54DA-4240-BE38-3E7A90A05CB6}"/>
    <dataValidation allowBlank="1" showInputMessage="1" showErrorMessage="1" prompt="Inscrire le numéro de téléphone : (XXX) XXX-XXXX." sqref="D10:M10" xr:uid="{88490508-6233-4FBD-90E8-722B2DA0361C}"/>
    <dataValidation allowBlank="1" showInputMessage="1" showErrorMessage="1" prompt="Inscrire l'adresse courriel." sqref="D11:M11" xr:uid="{FA39E988-76F8-416D-8D2B-E1E76E01C7D2}"/>
    <dataValidation allowBlank="1" showInputMessage="1" showErrorMessage="1" prompt="Inscrire le nom de l'immeuble ou du bien meuble." sqref="H23:M23" xr:uid="{CAF27FA6-90D8-4185-A579-D22D676A5234}"/>
  </dataValidations>
  <hyperlinks>
    <hyperlink ref="K33:M33" r:id="rId1" display="Liste des coordonnées" xr:uid="{EE0C6875-CB5C-4181-9769-3F15DFC66AC4}"/>
    <hyperlink ref="D13:L13" r:id="rId2" display="Conditions d'octroi de l'aide financière signé" xr:uid="{284258C0-7696-4688-A61A-219DA35EEBFE}"/>
  </hyperlinks>
  <pageMargins left="0.23622047244094491" right="0.23622047244094491" top="0.35433070866141736" bottom="0.35433070866141736" header="0.31496062992125984" footer="0.31496062992125984"/>
  <pageSetup paperSize="119" orientation="portrait" horizontalDpi="1200" verticalDpi="1200" r:id="rId3"/>
  <headerFooter>
    <oddFooter>&amp;CPage &amp;P</oddFooter>
  </headerFooter>
  <drawing r:id="rId4"/>
  <extLs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E43E2BD1-F452-43B2-B9BB-A003FDEBA5B2}">
          <x14:formula1>
            <xm:f>Sources!$D$2:$D$5</xm:f>
          </x14:formula1>
          <xm:sqref>E30:M30</xm:sqref>
        </x14:dataValidation>
        <x14:dataValidation type="list" allowBlank="1" showInputMessage="1" showErrorMessage="1" xr:uid="{E4078569-8871-4E05-BFCB-BAC5A144D467}">
          <x14:formula1>
            <xm:f>Sources!$A$18:$A$22</xm:f>
          </x14:formula1>
          <xm:sqref>E32</xm:sqref>
        </x14:dataValidation>
        <x14:dataValidation type="list" allowBlank="1" showInputMessage="1" showErrorMessage="1" prompt="Sélectionnez une option" xr:uid="{0D5F5716-F070-43C4-9F8C-76B8BFC3BDAF}">
          <x14:formula1>
            <xm:f>Sources!$F$15:$F$19</xm:f>
          </x14:formula1>
          <xm:sqref>F27</xm:sqref>
        </x14:dataValidation>
        <x14:dataValidation type="list" allowBlank="1" showInputMessage="1" showErrorMessage="1" prompt="Sélectionnez une option" xr:uid="{B34839F6-19C9-4500-917A-1D2335737698}">
          <x14:formula1>
            <xm:f>Sources!$B$2:$B$4</xm:f>
          </x14:formula1>
          <xm:sqref>E28:M28</xm:sqref>
        </x14:dataValidation>
        <x14:dataValidation type="list" allowBlank="1" showInputMessage="1" showErrorMessage="1" prompt="Sélectionnez une option" xr:uid="{0B4F21B5-B4AD-4593-B7FE-76F0400E6A68}">
          <x14:formula1>
            <xm:f>Sources!$C$2:$C$7</xm:f>
          </x14:formula1>
          <xm:sqref>E29:G29</xm:sqref>
        </x14:dataValidation>
        <x14:dataValidation type="list" allowBlank="1" showInputMessage="1" showErrorMessage="1" prompt="Sélectionnez une option" xr:uid="{46490782-DD59-44D8-8BC8-4DD7628ABB48}">
          <x14:formula1>
            <xm:f>Sources!$A$18:$A$23</xm:f>
          </x14:formula1>
          <xm:sqref>E31:G31</xm:sqref>
        </x14:dataValidation>
        <x14:dataValidation type="list" allowBlank="1" showInputMessage="1" showErrorMessage="1" prompt="Sélectionnez une option" xr:uid="{5A32152C-9345-4C29-BC9F-BB5BB8FFE52B}">
          <x14:formula1>
            <xm:f>Sources!$A$2:$A$12</xm:f>
          </x14:formula1>
          <xm:sqref>D12:G12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0B88F-A26B-4B61-BF66-0E5A21754AA9}">
  <sheetPr codeName="Feuil7"/>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2703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t="s">
        <v>89</v>
      </c>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t="s">
        <v>2998</v>
      </c>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2708</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2717</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2718</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2719</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À COMPLÉTER PAR LA DIRECTION RÉGIONALE</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xpdukE7w2c0F1sicSDxpiDzJ6eXv6I3TwfWBePdfCRwiG5Ky2qWIUkitR+prQYluxzT9cfkwCvp6WH1+WIqsXQ==" saltValue="Cpdhp/0knMF05PFJ0dVLvA==" spinCount="100000" sheet="1" objects="1" scenarios="1"/>
  <mergeCells count="80">
    <mergeCell ref="K32:M32"/>
    <mergeCell ref="B1:Q2"/>
    <mergeCell ref="G23:Q23"/>
    <mergeCell ref="B38:M38"/>
    <mergeCell ref="R27:R29"/>
    <mergeCell ref="B6:Q6"/>
    <mergeCell ref="B7:Q7"/>
    <mergeCell ref="B14:Q14"/>
    <mergeCell ref="B15:Q15"/>
    <mergeCell ref="N16:Q17"/>
    <mergeCell ref="E16:L16"/>
    <mergeCell ref="E17:L17"/>
    <mergeCell ref="L10:M10"/>
    <mergeCell ref="B11:L11"/>
    <mergeCell ref="B12:L12"/>
    <mergeCell ref="N11:Q11"/>
    <mergeCell ref="B39:M39"/>
    <mergeCell ref="G24:Q24"/>
    <mergeCell ref="B25:Q25"/>
    <mergeCell ref="K37:M37"/>
    <mergeCell ref="B30:Q30"/>
    <mergeCell ref="B31:Q31"/>
    <mergeCell ref="B33:D33"/>
    <mergeCell ref="E33:G33"/>
    <mergeCell ref="H33:J33"/>
    <mergeCell ref="K33:M33"/>
    <mergeCell ref="B32:D32"/>
    <mergeCell ref="E32:G32"/>
    <mergeCell ref="H32:J32"/>
    <mergeCell ref="E37:G37"/>
    <mergeCell ref="H37:J37"/>
    <mergeCell ref="E28:G28"/>
    <mergeCell ref="B43:M43"/>
    <mergeCell ref="B3:Q3"/>
    <mergeCell ref="B4:Q4"/>
    <mergeCell ref="B5:D5"/>
    <mergeCell ref="E5:Q5"/>
    <mergeCell ref="E8:L8"/>
    <mergeCell ref="E9:L9"/>
    <mergeCell ref="B8:D9"/>
    <mergeCell ref="B10:F10"/>
    <mergeCell ref="H10:K10"/>
    <mergeCell ref="B19:Q19"/>
    <mergeCell ref="K28:M28"/>
    <mergeCell ref="B29:D29"/>
    <mergeCell ref="E29:M29"/>
    <mergeCell ref="B16:D18"/>
    <mergeCell ref="E18:L18"/>
    <mergeCell ref="B40:M40"/>
    <mergeCell ref="B41:M41"/>
    <mergeCell ref="B42:M42"/>
    <mergeCell ref="B26:Q26"/>
    <mergeCell ref="B20:Q20"/>
    <mergeCell ref="B21:D21"/>
    <mergeCell ref="E21:G21"/>
    <mergeCell ref="H21:J21"/>
    <mergeCell ref="B22:D22"/>
    <mergeCell ref="E22:G22"/>
    <mergeCell ref="H22:J22"/>
    <mergeCell ref="K22:M22"/>
    <mergeCell ref="N29:Q29"/>
    <mergeCell ref="B23:F23"/>
    <mergeCell ref="H28:J28"/>
    <mergeCell ref="B37:D37"/>
    <mergeCell ref="B13:Q13"/>
    <mergeCell ref="B24:F24"/>
    <mergeCell ref="K21:M21"/>
    <mergeCell ref="B36:D36"/>
    <mergeCell ref="E36:G36"/>
    <mergeCell ref="H36:J36"/>
    <mergeCell ref="K36:M36"/>
    <mergeCell ref="B34:D34"/>
    <mergeCell ref="E34:M34"/>
    <mergeCell ref="B35:Q35"/>
    <mergeCell ref="B27:D27"/>
    <mergeCell ref="E27:G27"/>
    <mergeCell ref="H27:J27"/>
    <mergeCell ref="K27:M27"/>
    <mergeCell ref="B28:D28"/>
    <mergeCell ref="N34:Q34"/>
  </mergeCells>
  <conditionalFormatting sqref="M8:M9">
    <cfRule type="expression" dxfId="136" priority="1">
      <formula>$E$5="Intervention archéologique (sans travaux subséquents)"</formula>
    </cfRule>
  </conditionalFormatting>
  <conditionalFormatting sqref="M11:M12">
    <cfRule type="expression" dxfId="135" priority="29">
      <formula>$G$10="Oui"</formula>
    </cfRule>
  </conditionalFormatting>
  <conditionalFormatting sqref="M16:M18">
    <cfRule type="expression" dxfId="134" priority="12">
      <formula>$E$5="Intervention de restauration et de préservation sur un bien immeuble"</formula>
    </cfRule>
  </conditionalFormatting>
  <conditionalFormatting sqref="M18">
    <cfRule type="expression" dxfId="133" priority="3">
      <formula>$E$5="Intervention archéologique (sans travaux subséquents)"</formula>
    </cfRule>
  </conditionalFormatting>
  <dataValidations count="17">
    <dataValidation allowBlank="1" showInputMessage="1" showErrorMessage="1" prompt="Inscrivez le montant total de dépenses prévues pour 2026." sqref="B28:D28" xr:uid="{4B15D109-EA58-4B47-91B6-975733302FB6}"/>
    <dataValidation allowBlank="1" showInputMessage="1" showErrorMessage="1" prompt="Inscrivez le montant total de dépenses prévues pour 2027." sqref="E28:G28" xr:uid="{8AC24241-DAE1-4CF3-A0D9-FA111B82104F}"/>
    <dataValidation allowBlank="1" showInputMessage="1" showErrorMessage="1" prompt="Inscrivez le montant total de dépenses prévues pour 2028." sqref="H28:J28" xr:uid="{8583F111-12ED-4CD3-B0DE-94DA8CED80CC}"/>
    <dataValidation allowBlank="1" showInputMessage="1" showErrorMessage="1" prompt="Inscrivez le montant total de dépenses prévues pour 2029." sqref="K28:M28" xr:uid="{4A29C72D-B978-477C-B0CD-E3D4E794E0D8}"/>
    <dataValidation allowBlank="1" showInputMessage="1" showErrorMessage="1" prompt="Inscrivez le montant total de dépenses prévues pour 2030." sqref="N28" xr:uid="{D8AD2D1C-3D95-4599-B7DC-1E4F388DD45E}"/>
    <dataValidation allowBlank="1" showInputMessage="1" showErrorMessage="1" prompt="Inscrivez le montant total de dépenses prévues pour 2031." sqref="O28" xr:uid="{EF25A3F5-9436-47DB-AFEE-EDF4E4796904}"/>
    <dataValidation allowBlank="1" showInputMessage="1" showErrorMessage="1" prompt="Inscrivez le montant total de dépenses prévues pour 2032." sqref="P28" xr:uid="{72ED027B-5EA7-49ED-A35D-0B8C0676AE16}"/>
    <dataValidation allowBlank="1" showInputMessage="1" showErrorMessage="1" prompt="Inscrivez le montant total de dépenses prévues pour 2033." sqref="Q28" xr:uid="{3B92D3DA-9218-4A5A-A84D-35BF9C20E175}"/>
    <dataValidation allowBlank="1" showInputMessage="1" showErrorMessage="1" prompt="Inscrivez le montant total de dépenses réalisées en 2026." sqref="B33:D33" xr:uid="{7843B3A9-BD43-4121-97FE-1652A273880C}"/>
    <dataValidation allowBlank="1" showInputMessage="1" showErrorMessage="1" prompt="Inscrivez le montant total de dépenses réalisées en 2027." sqref="E33:G33" xr:uid="{6F7B47E5-594B-445C-9298-41C1A848BC58}"/>
    <dataValidation allowBlank="1" showInputMessage="1" showErrorMessage="1" prompt="Inscrivez le montant total de dépenses réalisées en 2028." sqref="H33:J33" xr:uid="{C3B46224-2B91-469C-B9CE-AAB87164C89B}"/>
    <dataValidation allowBlank="1" showInputMessage="1" showErrorMessage="1" prompt="Inscrivez le montant total de dépenses réalisées en 2029." sqref="K33:M33" xr:uid="{B94B8730-CDB3-492A-B14E-FF8793382E0B}"/>
    <dataValidation allowBlank="1" showInputMessage="1" showErrorMessage="1" prompt="Inscrivez le montant total de dépenses réalisées en 2030." sqref="N33" xr:uid="{F9C1624E-2595-4596-A19B-8DD7D83329E3}"/>
    <dataValidation allowBlank="1" showInputMessage="1" showErrorMessage="1" prompt="Inscrivez le montant total de dépenses réalisées en 2031." sqref="O33" xr:uid="{390F246F-DD43-4F9B-9027-7D26B4233889}"/>
    <dataValidation allowBlank="1" showInputMessage="1" showErrorMessage="1" prompt="Inscrivez le montant total de dépenses réalisées en 2032." sqref="P33" xr:uid="{D08A67D4-8CF4-4838-BCEF-DA497BF53258}"/>
    <dataValidation allowBlank="1" showInputMessage="1" showErrorMessage="1" prompt="Inscrivez le montant total de dépenses réalisées en 2033." sqref="Q33" xr:uid="{E1050298-5D20-49E3-9959-67D29257CE1C}"/>
    <dataValidation allowBlank="1" showInputMessage="1" showErrorMessage="1" prompt="Inscrivez l'année, le mois et le jour (AAAA-MM-JJ)" sqref="L10:M10 G23:Q24" xr:uid="{80668D4C-E465-4AC3-8370-294EE3A59340}"/>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40" id="{029B8A9C-E6B6-4669-B724-CC8C75AAA876}">
            <xm:f>'MCC - initiale'!I16="Oui"</xm:f>
            <x14:dxf>
              <fill>
                <patternFill>
                  <bgColor theme="3" tint="0.89996032593768116"/>
                </patternFill>
              </fill>
            </x14:dxf>
          </x14:cfRule>
          <xm:sqref>B41:E41</xm:sqref>
        </x14:conditionalFormatting>
        <x14:conditionalFormatting xmlns:xm="http://schemas.microsoft.com/office/excel/2006/main">
          <x14:cfRule type="expression" priority="86" id="{9189E104-23E6-411A-92C8-1DE404939BF1}">
            <xm:f>'MCC - comité'!#REF!="Oui"</xm:f>
            <x14:dxf>
              <fill>
                <patternFill>
                  <bgColor theme="3" tint="0.89996032593768116"/>
                </patternFill>
              </fill>
            </x14:dxf>
          </x14:cfRule>
          <xm:sqref>B43:M43</xm:sqref>
        </x14:conditionalFormatting>
        <x14:conditionalFormatting xmlns:xm="http://schemas.microsoft.com/office/excel/2006/main">
          <x14:cfRule type="expression" priority="126" id="{029B8A9C-E6B6-4669-B724-CC8C75AAA876}">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ABDCB928-97B5-4BC9-8211-776BED5343FF}">
          <x14:formula1>
            <xm:f>Sources!$C$22:$C$23</xm:f>
          </x14:formula1>
          <xm:sqref>M11</xm:sqref>
        </x14:dataValidation>
        <x14:dataValidation type="list" allowBlank="1" showInputMessage="1" showErrorMessage="1" prompt="Sélectionnez une option" xr:uid="{53B18912-49CC-413A-8AB5-6914487E6E4D}">
          <x14:formula1>
            <xm:f>Sources!$B$22:$B$23</xm:f>
          </x14:formula1>
          <xm:sqref>G10</xm:sqref>
        </x14:dataValidation>
        <x14:dataValidation type="list" allowBlank="1" showInputMessage="1" showErrorMessage="1" prompt="Sélectionnez une option" xr:uid="{96B0AA88-6A8F-4529-8D8B-46F802EF6435}">
          <x14:formula1>
            <xm:f>Sources!$A$25:$A$28</xm:f>
          </x14:formula1>
          <xm:sqref>E5</xm:sqref>
        </x14:dataValidation>
        <x14:dataValidation type="list" allowBlank="1" showInputMessage="1" showErrorMessage="1" prompt="Sélectionnez une option" xr:uid="{E2B36DDE-00B9-4705-A5FF-FFDBF13863EC}">
          <x14:formula1>
            <xm:f>Sources!$D$15:$D$19</xm:f>
          </x14:formula1>
          <xm:sqref>B37:M37</xm:sqref>
        </x14:dataValidation>
        <x14:dataValidation type="list" allowBlank="1" showInputMessage="1" showErrorMessage="1" prompt="Sélectionnez une option." xr:uid="{4EF50A6E-F680-4203-9731-EC7866CB398A}">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7385113E-DF52-4F01-90F1-0E4984A9F8C7}">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5D3C5F34-9119-452B-A6A5-8111769E2634}">
          <x14:formula1>
            <xm:f>Sources!$D$31:$D$32</xm:f>
          </x14:formula1>
          <xm:sqref>B43:M43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EBBA2-8672-4220-BB2C-34B0AE8869BC}">
  <sheetPr codeName="Feuil8"/>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2943</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2944</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2945</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2946</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2947</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99/oCyRks3W6rJphv5aEUV1A2f405hlrUmRT5/qNIqPDARiHu7mE4mWOovt4d7q8z/YmdOi/BKuHSzbMtdsZIA==" saltValue="2tB/fq8w46inibQjfAPPKQ=="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129" priority="1">
      <formula>$E$5="Intervention archéologique (sans travaux subséquents)"</formula>
    </cfRule>
  </conditionalFormatting>
  <conditionalFormatting sqref="M11:M12">
    <cfRule type="expression" dxfId="128" priority="4">
      <formula>$G$10="Oui"</formula>
    </cfRule>
  </conditionalFormatting>
  <conditionalFormatting sqref="M16:M18">
    <cfRule type="expression" dxfId="127" priority="3">
      <formula>$E$5="Intervention de restauration et de préservation sur un bien immeuble"</formula>
    </cfRule>
  </conditionalFormatting>
  <conditionalFormatting sqref="M18">
    <cfRule type="expression" dxfId="126" priority="2">
      <formula>$E$5="Intervention archéologique (sans travaux subséquents)"</formula>
    </cfRule>
  </conditionalFormatting>
  <dataValidations count="17">
    <dataValidation allowBlank="1" showInputMessage="1" showErrorMessage="1" prompt="Inscrivez l'année, le mois et le jour (AAAA-MM-JJ)" sqref="L10:M10 G23:Q24" xr:uid="{5E851867-922E-4FAD-8211-8AA859A55B62}"/>
    <dataValidation allowBlank="1" showInputMessage="1" showErrorMessage="1" prompt="Inscrivez le montant total de dépenses réalisées en 2033." sqref="Q33" xr:uid="{F4E07E29-D04B-43AA-A9A1-89A7C800D506}"/>
    <dataValidation allowBlank="1" showInputMessage="1" showErrorMessage="1" prompt="Inscrivez le montant total de dépenses réalisées en 2032." sqref="P33" xr:uid="{20BD794A-4AEA-45D1-B1C4-A449B86EB6D5}"/>
    <dataValidation allowBlank="1" showInputMessage="1" showErrorMessage="1" prompt="Inscrivez le montant total de dépenses réalisées en 2031." sqref="O33" xr:uid="{FEDF9E86-EF0E-4F2E-85E3-633CFA7628EC}"/>
    <dataValidation allowBlank="1" showInputMessage="1" showErrorMessage="1" prompt="Inscrivez le montant total de dépenses réalisées en 2030." sqref="N33" xr:uid="{E74449B6-D630-4E89-A90B-DC1A4F3034D8}"/>
    <dataValidation allowBlank="1" showInputMessage="1" showErrorMessage="1" prompt="Inscrivez le montant total de dépenses réalisées en 2029." sqref="K33:M33" xr:uid="{EBE7E334-9954-40B2-AF66-610CF530B6FC}"/>
    <dataValidation allowBlank="1" showInputMessage="1" showErrorMessage="1" prompt="Inscrivez le montant total de dépenses réalisées en 2028." sqref="H33:J33" xr:uid="{C7D24390-62EA-41AE-A1D9-6D4576E2D4A2}"/>
    <dataValidation allowBlank="1" showInputMessage="1" showErrorMessage="1" prompt="Inscrivez le montant total de dépenses réalisées en 2027." sqref="E33:G33" xr:uid="{01A80D28-B5A3-4410-92A9-EE62742A8CD4}"/>
    <dataValidation allowBlank="1" showInputMessage="1" showErrorMessage="1" prompt="Inscrivez le montant total de dépenses réalisées en 2026." sqref="B33:D33" xr:uid="{76A350D7-3D74-403D-AAFC-D463A816E1C1}"/>
    <dataValidation allowBlank="1" showInputMessage="1" showErrorMessage="1" prompt="Inscrivez le montant total de dépenses prévues pour 2033." sqref="Q28" xr:uid="{D257CBE6-6E47-4AFC-9351-2A16C0054C2D}"/>
    <dataValidation allowBlank="1" showInputMessage="1" showErrorMessage="1" prompt="Inscrivez le montant total de dépenses prévues pour 2032." sqref="P28" xr:uid="{1597279E-C3C2-4403-9E62-AABE7CB9AFCA}"/>
    <dataValidation allowBlank="1" showInputMessage="1" showErrorMessage="1" prompt="Inscrivez le montant total de dépenses prévues pour 2031." sqref="O28" xr:uid="{235823F6-9F87-4426-83D8-5D425D56DC77}"/>
    <dataValidation allowBlank="1" showInputMessage="1" showErrorMessage="1" prompt="Inscrivez le montant total de dépenses prévues pour 2030." sqref="N28" xr:uid="{BAC0C913-9E6B-4F67-9160-32D15AF29C91}"/>
    <dataValidation allowBlank="1" showInputMessage="1" showErrorMessage="1" prompt="Inscrivez le montant total de dépenses prévues pour 2029." sqref="K28:M28" xr:uid="{E84D0D85-542B-4B33-93AF-BB1C1F22FC7B}"/>
    <dataValidation allowBlank="1" showInputMessage="1" showErrorMessage="1" prompt="Inscrivez le montant total de dépenses prévues pour 2028." sqref="H28:J28" xr:uid="{10C7005E-97C1-4E70-B13E-D15A77E32EE2}"/>
    <dataValidation allowBlank="1" showInputMessage="1" showErrorMessage="1" prompt="Inscrivez le montant total de dépenses prévues pour 2027." sqref="E28:G28" xr:uid="{62F55706-F423-4957-B10F-72AF49B28105}"/>
    <dataValidation allowBlank="1" showInputMessage="1" showErrorMessage="1" prompt="Inscrivez le montant total de dépenses prévues pour 2026." sqref="B28:D28" xr:uid="{0427F41B-20C9-4C99-B766-D38C8B06F506}"/>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38612CA6-A78C-41A8-AA83-572CFF2AA019}">
            <xm:f>'MCC - initiale'!I16="Oui"</xm:f>
            <x14:dxf>
              <fill>
                <patternFill>
                  <bgColor theme="3" tint="0.89996032593768116"/>
                </patternFill>
              </fill>
            </x14:dxf>
          </x14:cfRule>
          <xm:sqref>B41:E41</xm:sqref>
        </x14:conditionalFormatting>
        <x14:conditionalFormatting xmlns:xm="http://schemas.microsoft.com/office/excel/2006/main">
          <x14:cfRule type="expression" priority="88" id="{C3990524-112E-4731-8193-E30729C00BAA}">
            <xm:f>'MCC - comité'!#REF!="Oui"</xm:f>
            <x14:dxf>
              <fill>
                <patternFill>
                  <bgColor theme="3" tint="0.89996032593768116"/>
                </patternFill>
              </fill>
            </x14:dxf>
          </x14:cfRule>
          <xm:sqref>B43:M43</xm:sqref>
        </x14:conditionalFormatting>
        <x14:conditionalFormatting xmlns:xm="http://schemas.microsoft.com/office/excel/2006/main">
          <x14:cfRule type="expression" priority="128" id="{38612CA6-A78C-41A8-AA83-572CFF2AA019}">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i l'intervention prévue à la demande finale n'est pas admissible, il faut choisir « Non ». Si le # d'intervention n'est pas utilisé par le demandeur, il faut choisir « Sans objet »." xr:uid="{BF8A82A0-11EC-4BF8-8237-8F7D7C55D737}">
          <x14:formula1>
            <xm:f>Sources!$D$31:$D$32</xm:f>
          </x14:formula1>
          <xm:sqref>B43:M43</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9E6400F9-116F-4103-98A6-1814F1F58774}">
          <x14:formula1>
            <xm:f>Sources!$D$31:$D$32</xm:f>
          </x14:formula1>
          <xm:sqref>B41:M41</xm:sqref>
        </x14:dataValidation>
        <x14:dataValidation type="list" allowBlank="1" showInputMessage="1" showErrorMessage="1" prompt="Sélectionnez une option." xr:uid="{4C90DC08-DA7E-4E16-933C-B301521EE24D}">
          <x14:formula1>
            <xm:f>Sources!$D$15:$D$19</xm:f>
          </x14:formula1>
          <xm:sqref>N37:Q37</xm:sqref>
        </x14:dataValidation>
        <x14:dataValidation type="list" allowBlank="1" showInputMessage="1" showErrorMessage="1" prompt="Sélectionnez une option" xr:uid="{593E1C8C-83EF-4A9F-9FB5-E31E21C40EC4}">
          <x14:formula1>
            <xm:f>Sources!$D$15:$D$19</xm:f>
          </x14:formula1>
          <xm:sqref>B37:M37</xm:sqref>
        </x14:dataValidation>
        <x14:dataValidation type="list" allowBlank="1" showInputMessage="1" showErrorMessage="1" prompt="Sélectionnez une option" xr:uid="{A3D7F1FC-119E-4E68-8D12-06938564F246}">
          <x14:formula1>
            <xm:f>Sources!$A$25:$A$28</xm:f>
          </x14:formula1>
          <xm:sqref>E5</xm:sqref>
        </x14:dataValidation>
        <x14:dataValidation type="list" allowBlank="1" showInputMessage="1" showErrorMessage="1" prompt="Sélectionnez une option" xr:uid="{E1959345-5FE6-4648-BDAF-1D3BB6741F18}">
          <x14:formula1>
            <xm:f>Sources!$B$22:$B$23</xm:f>
          </x14:formula1>
          <xm:sqref>G10</xm:sqref>
        </x14:dataValidation>
        <x14:dataValidation type="list" allowBlank="1" showInputMessage="1" showErrorMessage="1" prompt="Sélectionnez une option" xr:uid="{EDFCB2B1-1108-454F-BB9C-53EF6B8C39C6}">
          <x14:formula1>
            <xm:f>Sources!$C$22:$C$23</xm:f>
          </x14:formula1>
          <xm:sqref>M11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D898D-9E37-4C8A-A93A-41B14C36B252}">
  <sheetPr codeName="Feuil9"/>
  <dimension ref="B1:R44"/>
  <sheetViews>
    <sheetView showGridLines="0" zoomScale="130" zoomScaleNormal="130" workbookViewId="0">
      <selection activeCell="B1" sqref="B1:Q2"/>
    </sheetView>
  </sheetViews>
  <sheetFormatPr baseColWidth="10" defaultColWidth="11.5703125" defaultRowHeight="15" x14ac:dyDescent="0.25"/>
  <cols>
    <col min="1" max="1" width="2.140625" style="2" customWidth="1"/>
    <col min="2" max="2" width="9.7109375" style="2" customWidth="1"/>
    <col min="3" max="5" width="6.7109375" style="2" customWidth="1"/>
    <col min="6" max="6" width="8.28515625" style="2" customWidth="1"/>
    <col min="7" max="13" width="6.7109375" style="2" customWidth="1"/>
    <col min="14" max="14" width="19.7109375" style="2" hidden="1" customWidth="1"/>
    <col min="15" max="16" width="20" style="2" hidden="1" customWidth="1"/>
    <col min="17" max="17" width="20" hidden="1" customWidth="1"/>
    <col min="18" max="18" width="23.28515625" style="2" customWidth="1"/>
    <col min="19" max="19" width="20.42578125" style="2" customWidth="1"/>
    <col min="20" max="20" width="24.140625" style="2" customWidth="1"/>
    <col min="21" max="21" width="35.28515625" style="2" customWidth="1"/>
    <col min="22" max="22" width="14.28515625" style="2" customWidth="1"/>
    <col min="23" max="16384" width="11.5703125" style="2"/>
  </cols>
  <sheetData>
    <row r="1" spans="2:17" ht="20.45" customHeight="1" thickTop="1" x14ac:dyDescent="0.25">
      <c r="B1" s="283" t="s">
        <v>2695</v>
      </c>
      <c r="C1" s="284"/>
      <c r="D1" s="284"/>
      <c r="E1" s="284"/>
      <c r="F1" s="284"/>
      <c r="G1" s="284"/>
      <c r="H1" s="284"/>
      <c r="I1" s="284"/>
      <c r="J1" s="284"/>
      <c r="K1" s="284"/>
      <c r="L1" s="284"/>
      <c r="M1" s="284"/>
      <c r="N1" s="284"/>
      <c r="O1" s="284"/>
      <c r="P1" s="284"/>
      <c r="Q1" s="285"/>
    </row>
    <row r="2" spans="2:17" ht="32.450000000000003" customHeight="1" thickBot="1" x14ac:dyDescent="0.3">
      <c r="B2" s="286"/>
      <c r="C2" s="287"/>
      <c r="D2" s="287"/>
      <c r="E2" s="287"/>
      <c r="F2" s="287"/>
      <c r="G2" s="287"/>
      <c r="H2" s="287"/>
      <c r="I2" s="287"/>
      <c r="J2" s="287"/>
      <c r="K2" s="287"/>
      <c r="L2" s="287"/>
      <c r="M2" s="287"/>
      <c r="N2" s="287"/>
      <c r="O2" s="287"/>
      <c r="P2" s="287"/>
      <c r="Q2" s="288"/>
    </row>
    <row r="3" spans="2:17" ht="39.950000000000003" customHeight="1" thickTop="1" thickBot="1" x14ac:dyDescent="0.3">
      <c r="B3" s="119" t="s">
        <v>2681</v>
      </c>
      <c r="C3" s="119"/>
      <c r="D3" s="119"/>
      <c r="E3" s="119"/>
      <c r="F3" s="119"/>
      <c r="G3" s="119"/>
      <c r="H3" s="119"/>
      <c r="I3" s="119"/>
      <c r="J3" s="119"/>
      <c r="K3" s="119"/>
      <c r="L3" s="119"/>
      <c r="M3" s="119"/>
      <c r="N3" s="119"/>
      <c r="O3" s="119"/>
      <c r="P3" s="119"/>
      <c r="Q3" s="119"/>
    </row>
    <row r="4" spans="2:17" ht="21.95" customHeight="1" thickTop="1" thickBot="1" x14ac:dyDescent="0.3">
      <c r="B4" s="120" t="s">
        <v>2942</v>
      </c>
      <c r="C4" s="120"/>
      <c r="D4" s="120"/>
      <c r="E4" s="120"/>
      <c r="F4" s="120"/>
      <c r="G4" s="120"/>
      <c r="H4" s="120"/>
      <c r="I4" s="120"/>
      <c r="J4" s="120"/>
      <c r="K4" s="120"/>
      <c r="L4" s="120"/>
      <c r="M4" s="120"/>
      <c r="N4" s="120"/>
      <c r="O4" s="120"/>
      <c r="P4" s="120"/>
      <c r="Q4" s="120"/>
    </row>
    <row r="5" spans="2:17" ht="16.149999999999999" customHeight="1" thickTop="1" thickBot="1" x14ac:dyDescent="0.3">
      <c r="B5" s="267" t="s">
        <v>60</v>
      </c>
      <c r="C5" s="267"/>
      <c r="D5" s="267"/>
      <c r="E5" s="268"/>
      <c r="F5" s="269"/>
      <c r="G5" s="269"/>
      <c r="H5" s="269"/>
      <c r="I5" s="269"/>
      <c r="J5" s="269"/>
      <c r="K5" s="269"/>
      <c r="L5" s="269"/>
      <c r="M5" s="269"/>
      <c r="N5" s="269"/>
      <c r="O5" s="269"/>
      <c r="P5" s="269"/>
      <c r="Q5" s="269"/>
    </row>
    <row r="6" spans="2:17" ht="28.15" customHeight="1" thickTop="1" thickBot="1" x14ac:dyDescent="0.3">
      <c r="B6" s="178" t="s">
        <v>2716</v>
      </c>
      <c r="C6" s="179"/>
      <c r="D6" s="179"/>
      <c r="E6" s="179"/>
      <c r="F6" s="179"/>
      <c r="G6" s="179"/>
      <c r="H6" s="179"/>
      <c r="I6" s="179"/>
      <c r="J6" s="179"/>
      <c r="K6" s="179"/>
      <c r="L6" s="179"/>
      <c r="M6" s="179"/>
      <c r="N6" s="179"/>
      <c r="O6" s="179"/>
      <c r="P6" s="179"/>
      <c r="Q6" s="200"/>
    </row>
    <row r="7" spans="2:17" ht="100.15" customHeight="1" thickTop="1" thickBot="1" x14ac:dyDescent="0.3">
      <c r="B7" s="106"/>
      <c r="C7" s="147"/>
      <c r="D7" s="147"/>
      <c r="E7" s="147"/>
      <c r="F7" s="147"/>
      <c r="G7" s="147"/>
      <c r="H7" s="147"/>
      <c r="I7" s="147"/>
      <c r="J7" s="147"/>
      <c r="K7" s="147"/>
      <c r="L7" s="147"/>
      <c r="M7" s="147"/>
      <c r="N7" s="147"/>
      <c r="O7" s="147"/>
      <c r="P7" s="147"/>
      <c r="Q7" s="107"/>
    </row>
    <row r="8" spans="2:17" ht="26.45" customHeight="1" thickTop="1" thickBot="1" x14ac:dyDescent="0.3">
      <c r="B8" s="271" t="s">
        <v>2676</v>
      </c>
      <c r="C8" s="272"/>
      <c r="D8" s="273"/>
      <c r="E8" s="270" t="s">
        <v>2706</v>
      </c>
      <c r="F8" s="270"/>
      <c r="G8" s="270"/>
      <c r="H8" s="270"/>
      <c r="I8" s="270"/>
      <c r="J8" s="270"/>
      <c r="K8" s="270"/>
      <c r="L8" s="270"/>
      <c r="M8" s="18" t="b">
        <v>0</v>
      </c>
      <c r="N8" s="56"/>
      <c r="O8" s="56"/>
      <c r="P8" s="56"/>
      <c r="Q8" s="57"/>
    </row>
    <row r="9" spans="2:17" ht="16.149999999999999" customHeight="1" thickTop="1" thickBot="1" x14ac:dyDescent="0.3">
      <c r="B9" s="274"/>
      <c r="C9" s="275"/>
      <c r="D9" s="276"/>
      <c r="E9" s="105" t="s">
        <v>54</v>
      </c>
      <c r="F9" s="105"/>
      <c r="G9" s="105"/>
      <c r="H9" s="105"/>
      <c r="I9" s="105"/>
      <c r="J9" s="105"/>
      <c r="K9" s="105"/>
      <c r="L9" s="105"/>
      <c r="M9" s="19" t="b">
        <v>0</v>
      </c>
      <c r="N9" s="56"/>
      <c r="O9" s="56"/>
      <c r="P9" s="56"/>
      <c r="Q9" s="57"/>
    </row>
    <row r="10" spans="2:17" ht="31.5" customHeight="1" thickTop="1" thickBot="1" x14ac:dyDescent="0.3">
      <c r="B10" s="237" t="s">
        <v>76</v>
      </c>
      <c r="C10" s="237"/>
      <c r="D10" s="237"/>
      <c r="E10" s="237"/>
      <c r="F10" s="237"/>
      <c r="G10" s="20"/>
      <c r="H10" s="101" t="s">
        <v>2705</v>
      </c>
      <c r="I10" s="103"/>
      <c r="J10" s="103"/>
      <c r="K10" s="102"/>
      <c r="L10" s="296" t="s">
        <v>2704</v>
      </c>
      <c r="M10" s="297"/>
      <c r="N10" s="56"/>
      <c r="O10" s="56"/>
      <c r="P10" s="56"/>
      <c r="Q10" s="57"/>
    </row>
    <row r="11" spans="2:17" ht="28.15" customHeight="1" thickTop="1" thickBot="1" x14ac:dyDescent="0.3">
      <c r="B11" s="105" t="s">
        <v>2678</v>
      </c>
      <c r="C11" s="105"/>
      <c r="D11" s="105"/>
      <c r="E11" s="105"/>
      <c r="F11" s="105"/>
      <c r="G11" s="105"/>
      <c r="H11" s="105"/>
      <c r="I11" s="105"/>
      <c r="J11" s="105"/>
      <c r="K11" s="105"/>
      <c r="L11" s="105"/>
      <c r="M11" s="55"/>
      <c r="N11" s="168"/>
      <c r="O11" s="169"/>
      <c r="P11" s="169"/>
      <c r="Q11" s="170"/>
    </row>
    <row r="12" spans="2:17" ht="16.149999999999999" customHeight="1" thickTop="1" thickBot="1" x14ac:dyDescent="0.3">
      <c r="B12" s="298" t="s">
        <v>2707</v>
      </c>
      <c r="C12" s="298"/>
      <c r="D12" s="298"/>
      <c r="E12" s="298"/>
      <c r="F12" s="298"/>
      <c r="G12" s="298"/>
      <c r="H12" s="298"/>
      <c r="I12" s="298"/>
      <c r="J12" s="298"/>
      <c r="K12" s="298"/>
      <c r="L12" s="298"/>
      <c r="M12" s="75" t="b">
        <v>0</v>
      </c>
      <c r="N12" s="56"/>
      <c r="O12" s="56"/>
      <c r="P12" s="56"/>
      <c r="Q12" s="57"/>
    </row>
    <row r="13" spans="2:17" ht="21.75" customHeight="1" thickTop="1" thickBot="1" x14ac:dyDescent="0.3">
      <c r="B13" s="120" t="s">
        <v>2941</v>
      </c>
      <c r="C13" s="120"/>
      <c r="D13" s="120"/>
      <c r="E13" s="120"/>
      <c r="F13" s="120"/>
      <c r="G13" s="120"/>
      <c r="H13" s="120"/>
      <c r="I13" s="120"/>
      <c r="J13" s="120"/>
      <c r="K13" s="120"/>
      <c r="L13" s="120"/>
      <c r="M13" s="120"/>
      <c r="N13" s="120"/>
      <c r="O13" s="120"/>
      <c r="P13" s="120"/>
      <c r="Q13" s="120"/>
    </row>
    <row r="14" spans="2:17" ht="39" customHeight="1" thickTop="1" thickBot="1" x14ac:dyDescent="0.3">
      <c r="B14" s="101" t="s">
        <v>2715</v>
      </c>
      <c r="C14" s="103"/>
      <c r="D14" s="103"/>
      <c r="E14" s="103"/>
      <c r="F14" s="103"/>
      <c r="G14" s="103"/>
      <c r="H14" s="103"/>
      <c r="I14" s="103"/>
      <c r="J14" s="103"/>
      <c r="K14" s="103"/>
      <c r="L14" s="103"/>
      <c r="M14" s="103"/>
      <c r="N14" s="103"/>
      <c r="O14" s="103"/>
      <c r="P14" s="103"/>
      <c r="Q14" s="102"/>
    </row>
    <row r="15" spans="2:17" ht="100.15" customHeight="1" thickTop="1" thickBot="1" x14ac:dyDescent="0.3">
      <c r="B15" s="106"/>
      <c r="C15" s="147"/>
      <c r="D15" s="147"/>
      <c r="E15" s="147"/>
      <c r="F15" s="147"/>
      <c r="G15" s="147"/>
      <c r="H15" s="147"/>
      <c r="I15" s="147"/>
      <c r="J15" s="147"/>
      <c r="K15" s="147"/>
      <c r="L15" s="147"/>
      <c r="M15" s="147"/>
      <c r="N15" s="147"/>
      <c r="O15" s="147"/>
      <c r="P15" s="147"/>
      <c r="Q15" s="107"/>
    </row>
    <row r="16" spans="2:17" ht="26.25" customHeight="1" thickTop="1" thickBot="1" x14ac:dyDescent="0.3">
      <c r="B16" s="178" t="s">
        <v>2677</v>
      </c>
      <c r="C16" s="179"/>
      <c r="D16" s="179"/>
      <c r="E16" s="105" t="s">
        <v>2709</v>
      </c>
      <c r="F16" s="105"/>
      <c r="G16" s="105"/>
      <c r="H16" s="105"/>
      <c r="I16" s="105"/>
      <c r="J16" s="105"/>
      <c r="K16" s="105"/>
      <c r="L16" s="105"/>
      <c r="M16" s="21" t="b">
        <v>0</v>
      </c>
      <c r="N16" s="293"/>
      <c r="O16" s="294"/>
      <c r="P16" s="294"/>
      <c r="Q16" s="295"/>
    </row>
    <row r="17" spans="2:18" ht="26.25" customHeight="1" thickTop="1" thickBot="1" x14ac:dyDescent="0.3">
      <c r="B17" s="227"/>
      <c r="C17" s="278"/>
      <c r="D17" s="278"/>
      <c r="E17" s="105" t="s">
        <v>2710</v>
      </c>
      <c r="F17" s="105"/>
      <c r="G17" s="105"/>
      <c r="H17" s="105"/>
      <c r="I17" s="105"/>
      <c r="J17" s="105"/>
      <c r="K17" s="105"/>
      <c r="L17" s="105"/>
      <c r="M17" s="21" t="b">
        <v>0</v>
      </c>
      <c r="N17" s="293"/>
      <c r="O17" s="294"/>
      <c r="P17" s="294"/>
      <c r="Q17" s="295"/>
    </row>
    <row r="18" spans="2:18" ht="26.25" customHeight="1" thickTop="1" thickBot="1" x14ac:dyDescent="0.3">
      <c r="B18" s="201"/>
      <c r="C18" s="248"/>
      <c r="D18" s="248"/>
      <c r="E18" s="105" t="s">
        <v>2846</v>
      </c>
      <c r="F18" s="105"/>
      <c r="G18" s="105"/>
      <c r="H18" s="105"/>
      <c r="I18" s="105"/>
      <c r="J18" s="105"/>
      <c r="K18" s="105"/>
      <c r="L18" s="105"/>
      <c r="M18" s="21" t="b">
        <v>0</v>
      </c>
      <c r="N18" s="72"/>
      <c r="O18" s="73"/>
      <c r="P18" s="73"/>
      <c r="Q18" s="74"/>
    </row>
    <row r="19" spans="2:18" ht="31.5" customHeight="1" thickTop="1" thickBot="1" x14ac:dyDescent="0.3">
      <c r="B19" s="224" t="s">
        <v>2940</v>
      </c>
      <c r="C19" s="225"/>
      <c r="D19" s="225"/>
      <c r="E19" s="225"/>
      <c r="F19" s="225"/>
      <c r="G19" s="225"/>
      <c r="H19" s="225"/>
      <c r="I19" s="225"/>
      <c r="J19" s="225"/>
      <c r="K19" s="225"/>
      <c r="L19" s="225"/>
      <c r="M19" s="225"/>
      <c r="N19" s="120"/>
      <c r="O19" s="120"/>
      <c r="P19" s="120"/>
      <c r="Q19" s="120"/>
    </row>
    <row r="20" spans="2:18" ht="27.75" customHeight="1" thickTop="1" thickBot="1" x14ac:dyDescent="0.3">
      <c r="B20" s="163" t="s">
        <v>2711</v>
      </c>
      <c r="C20" s="164"/>
      <c r="D20" s="164"/>
      <c r="E20" s="164"/>
      <c r="F20" s="164"/>
      <c r="G20" s="164"/>
      <c r="H20" s="164"/>
      <c r="I20" s="164"/>
      <c r="J20" s="164"/>
      <c r="K20" s="164"/>
      <c r="L20" s="164"/>
      <c r="M20" s="164"/>
      <c r="N20" s="255"/>
      <c r="O20" s="255"/>
      <c r="P20" s="255"/>
      <c r="Q20" s="255"/>
    </row>
    <row r="21" spans="2:18" ht="30.6" customHeight="1" thickTop="1" thickBot="1" x14ac:dyDescent="0.3">
      <c r="B21" s="218" t="s">
        <v>73</v>
      </c>
      <c r="C21" s="218"/>
      <c r="D21" s="218"/>
      <c r="E21" s="218" t="s">
        <v>74</v>
      </c>
      <c r="F21" s="218"/>
      <c r="G21" s="218"/>
      <c r="H21" s="218" t="s">
        <v>75</v>
      </c>
      <c r="I21" s="218"/>
      <c r="J21" s="218"/>
      <c r="K21" s="201" t="s">
        <v>78</v>
      </c>
      <c r="L21" s="248"/>
      <c r="M21" s="248"/>
      <c r="N21" s="47" t="s">
        <v>91</v>
      </c>
      <c r="O21" s="47" t="s">
        <v>92</v>
      </c>
      <c r="P21" s="47" t="s">
        <v>93</v>
      </c>
      <c r="Q21" s="47" t="s">
        <v>94</v>
      </c>
    </row>
    <row r="22" spans="2:18" ht="15" customHeight="1" thickTop="1" thickBot="1" x14ac:dyDescent="0.3">
      <c r="B22" s="262" t="b">
        <v>0</v>
      </c>
      <c r="C22" s="262"/>
      <c r="D22" s="262"/>
      <c r="E22" s="262" t="b">
        <v>0</v>
      </c>
      <c r="F22" s="262"/>
      <c r="G22" s="262"/>
      <c r="H22" s="262" t="b">
        <v>0</v>
      </c>
      <c r="I22" s="262"/>
      <c r="J22" s="262"/>
      <c r="K22" s="262" t="b">
        <v>0</v>
      </c>
      <c r="L22" s="262"/>
      <c r="M22" s="263"/>
      <c r="N22" s="48" t="b">
        <v>0</v>
      </c>
      <c r="O22" s="48" t="b">
        <v>0</v>
      </c>
      <c r="P22" s="48" t="b">
        <v>0</v>
      </c>
      <c r="Q22" s="48" t="b">
        <v>0</v>
      </c>
    </row>
    <row r="23" spans="2:18" ht="16.149999999999999" customHeight="1" thickTop="1" thickBot="1" x14ac:dyDescent="0.3">
      <c r="B23" s="237" t="s">
        <v>2712</v>
      </c>
      <c r="C23" s="237"/>
      <c r="D23" s="237"/>
      <c r="E23" s="237"/>
      <c r="F23" s="237"/>
      <c r="G23" s="279" t="s">
        <v>2714</v>
      </c>
      <c r="H23" s="280"/>
      <c r="I23" s="280"/>
      <c r="J23" s="280"/>
      <c r="K23" s="280"/>
      <c r="L23" s="280"/>
      <c r="M23" s="280"/>
      <c r="N23" s="280"/>
      <c r="O23" s="280"/>
      <c r="P23" s="280"/>
      <c r="Q23" s="280"/>
    </row>
    <row r="24" spans="2:18" ht="16.149999999999999" customHeight="1" thickTop="1" thickBot="1" x14ac:dyDescent="0.3">
      <c r="B24" s="237" t="s">
        <v>2713</v>
      </c>
      <c r="C24" s="237"/>
      <c r="D24" s="237"/>
      <c r="E24" s="237"/>
      <c r="F24" s="237"/>
      <c r="G24" s="279" t="s">
        <v>2714</v>
      </c>
      <c r="H24" s="280"/>
      <c r="I24" s="280"/>
      <c r="J24" s="280"/>
      <c r="K24" s="280"/>
      <c r="L24" s="280"/>
      <c r="M24" s="280"/>
      <c r="N24" s="280"/>
      <c r="O24" s="280"/>
      <c r="P24" s="280"/>
      <c r="Q24" s="280"/>
    </row>
    <row r="25" spans="2:18" ht="31.5" customHeight="1" thickTop="1" thickBot="1" x14ac:dyDescent="0.3">
      <c r="B25" s="120" t="s">
        <v>2939</v>
      </c>
      <c r="C25" s="120"/>
      <c r="D25" s="120"/>
      <c r="E25" s="120"/>
      <c r="F25" s="120"/>
      <c r="G25" s="120"/>
      <c r="H25" s="120"/>
      <c r="I25" s="120"/>
      <c r="J25" s="120"/>
      <c r="K25" s="120"/>
      <c r="L25" s="120"/>
      <c r="M25" s="120"/>
      <c r="N25" s="120"/>
      <c r="O25" s="120"/>
      <c r="P25" s="120"/>
      <c r="Q25" s="120"/>
    </row>
    <row r="26" spans="2:18" ht="21.95" customHeight="1" thickTop="1" thickBot="1" x14ac:dyDescent="0.3">
      <c r="B26" s="259" t="s">
        <v>2679</v>
      </c>
      <c r="C26" s="260"/>
      <c r="D26" s="260"/>
      <c r="E26" s="260"/>
      <c r="F26" s="260"/>
      <c r="G26" s="260"/>
      <c r="H26" s="260"/>
      <c r="I26" s="260"/>
      <c r="J26" s="260"/>
      <c r="K26" s="260"/>
      <c r="L26" s="260"/>
      <c r="M26" s="260"/>
      <c r="N26" s="261"/>
      <c r="O26" s="261"/>
      <c r="P26" s="261"/>
      <c r="Q26" s="261"/>
    </row>
    <row r="27" spans="2:18" ht="30" customHeight="1" thickTop="1" thickBot="1" x14ac:dyDescent="0.3">
      <c r="B27" s="121" t="s">
        <v>73</v>
      </c>
      <c r="C27" s="121"/>
      <c r="D27" s="121"/>
      <c r="E27" s="101" t="s">
        <v>74</v>
      </c>
      <c r="F27" s="103"/>
      <c r="G27" s="102"/>
      <c r="H27" s="121" t="s">
        <v>75</v>
      </c>
      <c r="I27" s="121"/>
      <c r="J27" s="121"/>
      <c r="K27" s="121" t="s">
        <v>78</v>
      </c>
      <c r="L27" s="121"/>
      <c r="M27" s="101"/>
      <c r="N27" s="13" t="s">
        <v>91</v>
      </c>
      <c r="O27" s="13" t="s">
        <v>92</v>
      </c>
      <c r="P27" s="13" t="s">
        <v>93</v>
      </c>
      <c r="Q27" s="13" t="s">
        <v>94</v>
      </c>
      <c r="R27" s="292"/>
    </row>
    <row r="28" spans="2:18" ht="16.149999999999999" customHeight="1" thickTop="1" thickBot="1" x14ac:dyDescent="0.3">
      <c r="B28" s="254">
        <v>0</v>
      </c>
      <c r="C28" s="254"/>
      <c r="D28" s="254"/>
      <c r="E28" s="277">
        <v>0</v>
      </c>
      <c r="F28" s="281"/>
      <c r="G28" s="282"/>
      <c r="H28" s="254">
        <v>0</v>
      </c>
      <c r="I28" s="254"/>
      <c r="J28" s="254"/>
      <c r="K28" s="254">
        <v>0</v>
      </c>
      <c r="L28" s="254"/>
      <c r="M28" s="277"/>
      <c r="N28" s="49">
        <v>0</v>
      </c>
      <c r="O28" s="49">
        <v>0</v>
      </c>
      <c r="P28" s="49">
        <v>0</v>
      </c>
      <c r="Q28" s="49">
        <v>0</v>
      </c>
      <c r="R28" s="292"/>
    </row>
    <row r="29" spans="2:18" ht="28.15" customHeight="1" thickTop="1" thickBot="1" x14ac:dyDescent="0.3">
      <c r="B29" s="249" t="s">
        <v>39</v>
      </c>
      <c r="C29" s="249"/>
      <c r="D29" s="249"/>
      <c r="E29" s="250">
        <f>SUM(B28:Q28)</f>
        <v>0</v>
      </c>
      <c r="F29" s="250"/>
      <c r="G29" s="250"/>
      <c r="H29" s="250"/>
      <c r="I29" s="250"/>
      <c r="J29" s="250"/>
      <c r="K29" s="250"/>
      <c r="L29" s="250"/>
      <c r="M29" s="251"/>
      <c r="N29" s="264"/>
      <c r="O29" s="265"/>
      <c r="P29" s="265"/>
      <c r="Q29" s="266"/>
      <c r="R29" s="292"/>
    </row>
    <row r="30" spans="2:18" ht="31.5" customHeight="1" thickTop="1" thickBot="1" x14ac:dyDescent="0.3">
      <c r="B30" s="224" t="s">
        <v>2938</v>
      </c>
      <c r="C30" s="225"/>
      <c r="D30" s="225"/>
      <c r="E30" s="225"/>
      <c r="F30" s="225"/>
      <c r="G30" s="225"/>
      <c r="H30" s="225"/>
      <c r="I30" s="225"/>
      <c r="J30" s="225"/>
      <c r="K30" s="225"/>
      <c r="L30" s="225"/>
      <c r="M30" s="225"/>
      <c r="N30" s="120"/>
      <c r="O30" s="120"/>
      <c r="P30" s="120"/>
      <c r="Q30" s="120"/>
    </row>
    <row r="31" spans="2:18" ht="21.95" customHeight="1" thickTop="1" thickBot="1" x14ac:dyDescent="0.3">
      <c r="B31" s="163" t="s">
        <v>79</v>
      </c>
      <c r="C31" s="164"/>
      <c r="D31" s="164"/>
      <c r="E31" s="164"/>
      <c r="F31" s="164"/>
      <c r="G31" s="164"/>
      <c r="H31" s="164"/>
      <c r="I31" s="164"/>
      <c r="J31" s="164"/>
      <c r="K31" s="164"/>
      <c r="L31" s="164"/>
      <c r="M31" s="164"/>
      <c r="N31" s="255"/>
      <c r="O31" s="255"/>
      <c r="P31" s="255"/>
      <c r="Q31" s="255"/>
    </row>
    <row r="32" spans="2:18" ht="30" customHeight="1" thickTop="1" thickBot="1" x14ac:dyDescent="0.3">
      <c r="B32" s="218" t="s">
        <v>73</v>
      </c>
      <c r="C32" s="218"/>
      <c r="D32" s="218"/>
      <c r="E32" s="201" t="s">
        <v>74</v>
      </c>
      <c r="F32" s="248"/>
      <c r="G32" s="202"/>
      <c r="H32" s="218" t="s">
        <v>75</v>
      </c>
      <c r="I32" s="218"/>
      <c r="J32" s="218"/>
      <c r="K32" s="218" t="s">
        <v>78</v>
      </c>
      <c r="L32" s="218"/>
      <c r="M32" s="201"/>
      <c r="N32" s="47" t="s">
        <v>91</v>
      </c>
      <c r="O32" s="47" t="s">
        <v>92</v>
      </c>
      <c r="P32" s="47" t="s">
        <v>93</v>
      </c>
      <c r="Q32" s="47" t="s">
        <v>94</v>
      </c>
    </row>
    <row r="33" spans="2:17" ht="15.6" customHeight="1" thickTop="1" thickBot="1" x14ac:dyDescent="0.3">
      <c r="B33" s="254">
        <v>0</v>
      </c>
      <c r="C33" s="254"/>
      <c r="D33" s="254"/>
      <c r="E33" s="277">
        <v>0</v>
      </c>
      <c r="F33" s="281"/>
      <c r="G33" s="282"/>
      <c r="H33" s="254">
        <v>0</v>
      </c>
      <c r="I33" s="254"/>
      <c r="J33" s="254"/>
      <c r="K33" s="254">
        <v>0</v>
      </c>
      <c r="L33" s="254"/>
      <c r="M33" s="277"/>
      <c r="N33" s="49">
        <v>0</v>
      </c>
      <c r="O33" s="49">
        <v>0</v>
      </c>
      <c r="P33" s="49">
        <v>0</v>
      </c>
      <c r="Q33" s="49">
        <v>0</v>
      </c>
    </row>
    <row r="34" spans="2:17" ht="27.6" customHeight="1" thickTop="1" thickBot="1" x14ac:dyDescent="0.3">
      <c r="B34" s="249" t="s">
        <v>63</v>
      </c>
      <c r="C34" s="249"/>
      <c r="D34" s="249"/>
      <c r="E34" s="250">
        <f>SUM(B33:Q33)</f>
        <v>0</v>
      </c>
      <c r="F34" s="250"/>
      <c r="G34" s="250"/>
      <c r="H34" s="250"/>
      <c r="I34" s="250"/>
      <c r="J34" s="250"/>
      <c r="K34" s="250"/>
      <c r="L34" s="250"/>
      <c r="M34" s="251"/>
      <c r="N34" s="108"/>
      <c r="O34" s="109"/>
      <c r="P34" s="109"/>
      <c r="Q34" s="110"/>
    </row>
    <row r="35" spans="2:17" ht="21.95" customHeight="1" thickTop="1" thickBot="1" x14ac:dyDescent="0.3">
      <c r="B35" s="252" t="s">
        <v>80</v>
      </c>
      <c r="C35" s="252"/>
      <c r="D35" s="252"/>
      <c r="E35" s="252"/>
      <c r="F35" s="252"/>
      <c r="G35" s="252"/>
      <c r="H35" s="252"/>
      <c r="I35" s="252"/>
      <c r="J35" s="252"/>
      <c r="K35" s="252"/>
      <c r="L35" s="252"/>
      <c r="M35" s="253"/>
      <c r="N35" s="252"/>
      <c r="O35" s="252"/>
      <c r="P35" s="252"/>
      <c r="Q35" s="252"/>
    </row>
    <row r="36" spans="2:17" ht="26.25" customHeight="1" thickTop="1" thickBot="1" x14ac:dyDescent="0.3">
      <c r="B36" s="121" t="s">
        <v>73</v>
      </c>
      <c r="C36" s="121"/>
      <c r="D36" s="121"/>
      <c r="E36" s="121" t="s">
        <v>74</v>
      </c>
      <c r="F36" s="121"/>
      <c r="G36" s="121"/>
      <c r="H36" s="121" t="s">
        <v>75</v>
      </c>
      <c r="I36" s="121"/>
      <c r="J36" s="121"/>
      <c r="K36" s="121" t="s">
        <v>78</v>
      </c>
      <c r="L36" s="121"/>
      <c r="M36" s="101"/>
      <c r="N36" s="13" t="s">
        <v>91</v>
      </c>
      <c r="O36" s="13" t="s">
        <v>92</v>
      </c>
      <c r="P36" s="13" t="s">
        <v>93</v>
      </c>
      <c r="Q36" s="13" t="s">
        <v>94</v>
      </c>
    </row>
    <row r="37" spans="2:17" ht="16.149999999999999" customHeight="1" thickTop="1" thickBot="1" x14ac:dyDescent="0.3">
      <c r="B37" s="126"/>
      <c r="C37" s="126"/>
      <c r="D37" s="126"/>
      <c r="E37" s="126"/>
      <c r="F37" s="126"/>
      <c r="G37" s="126"/>
      <c r="H37" s="126"/>
      <c r="I37" s="126"/>
      <c r="J37" s="126"/>
      <c r="K37" s="126"/>
      <c r="L37" s="126"/>
      <c r="M37" s="126"/>
      <c r="N37" s="50"/>
      <c r="O37" s="51"/>
      <c r="P37" s="51"/>
      <c r="Q37" s="52"/>
    </row>
    <row r="38" spans="2:17" ht="5.0999999999999996" customHeight="1" thickTop="1" thickBot="1" x14ac:dyDescent="0.3">
      <c r="B38" s="289"/>
      <c r="C38" s="290"/>
      <c r="D38" s="290"/>
      <c r="E38" s="290"/>
      <c r="F38" s="290"/>
      <c r="G38" s="290"/>
      <c r="H38" s="290"/>
      <c r="I38" s="290"/>
      <c r="J38" s="290"/>
      <c r="K38" s="290"/>
      <c r="L38" s="290"/>
      <c r="M38" s="291"/>
    </row>
    <row r="39" spans="2:17" s="53" customFormat="1" ht="22.15" customHeight="1" thickTop="1" thickBot="1" x14ac:dyDescent="0.3">
      <c r="B39" s="224" t="str">
        <f>IF(E5&lt;&gt;"","À COMPLÉTER PAR LA DIRECTION RÉGIONALE","")</f>
        <v/>
      </c>
      <c r="C39" s="225"/>
      <c r="D39" s="225"/>
      <c r="E39" s="225"/>
      <c r="F39" s="225"/>
      <c r="G39" s="225"/>
      <c r="H39" s="225"/>
      <c r="I39" s="225"/>
      <c r="J39" s="225"/>
      <c r="K39" s="225"/>
      <c r="L39" s="225"/>
      <c r="M39" s="226"/>
    </row>
    <row r="40" spans="2:17" ht="22.15" customHeight="1" thickTop="1" thickBot="1" x14ac:dyDescent="0.3">
      <c r="B40" s="255" t="str">
        <f>IF(AND('MCC - initiale'!I16="Oui",'MCC - initiale'!I17="Oui"),"Est-ce que l'intervention projetée lors de la demande initiale est admissible?","")</f>
        <v/>
      </c>
      <c r="C40" s="255"/>
      <c r="D40" s="255"/>
      <c r="E40" s="255"/>
      <c r="F40" s="255"/>
      <c r="G40" s="255"/>
      <c r="H40" s="255"/>
      <c r="I40" s="255"/>
      <c r="J40" s="255"/>
      <c r="K40" s="255"/>
      <c r="L40" s="255"/>
      <c r="M40" s="255"/>
    </row>
    <row r="41" spans="2:17" ht="22.15" customHeight="1" thickTop="1" thickBot="1" x14ac:dyDescent="0.3">
      <c r="B41" s="256" t="s">
        <v>13</v>
      </c>
      <c r="C41" s="257"/>
      <c r="D41" s="257"/>
      <c r="E41" s="257"/>
      <c r="F41" s="257"/>
      <c r="G41" s="257"/>
      <c r="H41" s="257"/>
      <c r="I41" s="257"/>
      <c r="J41" s="257"/>
      <c r="K41" s="257"/>
      <c r="L41" s="257"/>
      <c r="M41" s="258"/>
    </row>
    <row r="42" spans="2:17" ht="30.6" customHeight="1" thickTop="1" thickBot="1" x14ac:dyDescent="0.3">
      <c r="B42" s="163" t="str">
        <f>IF(OR('MCC - comité'!H13="En partie",'MCC - comité'!H13="En entier"),"Est-ce que l'intervention projetée lors de la demande finale est admissible et doit être considérée dans le calcul de la subvention ?","")</f>
        <v/>
      </c>
      <c r="C42" s="164"/>
      <c r="D42" s="164"/>
      <c r="E42" s="164"/>
      <c r="F42" s="164"/>
      <c r="G42" s="164"/>
      <c r="H42" s="164"/>
      <c r="I42" s="164"/>
      <c r="J42" s="164"/>
      <c r="K42" s="164"/>
      <c r="L42" s="164"/>
      <c r="M42" s="165"/>
    </row>
    <row r="43" spans="2:17" ht="22.15" customHeight="1" thickTop="1" thickBot="1" x14ac:dyDescent="0.3">
      <c r="B43" s="256" t="s">
        <v>13</v>
      </c>
      <c r="C43" s="257"/>
      <c r="D43" s="257"/>
      <c r="E43" s="257"/>
      <c r="F43" s="257"/>
      <c r="G43" s="257"/>
      <c r="H43" s="257"/>
      <c r="I43" s="257"/>
      <c r="J43" s="257"/>
      <c r="K43" s="257"/>
      <c r="L43" s="257"/>
      <c r="M43" s="258"/>
    </row>
    <row r="44" spans="2:17" ht="15.75" thickTop="1" x14ac:dyDescent="0.25"/>
  </sheetData>
  <sheetProtection algorithmName="SHA-512" hashValue="SXidUmLe66L2uPE03lq/JtVIZJEByQlg/sMCOz+w9d90f9k9BkFsKjIuoH6KZLh6i7C/ZmPPE1L30U7uk7lc2Q==" saltValue="RrvZeZ7OTkLya7Xl4gAqfA==" spinCount="100000" sheet="1" objects="1" scenarios="1"/>
  <mergeCells count="80">
    <mergeCell ref="B1:Q2"/>
    <mergeCell ref="B10:F10"/>
    <mergeCell ref="H10:K10"/>
    <mergeCell ref="L10:M10"/>
    <mergeCell ref="B3:Q3"/>
    <mergeCell ref="B4:Q4"/>
    <mergeCell ref="B5:D5"/>
    <mergeCell ref="E5:Q5"/>
    <mergeCell ref="B6:Q6"/>
    <mergeCell ref="B7:Q7"/>
    <mergeCell ref="B8:D9"/>
    <mergeCell ref="E8:L8"/>
    <mergeCell ref="E9:L9"/>
    <mergeCell ref="B19:Q19"/>
    <mergeCell ref="B11:L11"/>
    <mergeCell ref="N11:Q11"/>
    <mergeCell ref="B12:L12"/>
    <mergeCell ref="B13:Q13"/>
    <mergeCell ref="B14:Q14"/>
    <mergeCell ref="B15:Q15"/>
    <mergeCell ref="B16:D18"/>
    <mergeCell ref="E16:L16"/>
    <mergeCell ref="N16:Q17"/>
    <mergeCell ref="E17:L17"/>
    <mergeCell ref="E18:L18"/>
    <mergeCell ref="B26:Q26"/>
    <mergeCell ref="B20:Q20"/>
    <mergeCell ref="B21:D21"/>
    <mergeCell ref="E21:G21"/>
    <mergeCell ref="H21:J21"/>
    <mergeCell ref="K21:M21"/>
    <mergeCell ref="B22:D22"/>
    <mergeCell ref="E22:G22"/>
    <mergeCell ref="H22:J22"/>
    <mergeCell ref="K22:M22"/>
    <mergeCell ref="B23:F23"/>
    <mergeCell ref="G23:Q23"/>
    <mergeCell ref="B24:F24"/>
    <mergeCell ref="G24:Q24"/>
    <mergeCell ref="B25:Q25"/>
    <mergeCell ref="B27:D27"/>
    <mergeCell ref="E27:G27"/>
    <mergeCell ref="H27:J27"/>
    <mergeCell ref="K27:M27"/>
    <mergeCell ref="R27:R29"/>
    <mergeCell ref="B28:D28"/>
    <mergeCell ref="E28:G28"/>
    <mergeCell ref="H28:J28"/>
    <mergeCell ref="K28:M28"/>
    <mergeCell ref="B29:D29"/>
    <mergeCell ref="E29:M29"/>
    <mergeCell ref="N29:Q29"/>
    <mergeCell ref="B30:Q30"/>
    <mergeCell ref="B31:Q31"/>
    <mergeCell ref="B32:D32"/>
    <mergeCell ref="E32:G32"/>
    <mergeCell ref="H32:J32"/>
    <mergeCell ref="K32:M32"/>
    <mergeCell ref="B33:D33"/>
    <mergeCell ref="E33:G33"/>
    <mergeCell ref="H33:J33"/>
    <mergeCell ref="K33:M33"/>
    <mergeCell ref="B34:D34"/>
    <mergeCell ref="E34:M34"/>
    <mergeCell ref="N34:Q34"/>
    <mergeCell ref="B35:Q35"/>
    <mergeCell ref="B36:D36"/>
    <mergeCell ref="E36:G36"/>
    <mergeCell ref="H36:J36"/>
    <mergeCell ref="K36:M36"/>
    <mergeCell ref="B40:M40"/>
    <mergeCell ref="B41:M41"/>
    <mergeCell ref="B42:M42"/>
    <mergeCell ref="B43:M43"/>
    <mergeCell ref="B37:D37"/>
    <mergeCell ref="E37:G37"/>
    <mergeCell ref="H37:J37"/>
    <mergeCell ref="K37:M37"/>
    <mergeCell ref="B38:M38"/>
    <mergeCell ref="B39:M39"/>
  </mergeCells>
  <conditionalFormatting sqref="M8:M9">
    <cfRule type="expression" dxfId="122" priority="1">
      <formula>$E$5="Intervention archéologique (sans travaux subséquents)"</formula>
    </cfRule>
  </conditionalFormatting>
  <conditionalFormatting sqref="M11:M12">
    <cfRule type="expression" dxfId="121" priority="4">
      <formula>$G$10="Oui"</formula>
    </cfRule>
  </conditionalFormatting>
  <conditionalFormatting sqref="M16:M18">
    <cfRule type="expression" dxfId="120" priority="3">
      <formula>$E$5="Intervention de restauration et de préservation sur un bien immeuble"</formula>
    </cfRule>
  </conditionalFormatting>
  <conditionalFormatting sqref="M18">
    <cfRule type="expression" dxfId="119" priority="2">
      <formula>$E$5="Intervention archéologique (sans travaux subséquents)"</formula>
    </cfRule>
  </conditionalFormatting>
  <dataValidations count="17">
    <dataValidation allowBlank="1" showInputMessage="1" showErrorMessage="1" prompt="Inscrivez le montant total de dépenses prévues pour 2026." sqref="B28:D28" xr:uid="{351C8AD9-CB11-4BAC-90FA-13C0FDEB7873}"/>
    <dataValidation allowBlank="1" showInputMessage="1" showErrorMessage="1" prompt="Inscrivez le montant total de dépenses prévues pour 2027." sqref="E28:G28" xr:uid="{BC34EDD4-94AA-43D9-A1FB-6CB36A0BDBBB}"/>
    <dataValidation allowBlank="1" showInputMessage="1" showErrorMessage="1" prompt="Inscrivez le montant total de dépenses prévues pour 2028." sqref="H28:J28" xr:uid="{B74AD0D7-746B-4CC4-9473-89175DF9073A}"/>
    <dataValidation allowBlank="1" showInputMessage="1" showErrorMessage="1" prompt="Inscrivez le montant total de dépenses prévues pour 2029." sqref="K28:M28" xr:uid="{24004128-FD9B-497F-9AE4-2D1BAB803549}"/>
    <dataValidation allowBlank="1" showInputMessage="1" showErrorMessage="1" prompt="Inscrivez le montant total de dépenses prévues pour 2030." sqref="N28" xr:uid="{4BF04AC9-829E-43AF-B9F9-9F14E7779ACF}"/>
    <dataValidation allowBlank="1" showInputMessage="1" showErrorMessage="1" prompt="Inscrivez le montant total de dépenses prévues pour 2031." sqref="O28" xr:uid="{7419546E-BF6D-4809-AE68-1EB0AD5AD180}"/>
    <dataValidation allowBlank="1" showInputMessage="1" showErrorMessage="1" prompt="Inscrivez le montant total de dépenses prévues pour 2032." sqref="P28" xr:uid="{E3AFA16F-6FBD-4CC4-8AFF-6D09D3D6BBDB}"/>
    <dataValidation allowBlank="1" showInputMessage="1" showErrorMessage="1" prompt="Inscrivez le montant total de dépenses prévues pour 2033." sqref="Q28" xr:uid="{7481A1B7-109D-4089-B26C-8713C7CF9A2B}"/>
    <dataValidation allowBlank="1" showInputMessage="1" showErrorMessage="1" prompt="Inscrivez le montant total de dépenses réalisées en 2026." sqref="B33:D33" xr:uid="{4CA1AF11-8F95-42EA-8AB2-5BFCDE38AB4C}"/>
    <dataValidation allowBlank="1" showInputMessage="1" showErrorMessage="1" prompt="Inscrivez le montant total de dépenses réalisées en 2027." sqref="E33:G33" xr:uid="{7041A43F-08C7-4E21-887E-5556E297D26F}"/>
    <dataValidation allowBlank="1" showInputMessage="1" showErrorMessage="1" prompt="Inscrivez le montant total de dépenses réalisées en 2028." sqref="H33:J33" xr:uid="{F5DDCEB3-92B4-4C7A-BA2E-81797DFC931B}"/>
    <dataValidation allowBlank="1" showInputMessage="1" showErrorMessage="1" prompt="Inscrivez le montant total de dépenses réalisées en 2029." sqref="K33:M33" xr:uid="{F7ED9BF3-1508-4451-AAC8-E1A063A9B3A3}"/>
    <dataValidation allowBlank="1" showInputMessage="1" showErrorMessage="1" prompt="Inscrivez le montant total de dépenses réalisées en 2030." sqref="N33" xr:uid="{5A2726BD-BA69-4DAC-B94B-1CD1C2036BB2}"/>
    <dataValidation allowBlank="1" showInputMessage="1" showErrorMessage="1" prompt="Inscrivez le montant total de dépenses réalisées en 2031." sqref="O33" xr:uid="{6586FAF6-B53B-415D-A385-1B7A6A2E615B}"/>
    <dataValidation allowBlank="1" showInputMessage="1" showErrorMessage="1" prompt="Inscrivez le montant total de dépenses réalisées en 2032." sqref="P33" xr:uid="{D9DA82EE-386F-4DBF-8493-14DB8AFC302B}"/>
    <dataValidation allowBlank="1" showInputMessage="1" showErrorMessage="1" prompt="Inscrivez le montant total de dépenses réalisées en 2033." sqref="Q33" xr:uid="{78C5D8FA-A657-47F7-8203-EBE82739C649}"/>
    <dataValidation allowBlank="1" showInputMessage="1" showErrorMessage="1" prompt="Inscrivez l'année, le mois et le jour (AAAA-MM-JJ)" sqref="L10:M10 G23:Q24" xr:uid="{0058ECC6-2855-4926-8F92-FF06C92F473C}"/>
  </dataValidations>
  <pageMargins left="0.23622047244094491" right="0.23622047244094491" top="0.35433070866141736" bottom="0.35433070866141736" header="0.31496062992125984" footer="0.31496062992125984"/>
  <pageSetup paperSize="119" orientation="portrait" horizontalDpi="1200" verticalDpi="1200" r:id="rId1"/>
  <headerFooter differentFirst="1">
    <oddFooter>&amp;C&amp;9PROGRAMME D'AIDE À LA RESTAURATION ET À LA PRÉSERVATION DES BIENS PATRIMONIAUX PROTÉGÉS PAR LE GOUVEREMENT DU QUÉBEC
&amp;"-,Gras"FORMULAIRE DE DEMANDE ET DE REDDITION DE COMPTE</oddFooter>
  </headerFooter>
  <rowBreaks count="1" manualBreakCount="1">
    <brk id="18" max="16383" man="1"/>
  </rowBreaks>
  <extLst>
    <ext xmlns:x14="http://schemas.microsoft.com/office/spreadsheetml/2009/9/main" uri="{78C0D931-6437-407d-A8EE-F0AAD7539E65}">
      <x14:conditionalFormattings>
        <x14:conditionalFormatting xmlns:xm="http://schemas.microsoft.com/office/excel/2006/main">
          <x14:cfRule type="expression" priority="5" id="{0550F22A-AB83-4CEB-BA61-67D48615FBCB}">
            <xm:f>'MCC - initiale'!I16="Oui"</xm:f>
            <x14:dxf>
              <fill>
                <patternFill>
                  <bgColor theme="3" tint="0.89996032593768116"/>
                </patternFill>
              </fill>
            </x14:dxf>
          </x14:cfRule>
          <xm:sqref>B41:E41</xm:sqref>
        </x14:conditionalFormatting>
        <x14:conditionalFormatting xmlns:xm="http://schemas.microsoft.com/office/excel/2006/main">
          <x14:cfRule type="expression" priority="90" id="{A5E9AD74-6280-4A58-B8BC-3B9961DA7A4E}">
            <xm:f>'MCC - comité'!#REF!="Oui"</xm:f>
            <x14:dxf>
              <fill>
                <patternFill>
                  <bgColor theme="3" tint="0.89996032593768116"/>
                </patternFill>
              </fill>
            </x14:dxf>
          </x14:cfRule>
          <xm:sqref>B43:M43</xm:sqref>
        </x14:conditionalFormatting>
        <x14:conditionalFormatting xmlns:xm="http://schemas.microsoft.com/office/excel/2006/main">
          <x14:cfRule type="expression" priority="130" id="{0550F22A-AB83-4CEB-BA61-67D48615FBCB}">
            <xm:f>'MCC - initiale'!N16="Oui"</xm:f>
            <x14:dxf>
              <fill>
                <patternFill>
                  <bgColor theme="3" tint="0.89996032593768116"/>
                </patternFill>
              </fill>
            </x14:dxf>
          </x14:cfRule>
          <xm:sqref>F41:M41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Sélectionnez une option" xr:uid="{F5EB7CB0-3687-4405-A58A-5989DF7AA3CD}">
          <x14:formula1>
            <xm:f>Sources!$C$22:$C$23</xm:f>
          </x14:formula1>
          <xm:sqref>M11</xm:sqref>
        </x14:dataValidation>
        <x14:dataValidation type="list" allowBlank="1" showInputMessage="1" showErrorMessage="1" prompt="Sélectionnez une option" xr:uid="{08DE9516-544E-49F7-8928-1A2ABD6A4E5F}">
          <x14:formula1>
            <xm:f>Sources!$B$22:$B$23</xm:f>
          </x14:formula1>
          <xm:sqref>G10</xm:sqref>
        </x14:dataValidation>
        <x14:dataValidation type="list" allowBlank="1" showInputMessage="1" showErrorMessage="1" prompt="Sélectionnez une option" xr:uid="{34D038B8-9FB4-49E9-8226-A789EACC7994}">
          <x14:formula1>
            <xm:f>Sources!$A$25:$A$28</xm:f>
          </x14:formula1>
          <xm:sqref>E5</xm:sqref>
        </x14:dataValidation>
        <x14:dataValidation type="list" allowBlank="1" showInputMessage="1" showErrorMessage="1" prompt="Sélectionnez une option" xr:uid="{C37C9BAE-0B64-4677-8842-F4B57B256D99}">
          <x14:formula1>
            <xm:f>Sources!$D$15:$D$19</xm:f>
          </x14:formula1>
          <xm:sqref>B37:M37</xm:sqref>
        </x14:dataValidation>
        <x14:dataValidation type="list" allowBlank="1" showInputMessage="1" showErrorMessage="1" prompt="Sélectionnez une option." xr:uid="{2F1C87EA-44BA-4E2F-9275-68D0DDAF3B54}">
          <x14:formula1>
            <xm:f>Sources!$D$15:$D$19</xm:f>
          </x14:formula1>
          <xm:sqref>N37:Q37</xm:sqref>
        </x14:dataValidation>
        <x14:dataValidation type="list" allowBlank="1" showInputMessage="1" showErrorMessage="1" prompt="Si l'intervention prévue à la demande initiale n'est pas admissible, il faut choisir « Non ». Si le # d'intervention n'est pas utilisé par le demandeur, il faut choisir « Sans objet »." xr:uid="{92362B96-9AA4-4605-8E67-DA492C16D30A}">
          <x14:formula1>
            <xm:f>Sources!$D$31:$D$32</xm:f>
          </x14:formula1>
          <xm:sqref>B41:M41</xm:sqref>
        </x14:dataValidation>
        <x14:dataValidation type="list" allowBlank="1" showInputMessage="1" showErrorMessage="1" prompt="Si l'intervention prévue à la demande finale n'est pas admissible, il faut choisir « Non ». Si le # d'intervention n'est pas utilisé par le demandeur, il faut choisir « Sans objet »." xr:uid="{D0D8995D-63D2-4C23-947F-4B6CF9893156}">
          <x14:formula1>
            <xm:f>Sources!$D$31:$D$32</xm:f>
          </x14:formula1>
          <xm:sqref>B43:M43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8B8698FB87D3640AE0B14B7ED0E0721" ma:contentTypeVersion="19" ma:contentTypeDescription="Crée un document." ma:contentTypeScope="" ma:versionID="f662e63e5d214d50056713bc4396472e">
  <xsd:schema xmlns:xsd="http://www.w3.org/2001/XMLSchema" xmlns:xs="http://www.w3.org/2001/XMLSchema" xmlns:p="http://schemas.microsoft.com/office/2006/metadata/properties" xmlns:ns2="d866784c-4210-468c-91e9-26280459aaa3" xmlns:ns3="3678cc4c-3f6b-41ab-805d-73d9777c87ac" targetNamespace="http://schemas.microsoft.com/office/2006/metadata/properties" ma:root="true" ma:fieldsID="a18f7340f2d34dfe81df2cf3c436ca06" ns2:_="" ns3:_="">
    <xsd:import namespace="d866784c-4210-468c-91e9-26280459aaa3"/>
    <xsd:import namespace="3678cc4c-3f6b-41ab-805d-73d9777c87a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66784c-4210-468c-91e9-26280459aa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1d92b8e3-d39d-4931-9be4-d6ccbb54bda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678cc4c-3f6b-41ab-805d-73d9777c87ac"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4" nillable="true" ma:displayName="Taxonomy Catch All Column" ma:hidden="true" ma:list="{18372b38-72f1-4222-a3a7-74faabd33c23}" ma:internalName="TaxCatchAll" ma:showField="CatchAllData" ma:web="3678cc4c-3f6b-41ab-805d-73d9777c87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678cc4c-3f6b-41ab-805d-73d9777c87ac" xsi:nil="true"/>
    <lcf76f155ced4ddcb4097134ff3c332f xmlns="d866784c-4210-468c-91e9-26280459aaa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5B316E-401E-4B92-BEC7-C716458F2430}">
  <ds:schemaRefs>
    <ds:schemaRef ds:uri="http://schemas.microsoft.com/sharepoint/v3/contenttype/forms"/>
  </ds:schemaRefs>
</ds:datastoreItem>
</file>

<file path=customXml/itemProps2.xml><?xml version="1.0" encoding="utf-8"?>
<ds:datastoreItem xmlns:ds="http://schemas.openxmlformats.org/officeDocument/2006/customXml" ds:itemID="{428CCC85-C0D6-4448-857F-2A4CFD68D5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66784c-4210-468c-91e9-26280459aaa3"/>
    <ds:schemaRef ds:uri="3678cc4c-3f6b-41ab-805d-73d9777c87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5AF51A-C403-496A-B999-3AA6654F7D97}">
  <ds:schemaRefs>
    <ds:schemaRef ds:uri="http://schemas.microsoft.com/office/2006/documentManagement/types"/>
    <ds:schemaRef ds:uri="http://schemas.microsoft.com/office/infopath/2007/PartnerControls"/>
    <ds:schemaRef ds:uri="http://purl.org/dc/terms/"/>
    <ds:schemaRef ds:uri="http://purl.org/dc/dcmitype/"/>
    <ds:schemaRef ds:uri="http://www.w3.org/XML/1998/namespace"/>
    <ds:schemaRef ds:uri="http://purl.org/dc/elements/1.1/"/>
    <ds:schemaRef ds:uri="3678cc4c-3f6b-41ab-805d-73d9777c87ac"/>
    <ds:schemaRef ds:uri="http://schemas.openxmlformats.org/package/2006/metadata/core-properties"/>
    <ds:schemaRef ds:uri="d866784c-4210-468c-91e9-26280459aaa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29</vt:i4>
      </vt:variant>
      <vt:variant>
        <vt:lpstr>Plages nommées</vt:lpstr>
      </vt:variant>
      <vt:variant>
        <vt:i4>20</vt:i4>
      </vt:variant>
    </vt:vector>
  </HeadingPairs>
  <TitlesOfParts>
    <vt:vector size="49" baseType="lpstr">
      <vt:lpstr>Données_MRC&amp;Villes</vt:lpstr>
      <vt:lpstr>Sources</vt:lpstr>
      <vt:lpstr>MCC - initiale</vt:lpstr>
      <vt:lpstr>MCC - comité</vt:lpstr>
      <vt:lpstr>MCC - finale</vt:lpstr>
      <vt:lpstr>Identification du bien</vt:lpstr>
      <vt:lpstr>Intervention 1</vt:lpstr>
      <vt:lpstr>Intervention 2</vt:lpstr>
      <vt:lpstr>Intervention 3</vt:lpstr>
      <vt:lpstr>Intervention 4</vt:lpstr>
      <vt:lpstr>Intervention 5</vt:lpstr>
      <vt:lpstr>Intervention 6</vt:lpstr>
      <vt:lpstr>Intervention 7</vt:lpstr>
      <vt:lpstr>Intervention 8</vt:lpstr>
      <vt:lpstr>Intervention 9</vt:lpstr>
      <vt:lpstr>Intervention 10</vt:lpstr>
      <vt:lpstr>Intervention 11</vt:lpstr>
      <vt:lpstr>Intervention 12</vt:lpstr>
      <vt:lpstr>Intervention 13</vt:lpstr>
      <vt:lpstr>Intervention 14</vt:lpstr>
      <vt:lpstr>Intervention 15</vt:lpstr>
      <vt:lpstr>Intervention 16</vt:lpstr>
      <vt:lpstr>Intervention 17</vt:lpstr>
      <vt:lpstr>Intervention 18</vt:lpstr>
      <vt:lpstr>Intervention 19</vt:lpstr>
      <vt:lpstr>Intervention 20</vt:lpstr>
      <vt:lpstr>Sommaire_Demande initiale</vt:lpstr>
      <vt:lpstr>Sommaire_Demande finale</vt:lpstr>
      <vt:lpstr>Sommaire_Reddition de comptes</vt:lpstr>
      <vt:lpstr>'Intervention 1'!Zone_d_impression</vt:lpstr>
      <vt:lpstr>'Intervention 10'!Zone_d_impression</vt:lpstr>
      <vt:lpstr>'Intervention 11'!Zone_d_impression</vt:lpstr>
      <vt:lpstr>'Intervention 12'!Zone_d_impression</vt:lpstr>
      <vt:lpstr>'Intervention 13'!Zone_d_impression</vt:lpstr>
      <vt:lpstr>'Intervention 14'!Zone_d_impression</vt:lpstr>
      <vt:lpstr>'Intervention 15'!Zone_d_impression</vt:lpstr>
      <vt:lpstr>'Intervention 16'!Zone_d_impression</vt:lpstr>
      <vt:lpstr>'Intervention 17'!Zone_d_impression</vt:lpstr>
      <vt:lpstr>'Intervention 18'!Zone_d_impression</vt:lpstr>
      <vt:lpstr>'Intervention 19'!Zone_d_impression</vt:lpstr>
      <vt:lpstr>'Intervention 2'!Zone_d_impression</vt:lpstr>
      <vt:lpstr>'Intervention 20'!Zone_d_impression</vt:lpstr>
      <vt:lpstr>'Intervention 3'!Zone_d_impression</vt:lpstr>
      <vt:lpstr>'Intervention 4'!Zone_d_impression</vt:lpstr>
      <vt:lpstr>'Intervention 5'!Zone_d_impression</vt:lpstr>
      <vt:lpstr>'Intervention 6'!Zone_d_impression</vt:lpstr>
      <vt:lpstr>'Intervention 7'!Zone_d_impression</vt:lpstr>
      <vt:lpstr>'Intervention 8'!Zone_d_impression</vt:lpstr>
      <vt:lpstr>'Intervention 9'!Zone_d_impression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Geneviève Dion</dc:creator>
  <cp:keywords/>
  <dc:description/>
  <cp:lastModifiedBy>Cynthia Marmen</cp:lastModifiedBy>
  <cp:revision/>
  <cp:lastPrinted>2026-06-16T15:47:01Z</cp:lastPrinted>
  <dcterms:created xsi:type="dcterms:W3CDTF">2026-05-12T17:09:15Z</dcterms:created>
  <dcterms:modified xsi:type="dcterms:W3CDTF">2026-07-09T13:48:00Z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0x01010058B8698FB87D3640AE0B14B7ED0E0721</vt:lpwstr>
  </property>
  <property fmtid="{D5CDD505-2E9C-101B-9397-08002B2CF9AE}" pid="3" name="MediaServiceImageTags">
    <vt:lpwstr/>
  </property>
</Properties>
</file>