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codeName="ThisWorkbook" defaultThemeVersion="166925"/>
  <mc:AlternateContent xmlns:mc="http://schemas.openxmlformats.org/markup-compatibility/2006">
    <mc:Choice Requires="x15">
      <x15ac:absPath xmlns:x15ac="http://schemas.microsoft.com/office/spreadsheetml/2010/11/ac" url="/Users/mdumas/Library/Mobile Documents/com~apple~CloudDocs/1. PROJETS/PEXCC/"/>
    </mc:Choice>
  </mc:AlternateContent>
  <xr:revisionPtr revIDLastSave="0" documentId="8_{B71791C0-400E-D742-AB99-8DA6A6E4DC64}" xr6:coauthVersionLast="47" xr6:coauthVersionMax="47" xr10:uidLastSave="{00000000-0000-0000-0000-000000000000}"/>
  <workbookProtection workbookAlgorithmName="SHA-512" workbookHashValue="6xYA1xVYtRo84Uwpn/DzQptiydhJj+wT4gX33WLf5vLgVxeIqDvVrCE1U70a+7xPLzvVyvIvKPe15H34T6KWDA==" workbookSaltValue="XDshLYAdkBU6Uiwnp63HbA==" workbookSpinCount="100000" lockStructure="1"/>
  <bookViews>
    <workbookView xWindow="420" yWindow="540" windowWidth="30540" windowHeight="16320" activeTab="5" xr2:uid="{07BD0151-C9FC-E549-87EF-FC4B4C008978}"/>
  </bookViews>
  <sheets>
    <sheet name="Instructions" sheetId="38" r:id="rId1"/>
    <sheet name="Intro" sheetId="1" r:id="rId2"/>
    <sheet name="ÉM" sheetId="2" r:id="rId3"/>
    <sheet name="IMM" sheetId="3" r:id="rId4"/>
    <sheet name="REF" sheetId="4" r:id="rId5"/>
    <sheet name="STEU" sheetId="36" r:id="rId6"/>
    <sheet name="Résultats" sheetId="20" r:id="rId7"/>
    <sheet name="Analyse" sheetId="28" state="hidden" r:id="rId8"/>
    <sheet name="STEU-calculs" sheetId="37" state="hidden" r:id="rId9"/>
    <sheet name="FE-EU" sheetId="35" state="hidden" r:id="rId10"/>
    <sheet name="FE-ÉM" sheetId="23" state="hidden" r:id="rId11"/>
    <sheet name="codesÉM" sheetId="24" state="hidden" r:id="rId12"/>
    <sheet name="FE-IMM" sheetId="30" state="hidden" r:id="rId13"/>
    <sheet name="Liste" sheetId="21" state="hidden" r:id="rId14"/>
    <sheet name="PRP" sheetId="10" state="hidden" r:id="rId15"/>
  </sheets>
  <definedNames>
    <definedName name="_xlnm._FilterDatabase" localSheetId="7" hidden="1">Analyse!$A$43:$B$43</definedName>
    <definedName name="_xlnm._FilterDatabase" localSheetId="2" hidden="1">ÉM!$A$2:$O$52</definedName>
    <definedName name="_xlnm._FilterDatabase" localSheetId="3" hidden="1">IMM!$A$2:$N$23</definedName>
    <definedName name="_xlnm._FilterDatabase" localSheetId="1" hidden="1">Intro!$A$2:$I$2</definedName>
    <definedName name="_xlnm._FilterDatabase" localSheetId="13" hidden="1">Liste!$A$1:$D$1</definedName>
    <definedName name="_KWH">#REF!</definedName>
    <definedName name="_Order1">0</definedName>
    <definedName name="_Order2">0</definedName>
    <definedName name="AFOLU_Land">#REF!</definedName>
    <definedName name="AFOLU_Livestock">#REF!</definedName>
    <definedName name="AFOLUUnitsAll">#REF!</definedName>
    <definedName name="Aggregate">#REF!</definedName>
    <definedName name="Air">#REF!</definedName>
    <definedName name="Audit">#REF!</definedName>
    <definedName name="Base_year">#REF!</definedName>
    <definedName name="Bench_Type">#REF!</definedName>
    <definedName name="Biological_Treatment">#REF!</definedName>
    <definedName name="Boundary">#REF!</definedName>
    <definedName name="Box">"Rectangle 175,Rectangle 198"</definedName>
    <definedName name="CAAGR_tolerance">200</definedName>
    <definedName name="CAT_I3">#REF!</definedName>
    <definedName name="CAT_I4">#REF!</definedName>
    <definedName name="CAT_I5">#REF!</definedName>
    <definedName name="CAT_I6">#REF!</definedName>
    <definedName name="Climate">#REF!</definedName>
    <definedName name="consommation_mensuelle_secteur">#REF!</definedName>
    <definedName name="Country">#REF!</definedName>
    <definedName name="Data_sources">#REF!</definedName>
    <definedName name="DataSource">#REF!</definedName>
    <definedName name="dieselch4">#REF!</definedName>
    <definedName name="dieselco2">#REF!</definedName>
    <definedName name="dieseln2o">#REF!</definedName>
    <definedName name="DQ">#REF!</definedName>
    <definedName name="Economy">#REF!</definedName>
    <definedName name="EF_Fuel">#REF!</definedName>
    <definedName name="EF_Mass_units">#REF!</definedName>
    <definedName name="EF_Type">#REF!</definedName>
    <definedName name="electch4">#REF!</definedName>
    <definedName name="electco2">#REF!</definedName>
    <definedName name="EmissionFactor">#REF!</definedName>
    <definedName name="Energy_Industries">#REF!</definedName>
    <definedName name="EnergyUnitsAll">#REF!</definedName>
    <definedName name="EV__LASTREFTIME__">41064.5116782407</definedName>
    <definedName name="FGTOOL_Development">#REF!</definedName>
    <definedName name="FGTOOL_Units">#REF!</definedName>
    <definedName name="Fleet_type">#REF!</definedName>
    <definedName name="Frequency">#REF!</definedName>
    <definedName name="Fuel_Source">#REF!</definedName>
    <definedName name="Fuel_Source_Dropdown">#REF!</definedName>
    <definedName name="fueloilco2">#REF!</definedName>
    <definedName name="Fugitive_Coal">#REF!</definedName>
    <definedName name="Fugitive_Oil_Gas">#REF!</definedName>
    <definedName name="Gases">#REF!</definedName>
    <definedName name="Gases_2">#REF!</definedName>
    <definedName name="GPC_Stationary">#REF!</definedName>
    <definedName name="Grid">#REF!</definedName>
    <definedName name="GWP">#REF!</definedName>
    <definedName name="GWP_2">#REF!</definedName>
    <definedName name="Heat_Steam">#REF!</definedName>
    <definedName name="Impact_flag">#N/A</definedName>
    <definedName name="Incineration">#REF!</definedName>
    <definedName name="INCTOOL_MGT">#REF!</definedName>
    <definedName name="Index">#N/A</definedName>
    <definedName name="IndexArray">#N/A</definedName>
    <definedName name="Inventory">#REF!</definedName>
    <definedName name="Inventory_2">#REF!</definedName>
    <definedName name="Inventory_3">#REF!</definedName>
    <definedName name="IPPU_IP">#REF!</definedName>
    <definedName name="IPPU_PU">#REF!</definedName>
    <definedName name="LatestChange">#N/A</definedName>
    <definedName name="LatestPerson">#N/A</definedName>
    <definedName name="LatestVersion">#N/A</definedName>
    <definedName name="Location_Based_EF">#REF!</definedName>
    <definedName name="Market_Based_EF">#REF!</definedName>
    <definedName name="Method">#REF!</definedName>
    <definedName name="ModelName">#N/A</definedName>
    <definedName name="natgasch4">#REF!</definedName>
    <definedName name="natgasco2">#REF!</definedName>
    <definedName name="natgasn2o">#REF!</definedName>
    <definedName name="NK">#REF!</definedName>
    <definedName name="oilco2">#REF!</definedName>
    <definedName name="Onoff">#REF!</definedName>
    <definedName name="Organic_Waste">#REF!</definedName>
    <definedName name="parc">#REF!</definedName>
    <definedName name="PE_Heat_Custom_EF">#REF!</definedName>
    <definedName name="PE_LB_Custom_EF">#REF!</definedName>
    <definedName name="PE_MB_Custom_EF">#REF!</definedName>
    <definedName name="picture">"Picture32"</definedName>
    <definedName name="PRPCH4">#REF!</definedName>
    <definedName name="PRPN2O">#REF!</definedName>
    <definedName name="Quality_flag">#N/A</definedName>
    <definedName name="Rail">#REF!</definedName>
    <definedName name="Référence" localSheetId="10">#REF!</definedName>
    <definedName name="Référence" localSheetId="12">#REF!</definedName>
    <definedName name="Référence" localSheetId="5">#REF!</definedName>
    <definedName name="Référence">#REF!</definedName>
    <definedName name="Region_1">#REF!</definedName>
    <definedName name="ReportingPeriod">#REF!</definedName>
    <definedName name="reps">#REF!</definedName>
    <definedName name="Risk_flag">#N/A</definedName>
    <definedName name="Road">#REF!</definedName>
    <definedName name="RoundFactorLong">4</definedName>
    <definedName name="RoundFactorMed">3</definedName>
    <definedName name="RoundFactorShort">3</definedName>
    <definedName name="Rows">#REF!</definedName>
    <definedName name="Rows_2">#REF!</definedName>
    <definedName name="Rows_3">#REF!</definedName>
    <definedName name="S1_MC_Custom_EF">#REF!</definedName>
    <definedName name="S1_SC_Custom_EF">#REF!</definedName>
    <definedName name="S3_Custom_EF">#REF!</definedName>
    <definedName name="Scale">#REF!</definedName>
    <definedName name="SCOPE3">#REF!</definedName>
    <definedName name="Scope3_Dropdown">#REF!</definedName>
    <definedName name="SECR_Cars_MarketSegment_Column">#N/A</definedName>
    <definedName name="SECR_Cars_MarketSegment_RANGE">#N/A</definedName>
    <definedName name="SECR_Cars_MarketSegment_Row">#N/A</definedName>
    <definedName name="Sector">#REF!</definedName>
    <definedName name="SmallestNonZeroValue">0.00001</definedName>
    <definedName name="Solid_Waste">#REF!</definedName>
    <definedName name="solver_corr">1</definedName>
    <definedName name="solver_ctp1">0</definedName>
    <definedName name="solver_ctp2">0</definedName>
    <definedName name="solver_disp">0</definedName>
    <definedName name="solver_eval">0</definedName>
    <definedName name="solver_lcens">-1E+30</definedName>
    <definedName name="solver_lcut">0</definedName>
    <definedName name="solver_nsim">1</definedName>
    <definedName name="solver_ntri">1000</definedName>
    <definedName name="solver_rgen">1</definedName>
    <definedName name="solver_rsmp">1</definedName>
    <definedName name="solver_seed">0</definedName>
    <definedName name="solver_stat">2</definedName>
    <definedName name="solver_strm">0</definedName>
    <definedName name="solver_ucens">1E+30</definedName>
    <definedName name="solver_ucut">1E+30</definedName>
    <definedName name="Stationary_CI">#REF!</definedName>
    <definedName name="Status_Checking">#N/A</definedName>
    <definedName name="Status_Overall">#N/A</definedName>
    <definedName name="Status_Update">#N/A</definedName>
    <definedName name="Std_Units">#REF!</definedName>
    <definedName name="SubcategoryAviationS1">#REF!</definedName>
    <definedName name="SubcategoryAviationS2">#REF!</definedName>
    <definedName name="SubcategoryAviationS3">#REF!</definedName>
    <definedName name="SubcategoryWater">#REF!</definedName>
    <definedName name="SubcategoryWaterS3">#REF!</definedName>
    <definedName name="SubvategoryAviationS2">#REF!,#REF!,#REF!,#REF!,#REF!</definedName>
    <definedName name="SumTolerance">0.005</definedName>
    <definedName name="SWTOOL_Management">#REF!</definedName>
    <definedName name="SWTOOL_Region">#REF!</definedName>
    <definedName name="t_Bioenergy">#N/A</definedName>
    <definedName name="t_Business_travel_air">#N/A</definedName>
    <definedName name="t_Business_travel_land">#N/A</definedName>
    <definedName name="t_Business_travel_sea">#N/A</definedName>
    <definedName name="t_Conversions">#N/A</definedName>
    <definedName name="t_Delivery_vehicles">#N/A</definedName>
    <definedName name="t_Freighting_goods">#N/A</definedName>
    <definedName name="t_Fuel_properties">#N/A</definedName>
    <definedName name="t_Fuels">#N/A</definedName>
    <definedName name="t_Heat_and_steam">#N/A</definedName>
    <definedName name="t_Hotel_Stay">#N/A</definedName>
    <definedName name="t_Managed_assets_electricity">#N/A</definedName>
    <definedName name="t_Managed_assets_vehicles">#N/A</definedName>
    <definedName name="t_Material_use">#N/A</definedName>
    <definedName name="t_Outside_of_scopes">#N/A</definedName>
    <definedName name="t_Overseas_electricity">#N/A</definedName>
    <definedName name="t_Passenger_vehicles">#N/A</definedName>
    <definedName name="t_Refrigerant">#N/A</definedName>
    <definedName name="t_SECR_kWh_pass_delivery_vehs">#N/A</definedName>
    <definedName name="t_SECR_kWh_UK_electricity_EVs">#N/A</definedName>
    <definedName name="t_UK_electricity">#N/A</definedName>
    <definedName name="t_UK_electricity_EVs">#N/A</definedName>
    <definedName name="t_UK_TD">#N/A</definedName>
    <definedName name="t_UK_TD_EVs">#N/A</definedName>
    <definedName name="t_vil">#REF!</definedName>
    <definedName name="t_Waste_disposal">#N/A</definedName>
    <definedName name="t_Water_supply">#N/A</definedName>
    <definedName name="t_Water_treatment">#N/A</definedName>
    <definedName name="t_WTT_bioenergy">#N/A</definedName>
    <definedName name="t_WTT_business_travel_air">#N/A</definedName>
    <definedName name="t_WTT_business_travel_sea">#N/A</definedName>
    <definedName name="t_WTT_delivery_freight">#N/A</definedName>
    <definedName name="t_WTT_electricity">#N/A</definedName>
    <definedName name="t_WTT_fuels">#N/A</definedName>
    <definedName name="t_WTT_heat_and_steam">#N/A</definedName>
    <definedName name="t_WTT_passenger_travel_land">#N/A</definedName>
    <definedName name="Team">#N/A</definedName>
    <definedName name="Tick">#REF!</definedName>
    <definedName name="Total_WTT_EF_Gen">#REF!</definedName>
    <definedName name="TransportUnitsAll">#REF!</definedName>
    <definedName name="Truck">#REF!</definedName>
    <definedName name="UpdateYear">#N/A</definedName>
    <definedName name="Waste">#REF!</definedName>
    <definedName name="Wastewater">#REF!</definedName>
    <definedName name="Water">#REF!</definedName>
    <definedName name="WTOOL_MSW_composition">#REF!</definedName>
    <definedName name="WWTOOL_Industry_Type">#REF!</definedName>
    <definedName name="Year_Reporting_WTT">#REF!</definedName>
    <definedName name="Yesno" localSheetId="5">#REF!</definedName>
    <definedName name="YesNo">#N/A</definedName>
  </definedNames>
  <calcPr calcId="191028"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E6" i="3"/>
  <c r="E7" i="3"/>
  <c r="E8" i="3"/>
  <c r="E9" i="3"/>
  <c r="E10" i="3"/>
  <c r="E11" i="3"/>
  <c r="E12" i="3"/>
  <c r="E13" i="3"/>
  <c r="E14" i="3"/>
  <c r="E15" i="3"/>
  <c r="E16" i="3"/>
  <c r="E17" i="3"/>
  <c r="E18" i="3"/>
  <c r="E19" i="3"/>
  <c r="E20" i="3"/>
  <c r="E21" i="3"/>
  <c r="E22" i="3"/>
  <c r="E23" i="3"/>
  <c r="E4" i="3"/>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4" i="2"/>
  <c r="E5" i="2"/>
  <c r="E6" i="2"/>
  <c r="E7" i="2"/>
  <c r="E8" i="2"/>
  <c r="E9" i="2"/>
  <c r="E10" i="2"/>
  <c r="E11" i="2"/>
  <c r="E3" i="2"/>
  <c r="H4" i="4"/>
  <c r="C49" i="37"/>
  <c r="C48" i="37" s="1"/>
  <c r="C43" i="37" s="1"/>
  <c r="C41" i="37" s="1"/>
  <c r="C44" i="37"/>
  <c r="C42" i="37"/>
  <c r="C32" i="37"/>
  <c r="C30" i="37"/>
  <c r="C29" i="37" s="1"/>
  <c r="C25" i="37" s="1"/>
  <c r="C26" i="37"/>
  <c r="C24" i="37"/>
  <c r="C14" i="37"/>
  <c r="C13" i="37" s="1"/>
  <c r="C8" i="37" s="1"/>
  <c r="C10" i="37"/>
  <c r="C9" i="37"/>
  <c r="C7" i="37"/>
  <c r="N40" i="2"/>
  <c r="M40" i="2"/>
  <c r="L40" i="2"/>
  <c r="O40" i="2" s="1"/>
  <c r="G40" i="2"/>
  <c r="C23" i="37" l="1"/>
  <c r="C6" i="37"/>
  <c r="L19" i="20"/>
  <c r="K19" i="20"/>
  <c r="J19" i="20"/>
  <c r="R19" i="20"/>
  <c r="O19" i="20" l="1"/>
  <c r="O12" i="20" s="1"/>
  <c r="P19" i="20"/>
  <c r="P12" i="20" s="1"/>
  <c r="T19" i="20"/>
  <c r="X19" i="20"/>
  <c r="X12" i="20" s="1"/>
  <c r="Y19" i="20"/>
  <c r="Y12" i="20" s="1"/>
  <c r="V19" i="20"/>
  <c r="V12" i="20" s="1"/>
  <c r="U19" i="20"/>
  <c r="B8" i="36"/>
  <c r="B7" i="36" l="1"/>
  <c r="AA19" i="20" s="1"/>
  <c r="AA12" i="20" l="1"/>
  <c r="F18" i="20"/>
  <c r="F11" i="20" s="1"/>
  <c r="F4" i="28" s="1"/>
  <c r="E53" i="24" l="1"/>
  <c r="C53" i="24"/>
  <c r="E36" i="24"/>
  <c r="C36" i="24"/>
  <c r="E27" i="24"/>
  <c r="C27" i="24"/>
  <c r="E141" i="24"/>
  <c r="E140" i="24"/>
  <c r="E139" i="24"/>
  <c r="E138" i="24"/>
  <c r="E137" i="24"/>
  <c r="E136" i="24"/>
  <c r="E135" i="24"/>
  <c r="E134" i="24"/>
  <c r="E133" i="24"/>
  <c r="E132" i="24"/>
  <c r="E131" i="24"/>
  <c r="E130" i="24"/>
  <c r="E129" i="24"/>
  <c r="E128" i="24"/>
  <c r="E127" i="24"/>
  <c r="E126" i="24"/>
  <c r="E125" i="24"/>
  <c r="E124" i="24"/>
  <c r="E123" i="24"/>
  <c r="E122" i="24"/>
  <c r="E121" i="24"/>
  <c r="E120" i="24"/>
  <c r="E119" i="24"/>
  <c r="E118" i="24"/>
  <c r="E117" i="24"/>
  <c r="E116" i="24"/>
  <c r="E115" i="24"/>
  <c r="E114" i="24"/>
  <c r="E113" i="24"/>
  <c r="E112" i="24"/>
  <c r="E111" i="24"/>
  <c r="E110" i="24"/>
  <c r="E109" i="24"/>
  <c r="E108" i="24"/>
  <c r="E107" i="24"/>
  <c r="E106" i="24"/>
  <c r="E105" i="24"/>
  <c r="E104" i="24"/>
  <c r="E103" i="24"/>
  <c r="E102" i="24"/>
  <c r="E101" i="24"/>
  <c r="E100" i="24"/>
  <c r="E99" i="24"/>
  <c r="E98" i="24"/>
  <c r="E97" i="24"/>
  <c r="E96" i="24"/>
  <c r="E95" i="24"/>
  <c r="E94" i="24"/>
  <c r="E93" i="24"/>
  <c r="E92" i="24"/>
  <c r="E91" i="24"/>
  <c r="E90" i="24"/>
  <c r="E89" i="24"/>
  <c r="E88" i="24"/>
  <c r="E87" i="24"/>
  <c r="E86" i="24"/>
  <c r="E85" i="24"/>
  <c r="E84" i="24"/>
  <c r="E83" i="24"/>
  <c r="E82" i="24"/>
  <c r="E81" i="24"/>
  <c r="E80" i="24"/>
  <c r="E79" i="24"/>
  <c r="E78" i="24"/>
  <c r="E77" i="24"/>
  <c r="E76" i="24"/>
  <c r="E75" i="24"/>
  <c r="E74" i="24"/>
  <c r="E73" i="24"/>
  <c r="E72" i="24"/>
  <c r="E71" i="24"/>
  <c r="E70" i="24"/>
  <c r="E69" i="24"/>
  <c r="E68" i="24"/>
  <c r="E67" i="24"/>
  <c r="E66" i="24"/>
  <c r="E65" i="24"/>
  <c r="E64" i="24"/>
  <c r="E63" i="24"/>
  <c r="E62" i="24"/>
  <c r="E61" i="24"/>
  <c r="E60" i="24"/>
  <c r="E59" i="24"/>
  <c r="E58" i="24"/>
  <c r="E57" i="24"/>
  <c r="E56" i="24"/>
  <c r="E55" i="24"/>
  <c r="E54" i="24"/>
  <c r="E52" i="24"/>
  <c r="E51" i="24"/>
  <c r="E50" i="24"/>
  <c r="E49" i="24"/>
  <c r="E48" i="24"/>
  <c r="E47" i="24"/>
  <c r="E46" i="24"/>
  <c r="E45" i="24"/>
  <c r="E44" i="24"/>
  <c r="E43" i="24"/>
  <c r="E42" i="24"/>
  <c r="E41" i="24"/>
  <c r="E40" i="24"/>
  <c r="E39" i="24"/>
  <c r="E38" i="24"/>
  <c r="E37" i="24"/>
  <c r="E35" i="24"/>
  <c r="E34" i="24"/>
  <c r="E33" i="24"/>
  <c r="E32" i="24"/>
  <c r="E31" i="24"/>
  <c r="E30" i="24"/>
  <c r="E29" i="24"/>
  <c r="E28" i="24"/>
  <c r="E26" i="24"/>
  <c r="E25" i="24"/>
  <c r="E24" i="24"/>
  <c r="E23" i="24"/>
  <c r="E21" i="24"/>
  <c r="E20" i="24"/>
  <c r="E19" i="24"/>
  <c r="E18" i="24"/>
  <c r="E17" i="24"/>
  <c r="E16" i="24"/>
  <c r="E15" i="24"/>
  <c r="E14" i="24"/>
  <c r="E13" i="24"/>
  <c r="E12" i="24"/>
  <c r="E11" i="24"/>
  <c r="E10" i="24"/>
  <c r="E9" i="24"/>
  <c r="E8" i="24"/>
  <c r="E7" i="24"/>
  <c r="E6" i="24"/>
  <c r="E5" i="24"/>
  <c r="E4" i="24"/>
  <c r="E3" i="24"/>
  <c r="E2" i="24"/>
  <c r="E22" i="24"/>
  <c r="C23" i="24"/>
  <c r="G18" i="2" l="1"/>
  <c r="G17" i="2"/>
  <c r="G16" i="2"/>
  <c r="G15" i="2"/>
  <c r="G14" i="2"/>
  <c r="G13" i="2"/>
  <c r="G12" i="2"/>
  <c r="G11" i="2"/>
  <c r="G10" i="2"/>
  <c r="G9" i="2"/>
  <c r="G8" i="2"/>
  <c r="G7" i="2"/>
  <c r="G6" i="2"/>
  <c r="G5" i="2"/>
  <c r="G4" i="2"/>
  <c r="G3" i="2"/>
  <c r="K4" i="28" l="1"/>
  <c r="H5" i="4" l="1"/>
  <c r="H6" i="4"/>
  <c r="H7" i="4"/>
  <c r="H8" i="4"/>
  <c r="H9" i="4"/>
  <c r="H10" i="4"/>
  <c r="H11" i="4"/>
  <c r="H12" i="4"/>
  <c r="H13" i="4"/>
  <c r="H15" i="4"/>
  <c r="H16" i="4"/>
  <c r="H17" i="4"/>
  <c r="H18" i="4"/>
  <c r="H19" i="4"/>
  <c r="H20" i="4"/>
  <c r="H21" i="4"/>
  <c r="H22" i="4"/>
  <c r="H23" i="4"/>
  <c r="E5" i="4"/>
  <c r="E6" i="4"/>
  <c r="E7" i="4"/>
  <c r="E8" i="4"/>
  <c r="E9" i="4"/>
  <c r="E10" i="4"/>
  <c r="E11" i="4"/>
  <c r="E12" i="4"/>
  <c r="E13" i="4"/>
  <c r="E14" i="4"/>
  <c r="H14" i="4" s="1"/>
  <c r="E15" i="4"/>
  <c r="E16" i="4"/>
  <c r="E17" i="4"/>
  <c r="E18" i="4"/>
  <c r="E19" i="4"/>
  <c r="E20" i="4"/>
  <c r="E21" i="4"/>
  <c r="E22" i="4"/>
  <c r="E23" i="4"/>
  <c r="E4" i="4"/>
  <c r="Z19" i="20" l="1"/>
  <c r="E18" i="20" s="1"/>
  <c r="E11" i="20" s="1"/>
  <c r="E4" i="28" s="1"/>
  <c r="K12" i="20"/>
  <c r="B47" i="28" s="1"/>
  <c r="I101" i="21"/>
  <c r="I102" i="21" s="1"/>
  <c r="I103" i="21" s="1"/>
  <c r="I104" i="21" s="1"/>
  <c r="I105" i="21" s="1"/>
  <c r="I106" i="21" s="1"/>
  <c r="I107" i="21" s="1"/>
  <c r="I108" i="21" s="1"/>
  <c r="I109" i="21" s="1"/>
  <c r="I110" i="21" s="1"/>
  <c r="I111" i="21" s="1"/>
  <c r="I112" i="21" s="1"/>
  <c r="I113" i="21" s="1"/>
  <c r="I114" i="21" s="1"/>
  <c r="I115" i="21" s="1"/>
  <c r="I116" i="21" s="1"/>
  <c r="I117" i="21" s="1"/>
  <c r="I118" i="21" s="1"/>
  <c r="I119" i="21" s="1"/>
  <c r="I120" i="21" s="1"/>
  <c r="I121" i="21" s="1"/>
  <c r="I122" i="21" s="1"/>
  <c r="I123" i="21" s="1"/>
  <c r="I124" i="21" s="1"/>
  <c r="I125" i="21" s="1"/>
  <c r="I126" i="21" s="1"/>
  <c r="I127" i="21" s="1"/>
  <c r="I128" i="21" s="1"/>
  <c r="I129" i="21" s="1"/>
  <c r="I130" i="21" s="1"/>
  <c r="I131" i="21" s="1"/>
  <c r="I132" i="21" s="1"/>
  <c r="I133" i="21" s="1"/>
  <c r="I134" i="21" s="1"/>
  <c r="I135" i="21" s="1"/>
  <c r="I136" i="21" s="1"/>
  <c r="I137" i="21" s="1"/>
  <c r="I138" i="21" s="1"/>
  <c r="I139" i="21" s="1"/>
  <c r="I140" i="21" s="1"/>
  <c r="I141" i="21" s="1"/>
  <c r="I142" i="21" s="1"/>
  <c r="I143" i="21" s="1"/>
  <c r="I144" i="21" s="1"/>
  <c r="I145" i="21" s="1"/>
  <c r="I146" i="21" s="1"/>
  <c r="I147" i="21" s="1"/>
  <c r="I148" i="21" s="1"/>
  <c r="I149" i="21" s="1"/>
  <c r="I150" i="21" s="1"/>
  <c r="I151" i="21" s="1"/>
  <c r="I152" i="21" s="1"/>
  <c r="I153" i="21" s="1"/>
  <c r="I154" i="21" s="1"/>
  <c r="I155" i="21" s="1"/>
  <c r="I156" i="21" s="1"/>
  <c r="I157" i="21" s="1"/>
  <c r="I158" i="21" s="1"/>
  <c r="I159" i="21" s="1"/>
  <c r="I160" i="21" s="1"/>
  <c r="I161" i="21" s="1"/>
  <c r="I162" i="21" s="1"/>
  <c r="I163" i="21" s="1"/>
  <c r="I164" i="21" s="1"/>
  <c r="I165" i="21" s="1"/>
  <c r="I166" i="21" s="1"/>
  <c r="I167" i="21" s="1"/>
  <c r="I168" i="21" s="1"/>
  <c r="I169" i="21" s="1"/>
  <c r="I170" i="21" s="1"/>
  <c r="I171" i="21" s="1"/>
  <c r="I172" i="21" s="1"/>
  <c r="I173" i="21" s="1"/>
  <c r="I174" i="21" s="1"/>
  <c r="I175" i="21" s="1"/>
  <c r="I176" i="21" s="1"/>
  <c r="I177" i="21" s="1"/>
  <c r="I178" i="21" s="1"/>
  <c r="I179" i="21" s="1"/>
  <c r="I180" i="21" s="1"/>
  <c r="I181" i="21" s="1"/>
  <c r="I182" i="21" s="1"/>
  <c r="I183" i="21" s="1"/>
  <c r="I184" i="21" s="1"/>
  <c r="I185" i="21" s="1"/>
  <c r="I186" i="21" s="1"/>
  <c r="I187" i="21" s="1"/>
  <c r="I188" i="21" s="1"/>
  <c r="I189" i="21" s="1"/>
  <c r="I190" i="21" s="1"/>
  <c r="I191" i="21" s="1"/>
  <c r="I192" i="21" s="1"/>
  <c r="I193" i="21" s="1"/>
  <c r="I194" i="21" s="1"/>
  <c r="I195" i="21" s="1"/>
  <c r="I196" i="21" s="1"/>
  <c r="I197" i="21" s="1"/>
  <c r="I198" i="21" s="1"/>
  <c r="I199" i="21" s="1"/>
  <c r="I200" i="21" s="1"/>
  <c r="I201" i="21" s="1"/>
  <c r="I202" i="21" s="1"/>
  <c r="I203" i="21" s="1"/>
  <c r="I204" i="21" s="1"/>
  <c r="I205" i="21" s="1"/>
  <c r="I206" i="21" s="1"/>
  <c r="I207" i="21" s="1"/>
  <c r="I208" i="21" s="1"/>
  <c r="I209" i="21" s="1"/>
  <c r="I210" i="21" s="1"/>
  <c r="I211" i="21" s="1"/>
  <c r="I212" i="21" s="1"/>
  <c r="I213" i="21" s="1"/>
  <c r="I214" i="21" s="1"/>
  <c r="I215" i="21" s="1"/>
  <c r="I216" i="21" s="1"/>
  <c r="I217" i="21" s="1"/>
  <c r="I218" i="21" s="1"/>
  <c r="I219" i="21" s="1"/>
  <c r="I220" i="21" s="1"/>
  <c r="I221" i="21" s="1"/>
  <c r="I222" i="21" s="1"/>
  <c r="I223" i="21" s="1"/>
  <c r="I224" i="21" s="1"/>
  <c r="I225" i="21" s="1"/>
  <c r="I226" i="21" s="1"/>
  <c r="I227" i="21" s="1"/>
  <c r="I228" i="21" s="1"/>
  <c r="I229" i="21" s="1"/>
  <c r="I230" i="21" s="1"/>
  <c r="I231" i="21" s="1"/>
  <c r="I232" i="21" s="1"/>
  <c r="I94" i="21"/>
  <c r="I95" i="21" s="1"/>
  <c r="I96" i="21" s="1"/>
  <c r="I97" i="21" s="1"/>
  <c r="I98" i="21" s="1"/>
  <c r="I99" i="21" s="1"/>
  <c r="I100" i="21" s="1"/>
  <c r="I5" i="21"/>
  <c r="I7" i="21"/>
  <c r="I9" i="21"/>
  <c r="I11" i="21"/>
  <c r="I13" i="21"/>
  <c r="I15" i="21"/>
  <c r="I17" i="21"/>
  <c r="I19" i="21"/>
  <c r="I21" i="21"/>
  <c r="I23" i="21"/>
  <c r="I25" i="21"/>
  <c r="I27" i="21"/>
  <c r="I29" i="21"/>
  <c r="I31" i="21"/>
  <c r="I33" i="21"/>
  <c r="I35" i="21"/>
  <c r="I37" i="21"/>
  <c r="I39" i="21"/>
  <c r="I41" i="21"/>
  <c r="I43" i="21"/>
  <c r="I45" i="21"/>
  <c r="I47" i="21"/>
  <c r="I49" i="21"/>
  <c r="I51" i="21"/>
  <c r="I53" i="21"/>
  <c r="I55" i="21"/>
  <c r="I57" i="21"/>
  <c r="I59" i="21"/>
  <c r="I61" i="21"/>
  <c r="I63" i="21"/>
  <c r="I65" i="21"/>
  <c r="I67" i="21"/>
  <c r="I69" i="21"/>
  <c r="I71" i="21"/>
  <c r="I73" i="21"/>
  <c r="I75" i="21"/>
  <c r="I77" i="21"/>
  <c r="I79" i="21"/>
  <c r="I81" i="21"/>
  <c r="I83" i="21"/>
  <c r="I85" i="21"/>
  <c r="I87" i="21"/>
  <c r="I89" i="21"/>
  <c r="I91" i="21"/>
  <c r="I93" i="21"/>
  <c r="I3" i="21"/>
  <c r="G19" i="2"/>
  <c r="G20" i="2"/>
  <c r="G21" i="2"/>
  <c r="G22" i="2"/>
  <c r="G23" i="2"/>
  <c r="G24" i="2"/>
  <c r="G25" i="2"/>
  <c r="G26" i="2"/>
  <c r="G27" i="2"/>
  <c r="G28" i="2"/>
  <c r="G29" i="2"/>
  <c r="G30" i="2"/>
  <c r="G31" i="2"/>
  <c r="G32" i="2"/>
  <c r="G33" i="2"/>
  <c r="G34" i="2"/>
  <c r="G35" i="2"/>
  <c r="G36" i="2"/>
  <c r="G37" i="2"/>
  <c r="G38" i="2"/>
  <c r="G39" i="2"/>
  <c r="G41" i="2"/>
  <c r="G42" i="2"/>
  <c r="G43" i="2"/>
  <c r="G44" i="2"/>
  <c r="G45" i="2"/>
  <c r="G46" i="2"/>
  <c r="G47" i="2"/>
  <c r="G48" i="2"/>
  <c r="G49" i="2"/>
  <c r="G50" i="2"/>
  <c r="G51" i="2"/>
  <c r="G52" i="2"/>
  <c r="Z12" i="20" l="1"/>
  <c r="L50" i="2" l="1"/>
  <c r="M50" i="2"/>
  <c r="N50" i="2"/>
  <c r="L51" i="2"/>
  <c r="M51" i="2"/>
  <c r="N51" i="2"/>
  <c r="L52" i="2"/>
  <c r="M52" i="2"/>
  <c r="N52" i="2"/>
  <c r="O50" i="2" l="1"/>
  <c r="O51" i="2"/>
  <c r="O52" i="2"/>
  <c r="L38" i="2"/>
  <c r="M38" i="2"/>
  <c r="N38" i="2"/>
  <c r="L39" i="2"/>
  <c r="M39" i="2"/>
  <c r="N39" i="2"/>
  <c r="L41" i="2"/>
  <c r="M41" i="2"/>
  <c r="N41" i="2"/>
  <c r="L42" i="2"/>
  <c r="M42" i="2"/>
  <c r="N42" i="2"/>
  <c r="L43" i="2"/>
  <c r="M43" i="2"/>
  <c r="N43" i="2"/>
  <c r="L44" i="2"/>
  <c r="M44" i="2"/>
  <c r="N44" i="2"/>
  <c r="L45" i="2"/>
  <c r="M45" i="2"/>
  <c r="N45" i="2"/>
  <c r="L46" i="2"/>
  <c r="M46" i="2"/>
  <c r="N46" i="2"/>
  <c r="L47" i="2"/>
  <c r="M47" i="2"/>
  <c r="N47" i="2"/>
  <c r="L48" i="2"/>
  <c r="M48" i="2"/>
  <c r="N48" i="2"/>
  <c r="L49" i="2"/>
  <c r="M49" i="2"/>
  <c r="N49" i="2"/>
  <c r="C13" i="24"/>
  <c r="C16" i="24"/>
  <c r="U12" i="20" l="1"/>
  <c r="O43" i="2"/>
  <c r="O39" i="2"/>
  <c r="O47" i="2"/>
  <c r="O45" i="2"/>
  <c r="O49" i="2"/>
  <c r="O46" i="2"/>
  <c r="O41" i="2"/>
  <c r="O48" i="2"/>
  <c r="O38" i="2"/>
  <c r="O42" i="2"/>
  <c r="O44" i="2"/>
  <c r="C30" i="24"/>
  <c r="C31" i="24"/>
  <c r="C32" i="24"/>
  <c r="C33" i="24"/>
  <c r="J12" i="3"/>
  <c r="K12" i="3"/>
  <c r="L12" i="3"/>
  <c r="J13" i="3"/>
  <c r="K13" i="3"/>
  <c r="L13" i="3"/>
  <c r="J14" i="3"/>
  <c r="K14" i="3"/>
  <c r="L14" i="3"/>
  <c r="J15" i="3"/>
  <c r="K15" i="3"/>
  <c r="L15" i="3"/>
  <c r="J16" i="3"/>
  <c r="K16" i="3"/>
  <c r="L16" i="3"/>
  <c r="J17" i="3"/>
  <c r="K17" i="3"/>
  <c r="L17" i="3"/>
  <c r="J18" i="3"/>
  <c r="K18" i="3"/>
  <c r="L18" i="3"/>
  <c r="J19" i="3"/>
  <c r="K19" i="3"/>
  <c r="L19" i="3"/>
  <c r="J20" i="3"/>
  <c r="K20" i="3"/>
  <c r="L20" i="3"/>
  <c r="J21" i="3"/>
  <c r="K21" i="3"/>
  <c r="L21" i="3"/>
  <c r="J22" i="3"/>
  <c r="K22" i="3"/>
  <c r="L22" i="3"/>
  <c r="J23" i="3"/>
  <c r="K23" i="3"/>
  <c r="L23" i="3"/>
  <c r="J6" i="3"/>
  <c r="K6" i="3"/>
  <c r="L6" i="3"/>
  <c r="J7" i="3"/>
  <c r="K7" i="3"/>
  <c r="L7" i="3"/>
  <c r="J8" i="3"/>
  <c r="K8" i="3"/>
  <c r="L8" i="3"/>
  <c r="J9" i="3"/>
  <c r="K9" i="3"/>
  <c r="L9" i="3"/>
  <c r="J10" i="3"/>
  <c r="K10" i="3"/>
  <c r="L10" i="3"/>
  <c r="J11" i="3"/>
  <c r="K11" i="3"/>
  <c r="L11" i="3"/>
  <c r="A8" i="30"/>
  <c r="A7" i="30"/>
  <c r="A6" i="30"/>
  <c r="A5" i="30"/>
  <c r="A4" i="30"/>
  <c r="A3" i="30"/>
  <c r="J5" i="3" s="1"/>
  <c r="L4" i="3" l="1"/>
  <c r="L5" i="3"/>
  <c r="J4" i="3"/>
  <c r="K4" i="3"/>
  <c r="K5" i="3"/>
  <c r="M4" i="28"/>
  <c r="I4" i="28"/>
  <c r="C10" i="24" l="1"/>
  <c r="C67" i="24"/>
  <c r="M21" i="3" l="1"/>
  <c r="M17" i="3"/>
  <c r="M19" i="3"/>
  <c r="M15" i="3"/>
  <c r="M23" i="3"/>
  <c r="M16" i="3"/>
  <c r="M5" i="3"/>
  <c r="N19" i="20" s="1"/>
  <c r="N12" i="20" s="1"/>
  <c r="M22" i="3"/>
  <c r="M18" i="3"/>
  <c r="M20" i="3"/>
  <c r="M7" i="3"/>
  <c r="M10" i="3"/>
  <c r="M12" i="3"/>
  <c r="M11" i="3"/>
  <c r="M8" i="3"/>
  <c r="M6" i="3"/>
  <c r="M9" i="3"/>
  <c r="M13" i="3"/>
  <c r="M14" i="3"/>
  <c r="J12" i="20" l="1"/>
  <c r="B46" i="28" s="1"/>
  <c r="B16" i="10"/>
  <c r="B15" i="10"/>
  <c r="B13" i="10"/>
  <c r="B11" i="10"/>
  <c r="M4" i="3" l="1"/>
  <c r="AB19" i="20" l="1"/>
  <c r="G18" i="20" s="1"/>
  <c r="G11" i="20" s="1"/>
  <c r="G4" i="28" s="1"/>
  <c r="M19" i="20"/>
  <c r="A18" i="20" s="1"/>
  <c r="C3" i="24"/>
  <c r="C4" i="24"/>
  <c r="C5" i="24"/>
  <c r="C6" i="24"/>
  <c r="C7" i="24"/>
  <c r="C8" i="24"/>
  <c r="C9" i="24"/>
  <c r="C11" i="24"/>
  <c r="C12" i="24"/>
  <c r="C14" i="24"/>
  <c r="C15" i="24"/>
  <c r="C17" i="24"/>
  <c r="C18" i="24"/>
  <c r="C19" i="24"/>
  <c r="C20" i="24"/>
  <c r="C21" i="24"/>
  <c r="C22" i="24"/>
  <c r="C24" i="24"/>
  <c r="C25" i="24"/>
  <c r="C26" i="24"/>
  <c r="C28" i="24"/>
  <c r="C29" i="24"/>
  <c r="C34" i="24"/>
  <c r="C35" i="24"/>
  <c r="C37" i="24"/>
  <c r="C38" i="24"/>
  <c r="C39" i="24"/>
  <c r="C40" i="24"/>
  <c r="C41" i="24"/>
  <c r="C42" i="24"/>
  <c r="C43" i="24"/>
  <c r="C44" i="24"/>
  <c r="C45" i="24"/>
  <c r="C46" i="24"/>
  <c r="C47" i="24"/>
  <c r="C48" i="24"/>
  <c r="C49" i="24"/>
  <c r="C50" i="24"/>
  <c r="C51" i="24"/>
  <c r="C52" i="24"/>
  <c r="C54" i="24"/>
  <c r="C55" i="24"/>
  <c r="C56" i="24"/>
  <c r="C57" i="24"/>
  <c r="C58" i="24"/>
  <c r="C59" i="24"/>
  <c r="C60" i="24"/>
  <c r="C61" i="24"/>
  <c r="C62" i="24"/>
  <c r="C63" i="24"/>
  <c r="C64" i="24"/>
  <c r="C65" i="24"/>
  <c r="C66"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2" i="24"/>
  <c r="M12" i="20" l="1"/>
  <c r="Q19" i="20"/>
  <c r="AB12" i="20"/>
  <c r="B49" i="28" s="1"/>
  <c r="L12" i="20"/>
  <c r="A11" i="20"/>
  <c r="L11" i="2"/>
  <c r="Q12" i="20" l="1"/>
  <c r="B18" i="20"/>
  <c r="B11" i="20" s="1"/>
  <c r="B4" i="28" s="1"/>
  <c r="B50" i="28"/>
  <c r="A4" i="28"/>
  <c r="L36" i="2"/>
  <c r="M36" i="2"/>
  <c r="N36" i="2"/>
  <c r="L15" i="2"/>
  <c r="M15" i="2"/>
  <c r="N15" i="2"/>
  <c r="L31" i="2"/>
  <c r="M31" i="2"/>
  <c r="N31" i="2"/>
  <c r="N20" i="2"/>
  <c r="L20" i="2"/>
  <c r="M20" i="2"/>
  <c r="L16" i="2"/>
  <c r="M16" i="2"/>
  <c r="N16" i="2"/>
  <c r="L26" i="2"/>
  <c r="M26" i="2"/>
  <c r="N26" i="2"/>
  <c r="L7" i="2"/>
  <c r="M7" i="2"/>
  <c r="N7" i="2"/>
  <c r="L5" i="2"/>
  <c r="M5" i="2"/>
  <c r="N5" i="2"/>
  <c r="L12" i="2"/>
  <c r="M12" i="2"/>
  <c r="N12" i="2"/>
  <c r="L22" i="2"/>
  <c r="M22" i="2"/>
  <c r="N22" i="2"/>
  <c r="L24" i="2"/>
  <c r="M24" i="2"/>
  <c r="N24" i="2"/>
  <c r="L35" i="2"/>
  <c r="M35" i="2"/>
  <c r="N35" i="2"/>
  <c r="L13" i="2"/>
  <c r="M13" i="2"/>
  <c r="N13" i="2"/>
  <c r="L6" i="2"/>
  <c r="M6" i="2"/>
  <c r="N6" i="2"/>
  <c r="N27" i="2"/>
  <c r="L27" i="2"/>
  <c r="M27" i="2"/>
  <c r="L17" i="2"/>
  <c r="M17" i="2"/>
  <c r="N17" i="2"/>
  <c r="M18" i="2"/>
  <c r="N18" i="2"/>
  <c r="L18" i="2"/>
  <c r="M25" i="2"/>
  <c r="N25" i="2"/>
  <c r="L25" i="2"/>
  <c r="L8" i="2"/>
  <c r="M8" i="2"/>
  <c r="N8" i="2"/>
  <c r="L33" i="2"/>
  <c r="M33" i="2"/>
  <c r="N33" i="2"/>
  <c r="L37" i="2"/>
  <c r="M37" i="2"/>
  <c r="N37" i="2"/>
  <c r="L23" i="2"/>
  <c r="M23" i="2"/>
  <c r="N23" i="2"/>
  <c r="M32" i="2"/>
  <c r="N32" i="2"/>
  <c r="L32" i="2"/>
  <c r="L19" i="2"/>
  <c r="M19" i="2"/>
  <c r="N19" i="2"/>
  <c r="N34" i="2"/>
  <c r="L34" i="2"/>
  <c r="M34" i="2"/>
  <c r="L4" i="2"/>
  <c r="M4" i="2"/>
  <c r="N4" i="2"/>
  <c r="L28" i="2"/>
  <c r="M28" i="2"/>
  <c r="N28" i="2"/>
  <c r="M11" i="2"/>
  <c r="N11" i="2"/>
  <c r="L29" i="2"/>
  <c r="M29" i="2"/>
  <c r="N29" i="2"/>
  <c r="L30" i="2"/>
  <c r="M30" i="2"/>
  <c r="N30" i="2"/>
  <c r="L10" i="2"/>
  <c r="M10" i="2"/>
  <c r="N10" i="2"/>
  <c r="L9" i="2"/>
  <c r="M9" i="2"/>
  <c r="N9" i="2"/>
  <c r="L21" i="2"/>
  <c r="M21" i="2"/>
  <c r="N21" i="2"/>
  <c r="L14" i="2"/>
  <c r="M14" i="2"/>
  <c r="N14" i="2"/>
  <c r="L3" i="2"/>
  <c r="M3" i="2"/>
  <c r="N3" i="2"/>
  <c r="O32" i="2" l="1"/>
  <c r="O6" i="2"/>
  <c r="O26" i="2"/>
  <c r="O31" i="2"/>
  <c r="O30" i="2"/>
  <c r="O25" i="2"/>
  <c r="O23" i="2"/>
  <c r="O28" i="2"/>
  <c r="O11" i="2"/>
  <c r="O34" i="2"/>
  <c r="O12" i="2"/>
  <c r="O19" i="2"/>
  <c r="O24" i="2"/>
  <c r="O17" i="2"/>
  <c r="O29" i="2"/>
  <c r="O16" i="2"/>
  <c r="O4" i="2"/>
  <c r="O27" i="2"/>
  <c r="O22" i="2"/>
  <c r="O15" i="2"/>
  <c r="O8" i="2"/>
  <c r="O5" i="2"/>
  <c r="O13" i="2"/>
  <c r="O14" i="2"/>
  <c r="O10" i="2"/>
  <c r="O18" i="2"/>
  <c r="O7" i="2"/>
  <c r="O20" i="2"/>
  <c r="O9" i="2"/>
  <c r="O37" i="2"/>
  <c r="O33" i="2"/>
  <c r="O35" i="2"/>
  <c r="O21" i="2"/>
  <c r="O36" i="2"/>
  <c r="W19" i="20" l="1"/>
  <c r="W12" i="20" s="1"/>
  <c r="S19" i="20"/>
  <c r="C18" i="20" s="1"/>
  <c r="T12" i="20"/>
  <c r="B48" i="28" s="1"/>
  <c r="O3" i="2"/>
  <c r="D18" i="20" l="1"/>
  <c r="D11" i="20" s="1"/>
  <c r="D4" i="28" s="1"/>
  <c r="R12" i="20"/>
  <c r="B45" i="28" s="1"/>
  <c r="AC19" i="20"/>
  <c r="S12" i="20"/>
  <c r="B44" i="28" s="1"/>
  <c r="AC12" i="20" l="1"/>
  <c r="V13" i="20" s="1"/>
  <c r="C11" i="20"/>
  <c r="H11" i="20" s="1"/>
  <c r="B12" i="20" s="1"/>
  <c r="P13" i="20" l="1"/>
  <c r="S13" i="20"/>
  <c r="AB13" i="20"/>
  <c r="M13" i="20"/>
  <c r="Z13" i="20"/>
  <c r="U13" i="20"/>
  <c r="W13" i="20"/>
  <c r="L13" i="20"/>
  <c r="X13" i="20"/>
  <c r="R13" i="20"/>
  <c r="AA13" i="20"/>
  <c r="T13" i="20"/>
  <c r="O13" i="20"/>
  <c r="N13" i="20"/>
  <c r="Q13" i="20"/>
  <c r="J13" i="20"/>
  <c r="K13" i="20"/>
  <c r="Y13" i="20"/>
  <c r="Q20" i="20"/>
  <c r="P20" i="20"/>
  <c r="O20" i="20"/>
  <c r="N20" i="20"/>
  <c r="C12" i="20"/>
  <c r="U20" i="20"/>
  <c r="L20" i="20"/>
  <c r="J20" i="20"/>
  <c r="S20" i="20"/>
  <c r="V20" i="20"/>
  <c r="X20" i="20"/>
  <c r="M20" i="20"/>
  <c r="W20" i="20"/>
  <c r="R20" i="20"/>
  <c r="Y20" i="20"/>
  <c r="Z20" i="20"/>
  <c r="AB20" i="20"/>
  <c r="K20" i="20"/>
  <c r="T20" i="20"/>
  <c r="AA20" i="20"/>
  <c r="H18" i="20"/>
  <c r="C4" i="28"/>
  <c r="H4" i="28" s="1"/>
  <c r="AC13" i="20" l="1"/>
  <c r="F5" i="28"/>
  <c r="D5" i="28"/>
  <c r="C5" i="28"/>
  <c r="B5" i="28"/>
  <c r="D19" i="20"/>
  <c r="B19" i="20"/>
  <c r="G12" i="20"/>
  <c r="A12" i="20"/>
  <c r="F12" i="20"/>
  <c r="D12" i="20"/>
  <c r="E12" i="20"/>
  <c r="AC20" i="20"/>
  <c r="F19" i="20"/>
  <c r="E19" i="20"/>
  <c r="C19" i="20"/>
  <c r="G19" i="20"/>
  <c r="A19" i="20"/>
  <c r="N4" i="28"/>
  <c r="G5" i="28"/>
  <c r="J4" i="28"/>
  <c r="L4" i="28"/>
  <c r="E5" i="28"/>
  <c r="A5" i="28"/>
  <c r="H12" i="20" l="1"/>
  <c r="H19" i="20"/>
  <c r="H5" i="2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<sst xmlns="http://schemas.openxmlformats.org/spreadsheetml/2006/main" count="1070" uniqueCount="500">
  <si>
    <t>Page Web du programme ATCL</t>
  </si>
  <si>
    <t>Onglet</t>
  </si>
  <si>
    <t>Secteur de l'inventaire</t>
  </si>
  <si>
    <t>Instructions</t>
  </si>
  <si>
    <t>Intro</t>
  </si>
  <si>
    <t>ÉM</t>
  </si>
  <si>
    <t>Équipements motorisés</t>
  </si>
  <si>
    <t>IMM</t>
  </si>
  <si>
    <t>Bâtiments et autres installations municipales</t>
  </si>
  <si>
    <t>REF</t>
  </si>
  <si>
    <t>Réfrigérants</t>
  </si>
  <si>
    <t>STEU</t>
  </si>
  <si>
    <t>Systèmes de traitement des eaux</t>
  </si>
  <si>
    <t>Résultats</t>
  </si>
  <si>
    <t>Cet outil a été réalisé par Réseau Environnement grâce au soutien financier du gouvernement du Québec dans le cadre du Plan pour une économie verte 2030 (PEV 2030).</t>
  </si>
  <si>
    <t>Année du bilan</t>
  </si>
  <si>
    <t>Municipalité</t>
  </si>
  <si>
    <t>MRC</t>
  </si>
  <si>
    <t>Région administrative</t>
  </si>
  <si>
    <t>Répondant</t>
  </si>
  <si>
    <t>Courriel</t>
  </si>
  <si>
    <t>Téléphone</t>
  </si>
  <si>
    <r>
      <rPr>
        <sz val="11"/>
        <color rgb="FF000000"/>
        <rFont val="Arial"/>
        <family val="2"/>
      </rPr>
      <t>Superficie (km</t>
    </r>
    <r>
      <rPr>
        <vertAlign val="superscript"/>
        <sz val="11"/>
        <color rgb="FF000000"/>
        <rFont val="Arial"/>
        <family val="2"/>
      </rPr>
      <t>2</t>
    </r>
    <r>
      <rPr>
        <sz val="11"/>
        <color rgb="FF000000"/>
        <rFont val="Arial"/>
        <family val="2"/>
      </rPr>
      <t>)</t>
    </r>
  </si>
  <si>
    <t># employés (équivalent temps plein)</t>
  </si>
  <si>
    <t>ÉQUIPEMENTS MOTORISÉS</t>
  </si>
  <si>
    <r>
      <t>ID</t>
    </r>
    <r>
      <rPr>
        <b/>
        <vertAlign val="subscript"/>
        <sz val="11"/>
        <color theme="1"/>
        <rFont val="Arial"/>
        <family val="2"/>
      </rPr>
      <t>ÉM</t>
    </r>
  </si>
  <si>
    <t>Catégorie d'équipement</t>
  </si>
  <si>
    <t>Description</t>
  </si>
  <si>
    <t>Propriétaire</t>
  </si>
  <si>
    <t>Carburant</t>
  </si>
  <si>
    <t>Code</t>
  </si>
  <si>
    <t>Année</t>
  </si>
  <si>
    <t>km parcourus (km/année)</t>
  </si>
  <si>
    <r>
      <t>kgCO</t>
    </r>
    <r>
      <rPr>
        <i/>
        <vertAlign val="subscript"/>
        <sz val="11"/>
        <color rgb="FF000000"/>
        <rFont val="Arial"/>
        <family val="2"/>
      </rPr>
      <t>2</t>
    </r>
  </si>
  <si>
    <r>
      <t>kgCH</t>
    </r>
    <r>
      <rPr>
        <vertAlign val="subscript"/>
        <sz val="11"/>
        <color rgb="FF000000"/>
        <rFont val="Arial"/>
        <family val="2"/>
      </rPr>
      <t>4</t>
    </r>
  </si>
  <si>
    <r>
      <t>kgN</t>
    </r>
    <r>
      <rPr>
        <vertAlign val="subscript"/>
        <sz val="11"/>
        <color rgb="FF000000"/>
        <rFont val="Arial"/>
        <family val="2"/>
      </rPr>
      <t>2</t>
    </r>
    <r>
      <rPr>
        <b/>
        <sz val="11"/>
        <color rgb="FF000000"/>
        <rFont val="Arial"/>
        <family val="2"/>
      </rPr>
      <t>O</t>
    </r>
  </si>
  <si>
    <r>
      <t>TOTAL
kg éq.CO</t>
    </r>
    <r>
      <rPr>
        <i/>
        <vertAlign val="subscript"/>
        <sz val="11"/>
        <color rgb="FF000000"/>
        <rFont val="Arial"/>
        <family val="2"/>
      </rPr>
      <t>2</t>
    </r>
  </si>
  <si>
    <t>COMMENTAIRES</t>
  </si>
  <si>
    <t>IMMEUBLES</t>
  </si>
  <si>
    <r>
      <t>ID</t>
    </r>
    <r>
      <rPr>
        <b/>
        <vertAlign val="subscript"/>
        <sz val="11"/>
        <rFont val="Arial"/>
        <family val="2"/>
      </rPr>
      <t>IMM</t>
    </r>
  </si>
  <si>
    <t>Immeuble</t>
  </si>
  <si>
    <t>Chauffage</t>
  </si>
  <si>
    <t>Superficie</t>
  </si>
  <si>
    <r>
      <t>kgCO</t>
    </r>
    <r>
      <rPr>
        <b/>
        <i/>
        <vertAlign val="subscript"/>
        <sz val="11"/>
        <color rgb="FF000000"/>
        <rFont val="Arial"/>
        <family val="2"/>
      </rPr>
      <t>2</t>
    </r>
  </si>
  <si>
    <r>
      <t>kgCH</t>
    </r>
    <r>
      <rPr>
        <b/>
        <vertAlign val="subscript"/>
        <sz val="11"/>
        <color rgb="FF000000"/>
        <rFont val="Arial"/>
        <family val="2"/>
      </rPr>
      <t>4</t>
    </r>
  </si>
  <si>
    <r>
      <t>kgNO</t>
    </r>
    <r>
      <rPr>
        <b/>
        <vertAlign val="subscript"/>
        <sz val="11"/>
        <color rgb="FF000000"/>
        <rFont val="Arial"/>
        <family val="2"/>
      </rPr>
      <t>2</t>
    </r>
  </si>
  <si>
    <r>
      <t>TOTAL
kg éq.CO</t>
    </r>
    <r>
      <rPr>
        <b/>
        <i/>
        <vertAlign val="subscript"/>
        <sz val="11"/>
        <rFont val="Arial"/>
        <family val="2"/>
      </rPr>
      <t>2</t>
    </r>
  </si>
  <si>
    <t>Commentaires</t>
  </si>
  <si>
    <t>Énergie</t>
  </si>
  <si>
    <t>Quantité annuelle consommée (kWh, L ou m3)</t>
  </si>
  <si>
    <t>Valeur</t>
  </si>
  <si>
    <t>Unité</t>
  </si>
  <si>
    <t>RÉFRIGÉRANTS</t>
  </si>
  <si>
    <r>
      <t>ID</t>
    </r>
    <r>
      <rPr>
        <b/>
        <vertAlign val="subscript"/>
        <sz val="11"/>
        <color theme="1"/>
        <rFont val="Arial"/>
        <family val="2"/>
      </rPr>
      <t>REF</t>
    </r>
  </si>
  <si>
    <t>Événement</t>
  </si>
  <si>
    <t>Type de gaz</t>
  </si>
  <si>
    <t>PRP</t>
  </si>
  <si>
    <t>Quantité</t>
  </si>
  <si>
    <r>
      <t>TOTAL
kg éq.CO</t>
    </r>
    <r>
      <rPr>
        <i/>
        <vertAlign val="subscript"/>
        <sz val="11"/>
        <rFont val="Arial"/>
        <family val="2"/>
      </rPr>
      <t>2</t>
    </r>
  </si>
  <si>
    <t>lb</t>
  </si>
  <si>
    <t>kg</t>
  </si>
  <si>
    <t xml:space="preserve">SYSTÈME DE TRAITEMENT DES EAUX USÉES </t>
  </si>
  <si>
    <r>
      <t xml:space="preserve">Sélectionner dans le menu déroulant le type de système de traitement des eaux usées </t>
    </r>
    <r>
      <rPr>
        <u/>
        <sz val="11"/>
        <rFont val="Arial"/>
        <family val="2"/>
      </rPr>
      <t>qui correspond le mieux</t>
    </r>
    <r>
      <rPr>
        <sz val="11"/>
        <rFont val="Arial"/>
        <family val="2"/>
      </rPr>
      <t xml:space="preserve"> à celui de votre municipalité</t>
    </r>
  </si>
  <si>
    <t>Lagune d’épuration aérobie</t>
  </si>
  <si>
    <t>Émissions totales associées au système de traitement des eaux usées</t>
  </si>
  <si>
    <r>
      <t>kg éq.CO</t>
    </r>
    <r>
      <rPr>
        <i/>
        <vertAlign val="subscript"/>
        <sz val="11"/>
        <color rgb="FF000000"/>
        <rFont val="Arial"/>
        <family val="2"/>
      </rPr>
      <t>2</t>
    </r>
  </si>
  <si>
    <t>Émissions totales associées aux fosses septiques</t>
  </si>
  <si>
    <r>
      <rPr>
        <b/>
        <sz val="11"/>
        <color rgb="FF000000"/>
        <rFont val="Arial"/>
        <family val="2"/>
      </rPr>
      <t xml:space="preserve">Commentaires </t>
    </r>
    <r>
      <rPr>
        <sz val="11"/>
        <color rgb="FF000000"/>
        <rFont val="Arial"/>
        <family val="2"/>
      </rPr>
      <t>:</t>
    </r>
  </si>
  <si>
    <r>
      <t>ÉMISSIONS ANNUELLES (tonnes éq.CO</t>
    </r>
    <r>
      <rPr>
        <b/>
        <vertAlign val="subscript"/>
        <sz val="11"/>
        <color theme="1"/>
        <rFont val="Arial"/>
        <family val="2"/>
      </rPr>
      <t>2</t>
    </r>
    <r>
      <rPr>
        <b/>
        <sz val="11"/>
        <color theme="1"/>
        <rFont val="Arial"/>
        <family val="2"/>
      </rPr>
      <t>)</t>
    </r>
  </si>
  <si>
    <t>Champ 1</t>
  </si>
  <si>
    <t>Champ 2</t>
  </si>
  <si>
    <t>TOTAL</t>
  </si>
  <si>
    <t>IMMEUBLES VILLE</t>
  </si>
  <si>
    <t>IMMEUBLES AUTRES</t>
  </si>
  <si>
    <t>ÉQUIPEMENTS MOTORISÉS VILLE</t>
  </si>
  <si>
    <t>ÉQUIPEMENTS MOTORISÉS AUTRES</t>
  </si>
  <si>
    <t>ÉLECTRICITÉ</t>
  </si>
  <si>
    <t>Mazout léger</t>
  </si>
  <si>
    <t>Mazout lourd</t>
  </si>
  <si>
    <t>Propane</t>
  </si>
  <si>
    <t>Gaz naturel</t>
  </si>
  <si>
    <t>Essence</t>
  </si>
  <si>
    <t>Diésel</t>
  </si>
  <si>
    <r>
      <t>ÉMISSIONS ANNUELLES (kgéq.CO</t>
    </r>
    <r>
      <rPr>
        <b/>
        <vertAlign val="subscript"/>
        <sz val="11"/>
        <color theme="1"/>
        <rFont val="Arial"/>
        <family val="2"/>
      </rPr>
      <t>2</t>
    </r>
    <r>
      <rPr>
        <b/>
        <sz val="11"/>
        <color theme="1"/>
        <rFont val="Arial"/>
        <family val="2"/>
      </rPr>
      <t>)</t>
    </r>
  </si>
  <si>
    <r>
      <t>ÉMISSIONS ANNUELLES (téq.CO</t>
    </r>
    <r>
      <rPr>
        <b/>
        <vertAlign val="subscript"/>
        <sz val="12"/>
        <color theme="1"/>
        <rFont val="Calibri (Corps)"/>
      </rPr>
      <t>2</t>
    </r>
    <r>
      <rPr>
        <b/>
        <sz val="12"/>
        <color theme="1"/>
        <rFont val="Calibri"/>
        <family val="2"/>
        <scheme val="minor"/>
      </rPr>
      <t>)</t>
    </r>
  </si>
  <si>
    <t>INDICATEURS</t>
  </si>
  <si>
    <t>Population</t>
  </si>
  <si>
    <t>kg éq.CO2/hab.</t>
  </si>
  <si>
    <r>
      <t>Superficie (km</t>
    </r>
    <r>
      <rPr>
        <vertAlign val="superscript"/>
        <sz val="12"/>
        <color theme="1"/>
        <rFont val="Calibri (Corps)"/>
      </rPr>
      <t>2</t>
    </r>
    <r>
      <rPr>
        <sz val="12"/>
        <color theme="1"/>
        <rFont val="Calibri"/>
        <family val="2"/>
        <scheme val="minor"/>
      </rPr>
      <t>)</t>
    </r>
  </si>
  <si>
    <r>
      <t>kg éq.CO2/km</t>
    </r>
    <r>
      <rPr>
        <vertAlign val="superscript"/>
        <sz val="12"/>
        <color theme="1"/>
        <rFont val="Calibri (Corps)"/>
      </rPr>
      <t>2</t>
    </r>
  </si>
  <si>
    <t>Employés</t>
  </si>
  <si>
    <t>kg éq.CO2/empl</t>
  </si>
  <si>
    <t>SOURCE</t>
  </si>
  <si>
    <r>
      <t>tonnes éq.CO</t>
    </r>
    <r>
      <rPr>
        <vertAlign val="subscript"/>
        <sz val="12"/>
        <color theme="1"/>
        <rFont val="Calibri (Corps)"/>
      </rPr>
      <t>2</t>
    </r>
  </si>
  <si>
    <t>Électricité</t>
  </si>
  <si>
    <t>Calculs selon le type de systèmes de traitement des eaux usées</t>
  </si>
  <si>
    <t>MÉTHANE</t>
  </si>
  <si>
    <t>Paramètre</t>
  </si>
  <si>
    <t>Symbole</t>
  </si>
  <si>
    <t>Source</t>
  </si>
  <si>
    <r>
      <t>Émissions de CH</t>
    </r>
    <r>
      <rPr>
        <vertAlign val="subscript"/>
        <sz val="12"/>
        <color theme="1"/>
        <rFont val="Times New Roman"/>
        <family val="1"/>
      </rPr>
      <t>4</t>
    </r>
    <r>
      <rPr>
        <sz val="12"/>
        <color theme="1"/>
        <rFont val="Times New Roman"/>
        <family val="1"/>
      </rPr>
      <t xml:space="preserve"> attribuables au traitement et au rejet des eaux usées</t>
    </r>
  </si>
  <si>
    <r>
      <t>CH</t>
    </r>
    <r>
      <rPr>
        <vertAlign val="subscript"/>
        <sz val="12"/>
        <color theme="1"/>
        <rFont val="Times New Roman"/>
        <family val="1"/>
      </rPr>
      <t>4</t>
    </r>
  </si>
  <si>
    <r>
      <t>kgCH</t>
    </r>
    <r>
      <rPr>
        <vertAlign val="subscript"/>
        <sz val="12"/>
        <color theme="1"/>
        <rFont val="Times New Roman"/>
        <family val="1"/>
      </rPr>
      <t>4</t>
    </r>
  </si>
  <si>
    <t>Calculé.</t>
  </si>
  <si>
    <t>Facteur d’émission du méthane associé au traitement des eaux usées</t>
  </si>
  <si>
    <r>
      <t>FE</t>
    </r>
    <r>
      <rPr>
        <vertAlign val="subscript"/>
        <sz val="12"/>
        <color theme="1"/>
        <rFont val="Times New Roman"/>
        <family val="1"/>
      </rPr>
      <t>CH4(trait)</t>
    </r>
  </si>
  <si>
    <r>
      <t>kgCH</t>
    </r>
    <r>
      <rPr>
        <vertAlign val="subscript"/>
        <sz val="12"/>
        <color theme="1"/>
        <rFont val="Times New Roman"/>
        <family val="1"/>
      </rPr>
      <t>4</t>
    </r>
    <r>
      <rPr>
        <sz val="12"/>
        <color theme="1"/>
        <rFont val="Times New Roman"/>
        <family val="1"/>
      </rPr>
      <t>/kg BDO</t>
    </r>
    <r>
      <rPr>
        <vertAlign val="subscript"/>
        <sz val="12"/>
        <color theme="1"/>
        <rFont val="Times New Roman"/>
        <family val="1"/>
      </rPr>
      <t>5</t>
    </r>
  </si>
  <si>
    <t>NIR 2021 - Tableau A3.6-14</t>
  </si>
  <si>
    <t>Charge organique annuelle totale de l’usine de traitement des eaux usées</t>
  </si>
  <si>
    <r>
      <t>Ch</t>
    </r>
    <r>
      <rPr>
        <vertAlign val="subscript"/>
        <sz val="12"/>
        <color theme="1"/>
        <rFont val="Times New Roman"/>
        <family val="1"/>
      </rPr>
      <t>Org</t>
    </r>
  </si>
  <si>
    <r>
      <t>kg BDO</t>
    </r>
    <r>
      <rPr>
        <vertAlign val="subscript"/>
        <sz val="12"/>
        <color theme="1"/>
        <rFont val="Times New Roman"/>
        <family val="1"/>
      </rPr>
      <t>5</t>
    </r>
  </si>
  <si>
    <t>Efficacité de traitement des eaux usées</t>
  </si>
  <si>
    <t>Eff</t>
  </si>
  <si>
    <t>%</t>
  </si>
  <si>
    <t>Facteur d’émission du méthane associé au rejet direct des eaux usées</t>
  </si>
  <si>
    <r>
      <t>FE</t>
    </r>
    <r>
      <rPr>
        <vertAlign val="subscript"/>
        <sz val="12"/>
        <color theme="1"/>
        <rFont val="Times New Roman"/>
        <family val="1"/>
      </rPr>
      <t>CH4(rej)</t>
    </r>
  </si>
  <si>
    <t>NIR 2021</t>
  </si>
  <si>
    <t>Population qui est connectée au système de traitement des eaux usées</t>
  </si>
  <si>
    <t>Pop</t>
  </si>
  <si>
    <t>personnes</t>
  </si>
  <si>
    <t>Donnée provenant de la municipalité ou de l'ISQ</t>
  </si>
  <si>
    <r>
      <t>DBO</t>
    </r>
    <r>
      <rPr>
        <vertAlign val="subscript"/>
        <sz val="12"/>
        <color theme="1"/>
        <rFont val="Times New Roman"/>
        <family val="1"/>
      </rPr>
      <t>Hab.jour</t>
    </r>
  </si>
  <si>
    <r>
      <t>kg BDO</t>
    </r>
    <r>
      <rPr>
        <vertAlign val="subscript"/>
        <sz val="12"/>
        <color theme="1"/>
        <rFont val="Times New Roman"/>
        <family val="1"/>
      </rPr>
      <t>5</t>
    </r>
    <r>
      <rPr>
        <sz val="12"/>
        <color theme="1"/>
        <rFont val="Times New Roman"/>
        <family val="1"/>
      </rPr>
      <t>/personne/jour</t>
    </r>
  </si>
  <si>
    <t>RIN 2021</t>
  </si>
  <si>
    <t>Coefficient de correction des apports industriels et commerciaux</t>
  </si>
  <si>
    <t>adimensionnel</t>
  </si>
  <si>
    <t>Facteur de correction jours/année</t>
  </si>
  <si>
    <t xml:space="preserve">Guide méthodologique </t>
  </si>
  <si>
    <t>PROTOXYDE D'AZOTE</t>
  </si>
  <si>
    <t xml:space="preserve">Émissions de protoxyde d'azote </t>
  </si>
  <si>
    <r>
      <t>E</t>
    </r>
    <r>
      <rPr>
        <vertAlign val="subscript"/>
        <sz val="12"/>
        <color theme="1"/>
        <rFont val="Times New Roman"/>
        <family val="1"/>
      </rPr>
      <t>N2O</t>
    </r>
  </si>
  <si>
    <r>
      <t>kgN</t>
    </r>
    <r>
      <rPr>
        <vertAlign val="subscript"/>
        <sz val="12"/>
        <color theme="1"/>
        <rFont val="Times New Roman"/>
        <family val="1"/>
      </rPr>
      <t>2</t>
    </r>
    <r>
      <rPr>
        <sz val="12"/>
        <color theme="1"/>
        <rFont val="Times New Roman"/>
        <family val="1"/>
      </rPr>
      <t>O</t>
    </r>
  </si>
  <si>
    <t>Calculé</t>
  </si>
  <si>
    <t>Facteur d'émission</t>
  </si>
  <si>
    <r>
      <t>FE</t>
    </r>
    <r>
      <rPr>
        <vertAlign val="subscript"/>
        <sz val="12"/>
        <color theme="1"/>
        <rFont val="Times New Roman"/>
        <family val="1"/>
      </rPr>
      <t>N2O</t>
    </r>
  </si>
  <si>
    <r>
      <t>kgN</t>
    </r>
    <r>
      <rPr>
        <vertAlign val="subscript"/>
        <sz val="12"/>
        <color theme="1"/>
        <rFont val="Times New Roman"/>
        <family val="1"/>
      </rPr>
      <t>2</t>
    </r>
    <r>
      <rPr>
        <sz val="12"/>
        <color theme="1"/>
        <rFont val="Times New Roman"/>
        <family val="1"/>
      </rPr>
      <t>O-N/kgN</t>
    </r>
  </si>
  <si>
    <t>NIR 2021 - Tableau A3.6-17</t>
  </si>
  <si>
    <t>Quantité d'azote introduite dans les eaux usées annuellement</t>
  </si>
  <si>
    <t>N</t>
  </si>
  <si>
    <t>kgN</t>
  </si>
  <si>
    <t xml:space="preserve">Calculé </t>
  </si>
  <si>
    <r>
      <t>Facteur stochiométrique N</t>
    </r>
    <r>
      <rPr>
        <vertAlign val="subscript"/>
        <sz val="12"/>
        <color theme="1"/>
        <rFont val="Times New Roman"/>
        <family val="1"/>
      </rPr>
      <t>2</t>
    </r>
    <r>
      <rPr>
        <sz val="12"/>
        <color theme="1"/>
        <rFont val="Times New Roman"/>
        <family val="1"/>
      </rPr>
      <t>O/N</t>
    </r>
  </si>
  <si>
    <t>44/28</t>
  </si>
  <si>
    <t>-</t>
  </si>
  <si>
    <t>habitants</t>
  </si>
  <si>
    <t>Calculé (population totale - population fosses)</t>
  </si>
  <si>
    <t>Consommation de protéine par jour (per capita)</t>
  </si>
  <si>
    <r>
      <t>Protein</t>
    </r>
    <r>
      <rPr>
        <vertAlign val="subscript"/>
        <sz val="12"/>
        <color theme="1"/>
        <rFont val="Times New Roman"/>
        <family val="1"/>
      </rPr>
      <t>consum</t>
    </r>
  </si>
  <si>
    <t>g/capita/jour</t>
  </si>
  <si>
    <t>NIR 2021 - Tableau A3.6-18</t>
  </si>
  <si>
    <t>Consommation de protéine annuelle (per capita)</t>
  </si>
  <si>
    <t>kg/capita/année</t>
  </si>
  <si>
    <t>Fraction d'azote par unité de protéine</t>
  </si>
  <si>
    <r>
      <t>F</t>
    </r>
    <r>
      <rPr>
        <vertAlign val="subscript"/>
        <sz val="12"/>
        <color theme="1"/>
        <rFont val="Times New Roman"/>
        <family val="1"/>
      </rPr>
      <t>NPR</t>
    </r>
  </si>
  <si>
    <t>kg N/kg de protéines</t>
  </si>
  <si>
    <t>NIR 2021 - Equation A3.6-30</t>
  </si>
  <si>
    <t>Azote additionnel provenant des produits ménagers</t>
  </si>
  <si>
    <t>N_NH</t>
  </si>
  <si>
    <t>Facteur de correction pour les sources d'azote non-consommées</t>
  </si>
  <si>
    <r>
      <t>F</t>
    </r>
    <r>
      <rPr>
        <vertAlign val="subscript"/>
        <sz val="12"/>
        <color theme="1"/>
        <rFont val="Times New Roman"/>
        <family val="1"/>
      </rPr>
      <t>NON-CON</t>
    </r>
  </si>
  <si>
    <t>Fosses septiques</t>
  </si>
  <si>
    <t>Émissions de CH4 attribuables au traitement et au rejet des eaux usées</t>
  </si>
  <si>
    <t>NIR 2021 - Tableau A3.6-14 (FCM x CE)</t>
  </si>
  <si>
    <t>Efficacité de traitement des eaux usées.</t>
  </si>
  <si>
    <t>NIR 2019</t>
  </si>
  <si>
    <t>Données; on suppose 2 personnes par fosse, basé sur le nombre moyen de personnes par ménage (ISQ 2023).</t>
  </si>
  <si>
    <t>Aucun apport industriel et commercial</t>
  </si>
  <si>
    <t>FACTEUR D'ÉMISSION DE MÉTHANE EN FONCTION DU TYPE DE TRAITEMENT DES EAUX USÉES</t>
  </si>
  <si>
    <t>TYPE DE TRAITEMENT</t>
  </si>
  <si>
    <r>
      <t>FE</t>
    </r>
    <r>
      <rPr>
        <b/>
        <vertAlign val="subscript"/>
        <sz val="12"/>
        <color theme="1"/>
        <rFont val="Calibri (Corps)"/>
      </rPr>
      <t>CH4(trait)</t>
    </r>
    <r>
      <rPr>
        <b/>
        <sz val="12"/>
        <color theme="1"/>
        <rFont val="Calibri"/>
        <family val="2"/>
        <scheme val="minor"/>
      </rPr>
      <t xml:space="preserve"> (kgCH4/kgDBO)</t>
    </r>
  </si>
  <si>
    <r>
      <t>FE</t>
    </r>
    <r>
      <rPr>
        <b/>
        <vertAlign val="subscript"/>
        <sz val="12"/>
        <color theme="1"/>
        <rFont val="Calibri (Corps)"/>
      </rPr>
      <t>CH4(rejet)</t>
    </r>
    <r>
      <rPr>
        <b/>
        <sz val="12"/>
        <color theme="1"/>
        <rFont val="Calibri"/>
        <family val="2"/>
        <scheme val="minor"/>
      </rPr>
      <t xml:space="preserve"> (kgCH4/kgDBO)</t>
    </r>
  </si>
  <si>
    <r>
      <t>FE</t>
    </r>
    <r>
      <rPr>
        <b/>
        <vertAlign val="subscript"/>
        <sz val="12"/>
        <color theme="1"/>
        <rFont val="Times New Roman"/>
        <family val="1"/>
      </rPr>
      <t xml:space="preserve">N2O
</t>
    </r>
    <r>
      <rPr>
        <b/>
        <sz val="12"/>
        <color theme="1"/>
        <rFont val="Times New Roman"/>
        <family val="1"/>
      </rPr>
      <t>(kgN2O-N/kgN)</t>
    </r>
  </si>
  <si>
    <t>Aucun traitement - Rejets en eau douce, dans les estuaires et la mer</t>
  </si>
  <si>
    <t>Aucun traitement - Rejets dans des environnements touchés par l’eutrophisation ou des environnements hypoxiques</t>
  </si>
  <si>
    <t>Traitement primaire</t>
  </si>
  <si>
    <t>Lagune d’épuration anaérobie</t>
  </si>
  <si>
    <t>Lagune d’épuration facultative</t>
  </si>
  <si>
    <t>Autre / lagune d’épuration de type « non précisé »</t>
  </si>
  <si>
    <t>Traitement secondaire anaérobie</t>
  </si>
  <si>
    <t>Traitement secondaire par boues activées</t>
  </si>
  <si>
    <t>Lit bactérien</t>
  </si>
  <si>
    <t>Lit bactérien (charge élevée)</t>
  </si>
  <si>
    <t>Disques biologiques</t>
  </si>
  <si>
    <t>Réacteurs biologiques séquentiels (RBS)</t>
  </si>
  <si>
    <t>Traitement secondaire par biofiltration</t>
  </si>
  <si>
    <t>Traitement secondaire avec élimination biologique des éléments nutritifs</t>
  </si>
  <si>
    <t>Autre ou inconnu</t>
  </si>
  <si>
    <t>Fosse septique</t>
  </si>
  <si>
    <t>Catégorie</t>
  </si>
  <si>
    <t>CODE COMBINÉ</t>
  </si>
  <si>
    <t>COEFFICIENTS D'ÉMISSION (g/L)</t>
  </si>
  <si>
    <t>CODE</t>
  </si>
  <si>
    <r>
      <t>CO</t>
    </r>
    <r>
      <rPr>
        <b/>
        <vertAlign val="subscript"/>
        <sz val="10"/>
        <rFont val="Arial"/>
        <family val="2"/>
      </rPr>
      <t>2</t>
    </r>
    <r>
      <rPr>
        <b/>
        <sz val="10"/>
        <rFont val="Arial"/>
        <family val="2"/>
      </rPr>
      <t xml:space="preserve"> </t>
    </r>
  </si>
  <si>
    <r>
      <t>CH</t>
    </r>
    <r>
      <rPr>
        <b/>
        <vertAlign val="subscript"/>
        <sz val="10"/>
        <rFont val="Arial"/>
        <family val="2"/>
      </rPr>
      <t>4</t>
    </r>
    <r>
      <rPr>
        <b/>
        <sz val="10"/>
        <rFont val="Arial"/>
        <family val="2"/>
      </rPr>
      <t xml:space="preserve"> </t>
    </r>
  </si>
  <si>
    <r>
      <t>N</t>
    </r>
    <r>
      <rPr>
        <b/>
        <vertAlign val="subscript"/>
        <sz val="10"/>
        <rFont val="Arial"/>
        <family val="2"/>
      </rPr>
      <t>2</t>
    </r>
    <r>
      <rPr>
        <b/>
        <sz val="10"/>
        <rFont val="Arial"/>
        <family val="2"/>
      </rPr>
      <t>O</t>
    </r>
  </si>
  <si>
    <t>Véhicules légers à essence</t>
  </si>
  <si>
    <t>LDGV</t>
  </si>
  <si>
    <t>Tier2</t>
  </si>
  <si>
    <t>LDGV_TIER2</t>
  </si>
  <si>
    <t>Tier1</t>
  </si>
  <si>
    <t>LDGV_TIER1</t>
  </si>
  <si>
    <t>Tier0</t>
  </si>
  <si>
    <t>LDGV_TIER0</t>
  </si>
  <si>
    <t>OC</t>
  </si>
  <si>
    <t>LDGV_OC</t>
  </si>
  <si>
    <t>NCC</t>
  </si>
  <si>
    <t>LDGV_NCC</t>
  </si>
  <si>
    <t>Camions légers à essence</t>
  </si>
  <si>
    <t>LDGT</t>
  </si>
  <si>
    <t>LDGT_TIER2</t>
  </si>
  <si>
    <t>LDGT_TIER1</t>
  </si>
  <si>
    <t>LDGT_TIER0</t>
  </si>
  <si>
    <t>LDGT_OC</t>
  </si>
  <si>
    <t>LDGT_NCC</t>
  </si>
  <si>
    <t>Véhicules lourds à essence</t>
  </si>
  <si>
    <t>HDGV</t>
  </si>
  <si>
    <t>TWC</t>
  </si>
  <si>
    <t>HDGV_TWC</t>
  </si>
  <si>
    <t>HDGV_NCC</t>
  </si>
  <si>
    <t>UC</t>
  </si>
  <si>
    <t>HDGV_UC</t>
  </si>
  <si>
    <t>Motocyclettes</t>
  </si>
  <si>
    <t>MOTO</t>
  </si>
  <si>
    <t>MOTO_NCC</t>
  </si>
  <si>
    <t>MOTO_UN</t>
  </si>
  <si>
    <t>Véhicules légers à moteur diesel</t>
  </si>
  <si>
    <t>LDDV</t>
  </si>
  <si>
    <t>AC</t>
  </si>
  <si>
    <t>LDDV_AC</t>
  </si>
  <si>
    <t>MC</t>
  </si>
  <si>
    <t>LDDV_MC</t>
  </si>
  <si>
    <t>LDDV_UC</t>
  </si>
  <si>
    <t xml:space="preserve">Camions légers à moteur diesel </t>
  </si>
  <si>
    <t>LDDT</t>
  </si>
  <si>
    <t>LDDT_AC</t>
  </si>
  <si>
    <t>LDDT_MC</t>
  </si>
  <si>
    <t>LDDT_UC</t>
  </si>
  <si>
    <t>Camions lourds à moteur diesel</t>
  </si>
  <si>
    <t>HDDV</t>
  </si>
  <si>
    <t>HDDV_AC</t>
  </si>
  <si>
    <t>HDDV_MC</t>
  </si>
  <si>
    <t>HDDV_UC</t>
  </si>
  <si>
    <t>Véhicules au gaz naturel</t>
  </si>
  <si>
    <t>NGV</t>
  </si>
  <si>
    <t>Véhicules au propane</t>
  </si>
  <si>
    <t>PROP</t>
  </si>
  <si>
    <r>
      <t>Véhicules</t>
    </r>
    <r>
      <rPr>
        <b/>
        <sz val="10"/>
        <color rgb="FF000000"/>
        <rFont val="Arial"/>
        <family val="2"/>
      </rPr>
      <t xml:space="preserve"> hors route à essence</t>
    </r>
  </si>
  <si>
    <t>HRG</t>
  </si>
  <si>
    <r>
      <t xml:space="preserve">Véhicules </t>
    </r>
    <r>
      <rPr>
        <b/>
        <sz val="10"/>
        <color rgb="FF000000"/>
        <rFont val="Arial"/>
        <family val="2"/>
      </rPr>
      <t>hors route à moteur diesel</t>
    </r>
  </si>
  <si>
    <t>HRD</t>
  </si>
  <si>
    <r>
      <t xml:space="preserve">Véhicules </t>
    </r>
    <r>
      <rPr>
        <b/>
        <sz val="10"/>
        <color rgb="FF000000"/>
        <rFont val="Arial"/>
        <family val="2"/>
      </rPr>
      <t>électrique</t>
    </r>
    <r>
      <rPr>
        <b/>
        <sz val="10"/>
        <color rgb="FF00B050"/>
        <rFont val="Arial"/>
        <family val="2"/>
      </rPr>
      <t>s</t>
    </r>
  </si>
  <si>
    <t>Électrique</t>
  </si>
  <si>
    <t>DESCRIPTION</t>
  </si>
  <si>
    <t>CARBURANT</t>
  </si>
  <si>
    <t>Vehicule</t>
  </si>
  <si>
    <t>CODE VEHICULE</t>
  </si>
  <si>
    <t>CODE VEHICULE-TIER</t>
  </si>
  <si>
    <t>Véhicule loué</t>
  </si>
  <si>
    <t>essence</t>
  </si>
  <si>
    <t>Rétrocaveuse</t>
  </si>
  <si>
    <t>prop</t>
  </si>
  <si>
    <t>Génératrice</t>
  </si>
  <si>
    <t>Camion benne 10 roues</t>
  </si>
  <si>
    <t>Camion benne 12 roues</t>
  </si>
  <si>
    <t>Camion écureur</t>
  </si>
  <si>
    <t>Niveleuse</t>
  </si>
  <si>
    <t>Automobile</t>
  </si>
  <si>
    <t>ELEC</t>
  </si>
  <si>
    <t>Camionnette</t>
  </si>
  <si>
    <t>Chargeuse</t>
  </si>
  <si>
    <t>Charrue</t>
  </si>
  <si>
    <t>Saleuse</t>
  </si>
  <si>
    <t>VUS</t>
  </si>
  <si>
    <t>Tracteur</t>
  </si>
  <si>
    <t>Pelle hydraulique</t>
  </si>
  <si>
    <t>Chariot élévateur</t>
  </si>
  <si>
    <t>Pompe</t>
  </si>
  <si>
    <t>Surfaceuse</t>
  </si>
  <si>
    <t>VTT ou motoneige</t>
  </si>
  <si>
    <t>Mini-fourgonnette</t>
  </si>
  <si>
    <t>Fourgon</t>
  </si>
  <si>
    <t>Compresseur</t>
  </si>
  <si>
    <t>Tondeuse</t>
  </si>
  <si>
    <t>Souffleur</t>
  </si>
  <si>
    <t>Balai à succion</t>
  </si>
  <si>
    <t>Scie à béton</t>
  </si>
  <si>
    <t>Embarcation à moteur</t>
  </si>
  <si>
    <t>Motocyclette</t>
  </si>
  <si>
    <t>moto</t>
  </si>
  <si>
    <t>Autre</t>
  </si>
  <si>
    <t>Consommation de carburant non attribuée</t>
  </si>
  <si>
    <t>Emission Factor (g/L)</t>
  </si>
  <si>
    <t>Source d'énergie bâtiment</t>
  </si>
  <si>
    <r>
      <t>CO</t>
    </r>
    <r>
      <rPr>
        <i/>
        <vertAlign val="subscript"/>
        <sz val="10"/>
        <color rgb="FF000000"/>
        <rFont val="Times New Roman"/>
        <family val="1"/>
      </rPr>
      <t>2</t>
    </r>
  </si>
  <si>
    <r>
      <t>CH</t>
    </r>
    <r>
      <rPr>
        <vertAlign val="subscript"/>
        <sz val="10"/>
        <color rgb="FF000000"/>
        <rFont val="Times New Roman"/>
        <family val="1"/>
      </rPr>
      <t>4</t>
    </r>
  </si>
  <si>
    <r>
      <t>N</t>
    </r>
    <r>
      <rPr>
        <i/>
        <vertAlign val="subscript"/>
        <sz val="10"/>
        <color rgb="FF000000"/>
        <rFont val="Times New Roman"/>
        <family val="1"/>
      </rPr>
      <t>2</t>
    </r>
    <r>
      <rPr>
        <b/>
        <sz val="10"/>
        <color rgb="FF000000"/>
        <rFont val="Times New Roman"/>
        <family val="1"/>
      </rPr>
      <t>O</t>
    </r>
  </si>
  <si>
    <t>Light Fuel Oil - Forestry, Construction, Public Administration and Commercial/Institutional</t>
  </si>
  <si>
    <t>3 156</t>
  </si>
  <si>
    <t>Heavy Fuel Oil - Residential, Forestry, Construction, Public Administration and Commercial/Institutional</t>
  </si>
  <si>
    <t>GN (g/m3)</t>
  </si>
  <si>
    <t>Électricité de réseau (g/kWh)</t>
  </si>
  <si>
    <t>RÉGION ADMINISTRATIVE</t>
  </si>
  <si>
    <t>ÉQUIPEMENT MOTORISÉ</t>
  </si>
  <si>
    <t>BÂTIMENTS</t>
  </si>
  <si>
    <t>MATIÈRES RÉSIDUELLES - SITE</t>
  </si>
  <si>
    <t>MATIÈRES RÉSIDUELLES - MATIÈRE</t>
  </si>
  <si>
    <t>COMBUSTIBLE FOSSILE - IMMEUBLES</t>
  </si>
  <si>
    <t>COMBUSTIBLE FOSSILE - ÉM</t>
  </si>
  <si>
    <t>ANNÉE</t>
  </si>
  <si>
    <t>Abitibi</t>
  </si>
  <si>
    <t>Abitibi-Témiscamingue</t>
  </si>
  <si>
    <t>Hôtel de ville</t>
  </si>
  <si>
    <t>Lieu d'enfouissement sanitaire</t>
  </si>
  <si>
    <t>Matière organique</t>
  </si>
  <si>
    <t>Abitibi-Ouest</t>
  </si>
  <si>
    <t>Garage municipal</t>
  </si>
  <si>
    <t>Lieu d'enfouissement technique</t>
  </si>
  <si>
    <t>Boues d'épuration</t>
  </si>
  <si>
    <t>Acton</t>
  </si>
  <si>
    <t>Montérégie</t>
  </si>
  <si>
    <t>Bureaux</t>
  </si>
  <si>
    <t>Incinérateur</t>
  </si>
  <si>
    <t>Déchets (mélange)</t>
  </si>
  <si>
    <t>Antoine-Labelle</t>
  </si>
  <si>
    <t>Laurentides</t>
  </si>
  <si>
    <t>Entrepôt</t>
  </si>
  <si>
    <t>Centre de compostage</t>
  </si>
  <si>
    <t>Matières recyclable</t>
  </si>
  <si>
    <t>Argenteuil</t>
  </si>
  <si>
    <t>Église</t>
  </si>
  <si>
    <t>Biométhaniseur</t>
  </si>
  <si>
    <t>Arthabaska</t>
  </si>
  <si>
    <t>Centre-du-Québec</t>
  </si>
  <si>
    <t>Station de pompage</t>
  </si>
  <si>
    <t>Centre de tri</t>
  </si>
  <si>
    <t>Avignon</t>
  </si>
  <si>
    <t>Gaspésie–Îles-de-la-Madeleine</t>
  </si>
  <si>
    <t>Beauce-Centre</t>
  </si>
  <si>
    <t>Chaudière-Appalaches</t>
  </si>
  <si>
    <t>Beauce-Sartigan</t>
  </si>
  <si>
    <t>Beauharnois-Salaberry</t>
  </si>
  <si>
    <t>Bécancour</t>
  </si>
  <si>
    <t>Bellechasse</t>
  </si>
  <si>
    <t>Bonaventure</t>
  </si>
  <si>
    <t>Brome-Missisquoi</t>
  </si>
  <si>
    <t>Estrie</t>
  </si>
  <si>
    <t>Caniapiscau</t>
  </si>
  <si>
    <t>Côte-Nord</t>
  </si>
  <si>
    <t>Charlevoix</t>
  </si>
  <si>
    <t>Capitale-Nationale</t>
  </si>
  <si>
    <t>Charlevoix-Est</t>
  </si>
  <si>
    <t>Coaticook</t>
  </si>
  <si>
    <t>D’Autray</t>
  </si>
  <si>
    <t>Lanaudière</t>
  </si>
  <si>
    <t>Deux-Montagnes</t>
  </si>
  <si>
    <t>Drummond</t>
  </si>
  <si>
    <t>Joliette</t>
  </si>
  <si>
    <t>Kamouraska</t>
  </si>
  <si>
    <t>Bas-Saint-Laurent</t>
  </si>
  <si>
    <t>L’Assomption</t>
  </si>
  <si>
    <t>L’Érable</t>
  </si>
  <si>
    <t>L’Île-d’Orléans</t>
  </si>
  <si>
    <t>L’Islet</t>
  </si>
  <si>
    <t>La Côte-de-Beaupré</t>
  </si>
  <si>
    <t>La Côte-de-Gaspé</t>
  </si>
  <si>
    <t>La Haute-Côte-Nord</t>
  </si>
  <si>
    <t>La Haute-Gaspésie</t>
  </si>
  <si>
    <t>La Haute-Yamaska</t>
  </si>
  <si>
    <t>La Jacques-Cartier</t>
  </si>
  <si>
    <t>La Matanie</t>
  </si>
  <si>
    <t>La Matapédia</t>
  </si>
  <si>
    <t>La Mitis</t>
  </si>
  <si>
    <t>La Nouvelle-Beauce</t>
  </si>
  <si>
    <t>La Rivière-du-Nord</t>
  </si>
  <si>
    <t>La Vallée-de-la-Gatineau</t>
  </si>
  <si>
    <t>Outaouais</t>
  </si>
  <si>
    <t>La Vallée-de-l’Or</t>
  </si>
  <si>
    <t>La Vallée-du-Richelieu</t>
  </si>
  <si>
    <t>Lac-Saint-Jean-Est</t>
  </si>
  <si>
    <t>Saguenay–Lac-Saint-Jean</t>
  </si>
  <si>
    <t>Le Domaine-du-Roy</t>
  </si>
  <si>
    <t>Le Fjord-du-Saguenay</t>
  </si>
  <si>
    <t>Le Golfe-du-Saint-Laurent</t>
  </si>
  <si>
    <t>Le Granit</t>
  </si>
  <si>
    <t>Le Haut-Richelieu</t>
  </si>
  <si>
    <t>Le Haut-Saint-François</t>
  </si>
  <si>
    <t>Le Haut-Saint-Laurent</t>
  </si>
  <si>
    <t>Le Rocher-Percé</t>
  </si>
  <si>
    <t>Le Val-Saint-François</t>
  </si>
  <si>
    <t>Les Appalaches</t>
  </si>
  <si>
    <t>Les Basques</t>
  </si>
  <si>
    <t>Les Chenaux</t>
  </si>
  <si>
    <t>Mauricie</t>
  </si>
  <si>
    <t>Les Collines-de-l’Outaouais</t>
  </si>
  <si>
    <t>Les Etchemins</t>
  </si>
  <si>
    <t>Les Jardins-de-Napierville</t>
  </si>
  <si>
    <t>Les Laurentides</t>
  </si>
  <si>
    <t>Les Maskoutains</t>
  </si>
  <si>
    <t>Les Moulins</t>
  </si>
  <si>
    <t>Les Pays-d’en-Haut</t>
  </si>
  <si>
    <t>Les Sources</t>
  </si>
  <si>
    <t>Lotbinière</t>
  </si>
  <si>
    <t>Manicouagan</t>
  </si>
  <si>
    <t>Marguerite-D’Youville</t>
  </si>
  <si>
    <t>Maria-Chapdelaine</t>
  </si>
  <si>
    <t>Maskinongé</t>
  </si>
  <si>
    <t>Matawinie</t>
  </si>
  <si>
    <t>Mékinac</t>
  </si>
  <si>
    <t>Memphrémagog</t>
  </si>
  <si>
    <t>Minganie</t>
  </si>
  <si>
    <t>Montcalm</t>
  </si>
  <si>
    <t>Montmagny</t>
  </si>
  <si>
    <t>Nicolet-Yamaska</t>
  </si>
  <si>
    <t>Papineau</t>
  </si>
  <si>
    <t>Pierre-De Saurel</t>
  </si>
  <si>
    <t>Pontiac</t>
  </si>
  <si>
    <t>Portneuf</t>
  </si>
  <si>
    <t>Rimouski-Neigette</t>
  </si>
  <si>
    <t>Rivière-du-Loup</t>
  </si>
  <si>
    <t>Roussillon</t>
  </si>
  <si>
    <t>Rouville</t>
  </si>
  <si>
    <t>Sept-Rivières</t>
  </si>
  <si>
    <t>Témiscamingue</t>
  </si>
  <si>
    <t>Témiscouata</t>
  </si>
  <si>
    <t>Thérèse-De Blainville</t>
  </si>
  <si>
    <t>Vaudreuil-Soulanges</t>
  </si>
  <si>
    <t>La Tuque</t>
  </si>
  <si>
    <t>Les Îles-de-la-Madeleine</t>
  </si>
  <si>
    <t>Longueuil</t>
  </si>
  <si>
    <t>Mirabel</t>
  </si>
  <si>
    <t>Montréal</t>
  </si>
  <si>
    <t>Québec</t>
  </si>
  <si>
    <t xml:space="preserve">GES </t>
  </si>
  <si>
    <t xml:space="preserve">Formule chimique </t>
  </si>
  <si>
    <t xml:space="preserve">Valeurs de PRP (horizon de 100 ans) </t>
  </si>
  <si>
    <t xml:space="preserve">AR2 (1995) </t>
  </si>
  <si>
    <t xml:space="preserve">AR4 (2007) </t>
  </si>
  <si>
    <t xml:space="preserve">AR5 (2014) </t>
  </si>
  <si>
    <t xml:space="preserve">Dioxyde de carbone </t>
  </si>
  <si>
    <r>
      <t>CO</t>
    </r>
    <r>
      <rPr>
        <sz val="7"/>
        <color rgb="FF424C56"/>
        <rFont val="Calibri"/>
        <family val="2"/>
        <scheme val="minor"/>
      </rPr>
      <t xml:space="preserve">2 </t>
    </r>
  </si>
  <si>
    <t xml:space="preserve">Méthane </t>
  </si>
  <si>
    <r>
      <t>CH</t>
    </r>
    <r>
      <rPr>
        <sz val="7"/>
        <color rgb="FF424C56"/>
        <rFont val="Calibri"/>
        <family val="2"/>
        <scheme val="minor"/>
      </rPr>
      <t xml:space="preserve">4 </t>
    </r>
  </si>
  <si>
    <t xml:space="preserve">Protoxyde d’azote </t>
  </si>
  <si>
    <r>
      <t>N</t>
    </r>
    <r>
      <rPr>
        <sz val="7"/>
        <color rgb="FF424C56"/>
        <rFont val="Calibri"/>
        <family val="2"/>
        <scheme val="minor"/>
      </rPr>
      <t>2</t>
    </r>
    <r>
      <rPr>
        <sz val="12"/>
        <color rgb="FF424C56"/>
        <rFont val="Calibri"/>
        <family val="2"/>
        <scheme val="minor"/>
      </rPr>
      <t xml:space="preserve">O </t>
    </r>
  </si>
  <si>
    <r>
      <t>CO</t>
    </r>
    <r>
      <rPr>
        <vertAlign val="subscript"/>
        <sz val="11"/>
        <rFont val="Times New Roman"/>
        <family val="1"/>
      </rPr>
      <t>2</t>
    </r>
  </si>
  <si>
    <r>
      <t>tCO</t>
    </r>
    <r>
      <rPr>
        <vertAlign val="subscript"/>
        <sz val="11"/>
        <rFont val="Times New Roman"/>
        <family val="1"/>
      </rPr>
      <t>2</t>
    </r>
    <r>
      <rPr>
        <sz val="12"/>
        <rFont val="Times New Roman"/>
        <family val="1"/>
      </rPr>
      <t>e/tCO</t>
    </r>
    <r>
      <rPr>
        <vertAlign val="subscript"/>
        <sz val="11"/>
        <rFont val="Times New Roman"/>
        <family val="1"/>
      </rPr>
      <t>2</t>
    </r>
  </si>
  <si>
    <t>http://www.ipcc.ch/publications_and_data/ar4/wg1/en/ch2s2-10-2.html</t>
  </si>
  <si>
    <t>R22</t>
  </si>
  <si>
    <r>
      <t>tCO</t>
    </r>
    <r>
      <rPr>
        <vertAlign val="subscript"/>
        <sz val="11"/>
        <rFont val="Times New Roman"/>
        <family val="1"/>
      </rPr>
      <t>2</t>
    </r>
    <r>
      <rPr>
        <sz val="12"/>
        <rFont val="Times New Roman"/>
        <family val="1"/>
      </rPr>
      <t>e/tR22</t>
    </r>
  </si>
  <si>
    <t>R125</t>
  </si>
  <si>
    <r>
      <t>tCO</t>
    </r>
    <r>
      <rPr>
        <vertAlign val="subscript"/>
        <sz val="11"/>
        <rFont val="Times New Roman"/>
        <family val="1"/>
      </rPr>
      <t>2</t>
    </r>
    <r>
      <rPr>
        <sz val="12"/>
        <rFont val="Times New Roman"/>
        <family val="1"/>
      </rPr>
      <t>e/tR125</t>
    </r>
  </si>
  <si>
    <t>R143A</t>
  </si>
  <si>
    <r>
      <t>tCO</t>
    </r>
    <r>
      <rPr>
        <vertAlign val="subscript"/>
        <sz val="11"/>
        <rFont val="Times New Roman"/>
        <family val="1"/>
      </rPr>
      <t>2</t>
    </r>
    <r>
      <rPr>
        <sz val="12"/>
        <rFont val="Times New Roman"/>
        <family val="1"/>
      </rPr>
      <t>e/tR143A</t>
    </r>
  </si>
  <si>
    <t>R507</t>
  </si>
  <si>
    <r>
      <t>tCO</t>
    </r>
    <r>
      <rPr>
        <vertAlign val="subscript"/>
        <sz val="11"/>
        <rFont val="Times New Roman"/>
        <family val="1"/>
      </rPr>
      <t>2</t>
    </r>
    <r>
      <rPr>
        <sz val="12"/>
        <rFont val="Times New Roman"/>
        <family val="1"/>
      </rPr>
      <t>e/tR507A</t>
    </r>
  </si>
  <si>
    <t>50% HFC-125 et 50% HFC-143a</t>
  </si>
  <si>
    <t>R134A</t>
  </si>
  <si>
    <r>
      <t>tCO</t>
    </r>
    <r>
      <rPr>
        <vertAlign val="subscript"/>
        <sz val="11"/>
        <rFont val="Times New Roman"/>
        <family val="1"/>
      </rPr>
      <t>2</t>
    </r>
    <r>
      <rPr>
        <sz val="12"/>
        <rFont val="Times New Roman"/>
        <family val="1"/>
      </rPr>
      <t>e/tR134a</t>
    </r>
  </si>
  <si>
    <t>R404a</t>
  </si>
  <si>
    <r>
      <t>tCO</t>
    </r>
    <r>
      <rPr>
        <vertAlign val="subscript"/>
        <sz val="11"/>
        <rFont val="Times New Roman"/>
        <family val="1"/>
      </rPr>
      <t>2</t>
    </r>
    <r>
      <rPr>
        <sz val="12"/>
        <rFont val="Times New Roman"/>
        <family val="1"/>
      </rPr>
      <t>e/tR404a</t>
    </r>
  </si>
  <si>
    <t>52% R143a, 44% R125 and 4% R134a</t>
  </si>
  <si>
    <t>R32</t>
  </si>
  <si>
    <r>
      <t>tCO</t>
    </r>
    <r>
      <rPr>
        <vertAlign val="subscript"/>
        <sz val="11"/>
        <rFont val="Times New Roman"/>
        <family val="1"/>
      </rPr>
      <t>2</t>
    </r>
    <r>
      <rPr>
        <sz val="12"/>
        <rFont val="Times New Roman"/>
        <family val="1"/>
      </rPr>
      <t>e/tR32</t>
    </r>
  </si>
  <si>
    <t>R407C</t>
  </si>
  <si>
    <r>
      <t>tCO</t>
    </r>
    <r>
      <rPr>
        <vertAlign val="subscript"/>
        <sz val="11"/>
        <rFont val="Times New Roman"/>
        <family val="1"/>
      </rPr>
      <t>2</t>
    </r>
    <r>
      <rPr>
        <sz val="12"/>
        <rFont val="Times New Roman"/>
        <family val="1"/>
      </rPr>
      <t>e/tR407C</t>
    </r>
  </si>
  <si>
    <t>52% R134a, 25% R125 and 23% R32</t>
  </si>
  <si>
    <t>R410A</t>
  </si>
  <si>
    <r>
      <t>tCO</t>
    </r>
    <r>
      <rPr>
        <vertAlign val="subscript"/>
        <sz val="11"/>
        <rFont val="Times New Roman"/>
        <family val="1"/>
      </rPr>
      <t>2</t>
    </r>
    <r>
      <rPr>
        <sz val="12"/>
        <rFont val="Times New Roman"/>
        <family val="1"/>
      </rPr>
      <t>e/tR410A</t>
    </r>
  </si>
  <si>
    <t>R513</t>
  </si>
  <si>
    <r>
      <t>tCO</t>
    </r>
    <r>
      <rPr>
        <vertAlign val="subscript"/>
        <sz val="11"/>
        <color theme="1"/>
        <rFont val="Times New Roman"/>
        <family val="1"/>
      </rPr>
      <t>2</t>
    </r>
    <r>
      <rPr>
        <sz val="12"/>
        <color theme="1"/>
        <rFont val="Times New Roman"/>
        <family val="1"/>
      </rPr>
      <t>e/tR513</t>
    </r>
  </si>
  <si>
    <t>48,5% R134</t>
  </si>
  <si>
    <t>Portée</t>
  </si>
  <si>
    <t>Consommation (L/année)</t>
  </si>
  <si>
    <t>Heures d'utilisation (h/année)</t>
  </si>
  <si>
    <r>
      <rPr>
        <sz val="11"/>
        <color rgb="FF000000"/>
        <rFont val="Arial"/>
        <family val="2"/>
      </rPr>
      <t>Ce gabarit doi</t>
    </r>
    <r>
      <rPr>
        <sz val="11"/>
        <rFont val="Arial"/>
        <family val="2"/>
      </rPr>
      <t>t être utilisé conformément aux</t>
    </r>
    <r>
      <rPr>
        <sz val="11"/>
        <color rgb="FF000000"/>
        <rFont val="Arial"/>
        <family val="2"/>
      </rPr>
      <t xml:space="preserve"> balises du </t>
    </r>
    <r>
      <rPr>
        <i/>
        <sz val="11"/>
        <color rgb="FF000000"/>
        <rFont val="Arial"/>
        <family val="2"/>
      </rPr>
      <t>Guide méthodologique pour la réalisation d'un inventaire des émissions de GES d'un organisme municipal</t>
    </r>
    <r>
      <rPr>
        <sz val="11"/>
        <color rgb="FF000000"/>
        <rFont val="Arial"/>
        <family val="2"/>
      </rPr>
      <t>, disponible sur la page Web du programme Accélérer la transition climaitque locale (ATCL).</t>
    </r>
  </si>
  <si>
    <t>Dans les cases correspondantes, entrez l'année de bilan, vos coordonnées et la population de votre municipalité pour l'année du bilan.</t>
  </si>
  <si>
    <r>
      <t xml:space="preserve">Émissions directes de chaque ÉM utilisé pour les activités liées aux opérations municipales : Ne pas inclure les équipements motorisés utilisés pour d'autres activités non liées aux opérations municipales. Les équipements liés aux sous-traitants peuvent être inclus seulement s'ils sont utilisés pour des activités traditionnellement couvertes par les municipalités (p. ex. : déneigement, collecte des matières résiduelles, entretien des routes, etc.).
1. Choisissez dans le menu déroulant le type d'équipement motorisé et indiquez dans la colonne Description toute autre information pertinente (modèle, marque, utilisation, etc.).
2. Pour chaque équipement, indiquez le propriétaire (municipalité ou sous-traitant).
3. Indiquez le type de carburant utilisé par l'équipement (essence, diesel, etc.).
4. Aux colonnes suivantes, indiquez l'année de l'équipement et la consommation en litres totale pour l'année.
5. Si la donnée de consommation totale n'est pas entrée, </t>
    </r>
    <r>
      <rPr>
        <u/>
        <sz val="11"/>
        <rFont val="Arial"/>
        <family val="2"/>
      </rPr>
      <t>le calcul ne s'effectuera pas automatiquement</t>
    </r>
    <r>
      <rPr>
        <sz val="11"/>
        <rFont val="Arial"/>
        <family val="2"/>
      </rPr>
      <t xml:space="preserve">. Réseau Environnement se chargera de produire une estimation sur mesure, si possible, à partir des kilomètres (km) parcourus ou des heures d'utilisation. Si la donnée n'est pas disponible, indiquer les km parcourus pendant l'année du bilan (ou une estimation des km parcourus si vous n'avez pas la donnée exacte) dans la colonne correspondante. Si les km ne sont pas disponibles ou que la donnée est non pertinente (p. ex. dans le cas de la machinerie), vous avez aussi la possibilité d'entrer les heures d'utilisation totales pour l'année (ou une estimation des heures) dans la colonne suivante.
Note 1 : Si vous n'avez pas la donnée de consommation par équipement, mais que vous avez une donnée de consommation totale (ou qui s'applique à plusieurs équipements), entrez la valeur dans la colonne Litres, en indiquant les équipements associés à cette consommation dans la colonne Description. </t>
    </r>
  </si>
  <si>
    <r>
      <t xml:space="preserve">Indiquez chaque bâtiment et chaque installation associés aux activités municipales.
1. Dans la colonne Immeuble, sélectionnez le type d'immeuble dans le menu déroulant et dans la colonne Description, ajoutez toute autre information pertinente (nom de l'immeuble, utilisation, etc.).
2. Dans la colonne Propriétaire, indiquez le propriétaire du bâtiment (ville, sous-traitant ou entreprise de location).
3. Dans la section Chauffage, indiquez la source d'énergie utilisée (propane, mazout, gaz naturel, électricité, etc.) ainsi que la quantité consommée pendant l'année du bilan. La quantité doit être inscrite en litres pour tous les carburants sauf pour le gaz naturel, exprimé en mètres cubes, et l'électricité, exprimée en kWh.
4.  Si la donnée de consommation totale n'est pas entrée, </t>
    </r>
    <r>
      <rPr>
        <u/>
        <sz val="11"/>
        <rFont val="Arial"/>
        <family val="2"/>
      </rPr>
      <t>le calcul ne s'effectuera pas automatiquement</t>
    </r>
    <r>
      <rPr>
        <sz val="11"/>
        <rFont val="Arial"/>
        <family val="2"/>
      </rPr>
      <t xml:space="preserve">. Réseau Environnement se chargera de produire une estimation sur mesure, si possible, en fonction du type de bâtiment et des superficies. Si la donnée n'est pas disponible, indiquer la superficie en spécifiant l'unité à la colonne suivante (pieds carrés ou mètres carrés). La superficie doit correspondre à la superficie occupée (p. ex. : premier + deuxième étage dans le cas d'un bâtiment à deux étages). </t>
    </r>
  </si>
  <si>
    <t xml:space="preserve">Indiquez tout événement ayant donné lieu à la perte ou à l'ajout de réfrigérant dans les systèmes de climatisation, de réfrigération ou de congélation de la municipalité, qu'il soit associé à un bâtiment (ex. : aréna) ou à un véhicule. S'il n'y a pas eu de tel événement, vous pouvez indiquer la liste des équipements utilisant des réfrigérants et le type de gaz utilisé dans les notes pour faciliter l'analyse des possibilités.
1. Dans la colonne Événement, sélectionnez le type d'événement dans le menu déroulant (fuite, remplacement, etc.) et dans la colonne Description, toute autre information pertinente (ex. : fuite survenue le 16 janvier 2023 après un bris de conduite de gaz).
2. Dans la colonne Type de gaz, indiquez le type de gaz concerné par l'événement. Si un événement concerne plus d'un gaz, remplir une ligne par gaz.
3. Dans la colonne Quantité, entrez la quantité associée à chaque événement et à chaque type de gaz, en précisant l'unité (lb ou kg) dans la colonne adjacente. </t>
  </si>
  <si>
    <t>1. Dans le menu déroulant, sélectionnez le type de système de traitement des eaux usées qui correspond le mieux à celui de votre municipalité.
2. Indiquez le nombre de personnes desservies, d'une part, par le système de traitement des eaux de la municipalité, et d'autre part, par une fosse septique.</t>
  </si>
  <si>
    <t>L'onglet se remplit automatiquement.</t>
  </si>
  <si>
    <r>
      <t>Note 1 - Toutes les données de consommation totale d'énergie s'appliquent à une année complète (365 jours), du 1</t>
    </r>
    <r>
      <rPr>
        <vertAlign val="superscript"/>
        <sz val="11"/>
        <rFont val="Arial"/>
        <family val="2"/>
      </rPr>
      <t>er</t>
    </r>
    <r>
      <rPr>
        <sz val="11"/>
        <rFont val="Arial"/>
        <family val="2"/>
      </rPr>
      <t xml:space="preserve"> janvier au 31 décembre.</t>
    </r>
  </si>
  <si>
    <t>Note 2 - Pour éviter tout risque d'erreur, porter une attention particulière aux unités demandées (litres, mètres cubes, etc.).</t>
  </si>
  <si>
    <t>Note 3 - Au bas de chaque tableau, un espace a été prévu pour des commentaires ou des précisions. N'hésitez pas à y inscrire toute information complémentaire ou note explicative se rattachant aux données fournies, par exemple concernant une condition particulière de votre municipalité, un manque de données, une hypothèse, etc. Vous pouvez également utiliser cet espace pour préciser la source des données (facture, compteur, estimation, etc.).</t>
  </si>
  <si>
    <t>Note 4 - Au total, 20 éléments ont été prévus pour chaque secteur d'émission, sauf pour Équipements motorisés, qui comprend 50 éléments. Au besoin, ajoutez des lignes au tableau en prenant soin de faire suivre les formules.</t>
  </si>
  <si>
    <t>Note 5 - Les colonnes à remplir par l'utilisateur sont en VERT; les colonnes où les calculs se font automatiquement sont en ROUGE. Les cellules grisées ne doivent pas être modifiées.</t>
  </si>
  <si>
    <t>Note 6 - Pour assurer la simplicité du calculateur, les sources n'ont pas été explicitées à chaque ligne de calcul. Les coefficients ou facteurs d'émissions utilisés proviennent de multiples sources (GIEC ou rapports de recherche) colligées par Environnement et changements climatiques Canada (ECCC) dans son Rapport d'inventaire national (RIN) publié annuellement (partie 2, annexe 6).</t>
  </si>
  <si>
    <t>Note 7 - Pour assurer la cohérence avec les méthodes en vigueur en 2024 au niveau provincial (RDOCECA), les pouvoirs de réchauffement planétaire (PRP) utilisés sont ceux provenant du quatrième rapport d'évaluation GIEC (AR4).
En ce qui concerne les systèmes de traitement des eaux usées, la méthodologie utilisée est celle du Guide de quantification des émissions de gaz à effet de serre du ministère de l'Environnement, de la Lutte contre les changements climatiques, de la Faune et des Parcs (décembre 2022).</t>
  </si>
  <si>
    <t>Population pour l'année du bilan</t>
  </si>
  <si>
    <t xml:space="preserve">Entrez le nombre de personnes connectées au réseau d'égout </t>
  </si>
  <si>
    <t>Entrez le nombre de personnes utilisant une fosse septique</t>
  </si>
  <si>
    <t>Recharge de gaz</t>
  </si>
  <si>
    <t>Centre des loisirs</t>
  </si>
  <si>
    <t>Piscine</t>
  </si>
  <si>
    <t>Aréna</t>
  </si>
  <si>
    <t>Caserne</t>
  </si>
  <si>
    <t>Commentaires: 4</t>
  </si>
  <si>
    <r>
      <rPr>
        <b/>
        <sz val="11"/>
        <color theme="1"/>
        <rFont val="Arial"/>
        <family val="2"/>
      </rPr>
      <t>Commentaires</t>
    </r>
    <r>
      <rPr>
        <sz val="11"/>
        <color theme="1"/>
        <rFont val="Arial"/>
        <family val="2"/>
      </rPr>
      <t>: 4</t>
    </r>
  </si>
  <si>
    <r>
      <rPr>
        <sz val="11"/>
        <color rgb="FF000000"/>
        <rFont val="Arial"/>
        <family val="2"/>
      </rPr>
      <t xml:space="preserve">Entrez ci-dessous toute information complémentaire (ex. </t>
    </r>
    <r>
      <rPr>
        <sz val="11"/>
        <color rgb="FF00B050"/>
        <rFont val="Arial"/>
        <family val="2"/>
      </rPr>
      <t>:</t>
    </r>
    <r>
      <rPr>
        <sz val="11"/>
        <color rgb="FF000000"/>
        <rFont val="Arial"/>
        <family val="2"/>
      </rPr>
      <t xml:space="preserve"> hypothèse, estimations, contexte, etc.)</t>
    </r>
    <r>
      <rPr>
        <sz val="11"/>
        <rFont val="Arial"/>
        <family val="2"/>
      </rPr>
      <t xml:space="preserve">. </t>
    </r>
  </si>
  <si>
    <r>
      <rPr>
        <b/>
        <sz val="11"/>
        <color theme="1"/>
        <rFont val="Arial"/>
        <family val="2"/>
      </rPr>
      <t>Commentaires</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</si>
</sst>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
    <numFmt numFmtId="166" formatCode="0.E+00"/>
    <numFmt numFmtId="167" formatCode="#,##0.0000"/>
    <numFmt numFmtId="168" formatCode="#,##0.000000"/>
  </numFmts>
  <fonts count="74">
    <font>
      <sz val="12"/>
      <color theme="1"/>
      <name val="Calibri"/>
      <family val="2"/>
      <scheme val="minor"/>
    </font>
    <font>
      <sz val="11"/>
      <color theme="1"/>
      <name val="Calibri"/>
      <family val="2"/>
      <scheme val="minor"/>
    </font>
    <font>
      <b/>
      <sz val="12"/>
      <color theme="1"/>
      <name val="Calibri"/>
      <family val="2"/>
      <scheme val="minor"/>
    </font>
    <font>
      <sz val="12"/>
      <name val="Times New Roman"/>
      <family val="1"/>
    </font>
    <font>
      <b/>
      <sz val="10"/>
      <name val="Times New Roman"/>
      <family val="1"/>
    </font>
    <font>
      <sz val="10"/>
      <name val="Times New Roman"/>
      <family val="1"/>
    </font>
    <font>
      <sz val="11"/>
      <color theme="1"/>
      <name val="Calibri"/>
      <family val="2"/>
      <scheme val="minor"/>
    </font>
    <font>
      <b/>
      <sz val="10"/>
      <color rgb="FF000000"/>
      <name val="Times New Roman"/>
      <family val="1"/>
    </font>
    <font>
      <i/>
      <vertAlign val="subscript"/>
      <sz val="10"/>
      <color rgb="FF000000"/>
      <name val="Times New Roman"/>
      <family val="1"/>
    </font>
    <font>
      <vertAlign val="subscript"/>
      <sz val="10"/>
      <color rgb="FF000000"/>
      <name val="Times New Roman"/>
      <family val="1"/>
    </font>
    <font>
      <b/>
      <sz val="12"/>
      <color rgb="FF424C56"/>
      <name val="Calibri"/>
      <family val="2"/>
      <scheme val="minor"/>
    </font>
    <font>
      <sz val="12"/>
      <color rgb="FF424C56"/>
      <name val="Calibri"/>
      <family val="2"/>
      <scheme val="minor"/>
    </font>
    <font>
      <sz val="7"/>
      <color rgb="FF424C56"/>
      <name val="Calibri"/>
      <family val="2"/>
      <scheme val="minor"/>
    </font>
    <font>
      <b/>
      <vertAlign val="subscript"/>
      <sz val="12"/>
      <color theme="1"/>
      <name val="Calibri (Corps)"/>
    </font>
    <font>
      <sz val="8"/>
      <name val="Calibri"/>
      <family val="2"/>
      <scheme val="minor"/>
    </font>
    <font>
      <sz val="12"/>
      <name val="Calibri"/>
      <family val="2"/>
      <scheme val="minor"/>
    </font>
    <font>
      <sz val="12"/>
      <color theme="1"/>
      <name val="Calibri"/>
      <family val="2"/>
      <scheme val="minor"/>
    </font>
    <font>
      <sz val="13"/>
      <color theme="1"/>
      <name val="Inherit"/>
    </font>
    <font>
      <sz val="12"/>
      <color theme="1"/>
      <name val="Times New Roman"/>
      <family val="1"/>
    </font>
    <font>
      <b/>
      <sz val="11"/>
      <color theme="1"/>
      <name val="Times New Roman"/>
      <family val="1"/>
    </font>
    <font>
      <b/>
      <sz val="11"/>
      <color theme="1"/>
      <name val="Calibri"/>
      <family val="2"/>
      <scheme val="minor"/>
    </font>
    <font>
      <b/>
      <sz val="11"/>
      <color rgb="FF000000"/>
      <name val="Times New Roman"/>
      <family val="1"/>
    </font>
    <font>
      <sz val="11"/>
      <color rgb="FF000000"/>
      <name val="Times New Roman"/>
      <family val="1"/>
    </font>
    <font>
      <sz val="11"/>
      <name val="Times New Roman"/>
      <family val="1"/>
    </font>
    <font>
      <vertAlign val="subscript"/>
      <sz val="11"/>
      <name val="Times New Roman"/>
      <family val="1"/>
    </font>
    <font>
      <vertAlign val="subscript"/>
      <sz val="11"/>
      <color theme="1"/>
      <name val="Times New Roman"/>
      <family val="1"/>
    </font>
    <font>
      <vertAlign val="superscript"/>
      <sz val="12"/>
      <color theme="1"/>
      <name val="Calibri (Corps)"/>
    </font>
    <font>
      <sz val="11"/>
      <color theme="0"/>
      <name val="Calibri"/>
      <family val="2"/>
      <scheme val="minor"/>
    </font>
    <font>
      <sz val="11"/>
      <name val="Calibri"/>
      <family val="2"/>
      <scheme val="minor"/>
    </font>
    <font>
      <vertAlign val="subscript"/>
      <sz val="12"/>
      <color theme="1"/>
      <name val="Calibri (Corps)"/>
    </font>
    <font>
      <sz val="10"/>
      <color rgb="FF000000"/>
      <name val="Arial"/>
      <family val="2"/>
    </font>
    <font>
      <sz val="14"/>
      <color theme="0"/>
      <name val="Times New Roman"/>
      <family val="1"/>
    </font>
    <font>
      <b/>
      <sz val="12"/>
      <color theme="1"/>
      <name val="Times New Roman"/>
      <family val="1"/>
    </font>
    <font>
      <vertAlign val="subscript"/>
      <sz val="12"/>
      <color theme="1"/>
      <name val="Times New Roman"/>
      <family val="1"/>
    </font>
    <font>
      <b/>
      <vertAlign val="subscript"/>
      <sz val="12"/>
      <color theme="1"/>
      <name val="Times New Roman"/>
      <family val="1"/>
    </font>
    <font>
      <sz val="14"/>
      <color theme="1"/>
      <name val="Calibri"/>
      <family val="2"/>
      <scheme val="minor"/>
    </font>
    <font>
      <b/>
      <sz val="14"/>
      <color theme="1"/>
      <name val="Calibri"/>
      <family val="2"/>
      <scheme val="minor"/>
    </font>
    <font>
      <u/>
      <sz val="12"/>
      <color theme="10"/>
      <name val="Calibri"/>
      <family val="2"/>
      <scheme val="minor"/>
    </font>
    <font>
      <sz val="11"/>
      <color theme="1"/>
      <name val="Arial"/>
      <family val="2"/>
    </font>
    <font>
      <b/>
      <sz val="11"/>
      <color theme="1"/>
      <name val="Arial"/>
      <family val="2"/>
    </font>
    <font>
      <sz val="11"/>
      <name val="Arial"/>
      <family val="2"/>
    </font>
    <font>
      <sz val="11"/>
      <color rgb="FFFF0000"/>
      <name val="Arial"/>
      <family val="2"/>
    </font>
    <font>
      <b/>
      <sz val="11"/>
      <name val="Arial"/>
      <family val="2"/>
    </font>
    <font>
      <sz val="11"/>
      <color rgb="FF000000"/>
      <name val="Arial"/>
      <family val="2"/>
    </font>
    <font>
      <b/>
      <sz val="11"/>
      <color theme="0"/>
      <name val="Arial"/>
      <family val="2"/>
    </font>
    <font>
      <b/>
      <vertAlign val="subscript"/>
      <sz val="11"/>
      <color theme="1"/>
      <name val="Arial"/>
      <family val="2"/>
    </font>
    <font>
      <b/>
      <sz val="11"/>
      <color rgb="FF000000"/>
      <name val="Arial"/>
      <family val="2"/>
    </font>
    <font>
      <i/>
      <vertAlign val="subscript"/>
      <sz val="11"/>
      <color rgb="FF000000"/>
      <name val="Arial"/>
      <family val="2"/>
    </font>
    <font>
      <vertAlign val="subscript"/>
      <sz val="11"/>
      <color rgb="FF000000"/>
      <name val="Arial"/>
      <family val="2"/>
    </font>
    <font>
      <b/>
      <vertAlign val="subscript"/>
      <sz val="11"/>
      <name val="Arial"/>
      <family val="2"/>
    </font>
    <font>
      <b/>
      <i/>
      <vertAlign val="subscript"/>
      <sz val="11"/>
      <color rgb="FF000000"/>
      <name val="Arial"/>
      <family val="2"/>
    </font>
    <font>
      <b/>
      <vertAlign val="subscript"/>
      <sz val="11"/>
      <color rgb="FF000000"/>
      <name val="Arial"/>
      <family val="2"/>
    </font>
    <font>
      <b/>
      <i/>
      <vertAlign val="subscript"/>
      <sz val="11"/>
      <name val="Arial"/>
      <family val="2"/>
    </font>
    <font>
      <i/>
      <vertAlign val="subscript"/>
      <sz val="11"/>
      <name val="Arial"/>
      <family val="2"/>
    </font>
    <font>
      <sz val="11"/>
      <color theme="0"/>
      <name val="Arial"/>
      <family val="2"/>
    </font>
    <font>
      <u/>
      <sz val="11"/>
      <name val="Arial"/>
      <family val="2"/>
    </font>
    <font>
      <sz val="11"/>
      <color rgb="FF002060"/>
      <name val="Arial"/>
      <family val="2"/>
    </font>
    <font>
      <b/>
      <sz val="11"/>
      <color theme="4"/>
      <name val="Arial"/>
      <family val="2"/>
    </font>
    <font>
      <b/>
      <sz val="11"/>
      <color rgb="FFFF0000"/>
      <name val="Arial"/>
      <family val="2"/>
    </font>
    <font>
      <b/>
      <sz val="11"/>
      <color theme="7" tint="-0.249977111117893"/>
      <name val="Arial"/>
      <family val="2"/>
    </font>
    <font>
      <b/>
      <sz val="11"/>
      <color theme="1" tint="0.499984740745262"/>
      <name val="Arial"/>
      <family val="2"/>
    </font>
    <font>
      <sz val="11"/>
      <color rgb="FF00B050"/>
      <name val="Arial"/>
      <family val="2"/>
    </font>
    <font>
      <vertAlign val="superscript"/>
      <sz val="11"/>
      <color rgb="FF000000"/>
      <name val="Arial"/>
      <family val="2"/>
    </font>
    <font>
      <b/>
      <sz val="11"/>
      <color rgb="FF000000"/>
      <name val="Arial"/>
      <family val="2"/>
    </font>
    <font>
      <b/>
      <sz val="10"/>
      <name val="Arial"/>
      <family val="2"/>
    </font>
    <font>
      <sz val="12"/>
      <name val="Arial"/>
      <family val="2"/>
    </font>
    <font>
      <b/>
      <vertAlign val="subscript"/>
      <sz val="10"/>
      <name val="Arial"/>
      <family val="2"/>
    </font>
    <font>
      <b/>
      <sz val="10"/>
      <color rgb="FF00B050"/>
      <name val="Arial"/>
      <family val="2"/>
    </font>
    <font>
      <sz val="10"/>
      <name val="Arial"/>
      <family val="2"/>
    </font>
    <font>
      <b/>
      <sz val="10"/>
      <color rgb="FF000000"/>
      <name val="Arial"/>
      <family val="2"/>
    </font>
    <font>
      <i/>
      <sz val="11"/>
      <color rgb="FF000000"/>
      <name val="Arial"/>
      <family val="2"/>
    </font>
    <font>
      <sz val="11"/>
      <name val="Arial"/>
      <family val="2"/>
    </font>
    <font>
      <u/>
      <sz val="11"/>
      <color theme="10"/>
      <name val="Arial"/>
      <family val="2"/>
    </font>
    <font>
      <vertAlign val="superscript"/>
      <sz val="11"/>
      <name val="Arial"/>
      <family val="2"/>
    </font>
  </fonts>
  <fills count="2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C00000"/>
        <bgColor indexed="64"/>
      </patternFill>
    </fill>
    <fill>
      <patternFill patternType="solid">
        <fgColor rgb="FFFFFFFF"/>
        <bgColor rgb="FF000000"/>
      </patternFill>
    </fill>
    <fill>
      <patternFill patternType="solid">
        <fgColor theme="4"/>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theme="0" tint="-0.249977111117893"/>
      </left>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s>
  <cellStyleXfs count="7">
    <xf numFmtId="0" fontId="0" fillId="0" borderId="0"/>
    <xf numFmtId="0" fontId="3" fillId="0" borderId="0"/>
    <xf numFmtId="0" fontId="3" fillId="0" borderId="0"/>
    <xf numFmtId="0" fontId="16" fillId="0" borderId="0"/>
    <xf numFmtId="0" fontId="6" fillId="0" borderId="0"/>
    <xf numFmtId="0" fontId="5" fillId="0" borderId="0"/>
    <xf numFmtId="0" fontId="37" fillId="0" borderId="0" applyNumberFormat="0" applyFill="0" applyBorder="0" applyAlignment="0" applyProtection="0"/>
  </cellStyleXfs>
  <cellXfs count="365">
    <xf numFmtId="0" fontId="0" fillId="0" borderId="0" xfId="0"/>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xf numFmtId="0" fontId="0" fillId="2" borderId="1" xfId="0" applyFill="1" applyBorder="1" applyAlignment="1">
      <alignment horizontal="center"/>
    </xf>
    <xf numFmtId="0" fontId="0" fillId="2" borderId="0" xfId="0" applyFill="1" applyAlignment="1">
      <alignment vertical="center"/>
    </xf>
    <xf numFmtId="0" fontId="0" fillId="2" borderId="1" xfId="0" applyFill="1" applyBorder="1" applyAlignment="1">
      <alignment vertical="center"/>
    </xf>
    <xf numFmtId="0" fontId="3" fillId="0" borderId="0" xfId="2"/>
    <xf numFmtId="0" fontId="10" fillId="2" borderId="1" xfId="0" applyFont="1" applyFill="1" applyBorder="1" applyAlignment="1">
      <alignment horizontal="center" vertical="center"/>
    </xf>
    <xf numFmtId="0" fontId="11" fillId="2" borderId="1" xfId="0" applyFont="1" applyFill="1" applyBorder="1" applyAlignment="1">
      <alignment vertical="center"/>
    </xf>
    <xf numFmtId="0" fontId="11" fillId="2" borderId="1" xfId="0"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vertical="center"/>
    </xf>
    <xf numFmtId="0" fontId="0" fillId="2" borderId="0" xfId="0" applyFill="1" applyAlignment="1">
      <alignment horizontal="center" vertical="center"/>
    </xf>
    <xf numFmtId="0" fontId="17" fillId="2" borderId="1" xfId="0" applyFont="1" applyFill="1" applyBorder="1" applyAlignment="1">
      <alignment vertical="center"/>
    </xf>
    <xf numFmtId="0" fontId="3" fillId="2" borderId="0" xfId="2" applyFill="1" applyAlignment="1">
      <alignment wrapText="1"/>
    </xf>
    <xf numFmtId="0" fontId="3" fillId="2" borderId="0" xfId="2" applyFill="1"/>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4" fillId="2" borderId="0" xfId="2" applyFont="1" applyFill="1" applyAlignment="1">
      <alignment horizontal="center" vertical="center" wrapText="1"/>
    </xf>
    <xf numFmtId="0" fontId="5" fillId="2" borderId="0" xfId="2" applyFont="1" applyFill="1" applyAlignment="1">
      <alignment horizontal="center" vertical="center" wrapText="1"/>
    </xf>
    <xf numFmtId="0" fontId="7"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0" fontId="23" fillId="2" borderId="2" xfId="2" applyFont="1" applyFill="1" applyBorder="1" applyAlignment="1">
      <alignment horizontal="left" vertical="center"/>
    </xf>
    <xf numFmtId="0" fontId="3" fillId="2" borderId="1" xfId="3" applyFont="1" applyFill="1" applyBorder="1" applyAlignment="1">
      <alignment horizontal="center" vertical="center" wrapText="1"/>
    </xf>
    <xf numFmtId="0" fontId="3" fillId="2" borderId="1" xfId="3" applyFont="1" applyFill="1" applyBorder="1" applyAlignment="1">
      <alignment horizontal="center" vertical="center"/>
    </xf>
    <xf numFmtId="0" fontId="3" fillId="2" borderId="1" xfId="3" applyFont="1" applyFill="1" applyBorder="1" applyAlignment="1">
      <alignment horizontal="left" vertical="center"/>
    </xf>
    <xf numFmtId="0" fontId="18" fillId="2" borderId="1" xfId="0" applyFont="1" applyFill="1" applyBorder="1" applyAlignment="1">
      <alignment horizontal="center" vertical="center"/>
    </xf>
    <xf numFmtId="3" fontId="18" fillId="2" borderId="1" xfId="0" applyNumberFormat="1" applyFont="1" applyFill="1" applyBorder="1" applyAlignment="1">
      <alignment horizontal="center" vertical="center"/>
    </xf>
    <xf numFmtId="0" fontId="18" fillId="2" borderId="1" xfId="0" applyFont="1" applyFill="1" applyBorder="1" applyAlignment="1">
      <alignment horizontal="left" vertical="center"/>
    </xf>
    <xf numFmtId="3" fontId="3" fillId="2" borderId="1" xfId="3" applyNumberFormat="1" applyFont="1" applyFill="1" applyBorder="1" applyAlignment="1">
      <alignment horizontal="center" vertical="center"/>
    </xf>
    <xf numFmtId="0" fontId="2" fillId="2" borderId="1" xfId="0" applyFont="1" applyFill="1" applyBorder="1" applyAlignment="1">
      <alignment horizontal="center" vertical="center"/>
    </xf>
    <xf numFmtId="10" fontId="0" fillId="2" borderId="1" xfId="0" applyNumberFormat="1" applyFill="1" applyBorder="1" applyAlignment="1">
      <alignment horizontal="center" vertical="center"/>
    </xf>
    <xf numFmtId="0" fontId="28" fillId="4" borderId="1" xfId="0" applyFont="1" applyFill="1" applyBorder="1" applyAlignment="1">
      <alignment horizontal="center" vertical="center" wrapText="1"/>
    </xf>
    <xf numFmtId="0" fontId="4" fillId="2" borderId="0" xfId="2" applyFont="1" applyFill="1" applyAlignment="1">
      <alignment horizontal="left" vertical="center" wrapText="1"/>
    </xf>
    <xf numFmtId="4" fontId="3" fillId="2" borderId="1" xfId="2" applyNumberFormat="1" applyFill="1" applyBorder="1" applyAlignment="1">
      <alignment horizontal="center" vertical="center"/>
    </xf>
    <xf numFmtId="3" fontId="3" fillId="2" borderId="1" xfId="2" applyNumberFormat="1" applyFill="1" applyBorder="1" applyAlignment="1">
      <alignment horizontal="center" vertical="center"/>
    </xf>
    <xf numFmtId="167" fontId="3" fillId="2" borderId="1" xfId="2" applyNumberFormat="1" applyFill="1" applyBorder="1" applyAlignment="1">
      <alignment horizontal="center" vertical="center"/>
    </xf>
    <xf numFmtId="0" fontId="0" fillId="2" borderId="7" xfId="0" applyFill="1" applyBorder="1" applyAlignment="1">
      <alignment vertical="center"/>
    </xf>
    <xf numFmtId="2" fontId="0" fillId="2" borderId="1" xfId="0" applyNumberFormat="1" applyFill="1" applyBorder="1" applyAlignment="1">
      <alignment horizontal="center" vertical="center"/>
    </xf>
    <xf numFmtId="0" fontId="0" fillId="2" borderId="4" xfId="0" applyFill="1" applyBorder="1" applyAlignment="1">
      <alignment horizontal="center" vertical="center"/>
    </xf>
    <xf numFmtId="4" fontId="15" fillId="2" borderId="1" xfId="0" applyNumberFormat="1" applyFont="1" applyFill="1" applyBorder="1" applyAlignment="1">
      <alignment horizontal="center" vertical="center"/>
    </xf>
    <xf numFmtId="3" fontId="15" fillId="2" borderId="1" xfId="0" applyNumberFormat="1" applyFont="1" applyFill="1" applyBorder="1" applyAlignment="1">
      <alignment horizontal="center" vertical="center"/>
    </xf>
    <xf numFmtId="0" fontId="0" fillId="5" borderId="0" xfId="0" applyFill="1" applyAlignment="1">
      <alignment vertical="center"/>
    </xf>
    <xf numFmtId="0" fontId="27" fillId="8" borderId="1"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14" borderId="1" xfId="0" applyFont="1" applyFill="1" applyBorder="1" applyAlignment="1">
      <alignment horizontal="center" vertical="center" wrapText="1"/>
    </xf>
    <xf numFmtId="0" fontId="27" fillId="13"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0" fillId="2" borderId="1" xfId="0" applyFill="1" applyBorder="1"/>
    <xf numFmtId="0" fontId="0" fillId="2" borderId="0" xfId="0" applyFill="1" applyAlignment="1">
      <alignment wrapText="1"/>
    </xf>
    <xf numFmtId="0" fontId="2" fillId="2" borderId="1" xfId="0" applyFont="1" applyFill="1" applyBorder="1" applyAlignment="1">
      <alignment horizontal="center" vertical="center" wrapText="1"/>
    </xf>
    <xf numFmtId="0" fontId="30" fillId="0" borderId="1" xfId="0" applyFont="1" applyBorder="1" applyAlignment="1">
      <alignment vertical="center" wrapText="1"/>
    </xf>
    <xf numFmtId="0" fontId="0" fillId="2" borderId="3" xfId="0" applyFill="1" applyBorder="1" applyAlignment="1">
      <alignment horizontal="center" vertical="center"/>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18" fillId="2" borderId="1" xfId="0" applyFont="1" applyFill="1" applyBorder="1" applyAlignment="1">
      <alignment vertical="center" wrapText="1"/>
    </xf>
    <xf numFmtId="4" fontId="18" fillId="5" borderId="1" xfId="0" applyNumberFormat="1" applyFont="1" applyFill="1" applyBorder="1" applyAlignment="1">
      <alignment vertical="center"/>
    </xf>
    <xf numFmtId="0" fontId="18" fillId="2" borderId="1" xfId="0" applyFont="1" applyFill="1" applyBorder="1" applyAlignment="1">
      <alignment vertical="center"/>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3" xfId="0" applyFont="1" applyFill="1" applyBorder="1" applyAlignment="1">
      <alignment horizontal="left" vertical="center" wrapText="1"/>
    </xf>
    <xf numFmtId="167" fontId="18" fillId="2" borderId="1" xfId="0" applyNumberFormat="1" applyFont="1" applyFill="1" applyBorder="1" applyAlignment="1">
      <alignment vertical="center"/>
    </xf>
    <xf numFmtId="4" fontId="18" fillId="2" borderId="1" xfId="0" applyNumberFormat="1" applyFont="1" applyFill="1" applyBorder="1" applyAlignment="1">
      <alignment vertical="center"/>
    </xf>
    <xf numFmtId="10" fontId="18" fillId="2" borderId="1" xfId="0" applyNumberFormat="1" applyFont="1" applyFill="1" applyBorder="1" applyAlignment="1">
      <alignment vertical="center"/>
    </xf>
    <xf numFmtId="0" fontId="18" fillId="2" borderId="0" xfId="0" applyFont="1" applyFill="1" applyAlignment="1">
      <alignment horizontal="center" vertical="center"/>
    </xf>
    <xf numFmtId="3" fontId="18" fillId="2" borderId="1" xfId="0" applyNumberFormat="1" applyFont="1" applyFill="1" applyBorder="1" applyAlignment="1">
      <alignment vertical="center"/>
    </xf>
    <xf numFmtId="0" fontId="18" fillId="2" borderId="0" xfId="0" applyFont="1" applyFill="1" applyAlignment="1">
      <alignment vertical="center" wrapText="1"/>
    </xf>
    <xf numFmtId="3" fontId="18" fillId="2" borderId="0" xfId="0" applyNumberFormat="1" applyFont="1" applyFill="1" applyAlignment="1">
      <alignment vertical="center"/>
    </xf>
    <xf numFmtId="0" fontId="18" fillId="2" borderId="0" xfId="0" applyFont="1" applyFill="1" applyAlignment="1">
      <alignment vertical="center"/>
    </xf>
    <xf numFmtId="0" fontId="18" fillId="2" borderId="0" xfId="0" applyFont="1" applyFill="1" applyAlignment="1">
      <alignment horizontal="left" vertical="center" wrapText="1"/>
    </xf>
    <xf numFmtId="165" fontId="18" fillId="2" borderId="1" xfId="0" applyNumberFormat="1" applyFont="1" applyFill="1" applyBorder="1" applyAlignment="1">
      <alignment vertical="center"/>
    </xf>
    <xf numFmtId="4" fontId="18" fillId="2" borderId="0" xfId="0" applyNumberFormat="1" applyFont="1" applyFill="1" applyAlignment="1">
      <alignment vertical="center"/>
    </xf>
    <xf numFmtId="0" fontId="18" fillId="2" borderId="1" xfId="0" applyFont="1" applyFill="1" applyBorder="1" applyAlignment="1">
      <alignment horizontal="center" vertical="center" wrapText="1"/>
    </xf>
    <xf numFmtId="0" fontId="31" fillId="12" borderId="0" xfId="5" applyFont="1" applyFill="1" applyAlignment="1">
      <alignment vertical="center"/>
    </xf>
    <xf numFmtId="0" fontId="0" fillId="15" borderId="0" xfId="0" applyFill="1"/>
    <xf numFmtId="0" fontId="0" fillId="15" borderId="0" xfId="0" applyFill="1" applyAlignment="1">
      <alignment vertical="center"/>
    </xf>
    <xf numFmtId="0" fontId="31" fillId="2" borderId="0" xfId="5" applyFont="1" applyFill="1" applyAlignment="1">
      <alignment vertical="center"/>
    </xf>
    <xf numFmtId="0" fontId="27" fillId="12" borderId="1" xfId="0" applyFont="1" applyFill="1" applyBorder="1" applyAlignment="1">
      <alignment horizontal="center" vertical="center"/>
    </xf>
    <xf numFmtId="167" fontId="18" fillId="5" borderId="1" xfId="0" applyNumberFormat="1" applyFont="1" applyFill="1" applyBorder="1" applyAlignment="1">
      <alignment vertical="center"/>
    </xf>
    <xf numFmtId="168" fontId="18" fillId="2" borderId="1" xfId="0" applyNumberFormat="1" applyFont="1" applyFill="1" applyBorder="1" applyAlignment="1">
      <alignment vertical="center"/>
    </xf>
    <xf numFmtId="0" fontId="2" fillId="0" borderId="11" xfId="0" applyFont="1" applyBorder="1" applyAlignment="1">
      <alignment horizontal="center"/>
    </xf>
    <xf numFmtId="0" fontId="2" fillId="2" borderId="11" xfId="0" applyFont="1" applyFill="1" applyBorder="1" applyAlignment="1">
      <alignment horizontal="center"/>
    </xf>
    <xf numFmtId="3" fontId="0" fillId="2" borderId="0" xfId="0" applyNumberFormat="1" applyFill="1" applyAlignment="1">
      <alignment vertical="center"/>
    </xf>
    <xf numFmtId="0" fontId="31" fillId="12" borderId="0" xfId="5" applyFont="1" applyFill="1" applyAlignment="1">
      <alignment vertical="center" wrapText="1"/>
    </xf>
    <xf numFmtId="0" fontId="31" fillId="2" borderId="0" xfId="5" applyFont="1" applyFill="1" applyAlignment="1">
      <alignment vertical="center" wrapText="1"/>
    </xf>
    <xf numFmtId="165" fontId="18" fillId="0" borderId="1" xfId="0" applyNumberFormat="1" applyFont="1" applyBorder="1" applyAlignment="1">
      <alignment vertical="center"/>
    </xf>
    <xf numFmtId="4" fontId="18" fillId="0" borderId="1" xfId="0" applyNumberFormat="1" applyFont="1" applyBorder="1" applyAlignment="1">
      <alignment vertical="center"/>
    </xf>
    <xf numFmtId="3" fontId="18" fillId="0" borderId="1" xfId="0" applyNumberFormat="1" applyFont="1" applyBorder="1" applyAlignment="1">
      <alignment vertical="center"/>
    </xf>
    <xf numFmtId="0" fontId="36" fillId="2" borderId="0" xfId="0" applyFont="1" applyFill="1" applyAlignment="1">
      <alignment horizontal="center"/>
    </xf>
    <xf numFmtId="0" fontId="35" fillId="2" borderId="0" xfId="0" applyFont="1" applyFill="1"/>
    <xf numFmtId="0" fontId="36" fillId="0" borderId="0" xfId="0" applyFont="1" applyAlignment="1">
      <alignment horizontal="center"/>
    </xf>
    <xf numFmtId="0" fontId="35" fillId="0" borderId="0" xfId="0" applyFont="1"/>
    <xf numFmtId="3" fontId="0" fillId="2" borderId="3" xfId="0" applyNumberFormat="1" applyFill="1" applyBorder="1" applyAlignment="1">
      <alignment horizontal="center" vertical="center"/>
    </xf>
    <xf numFmtId="0" fontId="2" fillId="2" borderId="0" xfId="0" applyFont="1" applyFill="1" applyAlignment="1">
      <alignment horizontal="center"/>
    </xf>
    <xf numFmtId="0" fontId="38" fillId="2" borderId="0" xfId="0" applyFont="1" applyFill="1"/>
    <xf numFmtId="0" fontId="38" fillId="2" borderId="0" xfId="0" applyFont="1" applyFill="1" applyAlignment="1">
      <alignment vertical="center"/>
    </xf>
    <xf numFmtId="0" fontId="39" fillId="2" borderId="0" xfId="0" applyFont="1" applyFill="1" applyAlignment="1">
      <alignment horizontal="center" vertical="center"/>
    </xf>
    <xf numFmtId="0" fontId="38" fillId="2" borderId="0" xfId="0" applyFont="1" applyFill="1" applyAlignment="1">
      <alignment wrapText="1"/>
    </xf>
    <xf numFmtId="0" fontId="0" fillId="0" borderId="0" xfId="0" applyAlignment="1">
      <alignment wrapText="1"/>
    </xf>
    <xf numFmtId="0" fontId="38" fillId="2" borderId="0" xfId="0" applyFont="1" applyFill="1" applyAlignment="1">
      <alignment horizontal="center"/>
    </xf>
    <xf numFmtId="0" fontId="43" fillId="0" borderId="0" xfId="0" applyFont="1"/>
    <xf numFmtId="0" fontId="38" fillId="3" borderId="1" xfId="0" applyFont="1" applyFill="1" applyBorder="1" applyAlignment="1">
      <alignment horizontal="right" vertical="center"/>
    </xf>
    <xf numFmtId="0" fontId="38" fillId="2" borderId="1" xfId="0" applyFont="1" applyFill="1" applyBorder="1" applyAlignment="1" applyProtection="1">
      <alignment horizontal="left" vertical="center"/>
      <protection locked="0"/>
    </xf>
    <xf numFmtId="0" fontId="38" fillId="2" borderId="0" xfId="0" applyFont="1" applyFill="1" applyAlignment="1">
      <alignment horizontal="left" vertical="center"/>
    </xf>
    <xf numFmtId="0" fontId="38" fillId="2" borderId="0" xfId="0" applyFont="1" applyFill="1" applyAlignment="1">
      <alignment horizontal="center" vertical="center"/>
    </xf>
    <xf numFmtId="0" fontId="38" fillId="2" borderId="1" xfId="0" applyFont="1" applyFill="1" applyBorder="1" applyAlignment="1" applyProtection="1">
      <alignment horizontal="left" vertical="center" wrapText="1"/>
      <protection locked="0"/>
    </xf>
    <xf numFmtId="0" fontId="38" fillId="3" borderId="1" xfId="0" applyFont="1" applyFill="1" applyBorder="1" applyAlignment="1">
      <alignment horizontal="right" vertical="center" wrapText="1"/>
    </xf>
    <xf numFmtId="3" fontId="38" fillId="2" borderId="1" xfId="0" applyNumberFormat="1" applyFont="1" applyFill="1" applyBorder="1" applyAlignment="1" applyProtection="1">
      <alignment horizontal="left" vertical="center" wrapText="1"/>
      <protection locked="0"/>
    </xf>
    <xf numFmtId="0" fontId="38" fillId="16" borderId="0" xfId="0" applyFont="1" applyFill="1" applyAlignment="1">
      <alignment wrapText="1"/>
    </xf>
    <xf numFmtId="0" fontId="38" fillId="16" borderId="0" xfId="0" applyFont="1" applyFill="1"/>
    <xf numFmtId="0" fontId="39" fillId="6" borderId="4"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42" fillId="3" borderId="4" xfId="0" applyFont="1" applyFill="1" applyBorder="1" applyAlignment="1">
      <alignment horizontal="center" vertical="center" wrapText="1"/>
    </xf>
    <xf numFmtId="0" fontId="46" fillId="6" borderId="2" xfId="0" applyFont="1" applyFill="1" applyBorder="1" applyAlignment="1">
      <alignment horizontal="center" vertical="center"/>
    </xf>
    <xf numFmtId="0" fontId="46" fillId="6" borderId="2"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38" fillId="2" borderId="1" xfId="0" applyFont="1" applyFill="1" applyBorder="1" applyAlignment="1">
      <alignment horizontal="center" vertical="center"/>
    </xf>
    <xf numFmtId="0" fontId="38" fillId="2" borderId="1" xfId="0" applyFont="1" applyFill="1" applyBorder="1" applyAlignment="1" applyProtection="1">
      <alignment vertical="center"/>
      <protection locked="0"/>
    </xf>
    <xf numFmtId="0" fontId="43" fillId="9" borderId="1" xfId="0" applyFont="1" applyFill="1" applyBorder="1" applyAlignment="1" applyProtection="1">
      <alignment vertical="center"/>
      <protection locked="0"/>
    </xf>
    <xf numFmtId="0" fontId="38" fillId="2" borderId="1" xfId="0" applyFont="1" applyFill="1" applyBorder="1" applyAlignment="1" applyProtection="1">
      <alignment horizontal="center" vertical="center"/>
      <protection locked="0"/>
    </xf>
    <xf numFmtId="0" fontId="43" fillId="9" borderId="1" xfId="0" applyFont="1" applyFill="1" applyBorder="1" applyAlignment="1" applyProtection="1">
      <alignment horizontal="center" vertical="center"/>
      <protection locked="0"/>
    </xf>
    <xf numFmtId="3" fontId="43" fillId="9" borderId="1" xfId="0" applyNumberFormat="1" applyFont="1" applyFill="1" applyBorder="1" applyAlignment="1" applyProtection="1">
      <alignment horizontal="center" vertical="center"/>
      <protection locked="0"/>
    </xf>
    <xf numFmtId="4" fontId="43" fillId="9" borderId="1" xfId="0" applyNumberFormat="1" applyFont="1" applyFill="1" applyBorder="1" applyAlignment="1" applyProtection="1">
      <alignment horizontal="center" vertical="center"/>
      <protection locked="0"/>
    </xf>
    <xf numFmtId="0" fontId="40" fillId="9" borderId="5" xfId="0" applyFont="1" applyFill="1" applyBorder="1" applyAlignment="1" applyProtection="1">
      <alignment vertical="center" wrapText="1"/>
      <protection locked="0"/>
    </xf>
    <xf numFmtId="0" fontId="40" fillId="0" borderId="5" xfId="0" applyFont="1" applyBorder="1" applyAlignment="1" applyProtection="1">
      <alignment vertical="center" wrapText="1"/>
      <protection locked="0"/>
    </xf>
    <xf numFmtId="4" fontId="43" fillId="2" borderId="1" xfId="0" applyNumberFormat="1" applyFont="1" applyFill="1" applyBorder="1" applyAlignment="1" applyProtection="1">
      <alignment horizontal="center" vertical="center"/>
      <protection locked="0"/>
    </xf>
    <xf numFmtId="0" fontId="40" fillId="9" borderId="5" xfId="0" applyFont="1" applyFill="1" applyBorder="1" applyAlignment="1" applyProtection="1">
      <alignment vertical="center"/>
      <protection locked="0"/>
    </xf>
    <xf numFmtId="0" fontId="40" fillId="9" borderId="1" xfId="0" applyFont="1" applyFill="1" applyBorder="1" applyAlignment="1" applyProtection="1">
      <alignment vertical="center"/>
      <protection locked="0"/>
    </xf>
    <xf numFmtId="0" fontId="41" fillId="2" borderId="0" xfId="0" applyFont="1" applyFill="1" applyAlignment="1" applyProtection="1">
      <alignment vertical="center" wrapText="1"/>
      <protection locked="0"/>
    </xf>
    <xf numFmtId="0" fontId="40" fillId="9" borderId="2" xfId="0" applyFont="1" applyFill="1" applyBorder="1" applyAlignment="1" applyProtection="1">
      <alignment vertical="center" wrapText="1"/>
      <protection locked="0"/>
    </xf>
    <xf numFmtId="0" fontId="40" fillId="2" borderId="0" xfId="0" applyFont="1" applyFill="1" applyAlignment="1" applyProtection="1">
      <alignment vertical="center" wrapText="1"/>
      <protection locked="0"/>
    </xf>
    <xf numFmtId="3" fontId="38" fillId="2" borderId="1" xfId="0" applyNumberFormat="1" applyFont="1" applyFill="1" applyBorder="1" applyAlignment="1" applyProtection="1">
      <alignment horizontal="center" vertical="center"/>
      <protection locked="0"/>
    </xf>
    <xf numFmtId="4" fontId="38" fillId="2" borderId="1" xfId="0" applyNumberFormat="1" applyFont="1" applyFill="1" applyBorder="1" applyAlignment="1" applyProtection="1">
      <alignment horizontal="center" vertical="center"/>
      <protection locked="0"/>
    </xf>
    <xf numFmtId="1" fontId="38" fillId="2" borderId="1" xfId="0" applyNumberFormat="1" applyFont="1" applyFill="1" applyBorder="1" applyAlignment="1" applyProtection="1">
      <alignment horizontal="center" vertical="center"/>
      <protection locked="0"/>
    </xf>
    <xf numFmtId="0" fontId="40" fillId="2" borderId="5" xfId="0" applyFont="1" applyFill="1" applyBorder="1" applyAlignment="1" applyProtection="1">
      <alignment vertical="center" wrapText="1"/>
      <protection locked="0"/>
    </xf>
    <xf numFmtId="0" fontId="40" fillId="8" borderId="0" xfId="0" applyFont="1" applyFill="1" applyAlignment="1">
      <alignment horizontal="left"/>
    </xf>
    <xf numFmtId="0" fontId="40" fillId="8" borderId="0" xfId="0" applyFont="1" applyFill="1"/>
    <xf numFmtId="0" fontId="39" fillId="3" borderId="1" xfId="0" applyFont="1" applyFill="1" applyBorder="1" applyAlignment="1">
      <alignment horizontal="center" vertical="center" wrapText="1"/>
    </xf>
    <xf numFmtId="0" fontId="40" fillId="2" borderId="0" xfId="0" applyFont="1" applyFill="1"/>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0" fillId="2" borderId="1" xfId="0" applyFont="1" applyFill="1" applyBorder="1" applyAlignment="1" applyProtection="1">
      <alignment horizontal="center" vertical="center"/>
      <protection locked="0"/>
    </xf>
    <xf numFmtId="0" fontId="40" fillId="2" borderId="2" xfId="0" applyFont="1" applyFill="1" applyBorder="1" applyAlignment="1" applyProtection="1">
      <alignment horizontal="left" vertical="center" wrapText="1"/>
      <protection locked="0"/>
    </xf>
    <xf numFmtId="3" fontId="40" fillId="2" borderId="1" xfId="0" applyNumberFormat="1" applyFont="1" applyFill="1" applyBorder="1" applyAlignment="1" applyProtection="1">
      <alignment horizontal="center" vertical="center"/>
      <protection locked="0"/>
    </xf>
    <xf numFmtId="0" fontId="40" fillId="2" borderId="2" xfId="0" applyFont="1" applyFill="1" applyBorder="1" applyAlignment="1" applyProtection="1">
      <alignment horizontal="center" vertical="center" wrapText="1"/>
      <protection locked="0"/>
    </xf>
    <xf numFmtId="4" fontId="40" fillId="2" borderId="1" xfId="0" applyNumberFormat="1" applyFont="1" applyFill="1" applyBorder="1" applyAlignment="1" applyProtection="1">
      <alignment horizontal="center" vertical="center" wrapText="1"/>
      <protection locked="0"/>
    </xf>
    <xf numFmtId="4" fontId="40" fillId="2" borderId="1" xfId="0" applyNumberFormat="1" applyFont="1" applyFill="1" applyBorder="1" applyAlignment="1" applyProtection="1">
      <alignment horizontal="center" vertical="center"/>
      <protection locked="0"/>
    </xf>
    <xf numFmtId="0" fontId="40" fillId="2" borderId="1" xfId="0" applyFont="1" applyFill="1" applyBorder="1" applyAlignment="1" applyProtection="1">
      <alignment horizontal="left" vertical="center"/>
      <protection locked="0"/>
    </xf>
    <xf numFmtId="0" fontId="40" fillId="2" borderId="0" xfId="0" applyFont="1" applyFill="1" applyAlignment="1">
      <alignment horizontal="center" vertical="center"/>
    </xf>
    <xf numFmtId="0" fontId="40" fillId="2" borderId="0" xfId="0" applyFont="1" applyFill="1" applyAlignment="1">
      <alignment horizontal="left"/>
    </xf>
    <xf numFmtId="0" fontId="42" fillId="6" borderId="1" xfId="0" applyFont="1" applyFill="1" applyBorder="1" applyAlignment="1">
      <alignment horizontal="center" vertical="center"/>
    </xf>
    <xf numFmtId="0" fontId="39" fillId="3" borderId="1" xfId="0" applyFont="1" applyFill="1" applyBorder="1" applyAlignment="1">
      <alignment horizontal="center" vertical="center"/>
    </xf>
    <xf numFmtId="0" fontId="42" fillId="6" borderId="1" xfId="0" applyFont="1" applyFill="1" applyBorder="1" applyAlignment="1">
      <alignment horizontal="center" vertical="center" wrapText="1"/>
    </xf>
    <xf numFmtId="0" fontId="38" fillId="0" borderId="1" xfId="0" applyFont="1" applyBorder="1" applyAlignment="1" applyProtection="1">
      <alignment horizontal="center" vertical="center"/>
      <protection locked="0"/>
    </xf>
    <xf numFmtId="0" fontId="38" fillId="0" borderId="1" xfId="0" applyFont="1" applyBorder="1" applyAlignment="1" applyProtection="1">
      <alignment horizontal="left" vertical="center"/>
      <protection locked="0"/>
    </xf>
    <xf numFmtId="0" fontId="38" fillId="0" borderId="1" xfId="0" applyFont="1" applyBorder="1" applyAlignment="1" applyProtection="1">
      <alignment vertical="center"/>
      <protection locked="0"/>
    </xf>
    <xf numFmtId="0" fontId="38" fillId="2" borderId="1" xfId="0" applyFont="1" applyFill="1" applyBorder="1" applyProtection="1">
      <protection locked="0"/>
    </xf>
    <xf numFmtId="0" fontId="54" fillId="12" borderId="0" xfId="5" applyFont="1" applyFill="1" applyAlignment="1">
      <alignment vertical="center"/>
    </xf>
    <xf numFmtId="0" fontId="54" fillId="2" borderId="0" xfId="5" applyFont="1" applyFill="1" applyAlignment="1">
      <alignment vertical="center"/>
    </xf>
    <xf numFmtId="0" fontId="40" fillId="3" borderId="1" xfId="5" applyFont="1" applyFill="1" applyBorder="1" applyAlignment="1">
      <alignment horizontal="right" vertical="center" wrapText="1"/>
    </xf>
    <xf numFmtId="0" fontId="40" fillId="2" borderId="0" xfId="5" applyFont="1" applyFill="1" applyAlignment="1">
      <alignment horizontal="right" vertical="center" wrapText="1"/>
    </xf>
    <xf numFmtId="3" fontId="40" fillId="0" borderId="0" xfId="5" applyNumberFormat="1" applyFont="1" applyAlignment="1">
      <alignment horizontal="center" vertical="center"/>
    </xf>
    <xf numFmtId="3" fontId="38" fillId="2" borderId="0" xfId="0" applyNumberFormat="1" applyFont="1" applyFill="1" applyAlignment="1">
      <alignment horizontal="center" vertical="center"/>
    </xf>
    <xf numFmtId="0" fontId="40" fillId="2" borderId="0" xfId="5" applyFont="1" applyFill="1" applyAlignment="1">
      <alignment horizontal="center" vertical="center" wrapText="1"/>
    </xf>
    <xf numFmtId="0" fontId="40" fillId="0" borderId="0" xfId="5" applyFont="1" applyAlignment="1">
      <alignment horizontal="right" vertical="center" wrapText="1"/>
    </xf>
    <xf numFmtId="3" fontId="38" fillId="0" borderId="0" xfId="0" applyNumberFormat="1" applyFont="1" applyAlignment="1">
      <alignment horizontal="center" vertical="center"/>
    </xf>
    <xf numFmtId="0" fontId="40" fillId="0" borderId="0" xfId="5" applyFont="1" applyAlignment="1">
      <alignment horizontal="left" vertical="center" wrapText="1"/>
    </xf>
    <xf numFmtId="0" fontId="38" fillId="0" borderId="0" xfId="0" applyFont="1" applyAlignment="1" applyProtection="1">
      <alignment vertical="top"/>
      <protection locked="0"/>
    </xf>
    <xf numFmtId="0" fontId="56" fillId="2" borderId="0" xfId="5" applyFont="1" applyFill="1" applyAlignment="1">
      <alignment wrapText="1"/>
    </xf>
    <xf numFmtId="0" fontId="40" fillId="2" borderId="0" xfId="5" applyFont="1" applyFill="1" applyAlignment="1">
      <alignment vertical="center" wrapText="1"/>
    </xf>
    <xf numFmtId="0" fontId="54" fillId="2" borderId="0" xfId="5" applyFont="1" applyFill="1" applyAlignment="1">
      <alignment vertical="center" wrapText="1"/>
    </xf>
    <xf numFmtId="0" fontId="38" fillId="17" borderId="1" xfId="0" applyFont="1" applyFill="1" applyBorder="1" applyAlignment="1">
      <alignment horizontal="center" vertical="center"/>
    </xf>
    <xf numFmtId="3" fontId="40" fillId="17" borderId="2" xfId="0" applyNumberFormat="1" applyFont="1" applyFill="1" applyBorder="1" applyAlignment="1">
      <alignment horizontal="center" vertical="center" wrapText="1"/>
    </xf>
    <xf numFmtId="165" fontId="40" fillId="17" borderId="2" xfId="0" applyNumberFormat="1" applyFont="1" applyFill="1" applyBorder="1" applyAlignment="1">
      <alignment horizontal="center" vertical="center" wrapText="1"/>
    </xf>
    <xf numFmtId="4" fontId="40" fillId="17" borderId="2" xfId="0" applyNumberFormat="1" applyFont="1" applyFill="1" applyBorder="1" applyAlignment="1">
      <alignment horizontal="center" vertical="center" wrapText="1"/>
    </xf>
    <xf numFmtId="2" fontId="38" fillId="17" borderId="1" xfId="0" applyNumberFormat="1" applyFont="1" applyFill="1" applyBorder="1" applyAlignment="1">
      <alignment horizontal="center" vertical="center"/>
    </xf>
    <xf numFmtId="0" fontId="40" fillId="17" borderId="2" xfId="0" applyFont="1" applyFill="1" applyBorder="1" applyAlignment="1">
      <alignment horizontal="center" vertical="center" wrapText="1"/>
    </xf>
    <xf numFmtId="0" fontId="38" fillId="17" borderId="1" xfId="0" applyFont="1" applyFill="1" applyBorder="1" applyAlignment="1">
      <alignment horizontal="center" vertical="center" wrapText="1"/>
    </xf>
    <xf numFmtId="4" fontId="38" fillId="17" borderId="1" xfId="0" applyNumberFormat="1" applyFont="1" applyFill="1" applyBorder="1" applyAlignment="1">
      <alignment horizontal="center" vertical="center"/>
    </xf>
    <xf numFmtId="1" fontId="38" fillId="17" borderId="1" xfId="0" applyNumberFormat="1" applyFont="1" applyFill="1" applyBorder="1" applyAlignment="1">
      <alignment horizontal="center" vertical="center"/>
    </xf>
    <xf numFmtId="0" fontId="40" fillId="3" borderId="1" xfId="5" applyFont="1" applyFill="1" applyBorder="1" applyAlignment="1">
      <alignment horizontal="center" vertical="center" wrapText="1"/>
    </xf>
    <xf numFmtId="3" fontId="38" fillId="17" borderId="1" xfId="0" applyNumberFormat="1" applyFont="1" applyFill="1" applyBorder="1" applyAlignment="1">
      <alignment horizontal="center" vertical="center"/>
    </xf>
    <xf numFmtId="0" fontId="54" fillId="8" borderId="1"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54" fillId="13" borderId="1" xfId="0" applyFont="1" applyFill="1" applyBorder="1" applyAlignment="1">
      <alignment horizontal="center" vertical="center" wrapText="1"/>
    </xf>
    <xf numFmtId="0" fontId="38" fillId="14" borderId="1" xfId="0" applyFont="1" applyFill="1" applyBorder="1" applyAlignment="1">
      <alignment horizontal="center" vertical="center" wrapText="1"/>
    </xf>
    <xf numFmtId="0" fontId="38" fillId="7" borderId="1" xfId="0" applyFont="1" applyFill="1" applyBorder="1" applyAlignment="1">
      <alignment horizontal="center" vertical="center"/>
    </xf>
    <xf numFmtId="0" fontId="54" fillId="12" borderId="1" xfId="0" applyFont="1" applyFill="1" applyBorder="1" applyAlignment="1">
      <alignment horizontal="center" vertical="center"/>
    </xf>
    <xf numFmtId="0" fontId="40" fillId="4" borderId="1" xfId="0" applyFont="1" applyFill="1" applyBorder="1" applyAlignment="1">
      <alignment horizontal="center" vertical="center" wrapText="1"/>
    </xf>
    <xf numFmtId="0" fontId="39" fillId="2" borderId="1" xfId="0" applyFont="1" applyFill="1" applyBorder="1" applyAlignment="1">
      <alignment horizontal="center" vertical="center"/>
    </xf>
    <xf numFmtId="167" fontId="38" fillId="0" borderId="2" xfId="0" applyNumberFormat="1" applyFont="1" applyBorder="1" applyAlignment="1">
      <alignment horizontal="center" vertical="center"/>
    </xf>
    <xf numFmtId="4" fontId="38" fillId="0" borderId="2" xfId="0" applyNumberFormat="1" applyFont="1" applyBorder="1" applyAlignment="1">
      <alignment horizontal="center" vertical="center"/>
    </xf>
    <xf numFmtId="10" fontId="38" fillId="2" borderId="1" xfId="0" applyNumberFormat="1" applyFont="1" applyFill="1" applyBorder="1" applyAlignment="1">
      <alignment horizontal="center" vertical="center"/>
    </xf>
    <xf numFmtId="10" fontId="38" fillId="2" borderId="4" xfId="0" applyNumberFormat="1" applyFont="1" applyFill="1" applyBorder="1" applyAlignment="1">
      <alignment horizontal="center" vertical="center"/>
    </xf>
    <xf numFmtId="10" fontId="38" fillId="2" borderId="0" xfId="0" applyNumberFormat="1" applyFont="1" applyFill="1" applyAlignment="1">
      <alignment horizontal="center" vertical="center"/>
    </xf>
    <xf numFmtId="4" fontId="38" fillId="0" borderId="10" xfId="0" applyNumberFormat="1" applyFont="1" applyBorder="1" applyAlignment="1">
      <alignment horizontal="center" vertical="center"/>
    </xf>
    <xf numFmtId="0" fontId="38" fillId="2" borderId="0" xfId="0" applyFont="1" applyFill="1" applyAlignment="1">
      <alignment horizontal="center" vertical="center" wrapText="1"/>
    </xf>
    <xf numFmtId="0" fontId="38" fillId="0" borderId="8" xfId="0" applyFont="1" applyBorder="1" applyAlignment="1">
      <alignment vertical="top" wrapText="1"/>
    </xf>
    <xf numFmtId="0" fontId="57" fillId="0" borderId="7" xfId="0" applyFont="1" applyBorder="1" applyAlignment="1">
      <alignment vertical="top" wrapText="1"/>
    </xf>
    <xf numFmtId="0" fontId="60" fillId="0" borderId="14" xfId="0" applyFont="1" applyBorder="1" applyAlignment="1">
      <alignment vertical="top" wrapText="1"/>
    </xf>
    <xf numFmtId="0" fontId="59" fillId="0" borderId="7" xfId="0" applyFont="1" applyBorder="1" applyAlignment="1">
      <alignment vertical="top" wrapText="1"/>
    </xf>
    <xf numFmtId="0" fontId="0" fillId="2" borderId="5" xfId="0" applyFill="1" applyBorder="1" applyAlignment="1">
      <alignment wrapText="1"/>
    </xf>
    <xf numFmtId="0" fontId="2" fillId="2" borderId="0" xfId="0" applyFont="1" applyFill="1" applyAlignment="1">
      <alignment horizontal="center" vertical="center"/>
    </xf>
    <xf numFmtId="0" fontId="42" fillId="2" borderId="7" xfId="0" applyFont="1" applyFill="1" applyBorder="1" applyAlignment="1">
      <alignment vertical="top"/>
    </xf>
    <xf numFmtId="0" fontId="39" fillId="18" borderId="7" xfId="0" applyFont="1" applyFill="1" applyBorder="1"/>
    <xf numFmtId="0" fontId="39" fillId="2" borderId="14" xfId="0" applyFont="1" applyFill="1" applyBorder="1" applyAlignment="1">
      <alignment vertical="top" wrapText="1"/>
    </xf>
    <xf numFmtId="0" fontId="39" fillId="18" borderId="8" xfId="0" applyFont="1" applyFill="1" applyBorder="1" applyAlignment="1">
      <alignment wrapText="1"/>
    </xf>
    <xf numFmtId="0" fontId="38" fillId="2" borderId="17" xfId="0" applyFont="1" applyFill="1" applyBorder="1" applyAlignment="1">
      <alignment vertical="top" wrapText="1"/>
    </xf>
    <xf numFmtId="0" fontId="40" fillId="0" borderId="16" xfId="0" applyFont="1" applyBorder="1" applyAlignment="1">
      <alignment vertical="top" wrapText="1"/>
    </xf>
    <xf numFmtId="0" fontId="58" fillId="0" borderId="18" xfId="0" applyFont="1" applyBorder="1" applyAlignment="1">
      <alignment vertical="top" wrapText="1"/>
    </xf>
    <xf numFmtId="0" fontId="38" fillId="0" borderId="17" xfId="0" applyFont="1" applyBorder="1" applyAlignment="1">
      <alignment vertical="top" wrapText="1"/>
    </xf>
    <xf numFmtId="0" fontId="38" fillId="0" borderId="16" xfId="0" applyFont="1" applyBorder="1" applyAlignment="1">
      <alignment vertical="top" wrapText="1"/>
    </xf>
    <xf numFmtId="0" fontId="43" fillId="2" borderId="0" xfId="0" applyFont="1" applyFill="1" applyAlignment="1">
      <alignment vertical="center" wrapText="1"/>
    </xf>
    <xf numFmtId="0" fontId="38" fillId="0" borderId="0" xfId="0" applyFont="1" applyAlignment="1">
      <alignment vertical="center"/>
    </xf>
    <xf numFmtId="0" fontId="43" fillId="3" borderId="1" xfId="0" applyFont="1" applyFill="1" applyBorder="1" applyAlignment="1">
      <alignment horizontal="right" vertical="center" wrapText="1"/>
    </xf>
    <xf numFmtId="0" fontId="63" fillId="3" borderId="4" xfId="0" applyFont="1" applyFill="1" applyBorder="1" applyAlignment="1">
      <alignment horizontal="center" vertical="center" wrapText="1"/>
    </xf>
    <xf numFmtId="0" fontId="61" fillId="9" borderId="5" xfId="0" applyFont="1" applyFill="1" applyBorder="1" applyAlignment="1" applyProtection="1">
      <alignment vertical="center" wrapText="1"/>
      <protection locked="0"/>
    </xf>
    <xf numFmtId="0" fontId="61" fillId="2" borderId="1" xfId="0" applyFont="1" applyFill="1" applyBorder="1" applyAlignment="1" applyProtection="1">
      <alignment horizontal="left" vertical="center"/>
      <protection locked="0"/>
    </xf>
    <xf numFmtId="0" fontId="64" fillId="2" borderId="1" xfId="1" applyFont="1" applyFill="1" applyBorder="1" applyAlignment="1">
      <alignment horizontal="center" vertical="center" wrapText="1"/>
    </xf>
    <xf numFmtId="3" fontId="64" fillId="2" borderId="1" xfId="1" applyNumberFormat="1" applyFont="1" applyFill="1" applyBorder="1" applyAlignment="1">
      <alignment horizontal="center" vertical="center" wrapText="1"/>
    </xf>
    <xf numFmtId="0" fontId="65" fillId="2" borderId="0" xfId="2" applyFont="1" applyFill="1" applyAlignment="1">
      <alignment wrapText="1"/>
    </xf>
    <xf numFmtId="0" fontId="65" fillId="2" borderId="0" xfId="2" applyFont="1" applyFill="1"/>
    <xf numFmtId="0" fontId="64" fillId="2" borderId="1" xfId="1" applyFont="1" applyFill="1" applyBorder="1" applyAlignment="1">
      <alignment horizontal="left" vertical="center" wrapText="1"/>
    </xf>
    <xf numFmtId="0" fontId="67" fillId="2" borderId="1" xfId="1" applyFont="1" applyFill="1" applyBorder="1" applyAlignment="1">
      <alignment horizontal="left" vertical="center" wrapText="1"/>
    </xf>
    <xf numFmtId="0" fontId="68" fillId="2" borderId="1" xfId="1" applyFont="1" applyFill="1" applyBorder="1" applyAlignment="1">
      <alignment horizontal="center" vertical="center" wrapText="1"/>
    </xf>
    <xf numFmtId="3" fontId="68" fillId="2" borderId="1" xfId="1" applyNumberFormat="1" applyFont="1" applyFill="1" applyBorder="1" applyAlignment="1">
      <alignment horizontal="center" vertical="center" wrapText="1"/>
    </xf>
    <xf numFmtId="4" fontId="68" fillId="2" borderId="1" xfId="1" applyNumberFormat="1" applyFont="1" applyFill="1" applyBorder="1" applyAlignment="1">
      <alignment horizontal="center" vertical="center" wrapText="1"/>
    </xf>
    <xf numFmtId="164" fontId="68" fillId="2" borderId="1" xfId="1" applyNumberFormat="1" applyFont="1" applyFill="1" applyBorder="1" applyAlignment="1">
      <alignment horizontal="center" vertical="center" wrapText="1"/>
    </xf>
    <xf numFmtId="2" fontId="68" fillId="2" borderId="1" xfId="1" applyNumberFormat="1" applyFont="1" applyFill="1" applyBorder="1" applyAlignment="1">
      <alignment horizontal="center" vertical="center" wrapText="1"/>
    </xf>
    <xf numFmtId="0" fontId="65" fillId="2" borderId="0" xfId="2" applyFont="1" applyFill="1" applyAlignment="1">
      <alignment horizontal="center" vertical="center"/>
    </xf>
    <xf numFmtId="166" fontId="68" fillId="2" borderId="1" xfId="1" applyNumberFormat="1" applyFont="1" applyFill="1" applyBorder="1" applyAlignment="1">
      <alignment horizontal="center" vertical="center" wrapText="1"/>
    </xf>
    <xf numFmtId="0" fontId="67" fillId="2" borderId="1" xfId="2" applyFont="1" applyFill="1" applyBorder="1" applyAlignment="1">
      <alignment horizontal="left" vertical="center" wrapText="1"/>
    </xf>
    <xf numFmtId="0" fontId="64" fillId="2" borderId="1" xfId="2" applyFont="1" applyFill="1" applyBorder="1" applyAlignment="1">
      <alignment horizontal="center" vertical="center" wrapText="1"/>
    </xf>
    <xf numFmtId="0" fontId="68" fillId="2" borderId="1" xfId="2" applyFont="1" applyFill="1" applyBorder="1" applyAlignment="1">
      <alignment horizontal="center" vertical="center" wrapText="1"/>
    </xf>
    <xf numFmtId="0" fontId="67" fillId="2" borderId="0" xfId="2" applyFont="1" applyFill="1" applyAlignment="1">
      <alignment horizontal="left" vertical="center" wrapText="1"/>
    </xf>
    <xf numFmtId="0" fontId="64" fillId="2" borderId="0" xfId="2" applyFont="1" applyFill="1" applyAlignment="1">
      <alignment horizontal="center" vertical="center" wrapText="1"/>
    </xf>
    <xf numFmtId="0" fontId="68" fillId="2" borderId="0" xfId="2" applyFont="1" applyFill="1" applyAlignment="1">
      <alignment horizontal="center" vertical="center" wrapText="1"/>
    </xf>
    <xf numFmtId="166" fontId="68" fillId="2" borderId="0" xfId="2" applyNumberFormat="1" applyFont="1" applyFill="1" applyAlignment="1">
      <alignment horizontal="center" vertical="center" wrapText="1"/>
    </xf>
    <xf numFmtId="0" fontId="64" fillId="2" borderId="0" xfId="2" applyFont="1" applyFill="1" applyAlignment="1">
      <alignment horizontal="left" vertical="center" wrapText="1"/>
    </xf>
    <xf numFmtId="0" fontId="65" fillId="0" borderId="0" xfId="2" applyFont="1"/>
    <xf numFmtId="0" fontId="46" fillId="3" borderId="4" xfId="0" applyFont="1" applyFill="1" applyBorder="1" applyAlignment="1">
      <alignment horizontal="center" vertical="center" wrapText="1"/>
    </xf>
    <xf numFmtId="0" fontId="15" fillId="2" borderId="0" xfId="0" applyFont="1" applyFill="1" applyAlignment="1">
      <alignment vertical="center"/>
    </xf>
    <xf numFmtId="0" fontId="40" fillId="3" borderId="1" xfId="0" applyFont="1" applyFill="1" applyBorder="1" applyAlignment="1">
      <alignment horizontal="right" vertical="center" wrapText="1"/>
    </xf>
    <xf numFmtId="0" fontId="40" fillId="0" borderId="1" xfId="5" applyFont="1" applyBorder="1" applyAlignment="1" applyProtection="1">
      <alignment horizontal="center" vertical="center" wrapText="1"/>
      <protection locked="0"/>
    </xf>
    <xf numFmtId="3" fontId="40" fillId="2" borderId="1" xfId="5" applyNumberFormat="1" applyFont="1" applyFill="1" applyBorder="1" applyAlignment="1" applyProtection="1">
      <alignment horizontal="center" vertical="center"/>
      <protection locked="0"/>
    </xf>
    <xf numFmtId="3" fontId="40" fillId="0" borderId="1" xfId="5" applyNumberFormat="1" applyFont="1" applyBorder="1" applyAlignment="1" applyProtection="1">
      <alignment horizontal="center" vertical="center"/>
      <protection locked="0"/>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3" xfId="0" applyFont="1" applyBorder="1" applyAlignment="1">
      <alignment horizontal="left" vertical="center" wrapText="1"/>
    </xf>
    <xf numFmtId="0" fontId="40" fillId="0" borderId="16" xfId="0" applyFont="1" applyBorder="1" applyAlignment="1">
      <alignment horizontal="left" vertical="center" wrapText="1"/>
    </xf>
    <xf numFmtId="0" fontId="40" fillId="2" borderId="0" xfId="0" applyFont="1" applyFill="1" applyAlignment="1">
      <alignment horizontal="left" vertical="top" wrapText="1"/>
    </xf>
    <xf numFmtId="0" fontId="71" fillId="2" borderId="0" xfId="0" applyFont="1" applyFill="1" applyAlignment="1">
      <alignment horizontal="left" vertical="top" wrapText="1"/>
    </xf>
    <xf numFmtId="0" fontId="39" fillId="18" borderId="8" xfId="0" applyFont="1" applyFill="1" applyBorder="1" applyAlignment="1">
      <alignment horizontal="left"/>
    </xf>
    <xf numFmtId="0" fontId="39" fillId="18" borderId="3" xfId="0" applyFont="1" applyFill="1" applyBorder="1" applyAlignment="1">
      <alignment horizontal="left"/>
    </xf>
    <xf numFmtId="0" fontId="40" fillId="2" borderId="8" xfId="0" applyFont="1" applyFill="1" applyBorder="1" applyAlignment="1">
      <alignment horizontal="left" vertical="center" wrapText="1"/>
    </xf>
    <xf numFmtId="0" fontId="38" fillId="2" borderId="12" xfId="0" applyFont="1" applyFill="1" applyBorder="1" applyAlignment="1">
      <alignment horizontal="center" vertical="top" wrapText="1"/>
    </xf>
    <xf numFmtId="0" fontId="72" fillId="2" borderId="0" xfId="6" applyFont="1" applyFill="1" applyAlignment="1">
      <alignment horizontal="left" vertical="top" wrapText="1"/>
    </xf>
    <xf numFmtId="0" fontId="40" fillId="0" borderId="16" xfId="0" applyFont="1" applyBorder="1" applyAlignment="1">
      <alignment horizontal="left" vertical="center"/>
    </xf>
    <xf numFmtId="0" fontId="40" fillId="0" borderId="8" xfId="0" applyFont="1" applyBorder="1" applyAlignment="1">
      <alignment horizontal="left" vertical="center"/>
    </xf>
    <xf numFmtId="0" fontId="40" fillId="0" borderId="3" xfId="0" applyFont="1" applyBorder="1" applyAlignment="1">
      <alignment horizontal="left" vertical="center"/>
    </xf>
    <xf numFmtId="0" fontId="38" fillId="5" borderId="1" xfId="0" applyFont="1" applyFill="1" applyBorder="1" applyAlignment="1" applyProtection="1">
      <alignment horizontal="left" vertical="top" wrapText="1"/>
      <protection locked="0"/>
    </xf>
    <xf numFmtId="0" fontId="38" fillId="5" borderId="1" xfId="0" applyFont="1" applyFill="1" applyBorder="1" applyAlignment="1" applyProtection="1">
      <alignment horizontal="left" vertical="top"/>
      <protection locked="0"/>
    </xf>
    <xf numFmtId="0" fontId="39" fillId="5" borderId="1" xfId="0" applyFont="1" applyFill="1" applyBorder="1" applyAlignment="1" applyProtection="1">
      <alignment horizontal="left" vertical="top" wrapText="1"/>
      <protection locked="0"/>
    </xf>
    <xf numFmtId="0" fontId="42" fillId="2" borderId="6" xfId="0" applyFont="1" applyFill="1" applyBorder="1" applyAlignment="1">
      <alignment horizontal="center" vertical="center"/>
    </xf>
    <xf numFmtId="0" fontId="42" fillId="2" borderId="5" xfId="0" applyFont="1" applyFill="1" applyBorder="1" applyAlignment="1">
      <alignment horizontal="center" vertical="center"/>
    </xf>
    <xf numFmtId="0" fontId="42" fillId="3" borderId="7"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6" fillId="6" borderId="9" xfId="0" applyFont="1" applyFill="1" applyBorder="1" applyAlignment="1">
      <alignment horizontal="center" vertical="center"/>
    </xf>
    <xf numFmtId="0" fontId="46" fillId="6" borderId="2" xfId="0" applyFont="1" applyFill="1" applyBorder="1" applyAlignment="1">
      <alignment horizontal="center" vertical="center"/>
    </xf>
    <xf numFmtId="0" fontId="42" fillId="3" borderId="4"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6" borderId="4"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46" fillId="6" borderId="4" xfId="0" applyFont="1" applyFill="1" applyBorder="1" applyAlignment="1">
      <alignment horizontal="center" vertical="center"/>
    </xf>
    <xf numFmtId="0" fontId="42" fillId="6" borderId="6" xfId="0" applyFont="1" applyFill="1" applyBorder="1" applyAlignment="1">
      <alignment horizontal="center" vertical="center" wrapText="1"/>
    </xf>
    <xf numFmtId="0" fontId="42" fillId="6" borderId="5" xfId="0" applyFont="1" applyFill="1" applyBorder="1" applyAlignment="1">
      <alignment horizontal="center" vertical="center" wrapText="1"/>
    </xf>
    <xf numFmtId="0" fontId="38" fillId="5" borderId="13" xfId="0" applyFont="1" applyFill="1" applyBorder="1" applyAlignment="1" applyProtection="1">
      <alignment vertical="top" wrapText="1"/>
      <protection locked="0"/>
    </xf>
    <xf numFmtId="0" fontId="38" fillId="5" borderId="10" xfId="0" applyFont="1" applyFill="1" applyBorder="1" applyAlignment="1" applyProtection="1">
      <alignment vertical="top" wrapText="1"/>
      <protection locked="0"/>
    </xf>
    <xf numFmtId="0" fontId="38" fillId="5" borderId="6" xfId="0" applyFont="1" applyFill="1" applyBorder="1" applyAlignment="1" applyProtection="1">
      <alignment vertical="top" wrapText="1"/>
      <protection locked="0"/>
    </xf>
    <xf numFmtId="0" fontId="38" fillId="5" borderId="15" xfId="0" applyFont="1" applyFill="1" applyBorder="1" applyAlignment="1" applyProtection="1">
      <alignment vertical="top" wrapText="1"/>
      <protection locked="0"/>
    </xf>
    <xf numFmtId="0" fontId="38" fillId="5" borderId="0" xfId="0" applyFont="1" applyFill="1" applyAlignment="1" applyProtection="1">
      <alignment vertical="top" wrapText="1"/>
      <protection locked="0"/>
    </xf>
    <xf numFmtId="0" fontId="38" fillId="5" borderId="11" xfId="0" applyFont="1" applyFill="1" applyBorder="1" applyAlignment="1" applyProtection="1">
      <alignment vertical="top" wrapText="1"/>
      <protection locked="0"/>
    </xf>
    <xf numFmtId="0" fontId="38" fillId="5" borderId="14" xfId="0" applyFont="1" applyFill="1" applyBorder="1" applyAlignment="1" applyProtection="1">
      <alignment vertical="top" wrapText="1"/>
      <protection locked="0"/>
    </xf>
    <xf numFmtId="0" fontId="38" fillId="5" borderId="12" xfId="0" applyFont="1" applyFill="1" applyBorder="1" applyAlignment="1" applyProtection="1">
      <alignment vertical="top" wrapText="1"/>
      <protection locked="0"/>
    </xf>
    <xf numFmtId="0" fontId="38" fillId="5" borderId="5" xfId="0" applyFont="1" applyFill="1" applyBorder="1" applyAlignment="1" applyProtection="1">
      <alignment vertical="top" wrapText="1"/>
      <protection locked="0"/>
    </xf>
    <xf numFmtId="0" fontId="39" fillId="6" borderId="1" xfId="0" applyFont="1" applyFill="1" applyBorder="1" applyAlignment="1">
      <alignment horizontal="center" vertical="center" wrapText="1"/>
    </xf>
    <xf numFmtId="0" fontId="43" fillId="5" borderId="13" xfId="0" applyFont="1" applyFill="1" applyBorder="1" applyAlignment="1" applyProtection="1">
      <alignment vertical="top" wrapText="1"/>
      <protection locked="0"/>
    </xf>
    <xf numFmtId="0" fontId="40" fillId="2" borderId="1" xfId="5" applyFont="1" applyFill="1" applyBorder="1" applyAlignment="1">
      <alignment horizontal="left" vertical="center" wrapText="1"/>
    </xf>
    <xf numFmtId="0" fontId="40" fillId="2" borderId="1" xfId="5" applyFont="1" applyFill="1" applyBorder="1" applyAlignment="1" applyProtection="1">
      <alignment horizontal="left" vertical="center"/>
      <protection locked="0"/>
    </xf>
    <xf numFmtId="0" fontId="38" fillId="6" borderId="7" xfId="0" applyFont="1" applyFill="1" applyBorder="1" applyAlignment="1">
      <alignment horizontal="center" vertical="center" wrapText="1"/>
    </xf>
    <xf numFmtId="0" fontId="38" fillId="6" borderId="8"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39" fillId="2" borderId="1" xfId="0" applyFont="1" applyFill="1" applyBorder="1" applyAlignment="1">
      <alignment horizontal="center" vertical="center"/>
    </xf>
    <xf numFmtId="0" fontId="38" fillId="2" borderId="1" xfId="0" applyFont="1" applyFill="1" applyBorder="1" applyAlignment="1">
      <alignment horizontal="center" vertical="center"/>
    </xf>
    <xf numFmtId="0" fontId="39" fillId="2" borderId="7" xfId="0" applyFont="1" applyFill="1" applyBorder="1" applyAlignment="1">
      <alignment horizontal="center" vertical="center"/>
    </xf>
    <xf numFmtId="0" fontId="39" fillId="2" borderId="8" xfId="0" applyFont="1" applyFill="1" applyBorder="1" applyAlignment="1">
      <alignment horizontal="center" vertical="center"/>
    </xf>
    <xf numFmtId="0" fontId="39" fillId="2" borderId="3"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9" xfId="0" applyFont="1" applyFill="1" applyBorder="1" applyAlignment="1">
      <alignment horizontal="center" vertical="center"/>
    </xf>
    <xf numFmtId="0" fontId="38" fillId="2" borderId="2" xfId="0" applyFont="1" applyFill="1" applyBorder="1" applyAlignment="1">
      <alignment horizontal="center" vertical="center"/>
    </xf>
    <xf numFmtId="0" fontId="54" fillId="8" borderId="7" xfId="0" applyFont="1" applyFill="1" applyBorder="1" applyAlignment="1">
      <alignment horizontal="center" vertical="center" wrapText="1"/>
    </xf>
    <xf numFmtId="0" fontId="54" fillId="8" borderId="8" xfId="0" applyFont="1" applyFill="1" applyBorder="1" applyAlignment="1">
      <alignment horizontal="center" vertical="center" wrapText="1"/>
    </xf>
    <xf numFmtId="0" fontId="54" fillId="8" borderId="3" xfId="0" applyFont="1" applyFill="1" applyBorder="1" applyAlignment="1">
      <alignment horizontal="center" vertical="center" wrapText="1"/>
    </xf>
    <xf numFmtId="0" fontId="54" fillId="10" borderId="7" xfId="0" applyFont="1" applyFill="1" applyBorder="1" applyAlignment="1">
      <alignment horizontal="center" vertical="center" wrapText="1"/>
    </xf>
    <xf numFmtId="0" fontId="54" fillId="10" borderId="8" xfId="0" applyFont="1" applyFill="1" applyBorder="1" applyAlignment="1">
      <alignment horizontal="center" vertical="center" wrapText="1"/>
    </xf>
    <xf numFmtId="0" fontId="54" fillId="10" borderId="3" xfId="0" applyFont="1" applyFill="1" applyBorder="1" applyAlignment="1">
      <alignment horizontal="center" vertical="center" wrapText="1"/>
    </xf>
    <xf numFmtId="0" fontId="38" fillId="7" borderId="4" xfId="0" applyFont="1" applyFill="1" applyBorder="1" applyAlignment="1">
      <alignment horizontal="center" vertical="center"/>
    </xf>
    <xf numFmtId="0" fontId="38" fillId="7" borderId="2" xfId="0" applyFont="1" applyFill="1" applyBorder="1" applyAlignment="1">
      <alignment horizontal="center" vertical="center"/>
    </xf>
    <xf numFmtId="0" fontId="40" fillId="4" borderId="4"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54" fillId="12" borderId="4" xfId="0" applyFont="1" applyFill="1" applyBorder="1" applyAlignment="1">
      <alignment horizontal="center" vertical="center"/>
    </xf>
    <xf numFmtId="0" fontId="54" fillId="12" borderId="2" xfId="0" applyFont="1" applyFill="1" applyBorder="1" applyAlignment="1">
      <alignment horizontal="center" vertical="center"/>
    </xf>
    <xf numFmtId="0" fontId="38" fillId="11" borderId="7"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3" xfId="0" applyFill="1" applyBorder="1" applyAlignment="1">
      <alignment horizontal="left" vertical="center"/>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32" fillId="2" borderId="1" xfId="0" applyFont="1" applyFill="1" applyBorder="1" applyAlignment="1">
      <alignment horizontal="left" vertical="center"/>
    </xf>
    <xf numFmtId="0" fontId="18" fillId="2" borderId="1" xfId="0" applyFont="1" applyFill="1" applyBorder="1" applyAlignment="1">
      <alignment vertical="center" wrapText="1"/>
    </xf>
    <xf numFmtId="0" fontId="32" fillId="2" borderId="1" xfId="0" applyFont="1" applyFill="1" applyBorder="1" applyAlignment="1">
      <alignment horizontal="center" vertical="center"/>
    </xf>
    <xf numFmtId="0" fontId="67" fillId="2" borderId="1" xfId="1" applyFont="1" applyFill="1" applyBorder="1" applyAlignment="1">
      <alignment horizontal="left" vertical="center" wrapText="1"/>
    </xf>
    <xf numFmtId="0" fontId="64" fillId="2" borderId="1" xfId="1" applyFont="1" applyFill="1" applyBorder="1" applyAlignment="1">
      <alignment horizontal="center" vertical="center" wrapText="1"/>
    </xf>
    <xf numFmtId="3" fontId="64" fillId="3" borderId="1" xfId="1" applyNumberFormat="1" applyFont="1" applyFill="1" applyBorder="1" applyAlignment="1">
      <alignment horizontal="center" vertical="center" wrapText="1"/>
    </xf>
    <xf numFmtId="165" fontId="64" fillId="2" borderId="1" xfId="1" applyNumberFormat="1" applyFont="1" applyFill="1" applyBorder="1" applyAlignment="1">
      <alignment horizontal="center" vertical="center" wrapText="1"/>
    </xf>
    <xf numFmtId="0" fontId="68" fillId="2" borderId="1" xfId="1" applyFont="1" applyFill="1" applyBorder="1" applyAlignment="1">
      <alignment horizontal="center" vertical="center" wrapText="1"/>
    </xf>
    <xf numFmtId="0" fontId="21" fillId="2" borderId="1" xfId="0" applyFont="1" applyFill="1" applyBorder="1" applyAlignment="1">
      <alignment horizontal="left"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3" xfId="0" applyFont="1" applyFill="1" applyBorder="1" applyAlignment="1">
      <alignment horizontal="center" vertical="center"/>
    </xf>
    <xf numFmtId="0" fontId="18" fillId="0" borderId="7" xfId="0" applyFont="1" applyBorder="1" applyAlignment="1">
      <alignment vertical="center" wrapText="1"/>
    </xf>
    <xf numFmtId="0" fontId="18" fillId="0" borderId="8" xfId="0" applyFont="1" applyBorder="1" applyAlignment="1">
      <alignment vertical="center"/>
    </xf>
    <xf numFmtId="0" fontId="18" fillId="0" borderId="3" xfId="0" applyFont="1" applyBorder="1" applyAlignment="1">
      <alignment vertical="center"/>
    </xf>
    <xf numFmtId="0" fontId="3" fillId="0" borderId="7" xfId="3" applyFont="1" applyBorder="1" applyAlignment="1">
      <alignment vertical="center" wrapText="1"/>
    </xf>
    <xf numFmtId="0" fontId="3" fillId="0" borderId="8" xfId="3" applyFont="1" applyBorder="1" applyAlignment="1">
      <alignment vertical="center"/>
    </xf>
    <xf numFmtId="0" fontId="3" fillId="0" borderId="3" xfId="3" applyFont="1" applyBorder="1" applyAlignment="1">
      <alignment vertical="center"/>
    </xf>
    <xf numFmtId="0" fontId="3" fillId="0" borderId="8" xfId="3" applyFont="1" applyBorder="1" applyAlignment="1">
      <alignment vertical="center" wrapText="1"/>
    </xf>
    <xf numFmtId="0" fontId="3" fillId="0" borderId="3" xfId="3" applyFont="1" applyBorder="1" applyAlignment="1">
      <alignment vertical="center" wrapText="1"/>
    </xf>
    <xf numFmtId="0" fontId="3" fillId="2" borderId="7" xfId="3" applyFont="1" applyFill="1" applyBorder="1" applyAlignment="1">
      <alignment horizontal="lef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44" fillId="12" borderId="0" xfId="5" applyFont="1" applyFill="1" applyAlignment="1">
      <alignment horizontal="left" vertical="center"/>
    </xf>
    <xf numFmtId="0" fontId="44" fillId="19" borderId="12" xfId="5" applyFont="1" applyFill="1" applyBorder="1" applyAlignment="1">
      <alignment horizontal="left" vertical="center"/>
    </xf>
    <xf numFmtId="0" fontId="44" fillId="19" borderId="12" xfId="5" applyFont="1" applyFill="1" applyBorder="1" applyAlignment="1">
      <alignment vertical="center"/>
    </xf>
    <xf numFmtId="0" fontId="38" fillId="19" borderId="0" xfId="0" applyFont="1" applyFill="1"/>
    <xf numFmtId="0" fontId="44" fillId="8" borderId="12" xfId="5" applyFont="1" applyFill="1" applyBorder="1" applyAlignment="1">
      <alignment vertical="center"/>
    </xf>
    <xf numFmtId="0" fontId="44" fillId="16" borderId="0" xfId="5" applyFont="1" applyFill="1" applyAlignment="1">
      <alignment horizontal="left" vertical="center"/>
    </xf>
  </cellXfs>
  <cellStyles count="7">
    <cellStyle name="Lien hypertexte" xfId="6" builtinId="8"/>
    <cellStyle name="Normal" xfId="0" builtinId="0"/>
    <cellStyle name="Normal 2" xfId="4" xr:uid="{C655AE41-2810-0147-AE66-AB468D35FA63}"/>
    <cellStyle name="Normal 2 2" xfId="5" xr:uid="{02DF88E6-CEB8-1247-B80B-244997C6BAB9}"/>
    <cellStyle name="Normal 3" xfId="2" xr:uid="{642D8222-2EBA-8E4E-BF5B-995C283660F9}"/>
    <cellStyle name="Normal 6" xfId="3" xr:uid="{3CCD1B11-D0F1-9B40-9D64-A86B352FCEE1}"/>
    <cellStyle name="Normal_tabeau croisé dynamique Équipements Motorisés" xfId="1" xr:uid="{2538186A-9073-1C45-A470-BA409A9AC378}"/>
  </cellStyles>
  <dxfs count="0"/>
  <tableStyles count="0" defaultTableStyle="TableStyleMedium2" defaultPivotStyle="PivotStyleLight16"/>
  <colors>
    <mruColors>
      <color rgb="FFFFAFAF"/>
      <color rgb="FF2B2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fr-CA"/>
              <a:t>Émissions annuelles par secteur (%)</a:t>
            </a:r>
          </a:p>
        </c:rich>
      </c:tx>
      <c:layout>
        <c:manualLayout>
          <c:xMode val="edge"/>
          <c:yMode val="edge"/>
          <c:x val="0.20667260057048803"/>
          <c:y val="2.15073221666219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fr-FR"/>
        </a:p>
      </c:txPr>
    </c:title>
    <c:autoTitleDeleted val="0"/>
    <c:plotArea>
      <c:layout/>
      <c:pie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BDA-DD42-94EE-4DDA682FB72D}"/>
              </c:ext>
            </c:extLst>
          </c:dPt>
          <c:dPt>
            <c:idx val="1"/>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3-9BDA-DD42-94EE-4DDA682FB72D}"/>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9BDA-DD42-94EE-4DDA682FB72D}"/>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9BDA-DD42-94EE-4DDA682FB72D}"/>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B-DAF5-4C95-BB33-8B2FA0659E76}"/>
              </c:ext>
            </c:extLst>
          </c:dPt>
          <c:dPt>
            <c:idx val="5"/>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D-DAF5-4C95-BB33-8B2FA0659E76}"/>
              </c:ext>
            </c:extLst>
          </c:dPt>
          <c:dPt>
            <c:idx val="6"/>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D-2A6D-423E-9117-3DC01F79CB19}"/>
              </c:ext>
            </c:extLst>
          </c:dPt>
          <c:dLbls>
            <c:dLbl>
              <c:idx val="6"/>
              <c:delete val="1"/>
              <c:extLst>
                <c:ext xmlns:c15="http://schemas.microsoft.com/office/drawing/2012/chart" uri="{CE6537A1-D6FC-4f65-9D91-7224C49458BB}"/>
                <c:ext xmlns:c16="http://schemas.microsoft.com/office/drawing/2014/chart" uri="{C3380CC4-5D6E-409C-BE32-E72D297353CC}">
                  <c16:uniqueId val="{0000000D-2A6D-423E-9117-3DC01F79CB19}"/>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dk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Résultats!$A$10:$G$10</c:f>
              <c:strCache>
                <c:ptCount val="7"/>
                <c:pt idx="0">
                  <c:v>IMMEUBLES VILLE</c:v>
                </c:pt>
                <c:pt idx="1">
                  <c:v>IMMEUBLES AUTRES</c:v>
                </c:pt>
                <c:pt idx="2">
                  <c:v>ÉQUIPEMENTS MOTORISÉS VILLE</c:v>
                </c:pt>
                <c:pt idx="3">
                  <c:v>ÉQUIPEMENTS MOTORISÉS AUTRES</c:v>
                </c:pt>
                <c:pt idx="4">
                  <c:v>RÉFRIGÉRANTS</c:v>
                </c:pt>
                <c:pt idx="5">
                  <c:v>STEU</c:v>
                </c:pt>
                <c:pt idx="6">
                  <c:v>ÉLECTRICITÉ</c:v>
                </c:pt>
              </c:strCache>
            </c:strRef>
          </c:cat>
          <c:val>
            <c:numRef>
              <c:f>Résultats!$A$11:$G$11</c:f>
              <c:numCache>
                <c:formatCode>#\ ##0.0000</c:formatCode>
                <c:ptCount val="7"/>
                <c:pt idx="0">
                  <c:v>0</c:v>
                </c:pt>
                <c:pt idx="1">
                  <c:v>0</c:v>
                </c:pt>
                <c:pt idx="2" formatCode="#,##0.00">
                  <c:v>0</c:v>
                </c:pt>
                <c:pt idx="3" formatCode="#,##0.00">
                  <c:v>0</c:v>
                </c:pt>
                <c:pt idx="4" formatCode="#,##0.00">
                  <c:v>2.5454545454545454</c:v>
                </c:pt>
                <c:pt idx="5" formatCode="#,##0.00">
                  <c:v>223.63115244234132</c:v>
                </c:pt>
                <c:pt idx="6" formatCode="#,##0.00">
                  <c:v>0</c:v>
                </c:pt>
              </c:numCache>
            </c:numRef>
          </c:val>
          <c:extLst>
            <c:ext xmlns:c16="http://schemas.microsoft.com/office/drawing/2014/chart" uri="{C3380CC4-5D6E-409C-BE32-E72D297353CC}">
              <c16:uniqueId val="{0000000C-9BDA-DD42-94EE-4DDA682FB72D}"/>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4403292364435749"/>
          <c:y val="0.30631268533860539"/>
          <c:w val="0.34917645440061706"/>
          <c:h val="0.560111118897754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fr-CA"/>
              <a:t>Émissions annuelles excluant</a:t>
            </a:r>
            <a:r>
              <a:rPr lang="fr-CA" baseline="0"/>
              <a:t> le STEU</a:t>
            </a:r>
            <a:r>
              <a:rPr lang="fr-CA"/>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fr-FR"/>
        </a:p>
      </c:txPr>
    </c:title>
    <c:autoTitleDeleted val="0"/>
    <c:plotArea>
      <c:layout/>
      <c:pie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70B-4406-B9B6-1A407A172A42}"/>
              </c:ext>
            </c:extLst>
          </c:dPt>
          <c:dPt>
            <c:idx val="1"/>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3-170B-4406-B9B6-1A407A172A42}"/>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170B-4406-B9B6-1A407A172A42}"/>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170B-4406-B9B6-1A407A172A42}"/>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9-170B-4406-B9B6-1A407A172A42}"/>
              </c:ext>
            </c:extLst>
          </c:dPt>
          <c:dPt>
            <c:idx val="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D-170B-4406-B9B6-1A407A172A42}"/>
              </c:ext>
            </c:extLst>
          </c:dPt>
          <c:dLbls>
            <c:dLbl>
              <c:idx val="5"/>
              <c:delete val="1"/>
              <c:extLst>
                <c:ext xmlns:c15="http://schemas.microsoft.com/office/drawing/2012/chart" uri="{CE6537A1-D6FC-4f65-9D91-7224C49458BB}"/>
                <c:ext xmlns:c16="http://schemas.microsoft.com/office/drawing/2014/chart" uri="{C3380CC4-5D6E-409C-BE32-E72D297353CC}">
                  <c16:uniqueId val="{0000000D-170B-4406-B9B6-1A407A172A4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dk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Résultats!$A$10:$G$10</c15:sqref>
                  </c15:fullRef>
                </c:ext>
              </c:extLst>
              <c:f>(Résultats!$A$10:$E$10,Résultats!$G$10)</c:f>
              <c:strCache>
                <c:ptCount val="6"/>
                <c:pt idx="0">
                  <c:v>IMMEUBLES VILLE</c:v>
                </c:pt>
                <c:pt idx="1">
                  <c:v>IMMEUBLES AUTRES</c:v>
                </c:pt>
                <c:pt idx="2">
                  <c:v>ÉQUIPEMENTS MOTORISÉS VILLE</c:v>
                </c:pt>
                <c:pt idx="3">
                  <c:v>ÉQUIPEMENTS MOTORISÉS AUTRES</c:v>
                </c:pt>
                <c:pt idx="4">
                  <c:v>RÉFRIGÉRANTS</c:v>
                </c:pt>
                <c:pt idx="5">
                  <c:v>ÉLECTRICITÉ</c:v>
                </c:pt>
              </c:strCache>
            </c:strRef>
          </c:cat>
          <c:val>
            <c:numRef>
              <c:extLst>
                <c:ext xmlns:c15="http://schemas.microsoft.com/office/drawing/2012/chart" uri="{02D57815-91ED-43cb-92C2-25804820EDAC}">
                  <c15:fullRef>
                    <c15:sqref>Résultats!$A$11:$G$11</c15:sqref>
                  </c15:fullRef>
                </c:ext>
              </c:extLst>
              <c:f>(Résultats!$A$11:$E$11,Résultats!$G$11)</c:f>
              <c:numCache>
                <c:formatCode>#\ ##0.0000</c:formatCode>
                <c:ptCount val="6"/>
                <c:pt idx="0">
                  <c:v>0</c:v>
                </c:pt>
                <c:pt idx="1">
                  <c:v>0</c:v>
                </c:pt>
                <c:pt idx="2" formatCode="#,##0.00">
                  <c:v>0</c:v>
                </c:pt>
                <c:pt idx="3" formatCode="#,##0.00">
                  <c:v>0</c:v>
                </c:pt>
                <c:pt idx="4" formatCode="#,##0.00">
                  <c:v>2.5454545454545454</c:v>
                </c:pt>
                <c:pt idx="5" formatCode="#,##0.00">
                  <c:v>0</c:v>
                </c:pt>
              </c:numCache>
            </c:numRef>
          </c:val>
          <c:extLst>
            <c:ext xmlns:c15="http://schemas.microsoft.com/office/drawing/2012/chart" uri="{02D57815-91ED-43cb-92C2-25804820EDAC}">
              <c15:categoryFilterExceptions>
                <c15:categoryFilterException>
                  <c15:sqref>Résultats!$F$11</c15:sqref>
                  <c15:spPr xmlns:c15="http://schemas.microsoft.com/office/drawing/2012/chart">
                    <a:solidFill>
                      <a:schemeClr val="accent4">
                        <a:lumMod val="75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2-170B-4406-B9B6-1A407A172A42}"/>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4403292364435749"/>
          <c:y val="0.30631268533860539"/>
          <c:w val="0.34917645440061706"/>
          <c:h val="0.560111118897754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fr-CA"/>
              <a:t>Équipements motorisés autres</a:t>
            </a:r>
            <a:r>
              <a:rPr lang="fr-CA" baseline="0"/>
              <a:t> (</a:t>
            </a:r>
            <a:r>
              <a:rPr lang="fr-CA"/>
              <a:t>sous-traitants)</a:t>
            </a:r>
            <a:r>
              <a:rPr lang="fr-CA" baseline="0"/>
              <a:t> </a:t>
            </a:r>
            <a:r>
              <a:rPr lang="fr-CA"/>
              <a:t>kg éq.CO2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cat>
            <c:numRef>
              <c:f>(ÉM!$C$3,ÉM!$C$5,ÉM!$C$6,ÉM!$C$7,ÉM!$C$11,ÉM!$C$12,ÉM!$C$13,ÉM!$C$14,ÉM!$C$15,ÉM!$C$16,ÉM!$C$17,ÉM!$C$18,ÉM!$C$20,ÉM!$C$22,ÉM!$C$23,ÉM!$C$24,ÉM!$C$25,ÉM!$C$30,ÉM!$C$31)</c:f>
              <c:numCache>
                <c:formatCode>General</c:formatCode>
                <c:ptCount val="19"/>
              </c:numCache>
            </c:numRef>
          </c:cat>
          <c:val>
            <c:numRef>
              <c:f>(ÉM!$O$3,ÉM!$O$5,ÉM!$O$6,ÉM!$O$8,ÉM!$O$11,ÉM!$O$12,ÉM!$O$13,ÉM!$O$14,ÉM!$O$15,ÉM!$O$16,ÉM!$O$17,ÉM!$O$19,ÉM!$O$20,ÉM!$O$24,ÉM!$O$25)</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FF3C-6345-8243-5844F0CB2B4D}"/>
            </c:ext>
          </c:extLst>
        </c:ser>
        <c:dLbls>
          <c:showLegendKey val="0"/>
          <c:showVal val="0"/>
          <c:showCatName val="0"/>
          <c:showSerName val="0"/>
          <c:showPercent val="0"/>
          <c:showBubbleSize val="0"/>
        </c:dLbls>
        <c:gapWidth val="219"/>
        <c:overlap val="-27"/>
        <c:axId val="1627018191"/>
        <c:axId val="1627019919"/>
      </c:barChart>
      <c:catAx>
        <c:axId val="162701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crossAx val="1627019919"/>
        <c:crosses val="autoZero"/>
        <c:auto val="1"/>
        <c:lblAlgn val="ctr"/>
        <c:lblOffset val="100"/>
        <c:noMultiLvlLbl val="0"/>
      </c:catAx>
      <c:valAx>
        <c:axId val="16270199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crossAx val="16270181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4-D8A2-004B-BB42-E605BDF8AA1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D8A2-004B-BB42-E605BDF8AA1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2ADB-4A6F-9A61-79413A1A519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D8A2-004B-BB42-E605BDF8AA10}"/>
              </c:ext>
            </c:extLst>
          </c:dPt>
          <c:cat>
            <c:strRef>
              <c:extLst>
                <c:ext xmlns:c15="http://schemas.microsoft.com/office/drawing/2012/chart" uri="{02D57815-91ED-43cb-92C2-25804820EDAC}">
                  <c15:fullRef>
                    <c15:sqref>Analyse!$A$44:$A$50</c15:sqref>
                  </c15:fullRef>
                </c:ext>
              </c:extLst>
              <c:f>(Analyse!$A$44:$A$46,Analyse!$A$49)</c:f>
              <c:strCache>
                <c:ptCount val="4"/>
                <c:pt idx="0">
                  <c:v>Diésel</c:v>
                </c:pt>
                <c:pt idx="1">
                  <c:v>Essence</c:v>
                </c:pt>
                <c:pt idx="2">
                  <c:v>Mazout léger</c:v>
                </c:pt>
                <c:pt idx="3">
                  <c:v>Électricité</c:v>
                </c:pt>
              </c:strCache>
            </c:strRef>
          </c:cat>
          <c:val>
            <c:numRef>
              <c:extLst>
                <c:ext xmlns:c15="http://schemas.microsoft.com/office/drawing/2012/chart" uri="{02D57815-91ED-43cb-92C2-25804820EDAC}">
                  <c15:fullRef>
                    <c15:sqref>Analyse!$B$44:$B$50</c15:sqref>
                  </c15:fullRef>
                </c:ext>
              </c:extLst>
              <c:f>(Analyse!$B$44:$B$46,Analyse!$B$49)</c:f>
              <c:numCache>
                <c:formatCode>#,##0</c:formatCode>
                <c:ptCount val="4"/>
                <c:pt idx="0">
                  <c:v>0</c:v>
                </c:pt>
                <c:pt idx="1">
                  <c:v>0</c:v>
                </c:pt>
                <c:pt idx="2">
                  <c:v>0</c:v>
                </c:pt>
                <c:pt idx="3">
                  <c:v>0</c:v>
                </c:pt>
              </c:numCache>
            </c:numRef>
          </c:val>
          <c:extLst>
            <c:ext xmlns:c15="http://schemas.microsoft.com/office/drawing/2012/chart" uri="{02D57815-91ED-43cb-92C2-25804820EDAC}">
              <c15:categoryFilterExceptions>
                <c15:categoryFilterException>
                  <c15:sqref>Analyse!$B$47</c15:sqref>
                  <c15:spPr xmlns:c15="http://schemas.microsoft.com/office/drawing/2012/chart">
                    <a:solidFill>
                      <a:schemeClr val="accent1">
                        <a:lumMod val="60000"/>
                      </a:schemeClr>
                    </a:solidFill>
                    <a:ln w="19050">
                      <a:solidFill>
                        <a:schemeClr val="lt1"/>
                      </a:solidFill>
                    </a:ln>
                    <a:effectLst/>
                  </c15:spPr>
                  <c15:bubble3D val="0"/>
                </c15:categoryFilterException>
                <c15:categoryFilterException>
                  <c15:sqref>Analyse!$B$48</c15:sqref>
                  <c15:spPr xmlns:c15="http://schemas.microsoft.com/office/drawing/2012/chart">
                    <a:solidFill>
                      <a:schemeClr val="accent4"/>
                    </a:solidFill>
                    <a:ln w="19050">
                      <a:solidFill>
                        <a:schemeClr val="lt1"/>
                      </a:solidFill>
                    </a:ln>
                    <a:effectLst/>
                  </c15:spPr>
                  <c15:bubble3D val="0"/>
                </c15:categoryFilterException>
                <c15:categoryFilterException>
                  <c15:sqref>Analyse!$B$50</c15:sqref>
                  <c15:spPr xmlns:c15="http://schemas.microsoft.com/office/drawing/2012/chart">
                    <a:solidFill>
                      <a:schemeClr val="accent1">
                        <a:lumMod val="6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D8A2-004B-BB42-E605BDF8AA1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4778011570491776"/>
          <c:y val="0.15114538844375414"/>
          <c:w val="0.23838030006016681"/>
          <c:h val="0.6476080037041112"/>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dk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fr-CA"/>
              <a:t>Équipements motorisés ville</a:t>
            </a:r>
            <a:r>
              <a:rPr lang="fr-CA" baseline="0"/>
              <a:t> (</a:t>
            </a:r>
            <a:r>
              <a:rPr lang="fr-CA"/>
              <a:t>kg éq.CO</a:t>
            </a:r>
            <a:r>
              <a:rPr lang="fr-CA" baseline="-25000"/>
              <a:t>2</a:t>
            </a:r>
            <a:r>
              <a:rPr lang="fr-CA"/>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cat>
            <c:numRef>
              <c:f>(ÉM!$C$4,ÉM!$C$8,ÉM!$C$9,ÉM!$C$10,ÉM!$C$19,ÉM!$C$21,ÉM!$C$26,ÉM!$C$27,ÉM!$C$28,ÉM!$C$29,ÉM!$C$32,ÉM!$C$33)</c:f>
              <c:numCache>
                <c:formatCode>General</c:formatCode>
                <c:ptCount val="12"/>
              </c:numCache>
            </c:numRef>
          </c:cat>
          <c:val>
            <c:numRef>
              <c:f>(ÉM!$O$4,ÉM!$O$7,ÉM!$O$9,ÉM!$O$10,ÉM!$O$18,ÉM!$O$21,ÉM!$O$22,ÉM!$O$23,ÉM!$O$29,ÉM!$O$30)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DED-3A49-B888-D64661A21904}"/>
            </c:ext>
          </c:extLst>
        </c:ser>
        <c:dLbls>
          <c:showLegendKey val="0"/>
          <c:showVal val="0"/>
          <c:showCatName val="0"/>
          <c:showSerName val="0"/>
          <c:showPercent val="0"/>
          <c:showBubbleSize val="0"/>
        </c:dLbls>
        <c:gapWidth val="219"/>
        <c:overlap val="-27"/>
        <c:axId val="1627018191"/>
        <c:axId val="1627019919"/>
      </c:barChart>
      <c:catAx>
        <c:axId val="162701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crossAx val="1627019919"/>
        <c:crosses val="autoZero"/>
        <c:auto val="1"/>
        <c:lblAlgn val="ctr"/>
        <c:lblOffset val="100"/>
        <c:noMultiLvlLbl val="0"/>
      </c:catAx>
      <c:valAx>
        <c:axId val="16270199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crossAx val="16270181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6812-4E5A-B31A-A3D4ADBC8671}"/>
              </c:ext>
            </c:extLst>
          </c:dPt>
          <c:dPt>
            <c:idx val="1"/>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2-6812-4E5A-B31A-A3D4ADBC8671}"/>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8E27-400C-AB6D-AA91B9C300FB}"/>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8E27-400C-AB6D-AA91B9C300FB}"/>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6812-4E5A-B31A-A3D4ADBC8671}"/>
              </c:ext>
            </c:extLst>
          </c:dPt>
          <c:dPt>
            <c:idx val="5"/>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4-6812-4E5A-B31A-A3D4ADBC8671}"/>
              </c:ext>
            </c:extLst>
          </c:dPt>
          <c:dPt>
            <c:idx val="6"/>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5-6812-4E5A-B31A-A3D4ADBC867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Analyse!$A$3:$G$3</c:f>
              <c:strCache>
                <c:ptCount val="7"/>
                <c:pt idx="0">
                  <c:v>IMMEUBLES VILLE</c:v>
                </c:pt>
                <c:pt idx="1">
                  <c:v>IMMEUBLES AUTRES</c:v>
                </c:pt>
                <c:pt idx="2">
                  <c:v>ÉQUIPEMENTS MOTORISÉS VILLE</c:v>
                </c:pt>
                <c:pt idx="3">
                  <c:v>ÉQUIPEMENTS MOTORISÉS AUTRES</c:v>
                </c:pt>
                <c:pt idx="4">
                  <c:v>RÉFRIGÉRANTS</c:v>
                </c:pt>
                <c:pt idx="5">
                  <c:v>STEU</c:v>
                </c:pt>
                <c:pt idx="6">
                  <c:v>ÉLECTRICITÉ</c:v>
                </c:pt>
              </c:strCache>
            </c:strRef>
          </c:cat>
          <c:val>
            <c:numRef>
              <c:f>Analyse!$A$4:$G$4</c:f>
              <c:numCache>
                <c:formatCode>#,##0.00</c:formatCode>
                <c:ptCount val="7"/>
                <c:pt idx="0">
                  <c:v>0</c:v>
                </c:pt>
                <c:pt idx="1">
                  <c:v>0</c:v>
                </c:pt>
                <c:pt idx="2">
                  <c:v>0</c:v>
                </c:pt>
                <c:pt idx="3">
                  <c:v>0</c:v>
                </c:pt>
                <c:pt idx="4">
                  <c:v>2.5454545454545454</c:v>
                </c:pt>
                <c:pt idx="5">
                  <c:v>223.63115244234132</c:v>
                </c:pt>
                <c:pt idx="6">
                  <c:v>0</c:v>
                </c:pt>
              </c:numCache>
            </c:numRef>
          </c:val>
          <c:extLst>
            <c:ext xmlns:c16="http://schemas.microsoft.com/office/drawing/2014/chart" uri="{C3380CC4-5D6E-409C-BE32-E72D297353CC}">
              <c16:uniqueId val="{00000000-6812-4E5A-B31A-A3D4ADBC8671}"/>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318599</xdr:colOff>
      <xdr:row>1</xdr:row>
      <xdr:rowOff>62226</xdr:rowOff>
    </xdr:from>
    <xdr:to>
      <xdr:col>7</xdr:col>
      <xdr:colOff>44824</xdr:colOff>
      <xdr:row>4</xdr:row>
      <xdr:rowOff>148243</xdr:rowOff>
    </xdr:to>
    <xdr:sp macro="" textlink="">
      <xdr:nvSpPr>
        <xdr:cNvPr id="4" name="ZoneTexte 3">
          <a:extLst>
            <a:ext uri="{FF2B5EF4-FFF2-40B4-BE49-F238E27FC236}">
              <a16:creationId xmlns:a16="http://schemas.microsoft.com/office/drawing/2014/main" id="{1C95EE5A-0D82-42E8-AD20-8532815D7CC4}"/>
            </a:ext>
          </a:extLst>
        </xdr:cNvPr>
        <xdr:cNvSpPr txBox="1"/>
      </xdr:nvSpPr>
      <xdr:spPr>
        <a:xfrm>
          <a:off x="318599" y="297550"/>
          <a:ext cx="6741107" cy="791987"/>
        </a:xfrm>
        <a:prstGeom prst="rect">
          <a:avLst/>
        </a:prstGeom>
        <a:solidFill>
          <a:schemeClr val="accent6">
            <a:lumMod val="60000"/>
            <a:lumOff val="40000"/>
          </a:schemeClr>
        </a:solidFill>
        <a:ln w="127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CA" sz="1600" b="1" u="none">
              <a:solidFill>
                <a:sysClr val="windowText" lastClr="000000"/>
              </a:solidFill>
              <a:latin typeface="+mj-lt"/>
              <a:cs typeface="Arial" panose="020B0604020202020204" pitchFamily="34" charset="0"/>
            </a:rPr>
            <a:t>Outil d'inventaire corporatif</a:t>
          </a:r>
          <a:r>
            <a:rPr lang="fr-CA" sz="1600" b="1" u="none" baseline="0">
              <a:solidFill>
                <a:sysClr val="windowText" lastClr="000000"/>
              </a:solidFill>
              <a:latin typeface="+mj-lt"/>
              <a:cs typeface="Arial" panose="020B0604020202020204" pitchFamily="34" charset="0"/>
            </a:rPr>
            <a:t> des émissions de gaz à effet de serre (GES)</a:t>
          </a:r>
        </a:p>
      </xdr:txBody>
    </xdr:sp>
    <xdr:clientData/>
  </xdr:twoCellAnchor>
  <xdr:twoCellAnchor editAs="oneCell">
    <xdr:from>
      <xdr:col>7</xdr:col>
      <xdr:colOff>59953</xdr:colOff>
      <xdr:row>1</xdr:row>
      <xdr:rowOff>47626</xdr:rowOff>
    </xdr:from>
    <xdr:to>
      <xdr:col>9</xdr:col>
      <xdr:colOff>1008531</xdr:colOff>
      <xdr:row>5</xdr:row>
      <xdr:rowOff>40101</xdr:rowOff>
    </xdr:to>
    <xdr:pic>
      <xdr:nvPicPr>
        <xdr:cNvPr id="10" name="Image 9">
          <a:extLst>
            <a:ext uri="{FF2B5EF4-FFF2-40B4-BE49-F238E27FC236}">
              <a16:creationId xmlns:a16="http://schemas.microsoft.com/office/drawing/2014/main" id="{85007DBE-2C6F-4C5C-ADE9-16C6514C8124}"/>
            </a:ext>
            <a:ext uri="{147F2762-F138-4A5C-976F-8EAC2B608ADB}">
              <a16:predDERef xmlns:a16="http://schemas.microsoft.com/office/drawing/2014/main" pred="{14C1EF97-9B73-4577-978B-99D862FBC25B}"/>
            </a:ext>
          </a:extLst>
        </xdr:cNvPr>
        <xdr:cNvPicPr>
          <a:picLocks noChangeAspect="1"/>
        </xdr:cNvPicPr>
      </xdr:nvPicPr>
      <xdr:blipFill>
        <a:blip xmlns:r="http://schemas.openxmlformats.org/officeDocument/2006/relationships" r:embed="rId1"/>
        <a:stretch>
          <a:fillRect/>
        </a:stretch>
      </xdr:blipFill>
      <xdr:spPr>
        <a:xfrm>
          <a:off x="7074835" y="282950"/>
          <a:ext cx="3212167" cy="799298"/>
        </a:xfrm>
        <a:prstGeom prst="rect">
          <a:avLst/>
        </a:prstGeom>
      </xdr:spPr>
    </xdr:pic>
    <xdr:clientData/>
  </xdr:twoCellAnchor>
  <xdr:twoCellAnchor editAs="oneCell">
    <xdr:from>
      <xdr:col>0</xdr:col>
      <xdr:colOff>25774</xdr:colOff>
      <xdr:row>26</xdr:row>
      <xdr:rowOff>16249</xdr:rowOff>
    </xdr:from>
    <xdr:to>
      <xdr:col>7</xdr:col>
      <xdr:colOff>33620</xdr:colOff>
      <xdr:row>32</xdr:row>
      <xdr:rowOff>24958</xdr:rowOff>
    </xdr:to>
    <xdr:pic>
      <xdr:nvPicPr>
        <xdr:cNvPr id="13" name="Image 12">
          <a:extLst>
            <a:ext uri="{FF2B5EF4-FFF2-40B4-BE49-F238E27FC236}">
              <a16:creationId xmlns:a16="http://schemas.microsoft.com/office/drawing/2014/main" id="{976EA9BF-2BDC-CFA2-1258-4BBF4A7A47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74" y="9560299"/>
          <a:ext cx="6827746" cy="1662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86591</xdr:colOff>
      <xdr:row>0</xdr:row>
      <xdr:rowOff>0</xdr:rowOff>
    </xdr:from>
    <xdr:to>
      <xdr:col>8</xdr:col>
      <xdr:colOff>1066800</xdr:colOff>
      <xdr:row>6</xdr:row>
      <xdr:rowOff>368300</xdr:rowOff>
    </xdr:to>
    <xdr:graphicFrame macro="">
      <xdr:nvGraphicFramePr>
        <xdr:cNvPr id="3" name="Graphique 2">
          <a:extLst>
            <a:ext uri="{FF2B5EF4-FFF2-40B4-BE49-F238E27FC236}">
              <a16:creationId xmlns:a16="http://schemas.microsoft.com/office/drawing/2014/main" id="{B37007E4-AC8A-5840-BFA0-A1F9C5A0B1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277090</xdr:colOff>
      <xdr:row>0</xdr:row>
      <xdr:rowOff>17319</xdr:rowOff>
    </xdr:from>
    <xdr:to>
      <xdr:col>18</xdr:col>
      <xdr:colOff>1136073</xdr:colOff>
      <xdr:row>6</xdr:row>
      <xdr:rowOff>385619</xdr:rowOff>
    </xdr:to>
    <xdr:graphicFrame macro="">
      <xdr:nvGraphicFramePr>
        <xdr:cNvPr id="2" name="Graphique 1">
          <a:extLst>
            <a:ext uri="{FF2B5EF4-FFF2-40B4-BE49-F238E27FC236}">
              <a16:creationId xmlns:a16="http://schemas.microsoft.com/office/drawing/2014/main" id="{9D913871-F7E3-467F-A879-1F3522CEF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124239</xdr:colOff>
      <xdr:row>17</xdr:row>
      <xdr:rowOff>132522</xdr:rowOff>
    </xdr:from>
    <xdr:to>
      <xdr:col>8</xdr:col>
      <xdr:colOff>300935</xdr:colOff>
      <xdr:row>27</xdr:row>
      <xdr:rowOff>342348</xdr:rowOff>
    </xdr:to>
    <xdr:graphicFrame macro="">
      <xdr:nvGraphicFramePr>
        <xdr:cNvPr id="4" name="Graphique 3">
          <a:extLst>
            <a:ext uri="{FF2B5EF4-FFF2-40B4-BE49-F238E27FC236}">
              <a16:creationId xmlns:a16="http://schemas.microsoft.com/office/drawing/2014/main" id="{9408DEFA-AD9D-B04E-B07C-F5B2F8B47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42</xdr:row>
      <xdr:rowOff>331353</xdr:rowOff>
    </xdr:from>
    <xdr:to>
      <xdr:col>13</xdr:col>
      <xdr:colOff>11545</xdr:colOff>
      <xdr:row>53</xdr:row>
      <xdr:rowOff>357908</xdr:rowOff>
    </xdr:to>
    <xdr:graphicFrame macro="">
      <xdr:nvGraphicFramePr>
        <xdr:cNvPr id="5" name="Graphique 4">
          <a:extLst>
            <a:ext uri="{FF2B5EF4-FFF2-40B4-BE49-F238E27FC236}">
              <a16:creationId xmlns:a16="http://schemas.microsoft.com/office/drawing/2014/main" id="{87BA98C1-E0E2-0455-3819-6F56CA9E4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29</xdr:row>
      <xdr:rowOff>0</xdr:rowOff>
    </xdr:from>
    <xdr:to>
      <xdr:col>8</xdr:col>
      <xdr:colOff>176696</xdr:colOff>
      <xdr:row>39</xdr:row>
      <xdr:rowOff>209826</xdr:rowOff>
    </xdr:to>
    <xdr:graphicFrame macro="">
      <xdr:nvGraphicFramePr>
        <xdr:cNvPr id="6" name="Graphique 5">
          <a:extLst>
            <a:ext uri="{FF2B5EF4-FFF2-40B4-BE49-F238E27FC236}">
              <a16:creationId xmlns:a16="http://schemas.microsoft.com/office/drawing/2014/main" id="{CB842817-0911-9C41-987C-CE91A819B0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671865</xdr:colOff>
      <xdr:row>6</xdr:row>
      <xdr:rowOff>65108</xdr:rowOff>
    </xdr:from>
    <xdr:to>
      <xdr:col>7</xdr:col>
      <xdr:colOff>7145</xdr:colOff>
      <xdr:row>16</xdr:row>
      <xdr:rowOff>165328</xdr:rowOff>
    </xdr:to>
    <xdr:graphicFrame macro="">
      <xdr:nvGraphicFramePr>
        <xdr:cNvPr id="7" name="Graphique 6">
          <a:extLst>
            <a:ext uri="{FF2B5EF4-FFF2-40B4-BE49-F238E27FC236}">
              <a16:creationId xmlns:a16="http://schemas.microsoft.com/office/drawing/2014/main" id="{E5D197D4-6C65-6E7B-F8BA-F0B7DCCD91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16328</xdr:colOff>
      <xdr:row>20</xdr:row>
      <xdr:rowOff>153761</xdr:rowOff>
    </xdr:from>
    <xdr:to>
      <xdr:col>1</xdr:col>
      <xdr:colOff>1587953</xdr:colOff>
      <xdr:row>20</xdr:row>
      <xdr:rowOff>412297</xdr:rowOff>
    </xdr:to>
    <xdr:sp macro="" textlink="">
      <xdr:nvSpPr>
        <xdr:cNvPr id="4" name="ZoneTexte 3">
          <a:extLst>
            <a:ext uri="{FF2B5EF4-FFF2-40B4-BE49-F238E27FC236}">
              <a16:creationId xmlns:a16="http://schemas.microsoft.com/office/drawing/2014/main" id="{5509C38B-4DB6-944E-B054-2834868897E2}"/>
            </a:ext>
          </a:extLst>
        </xdr:cNvPr>
        <xdr:cNvSpPr txBox="1"/>
      </xdr:nvSpPr>
      <xdr:spPr>
        <a:xfrm>
          <a:off x="5921828" y="11672661"/>
          <a:ext cx="1571625" cy="258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t>en</a:t>
          </a:r>
          <a:r>
            <a:rPr lang="fr-CA" sz="1100" baseline="0"/>
            <a:t> tonnes N20</a:t>
          </a:r>
          <a:endParaRPr lang="fr-CA" sz="1100"/>
        </a:p>
      </xdr:txBody>
    </xdr:sp>
    <xdr:clientData/>
  </xdr:twoCellAnchor>
  <xdr:twoCellAnchor>
    <xdr:from>
      <xdr:col>1</xdr:col>
      <xdr:colOff>61232</xdr:colOff>
      <xdr:row>2</xdr:row>
      <xdr:rowOff>481693</xdr:rowOff>
    </xdr:from>
    <xdr:to>
      <xdr:col>1</xdr:col>
      <xdr:colOff>1627414</xdr:colOff>
      <xdr:row>2</xdr:row>
      <xdr:rowOff>729343</xdr:rowOff>
    </xdr:to>
    <xdr:sp macro="" textlink="">
      <xdr:nvSpPr>
        <xdr:cNvPr id="5" name="ZoneTexte 4">
          <a:extLst>
            <a:ext uri="{FF2B5EF4-FFF2-40B4-BE49-F238E27FC236}">
              <a16:creationId xmlns:a16="http://schemas.microsoft.com/office/drawing/2014/main" id="{44BE25CE-D7B7-1840-ABCA-243ED246E7A3}"/>
            </a:ext>
          </a:extLst>
        </xdr:cNvPr>
        <xdr:cNvSpPr txBox="1"/>
      </xdr:nvSpPr>
      <xdr:spPr>
        <a:xfrm>
          <a:off x="5966732" y="5053693"/>
          <a:ext cx="1566182"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t>en</a:t>
          </a:r>
          <a:r>
            <a:rPr lang="fr-CA" sz="1100" baseline="0"/>
            <a:t> tonnes ch4</a:t>
          </a:r>
          <a:endParaRPr lang="fr-CA" sz="1100"/>
        </a:p>
      </xdr:txBody>
    </xdr:sp>
    <xdr:clientData/>
  </xdr:twoCellAnchor>
  <xdr:twoCellAnchor editAs="oneCell">
    <xdr:from>
      <xdr:col>0</xdr:col>
      <xdr:colOff>0</xdr:colOff>
      <xdr:row>2</xdr:row>
      <xdr:rowOff>0</xdr:rowOff>
    </xdr:from>
    <xdr:to>
      <xdr:col>3</xdr:col>
      <xdr:colOff>1511300</xdr:colOff>
      <xdr:row>3</xdr:row>
      <xdr:rowOff>152400</xdr:rowOff>
    </xdr:to>
    <xdr:pic>
      <xdr:nvPicPr>
        <xdr:cNvPr id="6" name="Image 5">
          <a:extLst>
            <a:ext uri="{FF2B5EF4-FFF2-40B4-BE49-F238E27FC236}">
              <a16:creationId xmlns:a16="http://schemas.microsoft.com/office/drawing/2014/main" id="{C610EC85-F27F-C10A-9AD0-9E2D13CA394A}"/>
            </a:ext>
          </a:extLst>
        </xdr:cNvPr>
        <xdr:cNvPicPr>
          <a:picLocks noChangeAspect="1"/>
        </xdr:cNvPicPr>
      </xdr:nvPicPr>
      <xdr:blipFill>
        <a:blip xmlns:r="http://schemas.openxmlformats.org/officeDocument/2006/relationships" r:embed="rId1"/>
        <a:stretch>
          <a:fillRect/>
        </a:stretch>
      </xdr:blipFill>
      <xdr:spPr>
        <a:xfrm>
          <a:off x="0" y="431800"/>
          <a:ext cx="7493000" cy="482600"/>
        </a:xfrm>
        <a:prstGeom prst="rect">
          <a:avLst/>
        </a:prstGeom>
      </xdr:spPr>
    </xdr:pic>
    <xdr:clientData/>
  </xdr:twoCellAnchor>
  <xdr:twoCellAnchor editAs="oneCell">
    <xdr:from>
      <xdr:col>0</xdr:col>
      <xdr:colOff>0</xdr:colOff>
      <xdr:row>10</xdr:row>
      <xdr:rowOff>152400</xdr:rowOff>
    </xdr:from>
    <xdr:to>
      <xdr:col>1</xdr:col>
      <xdr:colOff>622300</xdr:colOff>
      <xdr:row>11</xdr:row>
      <xdr:rowOff>368300</xdr:rowOff>
    </xdr:to>
    <xdr:pic>
      <xdr:nvPicPr>
        <xdr:cNvPr id="7" name="Image 6">
          <a:extLst>
            <a:ext uri="{FF2B5EF4-FFF2-40B4-BE49-F238E27FC236}">
              <a16:creationId xmlns:a16="http://schemas.microsoft.com/office/drawing/2014/main" id="{8A815888-F7F2-E82A-7646-A0252B11E067}"/>
            </a:ext>
          </a:extLst>
        </xdr:cNvPr>
        <xdr:cNvPicPr>
          <a:picLocks noChangeAspect="1"/>
        </xdr:cNvPicPr>
      </xdr:nvPicPr>
      <xdr:blipFill>
        <a:blip xmlns:r="http://schemas.openxmlformats.org/officeDocument/2006/relationships" r:embed="rId2"/>
        <a:stretch>
          <a:fillRect/>
        </a:stretch>
      </xdr:blipFill>
      <xdr:spPr>
        <a:xfrm>
          <a:off x="0" y="3759200"/>
          <a:ext cx="4953000" cy="622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63500</xdr:colOff>
      <xdr:row>0</xdr:row>
      <xdr:rowOff>0</xdr:rowOff>
    </xdr:to>
    <xdr:pic>
      <xdr:nvPicPr>
        <xdr:cNvPr id="2" name="Image 1" descr="page13image28280704">
          <a:extLst>
            <a:ext uri="{FF2B5EF4-FFF2-40B4-BE49-F238E27FC236}">
              <a16:creationId xmlns:a16="http://schemas.microsoft.com/office/drawing/2014/main" id="{4E326671-1FCD-2547-BDCA-D756AF278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406400"/>
          <a:ext cx="1447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635000</xdr:colOff>
      <xdr:row>0</xdr:row>
      <xdr:rowOff>0</xdr:rowOff>
    </xdr:from>
    <xdr:to>
      <xdr:col>8</xdr:col>
      <xdr:colOff>495300</xdr:colOff>
      <xdr:row>0</xdr:row>
      <xdr:rowOff>0</xdr:rowOff>
    </xdr:to>
    <xdr:pic>
      <xdr:nvPicPr>
        <xdr:cNvPr id="3" name="Image 2" descr="page13image28280128">
          <a:extLst>
            <a:ext uri="{FF2B5EF4-FFF2-40B4-BE49-F238E27FC236}">
              <a16:creationId xmlns:a16="http://schemas.microsoft.com/office/drawing/2014/main" id="{A4B0ABDA-2D0F-9541-842B-1A0FD79075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1500" y="406400"/>
          <a:ext cx="58293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698500</xdr:colOff>
      <xdr:row>0</xdr:row>
      <xdr:rowOff>0</xdr:rowOff>
    </xdr:from>
    <xdr:to>
      <xdr:col>14</xdr:col>
      <xdr:colOff>139700</xdr:colOff>
      <xdr:row>0</xdr:row>
      <xdr:rowOff>0</xdr:rowOff>
    </xdr:to>
    <xdr:pic>
      <xdr:nvPicPr>
        <xdr:cNvPr id="4" name="Image 3" descr="page13image28287040">
          <a:extLst>
            <a:ext uri="{FF2B5EF4-FFF2-40B4-BE49-F238E27FC236}">
              <a16:creationId xmlns:a16="http://schemas.microsoft.com/office/drawing/2014/main" id="{F37E8450-D70C-784D-A3FE-37CA29B672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53500" y="406400"/>
          <a:ext cx="43942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0</xdr:row>
      <xdr:rowOff>0</xdr:rowOff>
    </xdr:from>
    <xdr:to>
      <xdr:col>2</xdr:col>
      <xdr:colOff>12700</xdr:colOff>
      <xdr:row>0</xdr:row>
      <xdr:rowOff>12700</xdr:rowOff>
    </xdr:to>
    <xdr:pic>
      <xdr:nvPicPr>
        <xdr:cNvPr id="5" name="Image 4" descr="page13image5015744">
          <a:extLst>
            <a:ext uri="{FF2B5EF4-FFF2-40B4-BE49-F238E27FC236}">
              <a16:creationId xmlns:a16="http://schemas.microsoft.com/office/drawing/2014/main" id="{092C81DA-2EB8-F047-A01E-6107759A17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02000" y="609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12700</xdr:colOff>
      <xdr:row>1</xdr:row>
      <xdr:rowOff>12700</xdr:rowOff>
    </xdr:to>
    <xdr:pic>
      <xdr:nvPicPr>
        <xdr:cNvPr id="6" name="Image 5" descr="page13image28287232">
          <a:extLst>
            <a:ext uri="{FF2B5EF4-FFF2-40B4-BE49-F238E27FC236}">
              <a16:creationId xmlns:a16="http://schemas.microsoft.com/office/drawing/2014/main" id="{04667593-9CEF-7F40-93DE-8118D0F8202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51000" y="1422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xdr:row>
      <xdr:rowOff>0</xdr:rowOff>
    </xdr:from>
    <xdr:to>
      <xdr:col>4</xdr:col>
      <xdr:colOff>12700</xdr:colOff>
      <xdr:row>1</xdr:row>
      <xdr:rowOff>12700</xdr:rowOff>
    </xdr:to>
    <xdr:pic>
      <xdr:nvPicPr>
        <xdr:cNvPr id="7" name="Image 6" descr="page13image28279360">
          <a:extLst>
            <a:ext uri="{FF2B5EF4-FFF2-40B4-BE49-F238E27FC236}">
              <a16:creationId xmlns:a16="http://schemas.microsoft.com/office/drawing/2014/main" id="{66E0503A-4B95-AC44-9696-DE3F35EA0FD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02000" y="1422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25400</xdr:colOff>
      <xdr:row>1</xdr:row>
      <xdr:rowOff>0</xdr:rowOff>
    </xdr:from>
    <xdr:to>
      <xdr:col>4</xdr:col>
      <xdr:colOff>38100</xdr:colOff>
      <xdr:row>1</xdr:row>
      <xdr:rowOff>12700</xdr:rowOff>
    </xdr:to>
    <xdr:pic>
      <xdr:nvPicPr>
        <xdr:cNvPr id="8" name="Image 7" descr="page13image28281472">
          <a:extLst>
            <a:ext uri="{FF2B5EF4-FFF2-40B4-BE49-F238E27FC236}">
              <a16:creationId xmlns:a16="http://schemas.microsoft.com/office/drawing/2014/main" id="{F3E1B009-F1DF-414D-81CE-A50EBC72E82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27400" y="1422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12700</xdr:colOff>
      <xdr:row>8</xdr:row>
      <xdr:rowOff>12700</xdr:rowOff>
    </xdr:to>
    <xdr:pic>
      <xdr:nvPicPr>
        <xdr:cNvPr id="9" name="Image 8" descr="page13image28214784">
          <a:extLst>
            <a:ext uri="{FF2B5EF4-FFF2-40B4-BE49-F238E27FC236}">
              <a16:creationId xmlns:a16="http://schemas.microsoft.com/office/drawing/2014/main" id="{265231AC-4EC6-EC43-B98A-AB5400DCADA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02000" y="2235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xdr:row>
      <xdr:rowOff>0</xdr:rowOff>
    </xdr:from>
    <xdr:to>
      <xdr:col>4</xdr:col>
      <xdr:colOff>12700</xdr:colOff>
      <xdr:row>8</xdr:row>
      <xdr:rowOff>12700</xdr:rowOff>
    </xdr:to>
    <xdr:pic>
      <xdr:nvPicPr>
        <xdr:cNvPr id="10" name="Image 9" descr="page13image28214016">
          <a:extLst>
            <a:ext uri="{FF2B5EF4-FFF2-40B4-BE49-F238E27FC236}">
              <a16:creationId xmlns:a16="http://schemas.microsoft.com/office/drawing/2014/main" id="{12B883E6-769A-4B4C-A379-726E56E5F37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0" y="2235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25400</xdr:colOff>
      <xdr:row>8</xdr:row>
      <xdr:rowOff>0</xdr:rowOff>
    </xdr:from>
    <xdr:to>
      <xdr:col>4</xdr:col>
      <xdr:colOff>38100</xdr:colOff>
      <xdr:row>8</xdr:row>
      <xdr:rowOff>12700</xdr:rowOff>
    </xdr:to>
    <xdr:pic>
      <xdr:nvPicPr>
        <xdr:cNvPr id="11" name="Image 10" descr="page13image28213440">
          <a:extLst>
            <a:ext uri="{FF2B5EF4-FFF2-40B4-BE49-F238E27FC236}">
              <a16:creationId xmlns:a16="http://schemas.microsoft.com/office/drawing/2014/main" id="{CBDD825C-93FF-314D-9877-28571AA9F1D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78400" y="2235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12700</xdr:colOff>
      <xdr:row>12</xdr:row>
      <xdr:rowOff>12700</xdr:rowOff>
    </xdr:to>
    <xdr:pic>
      <xdr:nvPicPr>
        <xdr:cNvPr id="12" name="Image 11" descr="page13image28212608">
          <a:extLst>
            <a:ext uri="{FF2B5EF4-FFF2-40B4-BE49-F238E27FC236}">
              <a16:creationId xmlns:a16="http://schemas.microsoft.com/office/drawing/2014/main" id="{24532581-AD49-C947-8809-7912229E808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02000" y="3048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xdr:row>
      <xdr:rowOff>0</xdr:rowOff>
    </xdr:from>
    <xdr:to>
      <xdr:col>2</xdr:col>
      <xdr:colOff>12700</xdr:colOff>
      <xdr:row>17</xdr:row>
      <xdr:rowOff>12700</xdr:rowOff>
    </xdr:to>
    <xdr:pic>
      <xdr:nvPicPr>
        <xdr:cNvPr id="13" name="Image 12" descr="page13image28208960">
          <a:extLst>
            <a:ext uri="{FF2B5EF4-FFF2-40B4-BE49-F238E27FC236}">
              <a16:creationId xmlns:a16="http://schemas.microsoft.com/office/drawing/2014/main" id="{A59660D6-855B-C144-819C-CC67AB58668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02000" y="38608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0</xdr:rowOff>
    </xdr:from>
    <xdr:to>
      <xdr:col>4</xdr:col>
      <xdr:colOff>12700</xdr:colOff>
      <xdr:row>12</xdr:row>
      <xdr:rowOff>12700</xdr:rowOff>
    </xdr:to>
    <xdr:pic>
      <xdr:nvPicPr>
        <xdr:cNvPr id="14" name="Image 13" descr="page13image28219776">
          <a:extLst>
            <a:ext uri="{FF2B5EF4-FFF2-40B4-BE49-F238E27FC236}">
              <a16:creationId xmlns:a16="http://schemas.microsoft.com/office/drawing/2014/main" id="{DE651E95-D5D9-5C46-9292-F0ED7DFBDDB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0" y="3048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25400</xdr:colOff>
      <xdr:row>12</xdr:row>
      <xdr:rowOff>0</xdr:rowOff>
    </xdr:from>
    <xdr:to>
      <xdr:col>4</xdr:col>
      <xdr:colOff>38100</xdr:colOff>
      <xdr:row>12</xdr:row>
      <xdr:rowOff>12700</xdr:rowOff>
    </xdr:to>
    <xdr:pic>
      <xdr:nvPicPr>
        <xdr:cNvPr id="15" name="Image 14" descr="page13image28220352">
          <a:extLst>
            <a:ext uri="{FF2B5EF4-FFF2-40B4-BE49-F238E27FC236}">
              <a16:creationId xmlns:a16="http://schemas.microsoft.com/office/drawing/2014/main" id="{309584EA-B6BD-F149-B647-E625AB01AD3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78400" y="3048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12700</xdr:colOff>
      <xdr:row>20</xdr:row>
      <xdr:rowOff>12700</xdr:rowOff>
    </xdr:to>
    <xdr:pic>
      <xdr:nvPicPr>
        <xdr:cNvPr id="16" name="Image 15" descr="page13image28227456">
          <a:extLst>
            <a:ext uri="{FF2B5EF4-FFF2-40B4-BE49-F238E27FC236}">
              <a16:creationId xmlns:a16="http://schemas.microsoft.com/office/drawing/2014/main" id="{A181C94C-CE8C-FB4D-9C7A-DC344FF8F37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02000" y="4470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xdr:row>
      <xdr:rowOff>0</xdr:rowOff>
    </xdr:from>
    <xdr:to>
      <xdr:col>2</xdr:col>
      <xdr:colOff>12700</xdr:colOff>
      <xdr:row>9</xdr:row>
      <xdr:rowOff>12700</xdr:rowOff>
    </xdr:to>
    <xdr:pic>
      <xdr:nvPicPr>
        <xdr:cNvPr id="17" name="Image 16" descr="page13image28212608">
          <a:extLst>
            <a:ext uri="{FF2B5EF4-FFF2-40B4-BE49-F238E27FC236}">
              <a16:creationId xmlns:a16="http://schemas.microsoft.com/office/drawing/2014/main" id="{0D10DB57-C13A-9E4F-8BE0-E6D06D5879B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33700" y="2730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12700</xdr:colOff>
      <xdr:row>13</xdr:row>
      <xdr:rowOff>12700</xdr:rowOff>
    </xdr:to>
    <xdr:pic>
      <xdr:nvPicPr>
        <xdr:cNvPr id="18" name="Image 17" descr="page13image28208960">
          <a:extLst>
            <a:ext uri="{FF2B5EF4-FFF2-40B4-BE49-F238E27FC236}">
              <a16:creationId xmlns:a16="http://schemas.microsoft.com/office/drawing/2014/main" id="{D74EF010-1DCD-B74B-B3D8-88C0DBFF3C7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33700" y="3644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4</xdr:col>
      <xdr:colOff>12700</xdr:colOff>
      <xdr:row>9</xdr:row>
      <xdr:rowOff>12700</xdr:rowOff>
    </xdr:to>
    <xdr:pic>
      <xdr:nvPicPr>
        <xdr:cNvPr id="19" name="Image 18" descr="page13image28219776">
          <a:extLst>
            <a:ext uri="{FF2B5EF4-FFF2-40B4-BE49-F238E27FC236}">
              <a16:creationId xmlns:a16="http://schemas.microsoft.com/office/drawing/2014/main" id="{27D81158-BD8E-4E44-BC77-CBDE024517D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84700" y="2730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25400</xdr:colOff>
      <xdr:row>9</xdr:row>
      <xdr:rowOff>0</xdr:rowOff>
    </xdr:from>
    <xdr:to>
      <xdr:col>4</xdr:col>
      <xdr:colOff>38100</xdr:colOff>
      <xdr:row>9</xdr:row>
      <xdr:rowOff>12700</xdr:rowOff>
    </xdr:to>
    <xdr:pic>
      <xdr:nvPicPr>
        <xdr:cNvPr id="20" name="Image 19" descr="page13image28220352">
          <a:extLst>
            <a:ext uri="{FF2B5EF4-FFF2-40B4-BE49-F238E27FC236}">
              <a16:creationId xmlns:a16="http://schemas.microsoft.com/office/drawing/2014/main" id="{F9905C41-40DB-CE45-B40F-5B770BFE807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0100" y="2730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xdr:row>
      <xdr:rowOff>0</xdr:rowOff>
    </xdr:from>
    <xdr:to>
      <xdr:col>2</xdr:col>
      <xdr:colOff>12700</xdr:colOff>
      <xdr:row>17</xdr:row>
      <xdr:rowOff>12700</xdr:rowOff>
    </xdr:to>
    <xdr:pic>
      <xdr:nvPicPr>
        <xdr:cNvPr id="21" name="Image 20" descr="page13image28227456">
          <a:extLst>
            <a:ext uri="{FF2B5EF4-FFF2-40B4-BE49-F238E27FC236}">
              <a16:creationId xmlns:a16="http://schemas.microsoft.com/office/drawing/2014/main" id="{2980031B-2EF2-E44E-8A8F-298C08B9CDC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33700" y="4330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16</xdr:row>
      <xdr:rowOff>0</xdr:rowOff>
    </xdr:from>
    <xdr:ext cx="12700" cy="12700"/>
    <xdr:pic>
      <xdr:nvPicPr>
        <xdr:cNvPr id="22" name="Image 21" descr="page13image28208960">
          <a:extLst>
            <a:ext uri="{FF2B5EF4-FFF2-40B4-BE49-F238E27FC236}">
              <a16:creationId xmlns:a16="http://schemas.microsoft.com/office/drawing/2014/main" id="{9A4AB866-B259-4A32-A493-F5BDF031052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19300" y="518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16</xdr:row>
      <xdr:rowOff>0</xdr:rowOff>
    </xdr:from>
    <xdr:ext cx="12700" cy="12700"/>
    <xdr:pic>
      <xdr:nvPicPr>
        <xdr:cNvPr id="23" name="Image 22" descr="page13image28227456">
          <a:extLst>
            <a:ext uri="{FF2B5EF4-FFF2-40B4-BE49-F238E27FC236}">
              <a16:creationId xmlns:a16="http://schemas.microsoft.com/office/drawing/2014/main" id="{7AD854BE-878C-4CE7-AE47-E4651DCC721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19300" y="518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quebec.ca/gouvernement/politiques-orientations/plan-economie-verte/actions-lutter-contre-changements-climatiques/agir-localement/aide-financiere-organismes-municipaux/accelerer-transition-climatique-local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DC05-D406-4F63-BFA0-D392264A80E3}">
  <dimension ref="A1:CK350"/>
  <sheetViews>
    <sheetView zoomScaleNormal="100" workbookViewId="0">
      <selection activeCell="C12" sqref="C12"/>
    </sheetView>
  </sheetViews>
  <sheetFormatPr baseColWidth="10" defaultColWidth="11" defaultRowHeight="19"/>
  <cols>
    <col min="1" max="1" width="4.5" style="83" customWidth="1"/>
    <col min="2" max="2" width="8.6640625" style="93" customWidth="1"/>
    <col min="3" max="3" width="16.6640625" style="93" customWidth="1"/>
    <col min="4" max="15" width="14.83203125" style="94" customWidth="1"/>
    <col min="16" max="16" width="41.83203125" style="3" customWidth="1"/>
    <col min="17" max="89" width="11" style="3"/>
  </cols>
  <sheetData>
    <row r="1" spans="1:89" ht="16">
      <c r="A1" s="3"/>
      <c r="B1" s="3"/>
      <c r="C1" s="3"/>
      <c r="D1" s="3"/>
      <c r="E1" s="3"/>
      <c r="F1" s="3"/>
      <c r="G1" s="3"/>
      <c r="H1" s="3"/>
      <c r="I1" s="3"/>
      <c r="J1" s="3"/>
      <c r="K1" s="3"/>
      <c r="L1" s="3"/>
      <c r="M1" s="3"/>
      <c r="N1" s="3"/>
      <c r="O1" s="3"/>
    </row>
    <row r="2" spans="1:89" ht="16">
      <c r="A2" s="97"/>
      <c r="B2" s="97"/>
      <c r="C2" s="97"/>
      <c r="D2" s="97"/>
      <c r="E2" s="97"/>
      <c r="F2" s="97"/>
      <c r="G2" s="97"/>
      <c r="H2" s="97"/>
      <c r="I2" s="97"/>
      <c r="J2" s="98"/>
      <c r="K2" s="97"/>
      <c r="L2" s="97"/>
      <c r="M2" s="97"/>
      <c r="N2" s="97"/>
      <c r="O2" s="3"/>
    </row>
    <row r="3" spans="1:89" ht="16">
      <c r="A3" s="97"/>
      <c r="B3" s="97"/>
      <c r="C3" s="97"/>
      <c r="D3" s="97"/>
      <c r="E3" s="97"/>
      <c r="F3" s="97"/>
      <c r="G3" s="97"/>
      <c r="H3" s="97"/>
      <c r="I3" s="97"/>
      <c r="J3" s="99"/>
      <c r="K3" s="97"/>
      <c r="L3" s="97"/>
      <c r="M3" s="97"/>
      <c r="N3" s="97"/>
      <c r="O3" s="3"/>
    </row>
    <row r="4" spans="1:89" ht="16">
      <c r="A4" s="97"/>
      <c r="B4" s="97"/>
      <c r="C4" s="97"/>
      <c r="D4" s="97"/>
      <c r="E4" s="97"/>
      <c r="F4" s="97"/>
      <c r="G4" s="97"/>
      <c r="H4" s="97"/>
      <c r="I4" s="97"/>
      <c r="J4" s="97"/>
      <c r="K4" s="97"/>
      <c r="L4" s="97"/>
      <c r="M4" s="97"/>
      <c r="N4" s="97"/>
      <c r="O4" s="3"/>
    </row>
    <row r="5" spans="1:89" ht="16">
      <c r="A5" s="97"/>
      <c r="B5" s="97"/>
      <c r="C5" s="97"/>
      <c r="D5" s="97"/>
      <c r="E5" s="97"/>
      <c r="F5" s="97"/>
      <c r="G5" s="97"/>
      <c r="H5" s="97"/>
      <c r="I5" s="97"/>
      <c r="J5" s="97"/>
      <c r="K5" s="97"/>
      <c r="L5" s="97"/>
      <c r="M5" s="97"/>
      <c r="N5" s="97"/>
      <c r="O5" s="3"/>
    </row>
    <row r="6" spans="1:89" ht="16">
      <c r="A6" s="97"/>
      <c r="B6" s="97"/>
      <c r="C6" s="97"/>
      <c r="D6" s="97"/>
      <c r="E6" s="97"/>
      <c r="F6" s="97"/>
      <c r="G6" s="97"/>
      <c r="H6" s="97"/>
      <c r="I6" s="97"/>
      <c r="J6" s="97"/>
      <c r="K6" s="97"/>
      <c r="L6" s="97"/>
      <c r="M6" s="97"/>
      <c r="N6" s="97"/>
      <c r="O6" s="3"/>
    </row>
    <row r="7" spans="1:89" ht="17.25" customHeight="1">
      <c r="A7" s="97"/>
      <c r="B7" s="253" t="s">
        <v>474</v>
      </c>
      <c r="C7" s="254"/>
      <c r="D7" s="254"/>
      <c r="E7" s="254"/>
      <c r="F7" s="254"/>
      <c r="G7" s="254"/>
      <c r="H7" s="254"/>
      <c r="I7" s="254"/>
      <c r="J7" s="254"/>
      <c r="K7" s="254"/>
      <c r="L7" s="254"/>
      <c r="M7" s="254"/>
      <c r="N7" s="254"/>
      <c r="O7" s="254"/>
      <c r="P7" s="254"/>
    </row>
    <row r="8" spans="1:89" ht="16">
      <c r="A8" s="97"/>
      <c r="B8" s="259" t="s">
        <v>0</v>
      </c>
      <c r="C8" s="259"/>
      <c r="D8" s="259"/>
      <c r="E8" s="259"/>
      <c r="F8" s="259"/>
      <c r="G8" s="259"/>
      <c r="H8" s="259"/>
      <c r="I8" s="259"/>
      <c r="J8" s="259"/>
      <c r="K8" s="259"/>
      <c r="L8" s="259"/>
      <c r="M8" s="259"/>
      <c r="N8" s="259"/>
      <c r="O8" s="3"/>
    </row>
    <row r="9" spans="1:89" ht="16">
      <c r="A9" s="97"/>
      <c r="B9" s="97"/>
      <c r="C9" s="97"/>
      <c r="D9" s="97"/>
      <c r="E9" s="97"/>
      <c r="F9" s="97"/>
      <c r="G9" s="97"/>
      <c r="H9" s="97"/>
      <c r="I9" s="97"/>
      <c r="J9" s="97"/>
      <c r="K9" s="97"/>
      <c r="L9" s="97"/>
      <c r="M9" s="97"/>
      <c r="N9" s="97"/>
      <c r="O9" s="3"/>
    </row>
    <row r="10" spans="1:89" ht="31">
      <c r="A10" s="97"/>
      <c r="B10" s="207" t="s">
        <v>1</v>
      </c>
      <c r="C10" s="209" t="s">
        <v>2</v>
      </c>
      <c r="D10" s="255" t="s">
        <v>3</v>
      </c>
      <c r="E10" s="255"/>
      <c r="F10" s="255"/>
      <c r="G10" s="255"/>
      <c r="H10" s="255"/>
      <c r="I10" s="255"/>
      <c r="J10" s="255"/>
      <c r="K10" s="255"/>
      <c r="L10" s="255"/>
      <c r="M10" s="255"/>
      <c r="N10" s="255"/>
      <c r="O10" s="256"/>
    </row>
    <row r="11" spans="1:89" s="101" customFormat="1" ht="16">
      <c r="A11" s="100"/>
      <c r="B11" s="208" t="s">
        <v>4</v>
      </c>
      <c r="C11" s="210"/>
      <c r="D11" s="260" t="s">
        <v>475</v>
      </c>
      <c r="E11" s="261"/>
      <c r="F11" s="261"/>
      <c r="G11" s="261"/>
      <c r="H11" s="261"/>
      <c r="I11" s="261"/>
      <c r="J11" s="261"/>
      <c r="K11" s="261"/>
      <c r="L11" s="261"/>
      <c r="M11" s="261"/>
      <c r="N11" s="261"/>
      <c r="O11" s="26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row>
    <row r="12" spans="1:89" s="101" customFormat="1" ht="229.5" customHeight="1">
      <c r="A12" s="100"/>
      <c r="B12" s="201" t="s">
        <v>5</v>
      </c>
      <c r="C12" s="211" t="s">
        <v>6</v>
      </c>
      <c r="D12" s="252" t="s">
        <v>476</v>
      </c>
      <c r="E12" s="250"/>
      <c r="F12" s="250"/>
      <c r="G12" s="250"/>
      <c r="H12" s="250"/>
      <c r="I12" s="250"/>
      <c r="J12" s="250"/>
      <c r="K12" s="250"/>
      <c r="L12" s="250"/>
      <c r="M12" s="250"/>
      <c r="N12" s="250"/>
      <c r="O12" s="251"/>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row>
    <row r="13" spans="1:89" s="101" customFormat="1" ht="146" customHeight="1">
      <c r="A13" s="100"/>
      <c r="B13" s="212" t="s">
        <v>7</v>
      </c>
      <c r="C13" s="200" t="s">
        <v>8</v>
      </c>
      <c r="D13" s="252" t="s">
        <v>477</v>
      </c>
      <c r="E13" s="250"/>
      <c r="F13" s="250"/>
      <c r="G13" s="250"/>
      <c r="H13" s="250"/>
      <c r="I13" s="250"/>
      <c r="J13" s="250"/>
      <c r="K13" s="250"/>
      <c r="L13" s="250"/>
      <c r="M13" s="250"/>
      <c r="N13" s="250"/>
      <c r="O13" s="251"/>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row>
    <row r="14" spans="1:89" s="101" customFormat="1" ht="102" customHeight="1">
      <c r="A14" s="100"/>
      <c r="B14" s="202" t="s">
        <v>9</v>
      </c>
      <c r="C14" s="213" t="s">
        <v>10</v>
      </c>
      <c r="D14" s="250" t="s">
        <v>478</v>
      </c>
      <c r="E14" s="250"/>
      <c r="F14" s="250"/>
      <c r="G14" s="250"/>
      <c r="H14" s="250"/>
      <c r="I14" s="250"/>
      <c r="J14" s="250"/>
      <c r="K14" s="250"/>
      <c r="L14" s="250"/>
      <c r="M14" s="250"/>
      <c r="N14" s="250"/>
      <c r="O14" s="251"/>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row>
    <row r="15" spans="1:89" s="101" customFormat="1" ht="33.75" customHeight="1">
      <c r="A15" s="100"/>
      <c r="B15" s="203" t="s">
        <v>11</v>
      </c>
      <c r="C15" s="214" t="s">
        <v>12</v>
      </c>
      <c r="D15" s="252" t="s">
        <v>479</v>
      </c>
      <c r="E15" s="250"/>
      <c r="F15" s="250"/>
      <c r="G15" s="250"/>
      <c r="H15" s="250"/>
      <c r="I15" s="250"/>
      <c r="J15" s="250"/>
      <c r="K15" s="250"/>
      <c r="L15" s="250"/>
      <c r="M15" s="250"/>
      <c r="N15" s="250"/>
      <c r="O15" s="251"/>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row>
    <row r="16" spans="1:89" s="101" customFormat="1" ht="33" customHeight="1">
      <c r="A16" s="100"/>
      <c r="B16" s="206" t="s">
        <v>13</v>
      </c>
      <c r="C16" s="210"/>
      <c r="D16" s="257" t="s">
        <v>480</v>
      </c>
      <c r="E16" s="257"/>
      <c r="F16" s="257"/>
      <c r="G16" s="257"/>
      <c r="H16" s="257"/>
      <c r="I16" s="257"/>
      <c r="J16" s="257"/>
      <c r="K16" s="257"/>
      <c r="L16" s="257"/>
      <c r="M16" s="257"/>
      <c r="N16" s="257"/>
      <c r="O16" s="204"/>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row>
    <row r="17" spans="1:89" s="101" customFormat="1" ht="16">
      <c r="A17" s="100"/>
      <c r="B17" s="258"/>
      <c r="C17" s="258"/>
      <c r="D17" s="258"/>
      <c r="E17" s="258"/>
      <c r="F17" s="258"/>
      <c r="G17" s="258"/>
      <c r="H17" s="258"/>
      <c r="I17" s="258"/>
      <c r="J17" s="258"/>
      <c r="K17" s="258"/>
      <c r="L17" s="258"/>
      <c r="M17" s="258"/>
      <c r="N17" s="258"/>
      <c r="O17" s="258"/>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row>
    <row r="18" spans="1:89" s="216" customFormat="1" ht="55" customHeight="1">
      <c r="A18" s="215"/>
      <c r="B18" s="249" t="s">
        <v>481</v>
      </c>
      <c r="C18" s="250"/>
      <c r="D18" s="250"/>
      <c r="E18" s="250"/>
      <c r="F18" s="250"/>
      <c r="G18" s="250"/>
      <c r="H18" s="250"/>
      <c r="I18" s="250"/>
      <c r="J18" s="250"/>
      <c r="K18" s="250"/>
      <c r="L18" s="250"/>
      <c r="M18" s="250"/>
      <c r="N18" s="250"/>
      <c r="O18" s="251"/>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row>
    <row r="19" spans="1:89" s="216" customFormat="1" ht="55" customHeight="1">
      <c r="A19" s="215"/>
      <c r="B19" s="249" t="s">
        <v>482</v>
      </c>
      <c r="C19" s="250"/>
      <c r="D19" s="250"/>
      <c r="E19" s="250"/>
      <c r="F19" s="250"/>
      <c r="G19" s="250"/>
      <c r="H19" s="250"/>
      <c r="I19" s="250"/>
      <c r="J19" s="250"/>
      <c r="K19" s="250"/>
      <c r="L19" s="250"/>
      <c r="M19" s="250"/>
      <c r="N19" s="250"/>
      <c r="O19" s="251"/>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row>
    <row r="20" spans="1:89" s="98" customFormat="1" ht="55" customHeight="1">
      <c r="A20" s="215"/>
      <c r="B20" s="249" t="s">
        <v>483</v>
      </c>
      <c r="C20" s="250"/>
      <c r="D20" s="250"/>
      <c r="E20" s="250"/>
      <c r="F20" s="250"/>
      <c r="G20" s="250"/>
      <c r="H20" s="250"/>
      <c r="I20" s="250"/>
      <c r="J20" s="250"/>
      <c r="K20" s="250"/>
      <c r="L20" s="250"/>
      <c r="M20" s="250"/>
      <c r="N20" s="250"/>
      <c r="O20" s="251"/>
    </row>
    <row r="21" spans="1:89" s="98" customFormat="1" ht="55" customHeight="1">
      <c r="A21" s="215"/>
      <c r="B21" s="249" t="s">
        <v>484</v>
      </c>
      <c r="C21" s="250"/>
      <c r="D21" s="250"/>
      <c r="E21" s="250"/>
      <c r="F21" s="250"/>
      <c r="G21" s="250"/>
      <c r="H21" s="250"/>
      <c r="I21" s="250"/>
      <c r="J21" s="250"/>
      <c r="K21" s="250"/>
      <c r="L21" s="250"/>
      <c r="M21" s="250"/>
      <c r="N21" s="250"/>
      <c r="O21" s="251"/>
    </row>
    <row r="22" spans="1:89" s="98" customFormat="1" ht="55" customHeight="1">
      <c r="A22" s="215"/>
      <c r="B22" s="249" t="s">
        <v>485</v>
      </c>
      <c r="C22" s="250"/>
      <c r="D22" s="250"/>
      <c r="E22" s="250"/>
      <c r="F22" s="250"/>
      <c r="G22" s="250"/>
      <c r="H22" s="250"/>
      <c r="I22" s="250"/>
      <c r="J22" s="250"/>
      <c r="K22" s="250"/>
      <c r="L22" s="250"/>
      <c r="M22" s="250"/>
      <c r="N22" s="250"/>
      <c r="O22" s="251"/>
    </row>
    <row r="23" spans="1:89" s="98" customFormat="1" ht="55" customHeight="1">
      <c r="A23" s="215"/>
      <c r="B23" s="249" t="s">
        <v>486</v>
      </c>
      <c r="C23" s="250"/>
      <c r="D23" s="250"/>
      <c r="E23" s="250"/>
      <c r="F23" s="250"/>
      <c r="G23" s="250"/>
      <c r="H23" s="250"/>
      <c r="I23" s="250"/>
      <c r="J23" s="250"/>
      <c r="K23" s="250"/>
      <c r="L23" s="250"/>
      <c r="M23" s="250"/>
      <c r="N23" s="250"/>
      <c r="O23" s="251"/>
    </row>
    <row r="24" spans="1:89" s="5" customFormat="1" ht="55" customHeight="1">
      <c r="A24" s="205"/>
      <c r="B24" s="249" t="s">
        <v>487</v>
      </c>
      <c r="C24" s="250"/>
      <c r="D24" s="250"/>
      <c r="E24" s="250"/>
      <c r="F24" s="250"/>
      <c r="G24" s="250"/>
      <c r="H24" s="250"/>
      <c r="I24" s="250"/>
      <c r="J24" s="250"/>
      <c r="K24" s="250"/>
      <c r="L24" s="250"/>
      <c r="M24" s="250"/>
      <c r="N24" s="250"/>
      <c r="O24" s="251"/>
    </row>
    <row r="25" spans="1:89" s="5" customFormat="1" ht="22" customHeight="1">
      <c r="B25" s="244"/>
      <c r="C25" s="244"/>
      <c r="D25" s="244"/>
      <c r="E25" s="244"/>
      <c r="F25" s="244"/>
      <c r="G25" s="244"/>
      <c r="H25" s="244"/>
      <c r="I25" s="244"/>
      <c r="J25" s="244"/>
      <c r="K25" s="244"/>
      <c r="L25" s="244"/>
      <c r="M25" s="244"/>
      <c r="N25" s="244"/>
      <c r="O25" s="244"/>
    </row>
    <row r="26" spans="1:89" s="97" customFormat="1" ht="22" customHeight="1">
      <c r="A26" s="102"/>
      <c r="B26" s="103" t="s">
        <v>14</v>
      </c>
      <c r="C26" s="103"/>
    </row>
    <row r="27" spans="1:89" s="3" customFormat="1" ht="22" customHeight="1">
      <c r="A27" s="96"/>
      <c r="B27" s="91"/>
      <c r="C27" s="91"/>
      <c r="D27" s="92"/>
      <c r="E27" s="92"/>
      <c r="F27" s="92"/>
      <c r="G27" s="92"/>
      <c r="H27" s="92"/>
      <c r="I27" s="92"/>
      <c r="J27" s="92"/>
      <c r="K27" s="92"/>
      <c r="L27" s="92"/>
      <c r="M27" s="92"/>
      <c r="N27" s="92"/>
      <c r="O27" s="92"/>
    </row>
    <row r="28" spans="1:89" s="3" customFormat="1" ht="22" customHeight="1">
      <c r="A28" s="96"/>
      <c r="B28" s="91"/>
      <c r="C28" s="91"/>
      <c r="D28" s="92"/>
      <c r="E28" s="92"/>
      <c r="F28" s="92"/>
      <c r="G28" s="92"/>
      <c r="H28" s="92"/>
      <c r="I28" s="92"/>
      <c r="J28" s="92"/>
      <c r="K28" s="92"/>
      <c r="L28" s="92"/>
      <c r="M28" s="92"/>
      <c r="N28" s="92"/>
      <c r="O28" s="92"/>
    </row>
    <row r="29" spans="1:89" s="3" customFormat="1" ht="22" customHeight="1">
      <c r="A29" s="96"/>
      <c r="B29" s="91"/>
      <c r="C29" s="91"/>
      <c r="D29" s="92"/>
      <c r="E29" s="92"/>
      <c r="F29" s="92"/>
      <c r="G29" s="92"/>
      <c r="H29" s="92"/>
      <c r="I29" s="92"/>
      <c r="J29" s="92"/>
      <c r="K29" s="92"/>
      <c r="L29" s="92"/>
      <c r="M29" s="92"/>
      <c r="N29" s="92"/>
      <c r="O29" s="92"/>
    </row>
    <row r="30" spans="1:89" s="3" customFormat="1" ht="22" customHeight="1">
      <c r="A30" s="96"/>
      <c r="B30" s="91"/>
      <c r="C30" s="91"/>
      <c r="D30" s="92"/>
      <c r="E30" s="92"/>
      <c r="F30" s="92"/>
      <c r="G30" s="92"/>
      <c r="H30" s="92"/>
      <c r="I30" s="92"/>
      <c r="J30" s="92"/>
      <c r="K30" s="92"/>
      <c r="L30" s="92"/>
      <c r="M30" s="92"/>
      <c r="N30" s="92"/>
      <c r="O30" s="92"/>
    </row>
    <row r="31" spans="1:89" s="3" customFormat="1" ht="22" customHeight="1">
      <c r="A31" s="96"/>
      <c r="B31" s="91"/>
      <c r="C31" s="91"/>
      <c r="D31"/>
      <c r="E31" s="92"/>
      <c r="F31" s="92"/>
      <c r="G31" s="92"/>
      <c r="H31" s="92"/>
      <c r="I31" s="92"/>
      <c r="J31" s="92"/>
      <c r="K31" s="92"/>
      <c r="L31" s="92"/>
      <c r="M31" s="92"/>
      <c r="N31" s="92"/>
      <c r="O31" s="92"/>
    </row>
    <row r="32" spans="1:89" s="3" customFormat="1" ht="22" customHeight="1">
      <c r="A32" s="96"/>
      <c r="B32" s="91"/>
      <c r="C32" s="91"/>
      <c r="D32" s="92"/>
      <c r="E32" s="92"/>
      <c r="F32" s="92"/>
      <c r="G32" s="92"/>
      <c r="H32" s="92"/>
      <c r="I32" s="92"/>
      <c r="J32" s="92"/>
      <c r="K32" s="92"/>
      <c r="L32" s="92"/>
      <c r="M32" s="92"/>
      <c r="N32" s="92"/>
      <c r="O32" s="92"/>
    </row>
    <row r="33" spans="1:15" s="3" customFormat="1" ht="22" customHeight="1">
      <c r="A33" s="96"/>
      <c r="B33" s="91"/>
      <c r="C33" s="91"/>
      <c r="D33" s="91"/>
      <c r="E33" s="91"/>
      <c r="F33" s="91"/>
      <c r="G33" s="91"/>
      <c r="H33" s="91"/>
      <c r="I33" s="91"/>
      <c r="J33" s="91"/>
      <c r="K33" s="91"/>
      <c r="L33" s="91"/>
      <c r="M33" s="91"/>
      <c r="N33" s="91"/>
      <c r="O33" s="91"/>
    </row>
    <row r="34" spans="1:15" s="3" customFormat="1" ht="22" customHeight="1">
      <c r="A34" s="96"/>
      <c r="B34" s="91"/>
      <c r="C34" s="91"/>
      <c r="D34" s="91"/>
      <c r="E34" s="91"/>
      <c r="F34" s="91"/>
      <c r="G34" s="91"/>
      <c r="H34" s="91"/>
      <c r="I34" s="91"/>
      <c r="J34" s="91"/>
      <c r="K34" s="91"/>
      <c r="L34" s="91"/>
      <c r="M34" s="91"/>
      <c r="N34" s="91"/>
      <c r="O34" s="91"/>
    </row>
    <row r="35" spans="1:15" s="3" customFormat="1" ht="22" customHeight="1">
      <c r="A35" s="96"/>
      <c r="B35" s="91"/>
      <c r="C35" s="91"/>
      <c r="D35" s="91"/>
      <c r="E35" s="91"/>
      <c r="F35" s="91"/>
      <c r="G35" s="91"/>
      <c r="H35" s="91"/>
      <c r="I35" s="91"/>
      <c r="J35" s="91"/>
      <c r="K35" s="91"/>
      <c r="L35" s="91"/>
      <c r="M35" s="91"/>
      <c r="N35" s="91"/>
      <c r="O35" s="91"/>
    </row>
    <row r="36" spans="1:15" s="3" customFormat="1" ht="22" customHeight="1">
      <c r="A36" s="96"/>
      <c r="B36" s="91"/>
      <c r="C36" s="91"/>
      <c r="D36" s="91"/>
      <c r="E36" s="91"/>
      <c r="F36" s="91"/>
      <c r="G36" s="91"/>
      <c r="H36" s="91"/>
      <c r="I36" s="91"/>
      <c r="J36" s="91"/>
      <c r="K36" s="91"/>
      <c r="L36" s="91"/>
      <c r="M36" s="91"/>
      <c r="N36" s="91"/>
      <c r="O36" s="91"/>
    </row>
    <row r="37" spans="1:15" s="3" customFormat="1" ht="22" customHeight="1">
      <c r="A37" s="96"/>
      <c r="B37" s="91"/>
      <c r="C37" s="91"/>
      <c r="D37" s="92"/>
      <c r="E37" s="92"/>
      <c r="F37" s="92"/>
      <c r="G37" s="92"/>
      <c r="H37" s="92"/>
      <c r="I37" s="92"/>
      <c r="J37" s="92"/>
      <c r="K37" s="92"/>
      <c r="L37" s="92"/>
      <c r="M37" s="92"/>
      <c r="N37" s="92"/>
      <c r="O37" s="92"/>
    </row>
    <row r="38" spans="1:15" s="3" customFormat="1" ht="22" customHeight="1">
      <c r="A38" s="96"/>
      <c r="B38" s="91"/>
      <c r="C38" s="91"/>
      <c r="D38" s="92"/>
      <c r="E38" s="92"/>
      <c r="F38" s="92"/>
      <c r="G38" s="92"/>
      <c r="H38" s="92"/>
      <c r="I38" s="92"/>
      <c r="J38" s="92"/>
      <c r="K38" s="92"/>
      <c r="L38" s="92"/>
      <c r="M38" s="92"/>
      <c r="N38" s="92"/>
      <c r="O38" s="92"/>
    </row>
    <row r="39" spans="1:15" s="3" customFormat="1">
      <c r="A39" s="96"/>
      <c r="B39" s="91"/>
      <c r="C39" s="91"/>
      <c r="D39" s="92"/>
      <c r="E39" s="92"/>
      <c r="F39" s="92"/>
      <c r="G39" s="92"/>
      <c r="H39" s="92"/>
      <c r="I39" s="92"/>
      <c r="J39" s="92"/>
      <c r="K39" s="92"/>
      <c r="L39" s="92"/>
      <c r="M39" s="92"/>
      <c r="N39" s="92"/>
      <c r="O39" s="92"/>
    </row>
    <row r="40" spans="1:15" s="3" customFormat="1">
      <c r="A40" s="96"/>
      <c r="B40" s="91"/>
      <c r="C40" s="91"/>
      <c r="D40" s="92"/>
      <c r="E40" s="92"/>
      <c r="F40" s="92"/>
      <c r="G40" s="92"/>
      <c r="H40" s="92"/>
      <c r="I40" s="92"/>
      <c r="J40" s="92"/>
      <c r="K40" s="92"/>
      <c r="L40" s="92"/>
      <c r="M40" s="92"/>
      <c r="N40" s="92"/>
      <c r="O40" s="92"/>
    </row>
    <row r="41" spans="1:15" s="3" customFormat="1">
      <c r="A41" s="96"/>
      <c r="B41" s="91"/>
      <c r="C41" s="91"/>
      <c r="D41" s="92"/>
      <c r="E41" s="92"/>
      <c r="F41" s="92"/>
      <c r="G41" s="92"/>
      <c r="H41" s="92"/>
      <c r="I41" s="92"/>
      <c r="J41" s="92"/>
      <c r="K41" s="92"/>
      <c r="L41" s="92"/>
      <c r="M41" s="92"/>
      <c r="N41" s="92"/>
      <c r="O41" s="92"/>
    </row>
    <row r="42" spans="1:15" s="3" customFormat="1">
      <c r="A42" s="96"/>
      <c r="B42" s="91"/>
      <c r="C42" s="91"/>
      <c r="D42" s="92"/>
      <c r="E42" s="92"/>
      <c r="F42" s="92"/>
      <c r="G42" s="92"/>
      <c r="H42" s="92"/>
      <c r="I42" s="92"/>
      <c r="J42" s="92"/>
      <c r="K42" s="92"/>
      <c r="L42" s="92"/>
      <c r="M42" s="92"/>
      <c r="N42" s="92"/>
      <c r="O42" s="92"/>
    </row>
    <row r="43" spans="1:15" s="3" customFormat="1">
      <c r="A43" s="96"/>
      <c r="B43" s="91"/>
      <c r="C43" s="91"/>
      <c r="D43" s="92"/>
      <c r="E43" s="92"/>
      <c r="F43" s="92"/>
      <c r="G43" s="92"/>
      <c r="H43" s="92"/>
      <c r="I43" s="92"/>
      <c r="J43" s="92"/>
      <c r="K43" s="92"/>
      <c r="L43" s="92"/>
      <c r="M43" s="92"/>
      <c r="N43" s="92"/>
      <c r="O43" s="92"/>
    </row>
    <row r="44" spans="1:15" s="3" customFormat="1">
      <c r="A44" s="96"/>
      <c r="B44" s="91"/>
      <c r="C44" s="91"/>
      <c r="D44" s="92"/>
      <c r="E44" s="92"/>
      <c r="F44" s="92"/>
      <c r="G44" s="92"/>
      <c r="H44" s="92"/>
      <c r="I44" s="92"/>
      <c r="J44" s="92"/>
      <c r="K44" s="92"/>
      <c r="L44" s="92"/>
      <c r="M44" s="92"/>
      <c r="N44" s="92"/>
      <c r="O44" s="92"/>
    </row>
    <row r="45" spans="1:15" s="3" customFormat="1">
      <c r="A45" s="96"/>
      <c r="B45" s="91"/>
      <c r="C45" s="91"/>
      <c r="D45" s="92"/>
      <c r="E45" s="92"/>
      <c r="F45" s="92"/>
      <c r="G45" s="92"/>
      <c r="H45" s="92"/>
      <c r="I45" s="92"/>
      <c r="J45" s="92"/>
      <c r="K45" s="92"/>
      <c r="L45" s="92"/>
      <c r="M45" s="92"/>
      <c r="N45" s="92"/>
      <c r="O45" s="92"/>
    </row>
    <row r="46" spans="1:15" s="3" customFormat="1">
      <c r="A46" s="96"/>
      <c r="B46" s="91"/>
      <c r="C46" s="91"/>
      <c r="D46" s="92"/>
      <c r="E46" s="92"/>
      <c r="F46" s="92"/>
      <c r="G46" s="92"/>
      <c r="H46" s="92"/>
      <c r="I46" s="92"/>
      <c r="J46" s="92"/>
      <c r="K46" s="92"/>
      <c r="L46" s="92"/>
      <c r="M46" s="92"/>
      <c r="N46" s="92"/>
      <c r="O46" s="92"/>
    </row>
    <row r="47" spans="1:15" s="3" customFormat="1">
      <c r="A47" s="96"/>
      <c r="B47" s="91"/>
      <c r="C47" s="91"/>
      <c r="D47" s="92"/>
      <c r="E47" s="92"/>
      <c r="F47" s="92"/>
      <c r="G47" s="92"/>
      <c r="H47" s="92"/>
      <c r="I47" s="92"/>
      <c r="J47" s="92"/>
      <c r="K47" s="92"/>
      <c r="L47" s="92"/>
      <c r="M47" s="92"/>
      <c r="N47" s="92"/>
      <c r="O47" s="92"/>
    </row>
    <row r="48" spans="1:15" s="3" customFormat="1">
      <c r="A48" s="96"/>
      <c r="B48" s="91"/>
      <c r="C48" s="91"/>
      <c r="D48" s="92"/>
      <c r="E48" s="92"/>
      <c r="F48" s="92"/>
      <c r="G48" s="92"/>
      <c r="H48" s="92"/>
      <c r="I48" s="92"/>
      <c r="J48" s="92"/>
      <c r="K48" s="92"/>
      <c r="L48" s="92"/>
      <c r="M48" s="92"/>
      <c r="N48" s="92"/>
      <c r="O48" s="92"/>
    </row>
    <row r="49" spans="1:15" s="3" customFormat="1">
      <c r="A49" s="96"/>
      <c r="B49" s="91"/>
      <c r="C49" s="91"/>
      <c r="D49" s="92"/>
      <c r="E49" s="92"/>
      <c r="F49" s="92"/>
      <c r="G49" s="92"/>
      <c r="H49" s="92"/>
      <c r="I49" s="92"/>
      <c r="J49" s="92"/>
      <c r="K49" s="92"/>
      <c r="L49" s="92"/>
      <c r="M49" s="92"/>
      <c r="N49" s="92"/>
      <c r="O49" s="92"/>
    </row>
    <row r="50" spans="1:15" s="3" customFormat="1">
      <c r="A50" s="96"/>
      <c r="B50" s="91"/>
      <c r="C50" s="91"/>
      <c r="D50" s="92"/>
      <c r="E50" s="92"/>
      <c r="F50" s="92"/>
      <c r="G50" s="92"/>
      <c r="H50" s="92"/>
      <c r="I50" s="92"/>
      <c r="J50" s="92"/>
      <c r="K50" s="92"/>
      <c r="L50" s="92"/>
      <c r="M50" s="92"/>
      <c r="N50" s="92"/>
      <c r="O50" s="92"/>
    </row>
    <row r="51" spans="1:15" s="3" customFormat="1">
      <c r="A51" s="96"/>
      <c r="B51" s="91"/>
      <c r="C51" s="91"/>
      <c r="D51" s="92"/>
      <c r="E51" s="92"/>
      <c r="F51" s="92"/>
      <c r="G51" s="92"/>
      <c r="H51" s="92"/>
      <c r="I51" s="92"/>
      <c r="J51" s="92"/>
      <c r="K51" s="92"/>
      <c r="L51" s="92"/>
      <c r="M51" s="92"/>
      <c r="N51" s="92"/>
      <c r="O51" s="92"/>
    </row>
    <row r="52" spans="1:15" s="3" customFormat="1">
      <c r="A52" s="96"/>
      <c r="B52" s="91"/>
      <c r="C52" s="91"/>
      <c r="D52" s="92"/>
      <c r="E52" s="92"/>
      <c r="F52" s="92"/>
      <c r="G52" s="92"/>
      <c r="H52" s="92"/>
      <c r="I52" s="92"/>
      <c r="J52" s="92"/>
      <c r="K52" s="92"/>
      <c r="L52" s="92"/>
      <c r="M52" s="92"/>
      <c r="N52" s="92"/>
      <c r="O52" s="92"/>
    </row>
    <row r="53" spans="1:15" s="3" customFormat="1">
      <c r="A53" s="96"/>
      <c r="B53" s="91"/>
      <c r="C53" s="91"/>
      <c r="D53" s="92"/>
      <c r="E53" s="92"/>
      <c r="F53" s="92"/>
      <c r="G53" s="92"/>
      <c r="H53" s="92"/>
      <c r="I53" s="92"/>
      <c r="J53" s="92"/>
      <c r="K53" s="92"/>
      <c r="L53" s="92"/>
      <c r="M53" s="92"/>
      <c r="N53" s="92"/>
      <c r="O53" s="92"/>
    </row>
    <row r="54" spans="1:15" s="3" customFormat="1">
      <c r="A54" s="96"/>
      <c r="B54" s="91"/>
      <c r="C54" s="91"/>
      <c r="D54" s="92"/>
      <c r="E54" s="92"/>
      <c r="F54" s="92"/>
      <c r="G54" s="92"/>
      <c r="H54" s="92"/>
      <c r="I54" s="92"/>
      <c r="J54" s="92"/>
      <c r="K54" s="92"/>
      <c r="L54" s="92"/>
      <c r="M54" s="92"/>
      <c r="N54" s="92"/>
      <c r="O54" s="92"/>
    </row>
    <row r="55" spans="1:15" s="3" customFormat="1">
      <c r="A55" s="96"/>
      <c r="B55" s="91"/>
      <c r="C55" s="91"/>
      <c r="D55" s="92"/>
      <c r="E55" s="92"/>
      <c r="F55" s="92"/>
      <c r="G55" s="92"/>
      <c r="H55" s="92"/>
      <c r="I55" s="92"/>
      <c r="J55" s="92"/>
      <c r="K55" s="92"/>
      <c r="L55" s="92"/>
      <c r="M55" s="92"/>
      <c r="N55" s="92"/>
      <c r="O55" s="92"/>
    </row>
    <row r="56" spans="1:15" s="3" customFormat="1">
      <c r="A56" s="96"/>
      <c r="B56" s="91"/>
      <c r="C56" s="91"/>
      <c r="D56" s="92"/>
      <c r="E56" s="92"/>
      <c r="F56" s="92"/>
      <c r="G56" s="92"/>
      <c r="H56" s="92"/>
      <c r="I56" s="92"/>
      <c r="J56" s="92"/>
      <c r="K56" s="92"/>
      <c r="L56" s="92"/>
      <c r="M56" s="92"/>
      <c r="N56" s="92"/>
      <c r="O56" s="92"/>
    </row>
    <row r="57" spans="1:15" s="3" customFormat="1">
      <c r="A57" s="96"/>
      <c r="B57" s="91"/>
      <c r="C57" s="91"/>
      <c r="D57" s="92"/>
      <c r="E57" s="92"/>
      <c r="F57" s="92"/>
      <c r="G57" s="92"/>
      <c r="H57" s="92"/>
      <c r="I57" s="92"/>
      <c r="J57" s="92"/>
      <c r="K57" s="92"/>
      <c r="L57" s="92"/>
      <c r="M57" s="92"/>
      <c r="N57" s="92"/>
      <c r="O57" s="92"/>
    </row>
    <row r="58" spans="1:15" s="3" customFormat="1">
      <c r="A58" s="96"/>
      <c r="B58" s="91"/>
      <c r="C58" s="91"/>
      <c r="D58" s="92"/>
      <c r="E58" s="92"/>
      <c r="F58" s="92"/>
      <c r="G58" s="92"/>
      <c r="H58" s="92"/>
      <c r="I58" s="92"/>
      <c r="J58" s="92"/>
      <c r="K58" s="92"/>
      <c r="L58" s="92"/>
      <c r="M58" s="92"/>
      <c r="N58" s="92"/>
      <c r="O58" s="92"/>
    </row>
    <row r="59" spans="1:15" s="3" customFormat="1">
      <c r="A59" s="96"/>
      <c r="B59" s="91"/>
      <c r="C59" s="91"/>
      <c r="D59" s="92"/>
      <c r="E59" s="92"/>
      <c r="F59" s="92"/>
      <c r="G59" s="92"/>
      <c r="H59" s="92"/>
      <c r="I59" s="92"/>
      <c r="J59" s="92"/>
      <c r="K59" s="92"/>
      <c r="L59" s="92"/>
      <c r="M59" s="92"/>
      <c r="N59" s="92"/>
      <c r="O59" s="92"/>
    </row>
    <row r="60" spans="1:15" s="3" customFormat="1">
      <c r="A60" s="96"/>
      <c r="B60" s="91"/>
      <c r="C60" s="91"/>
      <c r="D60" s="92"/>
      <c r="E60" s="92"/>
      <c r="F60" s="92"/>
      <c r="G60" s="92"/>
      <c r="H60" s="92"/>
      <c r="I60" s="92"/>
      <c r="J60" s="92"/>
      <c r="K60" s="92"/>
      <c r="L60" s="92"/>
      <c r="M60" s="92"/>
      <c r="N60" s="92"/>
      <c r="O60" s="92"/>
    </row>
    <row r="61" spans="1:15" s="3" customFormat="1">
      <c r="A61" s="96"/>
      <c r="B61" s="91"/>
      <c r="C61" s="91"/>
      <c r="D61" s="92"/>
      <c r="E61" s="92"/>
      <c r="F61" s="92"/>
      <c r="G61" s="92"/>
      <c r="H61" s="92"/>
      <c r="I61" s="92"/>
      <c r="J61" s="92"/>
      <c r="K61" s="92"/>
      <c r="L61" s="92"/>
      <c r="M61" s="92"/>
      <c r="N61" s="92"/>
      <c r="O61" s="92"/>
    </row>
    <row r="62" spans="1:15" s="3" customFormat="1">
      <c r="A62" s="96"/>
      <c r="B62" s="91"/>
      <c r="C62" s="91"/>
      <c r="D62" s="92"/>
      <c r="E62" s="92"/>
      <c r="F62" s="92"/>
      <c r="G62" s="92"/>
      <c r="H62" s="92"/>
      <c r="I62" s="92"/>
      <c r="J62" s="92"/>
      <c r="K62" s="92"/>
      <c r="L62" s="92"/>
      <c r="M62" s="92"/>
      <c r="N62" s="92"/>
      <c r="O62" s="92"/>
    </row>
    <row r="63" spans="1:15" s="3" customFormat="1">
      <c r="A63" s="96"/>
      <c r="B63" s="91"/>
      <c r="C63" s="91"/>
      <c r="D63" s="92"/>
      <c r="E63" s="92"/>
      <c r="F63" s="92"/>
      <c r="G63" s="92"/>
      <c r="H63" s="92"/>
      <c r="I63" s="92"/>
      <c r="J63" s="92"/>
      <c r="K63" s="92"/>
      <c r="L63" s="92"/>
      <c r="M63" s="92"/>
      <c r="N63" s="92"/>
      <c r="O63" s="92"/>
    </row>
    <row r="64" spans="1:15" s="3" customFormat="1">
      <c r="A64" s="96"/>
      <c r="B64" s="91"/>
      <c r="C64" s="91"/>
      <c r="D64" s="92"/>
      <c r="E64" s="92"/>
      <c r="F64" s="92"/>
      <c r="G64" s="92"/>
      <c r="H64" s="92"/>
      <c r="I64" s="92"/>
      <c r="J64" s="92"/>
      <c r="K64" s="92"/>
      <c r="L64" s="92"/>
      <c r="M64" s="92"/>
      <c r="N64" s="92"/>
      <c r="O64" s="92"/>
    </row>
    <row r="65" spans="1:15" s="3" customFormat="1">
      <c r="A65" s="96"/>
      <c r="B65" s="91"/>
      <c r="C65" s="91"/>
      <c r="D65" s="92"/>
      <c r="E65" s="92"/>
      <c r="F65" s="92"/>
      <c r="G65" s="92"/>
      <c r="H65" s="92"/>
      <c r="I65" s="92"/>
      <c r="J65" s="92"/>
      <c r="K65" s="92"/>
      <c r="L65" s="92"/>
      <c r="M65" s="92"/>
      <c r="N65" s="92"/>
      <c r="O65" s="92"/>
    </row>
    <row r="66" spans="1:15" s="3" customFormat="1">
      <c r="A66" s="96"/>
      <c r="B66" s="91"/>
      <c r="C66" s="91"/>
      <c r="D66" s="92"/>
      <c r="E66" s="92"/>
      <c r="F66" s="92"/>
      <c r="G66" s="92"/>
      <c r="H66" s="92"/>
      <c r="I66" s="92"/>
      <c r="J66" s="92"/>
      <c r="K66" s="92"/>
      <c r="L66" s="92"/>
      <c r="M66" s="92"/>
      <c r="N66" s="92"/>
      <c r="O66" s="92"/>
    </row>
    <row r="67" spans="1:15" s="3" customFormat="1">
      <c r="A67" s="96"/>
      <c r="B67" s="91"/>
      <c r="C67" s="91"/>
      <c r="D67" s="92"/>
      <c r="E67" s="92"/>
      <c r="F67" s="92"/>
      <c r="G67" s="92"/>
      <c r="H67" s="92"/>
      <c r="I67" s="92"/>
      <c r="J67" s="92"/>
      <c r="K67" s="92"/>
      <c r="L67" s="92"/>
      <c r="M67" s="92"/>
      <c r="N67" s="92"/>
      <c r="O67" s="92"/>
    </row>
    <row r="68" spans="1:15" s="3" customFormat="1">
      <c r="A68" s="96"/>
      <c r="B68" s="91"/>
      <c r="C68" s="91"/>
      <c r="D68" s="92"/>
      <c r="E68" s="92"/>
      <c r="F68" s="92"/>
      <c r="G68" s="92"/>
      <c r="H68" s="92"/>
      <c r="I68" s="92"/>
      <c r="J68" s="92"/>
      <c r="K68" s="92"/>
      <c r="L68" s="92"/>
      <c r="M68" s="92"/>
      <c r="N68" s="92"/>
      <c r="O68" s="92"/>
    </row>
    <row r="69" spans="1:15" s="3" customFormat="1">
      <c r="A69" s="96"/>
      <c r="B69" s="91"/>
      <c r="C69" s="91"/>
      <c r="D69" s="92"/>
      <c r="E69" s="92"/>
      <c r="F69" s="92"/>
      <c r="G69" s="92"/>
      <c r="H69" s="92"/>
      <c r="I69" s="92"/>
      <c r="J69" s="92"/>
      <c r="K69" s="92"/>
      <c r="L69" s="92"/>
      <c r="M69" s="92"/>
      <c r="N69" s="92"/>
      <c r="O69" s="92"/>
    </row>
    <row r="70" spans="1:15" s="3" customFormat="1">
      <c r="A70" s="96"/>
      <c r="B70" s="91"/>
      <c r="C70" s="91"/>
      <c r="D70" s="92"/>
      <c r="E70" s="92"/>
      <c r="F70" s="92"/>
      <c r="G70" s="92"/>
      <c r="H70" s="92"/>
      <c r="I70" s="92"/>
      <c r="J70" s="92"/>
      <c r="K70" s="92"/>
      <c r="L70" s="92"/>
      <c r="M70" s="92"/>
      <c r="N70" s="92"/>
      <c r="O70" s="92"/>
    </row>
    <row r="71" spans="1:15" s="3" customFormat="1">
      <c r="A71" s="96"/>
      <c r="B71" s="91"/>
      <c r="C71" s="91"/>
      <c r="D71" s="92"/>
      <c r="E71" s="92"/>
      <c r="F71" s="92"/>
      <c r="G71" s="92"/>
      <c r="H71" s="92"/>
      <c r="I71" s="92"/>
      <c r="J71" s="92"/>
      <c r="K71" s="92"/>
      <c r="L71" s="92"/>
      <c r="M71" s="92"/>
      <c r="N71" s="92"/>
      <c r="O71" s="92"/>
    </row>
    <row r="72" spans="1:15" s="3" customFormat="1">
      <c r="A72" s="96"/>
      <c r="B72" s="91"/>
      <c r="C72" s="91"/>
      <c r="D72" s="92"/>
      <c r="E72" s="92"/>
      <c r="F72" s="92"/>
      <c r="G72" s="92"/>
      <c r="H72" s="92"/>
      <c r="I72" s="92"/>
      <c r="J72" s="92"/>
      <c r="K72" s="92"/>
      <c r="L72" s="92"/>
      <c r="M72" s="92"/>
      <c r="N72" s="92"/>
      <c r="O72" s="92"/>
    </row>
    <row r="73" spans="1:15" s="3" customFormat="1">
      <c r="A73" s="96"/>
      <c r="B73" s="91"/>
      <c r="C73" s="91"/>
      <c r="D73" s="92"/>
      <c r="E73" s="92"/>
      <c r="F73" s="92"/>
      <c r="G73" s="92"/>
      <c r="H73" s="92"/>
      <c r="I73" s="92"/>
      <c r="J73" s="92"/>
      <c r="K73" s="92"/>
      <c r="L73" s="92"/>
      <c r="M73" s="92"/>
      <c r="N73" s="92"/>
      <c r="O73" s="92"/>
    </row>
    <row r="74" spans="1:15" s="3" customFormat="1">
      <c r="A74" s="96"/>
      <c r="B74" s="91"/>
      <c r="C74" s="91"/>
      <c r="D74" s="92"/>
      <c r="E74" s="92"/>
      <c r="F74" s="92"/>
      <c r="G74" s="92"/>
      <c r="H74" s="92"/>
      <c r="I74" s="92"/>
      <c r="J74" s="92"/>
      <c r="K74" s="92"/>
      <c r="L74" s="92"/>
      <c r="M74" s="92"/>
      <c r="N74" s="92"/>
      <c r="O74" s="92"/>
    </row>
    <row r="75" spans="1:15" s="3" customFormat="1">
      <c r="A75" s="96"/>
      <c r="B75" s="91"/>
      <c r="C75" s="91"/>
      <c r="D75" s="92"/>
      <c r="E75" s="92"/>
      <c r="F75" s="92"/>
      <c r="G75" s="92"/>
      <c r="H75" s="92"/>
      <c r="I75" s="92"/>
      <c r="J75" s="92"/>
      <c r="K75" s="92"/>
      <c r="L75" s="92"/>
      <c r="M75" s="92"/>
      <c r="N75" s="92"/>
      <c r="O75" s="92"/>
    </row>
    <row r="76" spans="1:15" s="3" customFormat="1">
      <c r="A76" s="96"/>
      <c r="B76" s="91"/>
      <c r="C76" s="91"/>
      <c r="D76" s="92"/>
      <c r="E76" s="92"/>
      <c r="F76" s="92"/>
      <c r="G76" s="92"/>
      <c r="H76" s="92"/>
      <c r="I76" s="92"/>
      <c r="J76" s="92"/>
      <c r="K76" s="92"/>
      <c r="L76" s="92"/>
      <c r="M76" s="92"/>
      <c r="N76" s="92"/>
      <c r="O76" s="92"/>
    </row>
    <row r="77" spans="1:15" s="3" customFormat="1">
      <c r="A77" s="96"/>
      <c r="B77" s="91"/>
      <c r="C77" s="91"/>
      <c r="D77" s="92"/>
      <c r="E77" s="92"/>
      <c r="F77" s="92"/>
      <c r="G77" s="92"/>
      <c r="H77" s="92"/>
      <c r="I77" s="92"/>
      <c r="J77" s="92"/>
      <c r="K77" s="92"/>
      <c r="L77" s="92"/>
      <c r="M77" s="92"/>
      <c r="N77" s="92"/>
      <c r="O77" s="92"/>
    </row>
    <row r="78" spans="1:15" s="3" customFormat="1">
      <c r="A78" s="96"/>
      <c r="B78" s="91"/>
      <c r="C78" s="91"/>
      <c r="D78" s="92"/>
      <c r="E78" s="92"/>
      <c r="F78" s="92"/>
      <c r="G78" s="92"/>
      <c r="H78" s="92"/>
      <c r="I78" s="92"/>
      <c r="J78" s="92"/>
      <c r="K78" s="92"/>
      <c r="L78" s="92"/>
      <c r="M78" s="92"/>
      <c r="N78" s="92"/>
      <c r="O78" s="92"/>
    </row>
    <row r="79" spans="1:15" s="3" customFormat="1">
      <c r="A79" s="96"/>
      <c r="B79" s="91"/>
      <c r="C79" s="91"/>
      <c r="D79" s="92"/>
      <c r="E79" s="92"/>
      <c r="F79" s="92"/>
      <c r="G79" s="92"/>
      <c r="H79" s="92"/>
      <c r="I79" s="92"/>
      <c r="J79" s="92"/>
      <c r="K79" s="92"/>
      <c r="L79" s="92"/>
      <c r="M79" s="92"/>
      <c r="N79" s="92"/>
      <c r="O79" s="92"/>
    </row>
    <row r="80" spans="1:15" s="3" customFormat="1">
      <c r="A80" s="96"/>
      <c r="B80" s="91"/>
      <c r="C80" s="91"/>
      <c r="D80" s="92"/>
      <c r="E80" s="92"/>
      <c r="F80" s="92"/>
      <c r="G80" s="92"/>
      <c r="H80" s="92"/>
      <c r="I80" s="92"/>
      <c r="J80" s="92"/>
      <c r="K80" s="92"/>
      <c r="L80" s="92"/>
      <c r="M80" s="92"/>
      <c r="N80" s="92"/>
      <c r="O80" s="92"/>
    </row>
    <row r="81" spans="1:15" s="3" customFormat="1">
      <c r="A81" s="96"/>
      <c r="B81" s="91"/>
      <c r="C81" s="91"/>
      <c r="D81" s="92"/>
      <c r="E81" s="92"/>
      <c r="F81" s="92"/>
      <c r="G81" s="92"/>
      <c r="H81" s="92"/>
      <c r="I81" s="92"/>
      <c r="J81" s="92"/>
      <c r="K81" s="92"/>
      <c r="L81" s="92"/>
      <c r="M81" s="92"/>
      <c r="N81" s="92"/>
      <c r="O81" s="92"/>
    </row>
    <row r="82" spans="1:15" s="3" customFormat="1">
      <c r="A82" s="96"/>
      <c r="B82" s="91"/>
      <c r="C82" s="91"/>
      <c r="D82" s="92"/>
      <c r="E82" s="92"/>
      <c r="F82" s="92"/>
      <c r="G82" s="92"/>
      <c r="H82" s="92"/>
      <c r="I82" s="92"/>
      <c r="J82" s="92"/>
      <c r="K82" s="92"/>
      <c r="L82" s="92"/>
      <c r="M82" s="92"/>
      <c r="N82" s="92"/>
      <c r="O82" s="92"/>
    </row>
    <row r="83" spans="1:15" s="3" customFormat="1">
      <c r="A83" s="96"/>
      <c r="B83" s="91"/>
      <c r="C83" s="91"/>
      <c r="D83" s="92"/>
      <c r="E83" s="92"/>
      <c r="F83" s="92"/>
      <c r="G83" s="92"/>
      <c r="H83" s="92"/>
      <c r="I83" s="92"/>
      <c r="J83" s="92"/>
      <c r="K83" s="92"/>
      <c r="L83" s="92"/>
      <c r="M83" s="92"/>
      <c r="N83" s="92"/>
      <c r="O83" s="92"/>
    </row>
    <row r="84" spans="1:15" s="3" customFormat="1">
      <c r="A84" s="96"/>
      <c r="B84" s="91"/>
      <c r="C84" s="91"/>
      <c r="D84" s="92"/>
      <c r="E84" s="92"/>
      <c r="F84" s="92"/>
      <c r="G84" s="92"/>
      <c r="H84" s="92"/>
      <c r="I84" s="92"/>
      <c r="J84" s="92"/>
      <c r="K84" s="92"/>
      <c r="L84" s="92"/>
      <c r="M84" s="92"/>
      <c r="N84" s="92"/>
      <c r="O84" s="92"/>
    </row>
    <row r="85" spans="1:15" s="3" customFormat="1">
      <c r="A85" s="96"/>
      <c r="B85" s="91"/>
      <c r="C85" s="91"/>
      <c r="D85" s="92"/>
      <c r="E85" s="92"/>
      <c r="F85" s="92"/>
      <c r="G85" s="92"/>
      <c r="H85" s="92"/>
      <c r="I85" s="92"/>
      <c r="J85" s="92"/>
      <c r="K85" s="92"/>
      <c r="L85" s="92"/>
      <c r="M85" s="92"/>
      <c r="N85" s="92"/>
      <c r="O85" s="92"/>
    </row>
    <row r="86" spans="1:15" s="3" customFormat="1">
      <c r="A86" s="96"/>
      <c r="B86" s="91"/>
      <c r="C86" s="91"/>
      <c r="D86" s="92"/>
      <c r="E86" s="92"/>
      <c r="F86" s="92"/>
      <c r="G86" s="92"/>
      <c r="H86" s="92"/>
      <c r="I86" s="92"/>
      <c r="J86" s="92"/>
      <c r="K86" s="92"/>
      <c r="L86" s="92"/>
      <c r="M86" s="92"/>
      <c r="N86" s="92"/>
      <c r="O86" s="92"/>
    </row>
    <row r="87" spans="1:15" s="3" customFormat="1">
      <c r="A87" s="96"/>
      <c r="B87" s="91"/>
      <c r="C87" s="91"/>
      <c r="D87" s="92"/>
      <c r="E87" s="92"/>
      <c r="F87" s="92"/>
      <c r="G87" s="92"/>
      <c r="H87" s="92"/>
      <c r="I87" s="92"/>
      <c r="J87" s="92"/>
      <c r="K87" s="92"/>
      <c r="L87" s="92"/>
      <c r="M87" s="92"/>
      <c r="N87" s="92"/>
      <c r="O87" s="92"/>
    </row>
    <row r="88" spans="1:15" s="3" customFormat="1">
      <c r="A88" s="96"/>
      <c r="B88" s="91"/>
      <c r="C88" s="91"/>
      <c r="D88" s="92"/>
      <c r="E88" s="92"/>
      <c r="F88" s="92"/>
      <c r="G88" s="92"/>
      <c r="H88" s="92"/>
      <c r="I88" s="92"/>
      <c r="J88" s="92"/>
      <c r="K88" s="92"/>
      <c r="L88" s="92"/>
      <c r="M88" s="92"/>
      <c r="N88" s="92"/>
      <c r="O88" s="92"/>
    </row>
    <row r="89" spans="1:15" s="3" customFormat="1">
      <c r="A89" s="96"/>
      <c r="B89" s="91"/>
      <c r="C89" s="91"/>
      <c r="D89" s="92"/>
      <c r="E89" s="92"/>
      <c r="F89" s="92"/>
      <c r="G89" s="92"/>
      <c r="H89" s="92"/>
      <c r="I89" s="92"/>
      <c r="J89" s="92"/>
      <c r="K89" s="92"/>
      <c r="L89" s="92"/>
      <c r="M89" s="92"/>
      <c r="N89" s="92"/>
      <c r="O89" s="92"/>
    </row>
    <row r="90" spans="1:15" s="3" customFormat="1">
      <c r="A90" s="96"/>
      <c r="B90" s="91"/>
      <c r="C90" s="91"/>
      <c r="D90" s="92"/>
      <c r="E90" s="92"/>
      <c r="F90" s="92"/>
      <c r="G90" s="92"/>
      <c r="H90" s="92"/>
      <c r="I90" s="92"/>
      <c r="J90" s="92"/>
      <c r="K90" s="92"/>
      <c r="L90" s="92"/>
      <c r="M90" s="92"/>
      <c r="N90" s="92"/>
      <c r="O90" s="92"/>
    </row>
    <row r="91" spans="1:15" s="3" customFormat="1">
      <c r="A91" s="96"/>
      <c r="B91" s="91"/>
      <c r="C91" s="91"/>
      <c r="D91" s="92"/>
      <c r="E91" s="92"/>
      <c r="F91" s="92"/>
      <c r="G91" s="92"/>
      <c r="H91" s="92"/>
      <c r="I91" s="92"/>
      <c r="J91" s="92"/>
      <c r="K91" s="92"/>
      <c r="L91" s="92"/>
      <c r="M91" s="92"/>
      <c r="N91" s="92"/>
      <c r="O91" s="92"/>
    </row>
    <row r="92" spans="1:15" s="3" customFormat="1">
      <c r="A92" s="96"/>
      <c r="B92" s="91"/>
      <c r="C92" s="91"/>
      <c r="D92" s="92"/>
      <c r="E92" s="92"/>
      <c r="F92" s="92"/>
      <c r="G92" s="92"/>
      <c r="H92" s="92"/>
      <c r="I92" s="92"/>
      <c r="J92" s="92"/>
      <c r="K92" s="92"/>
      <c r="L92" s="92"/>
      <c r="M92" s="92"/>
      <c r="N92" s="92"/>
      <c r="O92" s="92"/>
    </row>
    <row r="93" spans="1:15" s="3" customFormat="1">
      <c r="A93" s="96"/>
      <c r="B93" s="91"/>
      <c r="C93" s="91"/>
      <c r="D93" s="92"/>
      <c r="E93" s="92"/>
      <c r="F93" s="92"/>
      <c r="G93" s="92"/>
      <c r="H93" s="92"/>
      <c r="I93" s="92"/>
      <c r="J93" s="92"/>
      <c r="K93" s="92"/>
      <c r="L93" s="92"/>
      <c r="M93" s="92"/>
      <c r="N93" s="92"/>
      <c r="O93" s="92"/>
    </row>
    <row r="94" spans="1:15" s="3" customFormat="1">
      <c r="A94" s="96"/>
      <c r="B94" s="91"/>
      <c r="C94" s="91"/>
      <c r="D94" s="92"/>
      <c r="E94" s="92"/>
      <c r="F94" s="92"/>
      <c r="G94" s="92"/>
      <c r="H94" s="92"/>
      <c r="I94" s="92"/>
      <c r="J94" s="92"/>
      <c r="K94" s="92"/>
      <c r="L94" s="92"/>
      <c r="M94" s="92"/>
      <c r="N94" s="92"/>
      <c r="O94" s="92"/>
    </row>
    <row r="95" spans="1:15" s="3" customFormat="1">
      <c r="A95" s="96"/>
      <c r="B95" s="91"/>
      <c r="C95" s="91"/>
      <c r="D95" s="92"/>
      <c r="E95" s="92"/>
      <c r="F95" s="92"/>
      <c r="G95" s="92"/>
      <c r="H95" s="92"/>
      <c r="I95" s="92"/>
      <c r="J95" s="92"/>
      <c r="K95" s="92"/>
      <c r="L95" s="92"/>
      <c r="M95" s="92"/>
      <c r="N95" s="92"/>
      <c r="O95" s="92"/>
    </row>
    <row r="96" spans="1:15" s="3" customFormat="1">
      <c r="A96" s="96"/>
      <c r="B96" s="91"/>
      <c r="C96" s="91"/>
      <c r="D96" s="92"/>
      <c r="E96" s="92"/>
      <c r="F96" s="92"/>
      <c r="G96" s="92"/>
      <c r="H96" s="92"/>
      <c r="I96" s="92"/>
      <c r="J96" s="92"/>
      <c r="K96" s="92"/>
      <c r="L96" s="92"/>
      <c r="M96" s="92"/>
      <c r="N96" s="92"/>
      <c r="O96" s="92"/>
    </row>
    <row r="97" spans="1:15" s="3" customFormat="1">
      <c r="A97" s="96"/>
      <c r="B97" s="91"/>
      <c r="C97" s="91"/>
      <c r="D97" s="92"/>
      <c r="E97" s="92"/>
      <c r="F97" s="92"/>
      <c r="G97" s="92"/>
      <c r="H97" s="92"/>
      <c r="I97" s="92"/>
      <c r="J97" s="92"/>
      <c r="K97" s="92"/>
      <c r="L97" s="92"/>
      <c r="M97" s="92"/>
      <c r="N97" s="92"/>
      <c r="O97" s="92"/>
    </row>
    <row r="98" spans="1:15" s="3" customFormat="1">
      <c r="A98" s="96"/>
      <c r="B98" s="91"/>
      <c r="C98" s="91"/>
      <c r="D98" s="92"/>
      <c r="E98" s="92"/>
      <c r="F98" s="92"/>
      <c r="G98" s="92"/>
      <c r="H98" s="92"/>
      <c r="I98" s="92"/>
      <c r="J98" s="92"/>
      <c r="K98" s="92"/>
      <c r="L98" s="92"/>
      <c r="M98" s="92"/>
      <c r="N98" s="92"/>
      <c r="O98" s="92"/>
    </row>
    <row r="99" spans="1:15" s="3" customFormat="1">
      <c r="A99" s="96"/>
      <c r="B99" s="91"/>
      <c r="C99" s="91"/>
      <c r="D99" s="92"/>
      <c r="E99" s="92"/>
      <c r="F99" s="92"/>
      <c r="G99" s="92"/>
      <c r="H99" s="92"/>
      <c r="I99" s="92"/>
      <c r="J99" s="92"/>
      <c r="K99" s="92"/>
      <c r="L99" s="92"/>
      <c r="M99" s="92"/>
      <c r="N99" s="92"/>
      <c r="O99" s="92"/>
    </row>
    <row r="100" spans="1:15" s="3" customFormat="1">
      <c r="A100" s="96"/>
      <c r="B100" s="91"/>
      <c r="C100" s="91"/>
      <c r="D100" s="92"/>
      <c r="E100" s="92"/>
      <c r="F100" s="92"/>
      <c r="G100" s="92"/>
      <c r="H100" s="92"/>
      <c r="I100" s="92"/>
      <c r="J100" s="92"/>
      <c r="K100" s="92"/>
      <c r="L100" s="92"/>
      <c r="M100" s="92"/>
      <c r="N100" s="92"/>
      <c r="O100" s="92"/>
    </row>
    <row r="101" spans="1:15" s="3" customFormat="1">
      <c r="A101" s="84"/>
      <c r="B101" s="91"/>
      <c r="C101" s="91"/>
      <c r="D101" s="92"/>
      <c r="E101" s="92"/>
      <c r="F101" s="92"/>
      <c r="G101" s="92"/>
      <c r="H101" s="92"/>
      <c r="I101" s="92"/>
      <c r="J101" s="92"/>
      <c r="K101" s="92"/>
      <c r="L101" s="92"/>
      <c r="M101" s="92"/>
      <c r="N101" s="92"/>
      <c r="O101" s="92"/>
    </row>
    <row r="102" spans="1:15" s="3" customFormat="1">
      <c r="A102" s="84"/>
      <c r="B102" s="91"/>
      <c r="C102" s="91"/>
      <c r="D102" s="92"/>
      <c r="E102" s="92"/>
      <c r="F102" s="92"/>
      <c r="G102" s="92"/>
      <c r="H102" s="92"/>
      <c r="I102" s="92"/>
      <c r="J102" s="92"/>
      <c r="K102" s="92"/>
      <c r="L102" s="92"/>
      <c r="M102" s="92"/>
      <c r="N102" s="92"/>
      <c r="O102" s="92"/>
    </row>
    <row r="103" spans="1:15" s="3" customFormat="1">
      <c r="A103" s="84"/>
      <c r="B103" s="91"/>
      <c r="C103" s="91"/>
      <c r="D103" s="92"/>
      <c r="E103" s="92"/>
      <c r="F103" s="92"/>
      <c r="G103" s="92"/>
      <c r="H103" s="92"/>
      <c r="I103" s="92"/>
      <c r="J103" s="92"/>
      <c r="K103" s="92"/>
      <c r="L103" s="92"/>
      <c r="M103" s="92"/>
      <c r="N103" s="92"/>
      <c r="O103" s="92"/>
    </row>
    <row r="104" spans="1:15" s="3" customFormat="1">
      <c r="A104" s="84"/>
      <c r="B104" s="91"/>
      <c r="C104" s="91"/>
      <c r="D104" s="92"/>
      <c r="E104" s="92"/>
      <c r="F104" s="92"/>
      <c r="G104" s="92"/>
      <c r="H104" s="92"/>
      <c r="I104" s="92"/>
      <c r="J104" s="92"/>
      <c r="K104" s="92"/>
      <c r="L104" s="92"/>
      <c r="M104" s="92"/>
      <c r="N104" s="92"/>
      <c r="O104" s="92"/>
    </row>
    <row r="105" spans="1:15" s="3" customFormat="1">
      <c r="A105" s="84"/>
      <c r="B105" s="91"/>
      <c r="C105" s="91"/>
      <c r="D105" s="92"/>
      <c r="E105" s="92"/>
      <c r="F105" s="92"/>
      <c r="G105" s="92"/>
      <c r="H105" s="92"/>
      <c r="I105" s="92"/>
      <c r="J105" s="92"/>
      <c r="K105" s="92"/>
      <c r="L105" s="92"/>
      <c r="M105" s="92"/>
      <c r="N105" s="92"/>
      <c r="O105" s="92"/>
    </row>
    <row r="106" spans="1:15" s="3" customFormat="1">
      <c r="A106" s="84"/>
      <c r="B106" s="91"/>
      <c r="C106" s="91"/>
      <c r="D106" s="92"/>
      <c r="E106" s="92"/>
      <c r="F106" s="92"/>
      <c r="G106" s="92"/>
      <c r="H106" s="92"/>
      <c r="I106" s="92"/>
      <c r="J106" s="92"/>
      <c r="K106" s="92"/>
      <c r="L106" s="92"/>
      <c r="M106" s="92"/>
      <c r="N106" s="92"/>
      <c r="O106" s="92"/>
    </row>
    <row r="107" spans="1:15" s="3" customFormat="1">
      <c r="A107" s="84"/>
      <c r="B107" s="91"/>
      <c r="C107" s="91"/>
      <c r="D107" s="92"/>
      <c r="E107" s="92"/>
      <c r="F107" s="92"/>
      <c r="G107" s="92"/>
      <c r="H107" s="92"/>
      <c r="I107" s="92"/>
      <c r="J107" s="92"/>
      <c r="K107" s="92"/>
      <c r="L107" s="92"/>
      <c r="M107" s="92"/>
      <c r="N107" s="92"/>
      <c r="O107" s="92"/>
    </row>
    <row r="108" spans="1:15" s="3" customFormat="1">
      <c r="A108" s="84"/>
      <c r="B108" s="91"/>
      <c r="C108" s="91"/>
      <c r="D108" s="92"/>
      <c r="E108" s="92"/>
      <c r="F108" s="92"/>
      <c r="G108" s="92"/>
      <c r="H108" s="92"/>
      <c r="I108" s="92"/>
      <c r="J108" s="92"/>
      <c r="K108" s="92"/>
      <c r="L108" s="92"/>
      <c r="M108" s="92"/>
      <c r="N108" s="92"/>
      <c r="O108" s="92"/>
    </row>
    <row r="109" spans="1:15" s="3" customFormat="1">
      <c r="A109" s="84"/>
      <c r="B109" s="91"/>
      <c r="C109" s="91"/>
      <c r="D109" s="92"/>
      <c r="E109" s="92"/>
      <c r="F109" s="92"/>
      <c r="G109" s="92"/>
      <c r="H109" s="92"/>
      <c r="I109" s="92"/>
      <c r="J109" s="92"/>
      <c r="K109" s="92"/>
      <c r="L109" s="92"/>
      <c r="M109" s="92"/>
      <c r="N109" s="92"/>
      <c r="O109" s="92"/>
    </row>
    <row r="110" spans="1:15" s="3" customFormat="1">
      <c r="A110" s="84"/>
      <c r="B110" s="91"/>
      <c r="C110" s="91"/>
      <c r="D110" s="92"/>
      <c r="E110" s="92"/>
      <c r="F110" s="92"/>
      <c r="G110" s="92"/>
      <c r="H110" s="92"/>
      <c r="I110" s="92"/>
      <c r="J110" s="92"/>
      <c r="K110" s="92"/>
      <c r="L110" s="92"/>
      <c r="M110" s="92"/>
      <c r="N110" s="92"/>
      <c r="O110" s="92"/>
    </row>
    <row r="111" spans="1:15" s="3" customFormat="1">
      <c r="A111" s="84"/>
      <c r="B111" s="91"/>
      <c r="C111" s="91"/>
      <c r="D111" s="92"/>
      <c r="E111" s="92"/>
      <c r="F111" s="92"/>
      <c r="G111" s="92"/>
      <c r="H111" s="92"/>
      <c r="I111" s="92"/>
      <c r="J111" s="92"/>
      <c r="K111" s="92"/>
      <c r="L111" s="92"/>
      <c r="M111" s="92"/>
      <c r="N111" s="92"/>
      <c r="O111" s="92"/>
    </row>
    <row r="112" spans="1:15" s="3" customFormat="1">
      <c r="A112" s="84"/>
      <c r="B112" s="91"/>
      <c r="C112" s="91"/>
      <c r="D112" s="92"/>
      <c r="E112" s="92"/>
      <c r="F112" s="92"/>
      <c r="G112" s="92"/>
      <c r="H112" s="92"/>
      <c r="I112" s="92"/>
      <c r="J112" s="92"/>
      <c r="K112" s="92"/>
      <c r="L112" s="92"/>
      <c r="M112" s="92"/>
      <c r="N112" s="92"/>
      <c r="O112" s="92"/>
    </row>
    <row r="113" spans="1:15" s="3" customFormat="1">
      <c r="A113" s="84"/>
      <c r="B113" s="91"/>
      <c r="C113" s="91"/>
      <c r="D113" s="92"/>
      <c r="E113" s="92"/>
      <c r="F113" s="92"/>
      <c r="G113" s="92"/>
      <c r="H113" s="92"/>
      <c r="I113" s="92"/>
      <c r="J113" s="92"/>
      <c r="K113" s="92"/>
      <c r="L113" s="92"/>
      <c r="M113" s="92"/>
      <c r="N113" s="92"/>
      <c r="O113" s="92"/>
    </row>
    <row r="114" spans="1:15" s="3" customFormat="1">
      <c r="A114" s="84"/>
      <c r="B114" s="91"/>
      <c r="C114" s="91"/>
      <c r="D114" s="92"/>
      <c r="E114" s="92"/>
      <c r="F114" s="92"/>
      <c r="G114" s="92"/>
      <c r="H114" s="92"/>
      <c r="I114" s="92"/>
      <c r="J114" s="92"/>
      <c r="K114" s="92"/>
      <c r="L114" s="92"/>
      <c r="M114" s="92"/>
      <c r="N114" s="92"/>
      <c r="O114" s="92"/>
    </row>
    <row r="115" spans="1:15" s="3" customFormat="1">
      <c r="A115" s="84"/>
      <c r="B115" s="91"/>
      <c r="C115" s="91"/>
      <c r="D115" s="92"/>
      <c r="E115" s="92"/>
      <c r="F115" s="92"/>
      <c r="G115" s="92"/>
      <c r="H115" s="92"/>
      <c r="I115" s="92"/>
      <c r="J115" s="92"/>
      <c r="K115" s="92"/>
      <c r="L115" s="92"/>
      <c r="M115" s="92"/>
      <c r="N115" s="92"/>
      <c r="O115" s="92"/>
    </row>
    <row r="116" spans="1:15" s="3" customFormat="1">
      <c r="A116" s="84"/>
      <c r="B116" s="91"/>
      <c r="C116" s="91"/>
      <c r="D116" s="92"/>
      <c r="E116" s="92"/>
      <c r="F116" s="92"/>
      <c r="G116" s="92"/>
      <c r="H116" s="92"/>
      <c r="I116" s="92"/>
      <c r="J116" s="92"/>
      <c r="K116" s="92"/>
      <c r="L116" s="92"/>
      <c r="M116" s="92"/>
      <c r="N116" s="92"/>
      <c r="O116" s="92"/>
    </row>
    <row r="117" spans="1:15" s="3" customFormat="1">
      <c r="A117" s="84"/>
      <c r="B117" s="91"/>
      <c r="C117" s="91"/>
      <c r="D117" s="92"/>
      <c r="E117" s="92"/>
      <c r="F117" s="92"/>
      <c r="G117" s="92"/>
      <c r="H117" s="92"/>
      <c r="I117" s="92"/>
      <c r="J117" s="92"/>
      <c r="K117" s="92"/>
      <c r="L117" s="92"/>
      <c r="M117" s="92"/>
      <c r="N117" s="92"/>
      <c r="O117" s="92"/>
    </row>
    <row r="118" spans="1:15" s="3" customFormat="1">
      <c r="A118" s="84"/>
      <c r="B118" s="91"/>
      <c r="C118" s="91"/>
      <c r="D118" s="92"/>
      <c r="E118" s="92"/>
      <c r="F118" s="92"/>
      <c r="G118" s="92"/>
      <c r="H118" s="92"/>
      <c r="I118" s="92"/>
      <c r="J118" s="92"/>
      <c r="K118" s="92"/>
      <c r="L118" s="92"/>
      <c r="M118" s="92"/>
      <c r="N118" s="92"/>
      <c r="O118" s="92"/>
    </row>
    <row r="119" spans="1:15" s="3" customFormat="1">
      <c r="A119" s="84"/>
      <c r="B119" s="91"/>
      <c r="C119" s="91"/>
      <c r="D119" s="92"/>
      <c r="E119" s="92"/>
      <c r="F119" s="92"/>
      <c r="G119" s="92"/>
      <c r="H119" s="92"/>
      <c r="I119" s="92"/>
      <c r="J119" s="92"/>
      <c r="K119" s="92"/>
      <c r="L119" s="92"/>
      <c r="M119" s="92"/>
      <c r="N119" s="92"/>
      <c r="O119" s="92"/>
    </row>
    <row r="120" spans="1:15" s="3" customFormat="1">
      <c r="A120" s="84"/>
      <c r="B120" s="91"/>
      <c r="C120" s="91"/>
      <c r="D120" s="92"/>
      <c r="E120" s="92"/>
      <c r="F120" s="92"/>
      <c r="G120" s="92"/>
      <c r="H120" s="92"/>
      <c r="I120" s="92"/>
      <c r="J120" s="92"/>
      <c r="K120" s="92"/>
      <c r="L120" s="92"/>
      <c r="M120" s="92"/>
      <c r="N120" s="92"/>
      <c r="O120" s="92"/>
    </row>
    <row r="121" spans="1:15" s="3" customFormat="1">
      <c r="A121" s="84"/>
      <c r="B121" s="91"/>
      <c r="C121" s="91"/>
      <c r="D121" s="92"/>
      <c r="E121" s="92"/>
      <c r="F121" s="92"/>
      <c r="G121" s="92"/>
      <c r="H121" s="92"/>
      <c r="I121" s="92"/>
      <c r="J121" s="92"/>
      <c r="K121" s="92"/>
      <c r="L121" s="92"/>
      <c r="M121" s="92"/>
      <c r="N121" s="92"/>
      <c r="O121" s="92"/>
    </row>
    <row r="122" spans="1:15" s="3" customFormat="1">
      <c r="A122" s="84"/>
      <c r="B122" s="91"/>
      <c r="C122" s="91"/>
      <c r="D122" s="92"/>
      <c r="E122" s="92"/>
      <c r="F122" s="92"/>
      <c r="G122" s="92"/>
      <c r="H122" s="92"/>
      <c r="I122" s="92"/>
      <c r="J122" s="92"/>
      <c r="K122" s="92"/>
      <c r="L122" s="92"/>
      <c r="M122" s="92"/>
      <c r="N122" s="92"/>
      <c r="O122" s="92"/>
    </row>
    <row r="123" spans="1:15" s="3" customFormat="1">
      <c r="A123" s="84"/>
      <c r="B123" s="91"/>
      <c r="C123" s="91"/>
      <c r="D123" s="92"/>
      <c r="E123" s="92"/>
      <c r="F123" s="92"/>
      <c r="G123" s="92"/>
      <c r="H123" s="92"/>
      <c r="I123" s="92"/>
      <c r="J123" s="92"/>
      <c r="K123" s="92"/>
      <c r="L123" s="92"/>
      <c r="M123" s="92"/>
      <c r="N123" s="92"/>
      <c r="O123" s="92"/>
    </row>
    <row r="124" spans="1:15" s="3" customFormat="1">
      <c r="A124" s="84"/>
      <c r="B124" s="91"/>
      <c r="C124" s="91"/>
      <c r="D124" s="92"/>
      <c r="E124" s="92"/>
      <c r="F124" s="92"/>
      <c r="G124" s="92"/>
      <c r="H124" s="92"/>
      <c r="I124" s="92"/>
      <c r="J124" s="92"/>
      <c r="K124" s="92"/>
      <c r="L124" s="92"/>
      <c r="M124" s="92"/>
      <c r="N124" s="92"/>
      <c r="O124" s="92"/>
    </row>
    <row r="125" spans="1:15" s="3" customFormat="1">
      <c r="A125" s="84"/>
      <c r="B125" s="91"/>
      <c r="C125" s="91"/>
      <c r="D125" s="92"/>
      <c r="E125" s="92"/>
      <c r="F125" s="92"/>
      <c r="G125" s="92"/>
      <c r="H125" s="92"/>
      <c r="I125" s="92"/>
      <c r="J125" s="92"/>
      <c r="K125" s="92"/>
      <c r="L125" s="92"/>
      <c r="M125" s="92"/>
      <c r="N125" s="92"/>
      <c r="O125" s="92"/>
    </row>
    <row r="126" spans="1:15" s="3" customFormat="1">
      <c r="A126" s="84"/>
      <c r="B126" s="91"/>
      <c r="C126" s="91"/>
      <c r="D126" s="92"/>
      <c r="E126" s="92"/>
      <c r="F126" s="92"/>
      <c r="G126" s="92"/>
      <c r="H126" s="92"/>
      <c r="I126" s="92"/>
      <c r="J126" s="92"/>
      <c r="K126" s="92"/>
      <c r="L126" s="92"/>
      <c r="M126" s="92"/>
      <c r="N126" s="92"/>
      <c r="O126" s="92"/>
    </row>
    <row r="127" spans="1:15" s="3" customFormat="1">
      <c r="A127" s="84"/>
      <c r="B127" s="91"/>
      <c r="C127" s="91"/>
      <c r="D127" s="92"/>
      <c r="E127" s="92"/>
      <c r="F127" s="92"/>
      <c r="G127" s="92"/>
      <c r="H127" s="92"/>
      <c r="I127" s="92"/>
      <c r="J127" s="92"/>
      <c r="K127" s="92"/>
      <c r="L127" s="92"/>
      <c r="M127" s="92"/>
      <c r="N127" s="92"/>
      <c r="O127" s="92"/>
    </row>
    <row r="128" spans="1:15" s="3" customFormat="1">
      <c r="A128" s="84"/>
      <c r="B128" s="91"/>
      <c r="C128" s="91"/>
      <c r="D128" s="92"/>
      <c r="E128" s="92"/>
      <c r="F128" s="92"/>
      <c r="G128" s="92"/>
      <c r="H128" s="92"/>
      <c r="I128" s="92"/>
      <c r="J128" s="92"/>
      <c r="K128" s="92"/>
      <c r="L128" s="92"/>
      <c r="M128" s="92"/>
      <c r="N128" s="92"/>
      <c r="O128" s="92"/>
    </row>
    <row r="129" spans="1:15" s="3" customFormat="1">
      <c r="A129" s="84"/>
      <c r="B129" s="91"/>
      <c r="C129" s="91"/>
      <c r="D129" s="92"/>
      <c r="E129" s="92"/>
      <c r="F129" s="92"/>
      <c r="G129" s="92"/>
      <c r="H129" s="92"/>
      <c r="I129" s="92"/>
      <c r="J129" s="92"/>
      <c r="K129" s="92"/>
      <c r="L129" s="92"/>
      <c r="M129" s="92"/>
      <c r="N129" s="92"/>
      <c r="O129" s="92"/>
    </row>
    <row r="130" spans="1:15" s="3" customFormat="1">
      <c r="A130" s="84"/>
      <c r="B130" s="91"/>
      <c r="C130" s="91"/>
      <c r="D130" s="92"/>
      <c r="E130" s="92"/>
      <c r="F130" s="92"/>
      <c r="G130" s="92"/>
      <c r="H130" s="92"/>
      <c r="I130" s="92"/>
      <c r="J130" s="92"/>
      <c r="K130" s="92"/>
      <c r="L130" s="92"/>
      <c r="M130" s="92"/>
      <c r="N130" s="92"/>
      <c r="O130" s="92"/>
    </row>
    <row r="131" spans="1:15" s="3" customFormat="1">
      <c r="A131" s="84"/>
      <c r="B131" s="91"/>
      <c r="C131" s="91"/>
      <c r="D131" s="92"/>
      <c r="E131" s="92"/>
      <c r="F131" s="92"/>
      <c r="G131" s="92"/>
      <c r="H131" s="92"/>
      <c r="I131" s="92"/>
      <c r="J131" s="92"/>
      <c r="K131" s="92"/>
      <c r="L131" s="92"/>
      <c r="M131" s="92"/>
      <c r="N131" s="92"/>
      <c r="O131" s="92"/>
    </row>
    <row r="132" spans="1:15" s="3" customFormat="1">
      <c r="A132" s="84"/>
      <c r="B132" s="91"/>
      <c r="C132" s="91"/>
      <c r="D132" s="92"/>
      <c r="E132" s="92"/>
      <c r="F132" s="92"/>
      <c r="G132" s="92"/>
      <c r="H132" s="92"/>
      <c r="I132" s="92"/>
      <c r="J132" s="92"/>
      <c r="K132" s="92"/>
      <c r="L132" s="92"/>
      <c r="M132" s="92"/>
      <c r="N132" s="92"/>
      <c r="O132" s="92"/>
    </row>
    <row r="133" spans="1:15" s="3" customFormat="1">
      <c r="A133" s="84"/>
      <c r="B133" s="91"/>
      <c r="C133" s="91"/>
      <c r="D133" s="92"/>
      <c r="E133" s="92"/>
      <c r="F133" s="92"/>
      <c r="G133" s="92"/>
      <c r="H133" s="92"/>
      <c r="I133" s="92"/>
      <c r="J133" s="92"/>
      <c r="K133" s="92"/>
      <c r="L133" s="92"/>
      <c r="M133" s="92"/>
      <c r="N133" s="92"/>
      <c r="O133" s="92"/>
    </row>
    <row r="134" spans="1:15" s="3" customFormat="1">
      <c r="A134" s="84"/>
      <c r="B134" s="91"/>
      <c r="C134" s="91"/>
      <c r="D134" s="92"/>
      <c r="E134" s="92"/>
      <c r="F134" s="92"/>
      <c r="G134" s="92"/>
      <c r="H134" s="92"/>
      <c r="I134" s="92"/>
      <c r="J134" s="92"/>
      <c r="K134" s="92"/>
      <c r="L134" s="92"/>
      <c r="M134" s="92"/>
      <c r="N134" s="92"/>
      <c r="O134" s="92"/>
    </row>
    <row r="135" spans="1:15" s="3" customFormat="1">
      <c r="A135" s="84"/>
      <c r="B135" s="91"/>
      <c r="C135" s="91"/>
      <c r="D135" s="92"/>
      <c r="E135" s="92"/>
      <c r="F135" s="92"/>
      <c r="G135" s="92"/>
      <c r="H135" s="92"/>
      <c r="I135" s="92"/>
      <c r="J135" s="92"/>
      <c r="K135" s="92"/>
      <c r="L135" s="92"/>
      <c r="M135" s="92"/>
      <c r="N135" s="92"/>
      <c r="O135" s="92"/>
    </row>
    <row r="136" spans="1:15" s="3" customFormat="1">
      <c r="A136" s="84"/>
      <c r="B136" s="91"/>
      <c r="C136" s="91"/>
      <c r="D136" s="92"/>
      <c r="E136" s="92"/>
      <c r="F136" s="92"/>
      <c r="G136" s="92"/>
      <c r="H136" s="92"/>
      <c r="I136" s="92"/>
      <c r="J136" s="92"/>
      <c r="K136" s="92"/>
      <c r="L136" s="92"/>
      <c r="M136" s="92"/>
      <c r="N136" s="92"/>
      <c r="O136" s="92"/>
    </row>
    <row r="137" spans="1:15" s="3" customFormat="1">
      <c r="A137" s="84"/>
      <c r="B137" s="91"/>
      <c r="C137" s="91"/>
      <c r="D137" s="92"/>
      <c r="E137" s="92"/>
      <c r="F137" s="92"/>
      <c r="G137" s="92"/>
      <c r="H137" s="92"/>
      <c r="I137" s="92"/>
      <c r="J137" s="92"/>
      <c r="K137" s="92"/>
      <c r="L137" s="92"/>
      <c r="M137" s="92"/>
      <c r="N137" s="92"/>
      <c r="O137" s="92"/>
    </row>
    <row r="138" spans="1:15" s="3" customFormat="1">
      <c r="A138" s="84"/>
      <c r="B138" s="91"/>
      <c r="C138" s="91"/>
      <c r="D138" s="92"/>
      <c r="E138" s="92"/>
      <c r="F138" s="92"/>
      <c r="G138" s="92"/>
      <c r="H138" s="92"/>
      <c r="I138" s="92"/>
      <c r="J138" s="92"/>
      <c r="K138" s="92"/>
      <c r="L138" s="92"/>
      <c r="M138" s="92"/>
      <c r="N138" s="92"/>
      <c r="O138" s="92"/>
    </row>
    <row r="139" spans="1:15" s="3" customFormat="1">
      <c r="A139" s="84"/>
      <c r="B139" s="91"/>
      <c r="C139" s="91"/>
      <c r="D139" s="92"/>
      <c r="E139" s="92"/>
      <c r="F139" s="92"/>
      <c r="G139" s="92"/>
      <c r="H139" s="92"/>
      <c r="I139" s="92"/>
      <c r="J139" s="92"/>
      <c r="K139" s="92"/>
      <c r="L139" s="92"/>
      <c r="M139" s="92"/>
      <c r="N139" s="92"/>
      <c r="O139" s="92"/>
    </row>
    <row r="140" spans="1:15" s="3" customFormat="1">
      <c r="A140" s="84"/>
      <c r="B140" s="91"/>
      <c r="C140" s="91"/>
      <c r="D140" s="92"/>
      <c r="E140" s="92"/>
      <c r="F140" s="92"/>
      <c r="G140" s="92"/>
      <c r="H140" s="92"/>
      <c r="I140" s="92"/>
      <c r="J140" s="92"/>
      <c r="K140" s="92"/>
      <c r="L140" s="92"/>
      <c r="M140" s="92"/>
      <c r="N140" s="92"/>
      <c r="O140" s="92"/>
    </row>
    <row r="141" spans="1:15" s="3" customFormat="1">
      <c r="A141" s="84"/>
      <c r="B141" s="91"/>
      <c r="C141" s="91"/>
      <c r="D141" s="92"/>
      <c r="E141" s="92"/>
      <c r="F141" s="92"/>
      <c r="G141" s="92"/>
      <c r="H141" s="92"/>
      <c r="I141" s="92"/>
      <c r="J141" s="92"/>
      <c r="K141" s="92"/>
      <c r="L141" s="92"/>
      <c r="M141" s="92"/>
      <c r="N141" s="92"/>
      <c r="O141" s="92"/>
    </row>
    <row r="142" spans="1:15" s="3" customFormat="1">
      <c r="A142" s="84"/>
      <c r="B142" s="91"/>
      <c r="C142" s="91"/>
      <c r="D142" s="92"/>
      <c r="E142" s="92"/>
      <c r="F142" s="92"/>
      <c r="G142" s="92"/>
      <c r="H142" s="92"/>
      <c r="I142" s="92"/>
      <c r="J142" s="92"/>
      <c r="K142" s="92"/>
      <c r="L142" s="92"/>
      <c r="M142" s="92"/>
      <c r="N142" s="92"/>
      <c r="O142" s="92"/>
    </row>
    <row r="143" spans="1:15" s="3" customFormat="1">
      <c r="A143" s="84"/>
      <c r="B143" s="91"/>
      <c r="C143" s="91"/>
      <c r="D143" s="92"/>
      <c r="E143" s="92"/>
      <c r="F143" s="92"/>
      <c r="G143" s="92"/>
      <c r="H143" s="92"/>
      <c r="I143" s="92"/>
      <c r="J143" s="92"/>
      <c r="K143" s="92"/>
      <c r="L143" s="92"/>
      <c r="M143" s="92"/>
      <c r="N143" s="92"/>
      <c r="O143" s="92"/>
    </row>
    <row r="144" spans="1:15" s="3" customFormat="1">
      <c r="A144" s="84"/>
      <c r="B144" s="91"/>
      <c r="C144" s="91"/>
      <c r="D144" s="92"/>
      <c r="E144" s="92"/>
      <c r="F144" s="92"/>
      <c r="G144" s="92"/>
      <c r="H144" s="92"/>
      <c r="I144" s="92"/>
      <c r="J144" s="92"/>
      <c r="K144" s="92"/>
      <c r="L144" s="92"/>
      <c r="M144" s="92"/>
      <c r="N144" s="92"/>
      <c r="O144" s="92"/>
    </row>
    <row r="145" spans="1:15" s="3" customFormat="1">
      <c r="A145" s="84"/>
      <c r="B145" s="91"/>
      <c r="C145" s="91"/>
      <c r="D145" s="92"/>
      <c r="E145" s="92"/>
      <c r="F145" s="92"/>
      <c r="G145" s="92"/>
      <c r="H145" s="92"/>
      <c r="I145" s="92"/>
      <c r="J145" s="92"/>
      <c r="K145" s="92"/>
      <c r="L145" s="92"/>
      <c r="M145" s="92"/>
      <c r="N145" s="92"/>
      <c r="O145" s="92"/>
    </row>
    <row r="146" spans="1:15" s="3" customFormat="1">
      <c r="A146" s="84"/>
      <c r="B146" s="91"/>
      <c r="C146" s="91"/>
      <c r="D146" s="92"/>
      <c r="E146" s="92"/>
      <c r="F146" s="92"/>
      <c r="G146" s="92"/>
      <c r="H146" s="92"/>
      <c r="I146" s="92"/>
      <c r="J146" s="92"/>
      <c r="K146" s="92"/>
      <c r="L146" s="92"/>
      <c r="M146" s="92"/>
      <c r="N146" s="92"/>
      <c r="O146" s="92"/>
    </row>
    <row r="147" spans="1:15" s="3" customFormat="1">
      <c r="A147" s="84"/>
      <c r="B147" s="91"/>
      <c r="C147" s="91"/>
      <c r="D147" s="92"/>
      <c r="E147" s="92"/>
      <c r="F147" s="92"/>
      <c r="G147" s="92"/>
      <c r="H147" s="92"/>
      <c r="I147" s="92"/>
      <c r="J147" s="92"/>
      <c r="K147" s="92"/>
      <c r="L147" s="92"/>
      <c r="M147" s="92"/>
      <c r="N147" s="92"/>
      <c r="O147" s="92"/>
    </row>
    <row r="148" spans="1:15" s="3" customFormat="1">
      <c r="A148" s="84"/>
      <c r="B148" s="91"/>
      <c r="C148" s="91"/>
      <c r="D148" s="92"/>
      <c r="E148" s="92"/>
      <c r="F148" s="92"/>
      <c r="G148" s="92"/>
      <c r="H148" s="92"/>
      <c r="I148" s="92"/>
      <c r="J148" s="92"/>
      <c r="K148" s="92"/>
      <c r="L148" s="92"/>
      <c r="M148" s="92"/>
      <c r="N148" s="92"/>
      <c r="O148" s="92"/>
    </row>
    <row r="149" spans="1:15" s="3" customFormat="1">
      <c r="A149" s="84"/>
      <c r="B149" s="91"/>
      <c r="C149" s="91"/>
      <c r="D149" s="92"/>
      <c r="E149" s="92"/>
      <c r="F149" s="92"/>
      <c r="G149" s="92"/>
      <c r="H149" s="92"/>
      <c r="I149" s="92"/>
      <c r="J149" s="92"/>
      <c r="K149" s="92"/>
      <c r="L149" s="92"/>
      <c r="M149" s="92"/>
      <c r="N149" s="92"/>
      <c r="O149" s="92"/>
    </row>
    <row r="150" spans="1:15" s="3" customFormat="1">
      <c r="A150" s="84"/>
      <c r="B150" s="91"/>
      <c r="C150" s="91"/>
      <c r="D150" s="92"/>
      <c r="E150" s="92"/>
      <c r="F150" s="92"/>
      <c r="G150" s="92"/>
      <c r="H150" s="92"/>
      <c r="I150" s="92"/>
      <c r="J150" s="92"/>
      <c r="K150" s="92"/>
      <c r="L150" s="92"/>
      <c r="M150" s="92"/>
      <c r="N150" s="92"/>
      <c r="O150" s="92"/>
    </row>
    <row r="151" spans="1:15" s="3" customFormat="1">
      <c r="A151" s="84"/>
      <c r="B151" s="91"/>
      <c r="C151" s="91"/>
      <c r="D151" s="92"/>
      <c r="E151" s="92"/>
      <c r="F151" s="92"/>
      <c r="G151" s="92"/>
      <c r="H151" s="92"/>
      <c r="I151" s="92"/>
      <c r="J151" s="92"/>
      <c r="K151" s="92"/>
      <c r="L151" s="92"/>
      <c r="M151" s="92"/>
      <c r="N151" s="92"/>
      <c r="O151" s="92"/>
    </row>
    <row r="152" spans="1:15" s="3" customFormat="1">
      <c r="A152" s="84"/>
      <c r="B152" s="91"/>
      <c r="C152" s="91"/>
      <c r="D152" s="92"/>
      <c r="E152" s="92"/>
      <c r="F152" s="92"/>
      <c r="G152" s="92"/>
      <c r="H152" s="92"/>
      <c r="I152" s="92"/>
      <c r="J152" s="92"/>
      <c r="K152" s="92"/>
      <c r="L152" s="92"/>
      <c r="M152" s="92"/>
      <c r="N152" s="92"/>
      <c r="O152" s="92"/>
    </row>
    <row r="153" spans="1:15" s="3" customFormat="1">
      <c r="A153" s="84"/>
      <c r="B153" s="91"/>
      <c r="C153" s="91"/>
      <c r="D153" s="92"/>
      <c r="E153" s="92"/>
      <c r="F153" s="92"/>
      <c r="G153" s="92"/>
      <c r="H153" s="92"/>
      <c r="I153" s="92"/>
      <c r="J153" s="92"/>
      <c r="K153" s="92"/>
      <c r="L153" s="92"/>
      <c r="M153" s="92"/>
      <c r="N153" s="92"/>
      <c r="O153" s="92"/>
    </row>
    <row r="154" spans="1:15" s="3" customFormat="1">
      <c r="A154" s="84"/>
      <c r="B154" s="91"/>
      <c r="C154" s="91"/>
      <c r="D154" s="92"/>
      <c r="E154" s="92"/>
      <c r="F154" s="92"/>
      <c r="G154" s="92"/>
      <c r="H154" s="92"/>
      <c r="I154" s="92"/>
      <c r="J154" s="92"/>
      <c r="K154" s="92"/>
      <c r="L154" s="92"/>
      <c r="M154" s="92"/>
      <c r="N154" s="92"/>
      <c r="O154" s="92"/>
    </row>
    <row r="155" spans="1:15" s="3" customFormat="1">
      <c r="A155" s="84"/>
      <c r="B155" s="91"/>
      <c r="C155" s="91"/>
      <c r="D155" s="92"/>
      <c r="E155" s="92"/>
      <c r="F155" s="92"/>
      <c r="G155" s="92"/>
      <c r="H155" s="92"/>
      <c r="I155" s="92"/>
      <c r="J155" s="92"/>
      <c r="K155" s="92"/>
      <c r="L155" s="92"/>
      <c r="M155" s="92"/>
      <c r="N155" s="92"/>
      <c r="O155" s="92"/>
    </row>
    <row r="156" spans="1:15" s="3" customFormat="1">
      <c r="A156" s="84"/>
      <c r="B156" s="91"/>
      <c r="C156" s="91"/>
      <c r="D156" s="92"/>
      <c r="E156" s="92"/>
      <c r="F156" s="92"/>
      <c r="G156" s="92"/>
      <c r="H156" s="92"/>
      <c r="I156" s="92"/>
      <c r="J156" s="92"/>
      <c r="K156" s="92"/>
      <c r="L156" s="92"/>
      <c r="M156" s="92"/>
      <c r="N156" s="92"/>
      <c r="O156" s="92"/>
    </row>
    <row r="157" spans="1:15" s="3" customFormat="1">
      <c r="A157" s="84"/>
      <c r="B157" s="91"/>
      <c r="C157" s="91"/>
      <c r="D157" s="92"/>
      <c r="E157" s="92"/>
      <c r="F157" s="92"/>
      <c r="G157" s="92"/>
      <c r="H157" s="92"/>
      <c r="I157" s="92"/>
      <c r="J157" s="92"/>
      <c r="K157" s="92"/>
      <c r="L157" s="92"/>
      <c r="M157" s="92"/>
      <c r="N157" s="92"/>
      <c r="O157" s="92"/>
    </row>
    <row r="158" spans="1:15" s="3" customFormat="1">
      <c r="A158" s="84"/>
      <c r="B158" s="91"/>
      <c r="C158" s="91"/>
      <c r="D158" s="92"/>
      <c r="E158" s="92"/>
      <c r="F158" s="92"/>
      <c r="G158" s="92"/>
      <c r="H158" s="92"/>
      <c r="I158" s="92"/>
      <c r="J158" s="92"/>
      <c r="K158" s="92"/>
      <c r="L158" s="92"/>
      <c r="M158" s="92"/>
      <c r="N158" s="92"/>
      <c r="O158" s="92"/>
    </row>
    <row r="159" spans="1:15" s="3" customFormat="1">
      <c r="A159" s="84"/>
      <c r="B159" s="91"/>
      <c r="C159" s="91"/>
      <c r="D159" s="92"/>
      <c r="E159" s="92"/>
      <c r="F159" s="92"/>
      <c r="G159" s="92"/>
      <c r="H159" s="92"/>
      <c r="I159" s="92"/>
      <c r="J159" s="92"/>
      <c r="K159" s="92"/>
      <c r="L159" s="92"/>
      <c r="M159" s="92"/>
      <c r="N159" s="92"/>
      <c r="O159" s="92"/>
    </row>
    <row r="160" spans="1:15" s="3" customFormat="1">
      <c r="A160" s="84"/>
      <c r="B160" s="91"/>
      <c r="C160" s="91"/>
      <c r="D160" s="92"/>
      <c r="E160" s="92"/>
      <c r="F160" s="92"/>
      <c r="G160" s="92"/>
      <c r="H160" s="92"/>
      <c r="I160" s="92"/>
      <c r="J160" s="92"/>
      <c r="K160" s="92"/>
      <c r="L160" s="92"/>
      <c r="M160" s="92"/>
      <c r="N160" s="92"/>
      <c r="O160" s="92"/>
    </row>
    <row r="161" spans="1:15" s="3" customFormat="1">
      <c r="A161" s="84"/>
      <c r="B161" s="91"/>
      <c r="C161" s="91"/>
      <c r="D161" s="92"/>
      <c r="E161" s="92"/>
      <c r="F161" s="92"/>
      <c r="G161" s="92"/>
      <c r="H161" s="92"/>
      <c r="I161" s="92"/>
      <c r="J161" s="92"/>
      <c r="K161" s="92"/>
      <c r="L161" s="92"/>
      <c r="M161" s="92"/>
      <c r="N161" s="92"/>
      <c r="O161" s="92"/>
    </row>
    <row r="162" spans="1:15" s="3" customFormat="1">
      <c r="A162" s="84"/>
      <c r="B162" s="91"/>
      <c r="C162" s="91"/>
      <c r="D162" s="92"/>
      <c r="E162" s="92"/>
      <c r="F162" s="92"/>
      <c r="G162" s="92"/>
      <c r="H162" s="92"/>
      <c r="I162" s="92"/>
      <c r="J162" s="92"/>
      <c r="K162" s="92"/>
      <c r="L162" s="92"/>
      <c r="M162" s="92"/>
      <c r="N162" s="92"/>
      <c r="O162" s="92"/>
    </row>
    <row r="163" spans="1:15" s="3" customFormat="1">
      <c r="A163" s="84"/>
      <c r="B163" s="91"/>
      <c r="C163" s="91"/>
      <c r="D163" s="92"/>
      <c r="E163" s="92"/>
      <c r="F163" s="92"/>
      <c r="G163" s="92"/>
      <c r="H163" s="92"/>
      <c r="I163" s="92"/>
      <c r="J163" s="92"/>
      <c r="K163" s="92"/>
      <c r="L163" s="92"/>
      <c r="M163" s="92"/>
      <c r="N163" s="92"/>
      <c r="O163" s="92"/>
    </row>
    <row r="164" spans="1:15" s="3" customFormat="1">
      <c r="A164" s="84"/>
      <c r="B164" s="91"/>
      <c r="C164" s="91"/>
      <c r="D164" s="92"/>
      <c r="E164" s="92"/>
      <c r="F164" s="92"/>
      <c r="G164" s="92"/>
      <c r="H164" s="92"/>
      <c r="I164" s="92"/>
      <c r="J164" s="92"/>
      <c r="K164" s="92"/>
      <c r="L164" s="92"/>
      <c r="M164" s="92"/>
      <c r="N164" s="92"/>
      <c r="O164" s="92"/>
    </row>
    <row r="165" spans="1:15" s="3" customFormat="1">
      <c r="A165" s="84"/>
      <c r="B165" s="91"/>
      <c r="C165" s="91"/>
      <c r="D165" s="92"/>
      <c r="E165" s="92"/>
      <c r="F165" s="92"/>
      <c r="G165" s="92"/>
      <c r="H165" s="92"/>
      <c r="I165" s="92"/>
      <c r="J165" s="92"/>
      <c r="K165" s="92"/>
      <c r="L165" s="92"/>
      <c r="M165" s="92"/>
      <c r="N165" s="92"/>
      <c r="O165" s="92"/>
    </row>
    <row r="166" spans="1:15" s="3" customFormat="1">
      <c r="A166" s="84"/>
      <c r="B166" s="91"/>
      <c r="C166" s="91"/>
      <c r="D166" s="92"/>
      <c r="E166" s="92"/>
      <c r="F166" s="92"/>
      <c r="G166" s="92"/>
      <c r="H166" s="92"/>
      <c r="I166" s="92"/>
      <c r="J166" s="92"/>
      <c r="K166" s="92"/>
      <c r="L166" s="92"/>
      <c r="M166" s="92"/>
      <c r="N166" s="92"/>
      <c r="O166" s="92"/>
    </row>
    <row r="167" spans="1:15" s="3" customFormat="1">
      <c r="A167" s="84"/>
      <c r="B167" s="91"/>
      <c r="C167" s="91"/>
      <c r="D167" s="92"/>
      <c r="E167" s="92"/>
      <c r="F167" s="92"/>
      <c r="G167" s="92"/>
      <c r="H167" s="92"/>
      <c r="I167" s="92"/>
      <c r="J167" s="92"/>
      <c r="K167" s="92"/>
      <c r="L167" s="92"/>
      <c r="M167" s="92"/>
      <c r="N167" s="92"/>
      <c r="O167" s="92"/>
    </row>
    <row r="168" spans="1:15" s="3" customFormat="1">
      <c r="A168" s="84"/>
      <c r="B168" s="91"/>
      <c r="C168" s="91"/>
      <c r="D168" s="92"/>
      <c r="E168" s="92"/>
      <c r="F168" s="92"/>
      <c r="G168" s="92"/>
      <c r="H168" s="92"/>
      <c r="I168" s="92"/>
      <c r="J168" s="92"/>
      <c r="K168" s="92"/>
      <c r="L168" s="92"/>
      <c r="M168" s="92"/>
      <c r="N168" s="92"/>
      <c r="O168" s="92"/>
    </row>
    <row r="169" spans="1:15" s="3" customFormat="1">
      <c r="A169" s="84"/>
      <c r="B169" s="91"/>
      <c r="C169" s="91"/>
      <c r="D169" s="92"/>
      <c r="E169" s="92"/>
      <c r="F169" s="92"/>
      <c r="G169" s="92"/>
      <c r="H169" s="92"/>
      <c r="I169" s="92"/>
      <c r="J169" s="92"/>
      <c r="K169" s="92"/>
      <c r="L169" s="92"/>
      <c r="M169" s="92"/>
      <c r="N169" s="92"/>
      <c r="O169" s="92"/>
    </row>
    <row r="170" spans="1:15" s="3" customFormat="1">
      <c r="A170" s="84"/>
      <c r="B170" s="91"/>
      <c r="C170" s="91"/>
      <c r="D170" s="92"/>
      <c r="E170" s="92"/>
      <c r="F170" s="92"/>
      <c r="G170" s="92"/>
      <c r="H170" s="92"/>
      <c r="I170" s="92"/>
      <c r="J170" s="92"/>
      <c r="K170" s="92"/>
      <c r="L170" s="92"/>
      <c r="M170" s="92"/>
      <c r="N170" s="92"/>
      <c r="O170" s="92"/>
    </row>
    <row r="171" spans="1:15" s="3" customFormat="1">
      <c r="A171" s="84"/>
      <c r="B171" s="91"/>
      <c r="C171" s="91"/>
      <c r="D171" s="92"/>
      <c r="E171" s="92"/>
      <c r="F171" s="92"/>
      <c r="G171" s="92"/>
      <c r="H171" s="92"/>
      <c r="I171" s="92"/>
      <c r="J171" s="92"/>
      <c r="K171" s="92"/>
      <c r="L171" s="92"/>
      <c r="M171" s="92"/>
      <c r="N171" s="92"/>
      <c r="O171" s="92"/>
    </row>
    <row r="172" spans="1:15" s="3" customFormat="1">
      <c r="A172" s="84"/>
      <c r="B172" s="91"/>
      <c r="C172" s="91"/>
      <c r="D172" s="92"/>
      <c r="E172" s="92"/>
      <c r="F172" s="92"/>
      <c r="G172" s="92"/>
      <c r="H172" s="92"/>
      <c r="I172" s="92"/>
      <c r="J172" s="92"/>
      <c r="K172" s="92"/>
      <c r="L172" s="92"/>
      <c r="M172" s="92"/>
      <c r="N172" s="92"/>
      <c r="O172" s="92"/>
    </row>
    <row r="173" spans="1:15" s="3" customFormat="1">
      <c r="A173" s="84"/>
      <c r="B173" s="91"/>
      <c r="C173" s="91"/>
      <c r="D173" s="92"/>
      <c r="E173" s="92"/>
      <c r="F173" s="92"/>
      <c r="G173" s="92"/>
      <c r="H173" s="92"/>
      <c r="I173" s="92"/>
      <c r="J173" s="92"/>
      <c r="K173" s="92"/>
      <c r="L173" s="92"/>
      <c r="M173" s="92"/>
      <c r="N173" s="92"/>
      <c r="O173" s="92"/>
    </row>
    <row r="174" spans="1:15" s="3" customFormat="1">
      <c r="A174" s="84"/>
      <c r="B174" s="91"/>
      <c r="C174" s="91"/>
      <c r="D174" s="92"/>
      <c r="E174" s="92"/>
      <c r="F174" s="92"/>
      <c r="G174" s="92"/>
      <c r="H174" s="92"/>
      <c r="I174" s="92"/>
      <c r="J174" s="92"/>
      <c r="K174" s="92"/>
      <c r="L174" s="92"/>
      <c r="M174" s="92"/>
      <c r="N174" s="92"/>
      <c r="O174" s="92"/>
    </row>
    <row r="175" spans="1:15" s="3" customFormat="1">
      <c r="A175" s="84"/>
      <c r="B175" s="91"/>
      <c r="C175" s="91"/>
      <c r="D175" s="92"/>
      <c r="E175" s="92"/>
      <c r="F175" s="92"/>
      <c r="G175" s="92"/>
      <c r="H175" s="92"/>
      <c r="I175" s="92"/>
      <c r="J175" s="92"/>
      <c r="K175" s="92"/>
      <c r="L175" s="92"/>
      <c r="M175" s="92"/>
      <c r="N175" s="92"/>
      <c r="O175" s="92"/>
    </row>
    <row r="176" spans="1:15" s="3" customFormat="1">
      <c r="A176" s="84"/>
      <c r="B176" s="91"/>
      <c r="C176" s="91"/>
      <c r="D176" s="92"/>
      <c r="E176" s="92"/>
      <c r="F176" s="92"/>
      <c r="G176" s="92"/>
      <c r="H176" s="92"/>
      <c r="I176" s="92"/>
      <c r="J176" s="92"/>
      <c r="K176" s="92"/>
      <c r="L176" s="92"/>
      <c r="M176" s="92"/>
      <c r="N176" s="92"/>
      <c r="O176" s="92"/>
    </row>
    <row r="177" spans="1:15" s="3" customFormat="1">
      <c r="A177" s="84"/>
      <c r="B177" s="91"/>
      <c r="C177" s="91"/>
      <c r="D177" s="92"/>
      <c r="E177" s="92"/>
      <c r="F177" s="92"/>
      <c r="G177" s="92"/>
      <c r="H177" s="92"/>
      <c r="I177" s="92"/>
      <c r="J177" s="92"/>
      <c r="K177" s="92"/>
      <c r="L177" s="92"/>
      <c r="M177" s="92"/>
      <c r="N177" s="92"/>
      <c r="O177" s="92"/>
    </row>
    <row r="178" spans="1:15" s="3" customFormat="1">
      <c r="A178" s="84"/>
      <c r="B178" s="91"/>
      <c r="C178" s="91"/>
      <c r="D178" s="92"/>
      <c r="E178" s="92"/>
      <c r="F178" s="92"/>
      <c r="G178" s="92"/>
      <c r="H178" s="92"/>
      <c r="I178" s="92"/>
      <c r="J178" s="92"/>
      <c r="K178" s="92"/>
      <c r="L178" s="92"/>
      <c r="M178" s="92"/>
      <c r="N178" s="92"/>
      <c r="O178" s="92"/>
    </row>
    <row r="179" spans="1:15" s="3" customFormat="1">
      <c r="A179" s="84"/>
      <c r="B179" s="91"/>
      <c r="C179" s="91"/>
      <c r="D179" s="92"/>
      <c r="E179" s="92"/>
      <c r="F179" s="92"/>
      <c r="G179" s="92"/>
      <c r="H179" s="92"/>
      <c r="I179" s="92"/>
      <c r="J179" s="92"/>
      <c r="K179" s="92"/>
      <c r="L179" s="92"/>
      <c r="M179" s="92"/>
      <c r="N179" s="92"/>
      <c r="O179" s="92"/>
    </row>
    <row r="180" spans="1:15" s="3" customFormat="1">
      <c r="A180" s="84"/>
      <c r="B180" s="91"/>
      <c r="C180" s="91"/>
      <c r="D180" s="92"/>
      <c r="E180" s="92"/>
      <c r="F180" s="92"/>
      <c r="G180" s="92"/>
      <c r="H180" s="92"/>
      <c r="I180" s="92"/>
      <c r="J180" s="92"/>
      <c r="K180" s="92"/>
      <c r="L180" s="92"/>
      <c r="M180" s="92"/>
      <c r="N180" s="92"/>
      <c r="O180" s="92"/>
    </row>
    <row r="181" spans="1:15" s="3" customFormat="1">
      <c r="A181" s="84"/>
      <c r="B181" s="91"/>
      <c r="C181" s="91"/>
      <c r="D181" s="92"/>
      <c r="E181" s="92"/>
      <c r="F181" s="92"/>
      <c r="G181" s="92"/>
      <c r="H181" s="92"/>
      <c r="I181" s="92"/>
      <c r="J181" s="92"/>
      <c r="K181" s="92"/>
      <c r="L181" s="92"/>
      <c r="M181" s="92"/>
      <c r="N181" s="92"/>
      <c r="O181" s="92"/>
    </row>
    <row r="182" spans="1:15" s="3" customFormat="1">
      <c r="A182" s="84"/>
      <c r="B182" s="91"/>
      <c r="C182" s="91"/>
      <c r="D182" s="92"/>
      <c r="E182" s="92"/>
      <c r="F182" s="92"/>
      <c r="G182" s="92"/>
      <c r="H182" s="92"/>
      <c r="I182" s="92"/>
      <c r="J182" s="92"/>
      <c r="K182" s="92"/>
      <c r="L182" s="92"/>
      <c r="M182" s="92"/>
      <c r="N182" s="92"/>
      <c r="O182" s="92"/>
    </row>
    <row r="183" spans="1:15" s="3" customFormat="1">
      <c r="A183" s="84"/>
      <c r="B183" s="91"/>
      <c r="C183" s="91"/>
      <c r="D183" s="92"/>
      <c r="E183" s="92"/>
      <c r="F183" s="92"/>
      <c r="G183" s="92"/>
      <c r="H183" s="92"/>
      <c r="I183" s="92"/>
      <c r="J183" s="92"/>
      <c r="K183" s="92"/>
      <c r="L183" s="92"/>
      <c r="M183" s="92"/>
      <c r="N183" s="92"/>
      <c r="O183" s="92"/>
    </row>
    <row r="184" spans="1:15" s="3" customFormat="1">
      <c r="A184" s="84"/>
      <c r="B184" s="91"/>
      <c r="C184" s="91"/>
      <c r="D184" s="92"/>
      <c r="E184" s="92"/>
      <c r="F184" s="92"/>
      <c r="G184" s="92"/>
      <c r="H184" s="92"/>
      <c r="I184" s="92"/>
      <c r="J184" s="92"/>
      <c r="K184" s="92"/>
      <c r="L184" s="92"/>
      <c r="M184" s="92"/>
      <c r="N184" s="92"/>
      <c r="O184" s="92"/>
    </row>
    <row r="185" spans="1:15" s="3" customFormat="1">
      <c r="A185" s="84"/>
      <c r="B185" s="91"/>
      <c r="C185" s="91"/>
      <c r="D185" s="92"/>
      <c r="E185" s="92"/>
      <c r="F185" s="92"/>
      <c r="G185" s="92"/>
      <c r="H185" s="92"/>
      <c r="I185" s="92"/>
      <c r="J185" s="92"/>
      <c r="K185" s="92"/>
      <c r="L185" s="92"/>
      <c r="M185" s="92"/>
      <c r="N185" s="92"/>
      <c r="O185" s="92"/>
    </row>
    <row r="186" spans="1:15" s="3" customFormat="1">
      <c r="A186" s="84"/>
      <c r="B186" s="91"/>
      <c r="C186" s="91"/>
      <c r="D186" s="92"/>
      <c r="E186" s="92"/>
      <c r="F186" s="92"/>
      <c r="G186" s="92"/>
      <c r="H186" s="92"/>
      <c r="I186" s="92"/>
      <c r="J186" s="92"/>
      <c r="K186" s="92"/>
      <c r="L186" s="92"/>
      <c r="M186" s="92"/>
      <c r="N186" s="92"/>
      <c r="O186" s="92"/>
    </row>
    <row r="187" spans="1:15" s="3" customFormat="1">
      <c r="A187" s="84"/>
      <c r="B187" s="91"/>
      <c r="C187" s="91"/>
      <c r="D187" s="92"/>
      <c r="E187" s="92"/>
      <c r="F187" s="92"/>
      <c r="G187" s="92"/>
      <c r="H187" s="92"/>
      <c r="I187" s="92"/>
      <c r="J187" s="92"/>
      <c r="K187" s="92"/>
      <c r="L187" s="92"/>
      <c r="M187" s="92"/>
      <c r="N187" s="92"/>
      <c r="O187" s="92"/>
    </row>
    <row r="188" spans="1:15" s="3" customFormat="1">
      <c r="A188" s="84"/>
      <c r="B188" s="91"/>
      <c r="C188" s="91"/>
      <c r="D188" s="92"/>
      <c r="E188" s="92"/>
      <c r="F188" s="92"/>
      <c r="G188" s="92"/>
      <c r="H188" s="92"/>
      <c r="I188" s="92"/>
      <c r="J188" s="92"/>
      <c r="K188" s="92"/>
      <c r="L188" s="92"/>
      <c r="M188" s="92"/>
      <c r="N188" s="92"/>
      <c r="O188" s="92"/>
    </row>
    <row r="189" spans="1:15" s="3" customFormat="1">
      <c r="A189" s="84"/>
      <c r="B189" s="91"/>
      <c r="C189" s="91"/>
      <c r="D189" s="92"/>
      <c r="E189" s="92"/>
      <c r="F189" s="92"/>
      <c r="G189" s="92"/>
      <c r="H189" s="92"/>
      <c r="I189" s="92"/>
      <c r="J189" s="92"/>
      <c r="K189" s="92"/>
      <c r="L189" s="92"/>
      <c r="M189" s="92"/>
      <c r="N189" s="92"/>
      <c r="O189" s="92"/>
    </row>
    <row r="190" spans="1:15" s="3" customFormat="1">
      <c r="A190" s="84"/>
      <c r="B190" s="91"/>
      <c r="C190" s="91"/>
      <c r="D190" s="92"/>
      <c r="E190" s="92"/>
      <c r="F190" s="92"/>
      <c r="G190" s="92"/>
      <c r="H190" s="92"/>
      <c r="I190" s="92"/>
      <c r="J190" s="92"/>
      <c r="K190" s="92"/>
      <c r="L190" s="92"/>
      <c r="M190" s="92"/>
      <c r="N190" s="92"/>
      <c r="O190" s="92"/>
    </row>
    <row r="191" spans="1:15" s="3" customFormat="1">
      <c r="A191" s="84"/>
      <c r="B191" s="91"/>
      <c r="C191" s="91"/>
      <c r="D191" s="92"/>
      <c r="E191" s="92"/>
      <c r="F191" s="92"/>
      <c r="G191" s="92"/>
      <c r="H191" s="92"/>
      <c r="I191" s="92"/>
      <c r="J191" s="92"/>
      <c r="K191" s="92"/>
      <c r="L191" s="92"/>
      <c r="M191" s="92"/>
      <c r="N191" s="92"/>
      <c r="O191" s="92"/>
    </row>
    <row r="192" spans="1:15" s="3" customFormat="1">
      <c r="A192" s="84"/>
      <c r="B192" s="91"/>
      <c r="C192" s="91"/>
      <c r="D192" s="92"/>
      <c r="E192" s="92"/>
      <c r="F192" s="92"/>
      <c r="G192" s="92"/>
      <c r="H192" s="92"/>
      <c r="I192" s="92"/>
      <c r="J192" s="92"/>
      <c r="K192" s="92"/>
      <c r="L192" s="92"/>
      <c r="M192" s="92"/>
      <c r="N192" s="92"/>
      <c r="O192" s="92"/>
    </row>
    <row r="193" spans="1:15" s="3" customFormat="1">
      <c r="A193" s="84"/>
      <c r="B193" s="91"/>
      <c r="C193" s="91"/>
      <c r="D193" s="92"/>
      <c r="E193" s="92"/>
      <c r="F193" s="92"/>
      <c r="G193" s="92"/>
      <c r="H193" s="92"/>
      <c r="I193" s="92"/>
      <c r="J193" s="92"/>
      <c r="K193" s="92"/>
      <c r="L193" s="92"/>
      <c r="M193" s="92"/>
      <c r="N193" s="92"/>
      <c r="O193" s="92"/>
    </row>
    <row r="194" spans="1:15" s="3" customFormat="1">
      <c r="A194" s="84"/>
      <c r="B194" s="91"/>
      <c r="C194" s="91"/>
      <c r="D194" s="92"/>
      <c r="E194" s="92"/>
      <c r="F194" s="92"/>
      <c r="G194" s="92"/>
      <c r="H194" s="92"/>
      <c r="I194" s="92"/>
      <c r="J194" s="92"/>
      <c r="K194" s="92"/>
      <c r="L194" s="92"/>
      <c r="M194" s="92"/>
      <c r="N194" s="92"/>
      <c r="O194" s="92"/>
    </row>
    <row r="195" spans="1:15" s="3" customFormat="1">
      <c r="A195" s="84"/>
      <c r="B195" s="91"/>
      <c r="C195" s="91"/>
      <c r="D195" s="92"/>
      <c r="E195" s="92"/>
      <c r="F195" s="92"/>
      <c r="G195" s="92"/>
      <c r="H195" s="92"/>
      <c r="I195" s="92"/>
      <c r="J195" s="92"/>
      <c r="K195" s="92"/>
      <c r="L195" s="92"/>
      <c r="M195" s="92"/>
      <c r="N195" s="92"/>
      <c r="O195" s="92"/>
    </row>
    <row r="196" spans="1:15" s="3" customFormat="1">
      <c r="A196" s="84"/>
      <c r="B196" s="91"/>
      <c r="C196" s="91"/>
      <c r="D196" s="92"/>
      <c r="E196" s="92"/>
      <c r="F196" s="92"/>
      <c r="G196" s="92"/>
      <c r="H196" s="92"/>
      <c r="I196" s="92"/>
      <c r="J196" s="92"/>
      <c r="K196" s="92"/>
      <c r="L196" s="92"/>
      <c r="M196" s="92"/>
      <c r="N196" s="92"/>
      <c r="O196" s="92"/>
    </row>
    <row r="197" spans="1:15" s="3" customFormat="1">
      <c r="A197" s="84"/>
      <c r="B197" s="91"/>
      <c r="C197" s="91"/>
      <c r="D197" s="92"/>
      <c r="E197" s="92"/>
      <c r="F197" s="92"/>
      <c r="G197" s="92"/>
      <c r="H197" s="92"/>
      <c r="I197" s="92"/>
      <c r="J197" s="92"/>
      <c r="K197" s="92"/>
      <c r="L197" s="92"/>
      <c r="M197" s="92"/>
      <c r="N197" s="92"/>
      <c r="O197" s="92"/>
    </row>
    <row r="198" spans="1:15" s="3" customFormat="1">
      <c r="A198" s="84"/>
      <c r="B198" s="91"/>
      <c r="C198" s="91"/>
      <c r="D198" s="92"/>
      <c r="E198" s="92"/>
      <c r="F198" s="92"/>
      <c r="G198" s="92"/>
      <c r="H198" s="92"/>
      <c r="I198" s="92"/>
      <c r="J198" s="92"/>
      <c r="K198" s="92"/>
      <c r="L198" s="92"/>
      <c r="M198" s="92"/>
      <c r="N198" s="92"/>
      <c r="O198" s="92"/>
    </row>
    <row r="199" spans="1:15" s="3" customFormat="1">
      <c r="A199" s="84"/>
      <c r="B199" s="91"/>
      <c r="C199" s="91"/>
      <c r="D199" s="92"/>
      <c r="E199" s="92"/>
      <c r="F199" s="92"/>
      <c r="G199" s="92"/>
      <c r="H199" s="92"/>
      <c r="I199" s="92"/>
      <c r="J199" s="92"/>
      <c r="K199" s="92"/>
      <c r="L199" s="92"/>
      <c r="M199" s="92"/>
      <c r="N199" s="92"/>
      <c r="O199" s="92"/>
    </row>
    <row r="200" spans="1:15" s="3" customFormat="1">
      <c r="A200" s="84"/>
      <c r="B200" s="91"/>
      <c r="C200" s="91"/>
      <c r="D200" s="92"/>
      <c r="E200" s="92"/>
      <c r="F200" s="92"/>
      <c r="G200" s="92"/>
      <c r="H200" s="92"/>
      <c r="I200" s="92"/>
      <c r="J200" s="92"/>
      <c r="K200" s="92"/>
      <c r="L200" s="92"/>
      <c r="M200" s="92"/>
      <c r="N200" s="92"/>
      <c r="O200" s="92"/>
    </row>
    <row r="201" spans="1:15" s="3" customFormat="1">
      <c r="A201" s="84"/>
      <c r="B201" s="91"/>
      <c r="C201" s="91"/>
      <c r="D201" s="92"/>
      <c r="E201" s="92"/>
      <c r="F201" s="92"/>
      <c r="G201" s="92"/>
      <c r="H201" s="92"/>
      <c r="I201" s="92"/>
      <c r="J201" s="92"/>
      <c r="K201" s="92"/>
      <c r="L201" s="92"/>
      <c r="M201" s="92"/>
      <c r="N201" s="92"/>
      <c r="O201" s="92"/>
    </row>
    <row r="202" spans="1:15" s="3" customFormat="1">
      <c r="A202" s="84"/>
      <c r="B202" s="91"/>
      <c r="C202" s="91"/>
      <c r="D202" s="92"/>
      <c r="E202" s="92"/>
      <c r="F202" s="92"/>
      <c r="G202" s="92"/>
      <c r="H202" s="92"/>
      <c r="I202" s="92"/>
      <c r="J202" s="92"/>
      <c r="K202" s="92"/>
      <c r="L202" s="92"/>
      <c r="M202" s="92"/>
      <c r="N202" s="92"/>
      <c r="O202" s="92"/>
    </row>
    <row r="203" spans="1:15" s="3" customFormat="1">
      <c r="A203" s="84"/>
      <c r="B203" s="91"/>
      <c r="C203" s="91"/>
      <c r="D203" s="92"/>
      <c r="E203" s="92"/>
      <c r="F203" s="92"/>
      <c r="G203" s="92"/>
      <c r="H203" s="92"/>
      <c r="I203" s="92"/>
      <c r="J203" s="92"/>
      <c r="K203" s="92"/>
      <c r="L203" s="92"/>
      <c r="M203" s="92"/>
      <c r="N203" s="92"/>
      <c r="O203" s="92"/>
    </row>
    <row r="204" spans="1:15" s="3" customFormat="1">
      <c r="A204" s="84"/>
      <c r="B204" s="91"/>
      <c r="C204" s="91"/>
      <c r="D204" s="92"/>
      <c r="E204" s="92"/>
      <c r="F204" s="92"/>
      <c r="G204" s="92"/>
      <c r="H204" s="92"/>
      <c r="I204" s="92"/>
      <c r="J204" s="92"/>
      <c r="K204" s="92"/>
      <c r="L204" s="92"/>
      <c r="M204" s="92"/>
      <c r="N204" s="92"/>
      <c r="O204" s="92"/>
    </row>
    <row r="205" spans="1:15" s="3" customFormat="1">
      <c r="A205" s="84"/>
      <c r="B205" s="91"/>
      <c r="C205" s="91"/>
      <c r="D205" s="92"/>
      <c r="E205" s="92"/>
      <c r="F205" s="92"/>
      <c r="G205" s="92"/>
      <c r="H205" s="92"/>
      <c r="I205" s="92"/>
      <c r="J205" s="92"/>
      <c r="K205" s="92"/>
      <c r="L205" s="92"/>
      <c r="M205" s="92"/>
      <c r="N205" s="92"/>
      <c r="O205" s="92"/>
    </row>
    <row r="206" spans="1:15" s="3" customFormat="1">
      <c r="A206" s="84"/>
      <c r="B206" s="91"/>
      <c r="C206" s="91"/>
      <c r="D206" s="92"/>
      <c r="E206" s="92"/>
      <c r="F206" s="92"/>
      <c r="G206" s="92"/>
      <c r="H206" s="92"/>
      <c r="I206" s="92"/>
      <c r="J206" s="92"/>
      <c r="K206" s="92"/>
      <c r="L206" s="92"/>
      <c r="M206" s="92"/>
      <c r="N206" s="92"/>
      <c r="O206" s="92"/>
    </row>
    <row r="207" spans="1:15" s="3" customFormat="1">
      <c r="A207" s="84"/>
      <c r="B207" s="91"/>
      <c r="C207" s="91"/>
      <c r="D207" s="92"/>
      <c r="E207" s="92"/>
      <c r="F207" s="92"/>
      <c r="G207" s="92"/>
      <c r="H207" s="92"/>
      <c r="I207" s="92"/>
      <c r="J207" s="92"/>
      <c r="K207" s="92"/>
      <c r="L207" s="92"/>
      <c r="M207" s="92"/>
      <c r="N207" s="92"/>
      <c r="O207" s="92"/>
    </row>
    <row r="208" spans="1:15" s="3" customFormat="1">
      <c r="A208" s="84"/>
      <c r="B208" s="91"/>
      <c r="C208" s="91"/>
      <c r="D208" s="92"/>
      <c r="E208" s="92"/>
      <c r="F208" s="92"/>
      <c r="G208" s="92"/>
      <c r="H208" s="92"/>
      <c r="I208" s="92"/>
      <c r="J208" s="92"/>
      <c r="K208" s="92"/>
      <c r="L208" s="92"/>
      <c r="M208" s="92"/>
      <c r="N208" s="92"/>
      <c r="O208" s="92"/>
    </row>
    <row r="209" spans="1:15" s="3" customFormat="1">
      <c r="A209" s="84"/>
      <c r="B209" s="91"/>
      <c r="C209" s="91"/>
      <c r="D209" s="92"/>
      <c r="E209" s="92"/>
      <c r="F209" s="92"/>
      <c r="G209" s="92"/>
      <c r="H209" s="92"/>
      <c r="I209" s="92"/>
      <c r="J209" s="92"/>
      <c r="K209" s="92"/>
      <c r="L209" s="92"/>
      <c r="M209" s="92"/>
      <c r="N209" s="92"/>
      <c r="O209" s="92"/>
    </row>
    <row r="210" spans="1:15" s="3" customFormat="1">
      <c r="A210" s="84"/>
      <c r="B210" s="91"/>
      <c r="C210" s="91"/>
      <c r="D210" s="92"/>
      <c r="E210" s="92"/>
      <c r="F210" s="92"/>
      <c r="G210" s="92"/>
      <c r="H210" s="92"/>
      <c r="I210" s="92"/>
      <c r="J210" s="92"/>
      <c r="K210" s="92"/>
      <c r="L210" s="92"/>
      <c r="M210" s="92"/>
      <c r="N210" s="92"/>
      <c r="O210" s="92"/>
    </row>
    <row r="211" spans="1:15" s="3" customFormat="1">
      <c r="A211" s="84"/>
      <c r="B211" s="91"/>
      <c r="C211" s="91"/>
      <c r="D211" s="92"/>
      <c r="E211" s="92"/>
      <c r="F211" s="92"/>
      <c r="G211" s="92"/>
      <c r="H211" s="92"/>
      <c r="I211" s="92"/>
      <c r="J211" s="92"/>
      <c r="K211" s="92"/>
      <c r="L211" s="92"/>
      <c r="M211" s="92"/>
      <c r="N211" s="92"/>
      <c r="O211" s="92"/>
    </row>
    <row r="212" spans="1:15" s="3" customFormat="1">
      <c r="A212" s="84"/>
      <c r="B212" s="91"/>
      <c r="C212" s="91"/>
      <c r="D212" s="92"/>
      <c r="E212" s="92"/>
      <c r="F212" s="92"/>
      <c r="G212" s="92"/>
      <c r="H212" s="92"/>
      <c r="I212" s="92"/>
      <c r="J212" s="92"/>
      <c r="K212" s="92"/>
      <c r="L212" s="92"/>
      <c r="M212" s="92"/>
      <c r="N212" s="92"/>
      <c r="O212" s="92"/>
    </row>
    <row r="213" spans="1:15" s="3" customFormat="1">
      <c r="A213" s="84"/>
      <c r="B213" s="91"/>
      <c r="C213" s="91"/>
      <c r="D213" s="92"/>
      <c r="E213" s="92"/>
      <c r="F213" s="92"/>
      <c r="G213" s="92"/>
      <c r="H213" s="92"/>
      <c r="I213" s="92"/>
      <c r="J213" s="92"/>
      <c r="K213" s="92"/>
      <c r="L213" s="92"/>
      <c r="M213" s="92"/>
      <c r="N213" s="92"/>
      <c r="O213" s="92"/>
    </row>
    <row r="214" spans="1:15" s="3" customFormat="1">
      <c r="A214" s="84"/>
      <c r="B214" s="91"/>
      <c r="C214" s="91"/>
      <c r="D214" s="92"/>
      <c r="E214" s="92"/>
      <c r="F214" s="92"/>
      <c r="G214" s="92"/>
      <c r="H214" s="92"/>
      <c r="I214" s="92"/>
      <c r="J214" s="92"/>
      <c r="K214" s="92"/>
      <c r="L214" s="92"/>
      <c r="M214" s="92"/>
      <c r="N214" s="92"/>
      <c r="O214" s="92"/>
    </row>
    <row r="215" spans="1:15" s="3" customFormat="1">
      <c r="A215" s="84"/>
      <c r="B215" s="91"/>
      <c r="C215" s="91"/>
      <c r="D215" s="92"/>
      <c r="E215" s="92"/>
      <c r="F215" s="92"/>
      <c r="G215" s="92"/>
      <c r="H215" s="92"/>
      <c r="I215" s="92"/>
      <c r="J215" s="92"/>
      <c r="K215" s="92"/>
      <c r="L215" s="92"/>
      <c r="M215" s="92"/>
      <c r="N215" s="92"/>
      <c r="O215" s="92"/>
    </row>
    <row r="216" spans="1:15" s="3" customFormat="1">
      <c r="A216" s="84"/>
      <c r="B216" s="91"/>
      <c r="C216" s="91"/>
      <c r="D216" s="92"/>
      <c r="E216" s="92"/>
      <c r="F216" s="92"/>
      <c r="G216" s="92"/>
      <c r="H216" s="92"/>
      <c r="I216" s="92"/>
      <c r="J216" s="92"/>
      <c r="K216" s="92"/>
      <c r="L216" s="92"/>
      <c r="M216" s="92"/>
      <c r="N216" s="92"/>
      <c r="O216" s="92"/>
    </row>
    <row r="217" spans="1:15" s="3" customFormat="1">
      <c r="A217" s="84"/>
      <c r="B217" s="91"/>
      <c r="C217" s="91"/>
      <c r="D217" s="92"/>
      <c r="E217" s="92"/>
      <c r="F217" s="92"/>
      <c r="G217" s="92"/>
      <c r="H217" s="92"/>
      <c r="I217" s="92"/>
      <c r="J217" s="92"/>
      <c r="K217" s="92"/>
      <c r="L217" s="92"/>
      <c r="M217" s="92"/>
      <c r="N217" s="92"/>
      <c r="O217" s="92"/>
    </row>
    <row r="218" spans="1:15" s="3" customFormat="1">
      <c r="A218" s="84"/>
      <c r="B218" s="91"/>
      <c r="C218" s="91"/>
      <c r="D218" s="92"/>
      <c r="E218" s="92"/>
      <c r="F218" s="92"/>
      <c r="G218" s="92"/>
      <c r="H218" s="92"/>
      <c r="I218" s="92"/>
      <c r="J218" s="92"/>
      <c r="K218" s="92"/>
      <c r="L218" s="92"/>
      <c r="M218" s="92"/>
      <c r="N218" s="92"/>
      <c r="O218" s="92"/>
    </row>
    <row r="219" spans="1:15" s="3" customFormat="1">
      <c r="A219" s="84"/>
      <c r="B219" s="91"/>
      <c r="C219" s="91"/>
      <c r="D219" s="92"/>
      <c r="E219" s="92"/>
      <c r="F219" s="92"/>
      <c r="G219" s="92"/>
      <c r="H219" s="92"/>
      <c r="I219" s="92"/>
      <c r="J219" s="92"/>
      <c r="K219" s="92"/>
      <c r="L219" s="92"/>
      <c r="M219" s="92"/>
      <c r="N219" s="92"/>
      <c r="O219" s="92"/>
    </row>
    <row r="220" spans="1:15" s="3" customFormat="1">
      <c r="A220" s="84"/>
      <c r="B220" s="91"/>
      <c r="C220" s="91"/>
      <c r="D220" s="92"/>
      <c r="E220" s="92"/>
      <c r="F220" s="92"/>
      <c r="G220" s="92"/>
      <c r="H220" s="92"/>
      <c r="I220" s="92"/>
      <c r="J220" s="92"/>
      <c r="K220" s="92"/>
      <c r="L220" s="92"/>
      <c r="M220" s="92"/>
      <c r="N220" s="92"/>
      <c r="O220" s="92"/>
    </row>
    <row r="221" spans="1:15" s="3" customFormat="1">
      <c r="A221" s="84"/>
      <c r="B221" s="91"/>
      <c r="C221" s="91"/>
      <c r="D221" s="92"/>
      <c r="E221" s="92"/>
      <c r="F221" s="92"/>
      <c r="G221" s="92"/>
      <c r="H221" s="92"/>
      <c r="I221" s="92"/>
      <c r="J221" s="92"/>
      <c r="K221" s="92"/>
      <c r="L221" s="92"/>
      <c r="M221" s="92"/>
      <c r="N221" s="92"/>
      <c r="O221" s="92"/>
    </row>
    <row r="222" spans="1:15" s="3" customFormat="1">
      <c r="A222" s="84"/>
      <c r="B222" s="91"/>
      <c r="C222" s="91"/>
      <c r="D222" s="92"/>
      <c r="E222" s="92"/>
      <c r="F222" s="92"/>
      <c r="G222" s="92"/>
      <c r="H222" s="92"/>
      <c r="I222" s="92"/>
      <c r="J222" s="92"/>
      <c r="K222" s="92"/>
      <c r="L222" s="92"/>
      <c r="M222" s="92"/>
      <c r="N222" s="92"/>
      <c r="O222" s="92"/>
    </row>
    <row r="223" spans="1:15" s="3" customFormat="1">
      <c r="A223" s="84"/>
      <c r="B223" s="91"/>
      <c r="C223" s="91"/>
      <c r="D223" s="92"/>
      <c r="E223" s="92"/>
      <c r="F223" s="92"/>
      <c r="G223" s="92"/>
      <c r="H223" s="92"/>
      <c r="I223" s="92"/>
      <c r="J223" s="92"/>
      <c r="K223" s="92"/>
      <c r="L223" s="92"/>
      <c r="M223" s="92"/>
      <c r="N223" s="92"/>
      <c r="O223" s="92"/>
    </row>
    <row r="224" spans="1:15" s="3" customFormat="1">
      <c r="A224" s="84"/>
      <c r="B224" s="91"/>
      <c r="C224" s="91"/>
      <c r="D224" s="92"/>
      <c r="E224" s="92"/>
      <c r="F224" s="92"/>
      <c r="G224" s="92"/>
      <c r="H224" s="92"/>
      <c r="I224" s="92"/>
      <c r="J224" s="92"/>
      <c r="K224" s="92"/>
      <c r="L224" s="92"/>
      <c r="M224" s="92"/>
      <c r="N224" s="92"/>
      <c r="O224" s="92"/>
    </row>
    <row r="225" spans="1:15" s="3" customFormat="1">
      <c r="A225" s="84"/>
      <c r="B225" s="91"/>
      <c r="C225" s="91"/>
      <c r="D225" s="92"/>
      <c r="E225" s="92"/>
      <c r="F225" s="92"/>
      <c r="G225" s="92"/>
      <c r="H225" s="92"/>
      <c r="I225" s="92"/>
      <c r="J225" s="92"/>
      <c r="K225" s="92"/>
      <c r="L225" s="92"/>
      <c r="M225" s="92"/>
      <c r="N225" s="92"/>
      <c r="O225" s="92"/>
    </row>
    <row r="226" spans="1:15" s="3" customFormat="1">
      <c r="A226" s="84"/>
      <c r="B226" s="91"/>
      <c r="C226" s="91"/>
      <c r="D226" s="92"/>
      <c r="E226" s="92"/>
      <c r="F226" s="92"/>
      <c r="G226" s="92"/>
      <c r="H226" s="92"/>
      <c r="I226" s="92"/>
      <c r="J226" s="92"/>
      <c r="K226" s="92"/>
      <c r="L226" s="92"/>
      <c r="M226" s="92"/>
      <c r="N226" s="92"/>
      <c r="O226" s="92"/>
    </row>
    <row r="227" spans="1:15" s="3" customFormat="1">
      <c r="A227" s="84"/>
      <c r="B227" s="91"/>
      <c r="C227" s="91"/>
      <c r="D227" s="92"/>
      <c r="E227" s="92"/>
      <c r="F227" s="92"/>
      <c r="G227" s="92"/>
      <c r="H227" s="92"/>
      <c r="I227" s="92"/>
      <c r="J227" s="92"/>
      <c r="K227" s="92"/>
      <c r="L227" s="92"/>
      <c r="M227" s="92"/>
      <c r="N227" s="92"/>
      <c r="O227" s="92"/>
    </row>
    <row r="228" spans="1:15" s="3" customFormat="1">
      <c r="A228" s="84"/>
      <c r="B228" s="91"/>
      <c r="C228" s="91"/>
      <c r="D228" s="92"/>
      <c r="E228" s="92"/>
      <c r="F228" s="92"/>
      <c r="G228" s="92"/>
      <c r="H228" s="92"/>
      <c r="I228" s="92"/>
      <c r="J228" s="92"/>
      <c r="K228" s="92"/>
      <c r="L228" s="92"/>
      <c r="M228" s="92"/>
      <c r="N228" s="92"/>
      <c r="O228" s="92"/>
    </row>
    <row r="229" spans="1:15" s="3" customFormat="1">
      <c r="A229" s="84"/>
      <c r="B229" s="91"/>
      <c r="C229" s="91"/>
      <c r="D229" s="92"/>
      <c r="E229" s="92"/>
      <c r="F229" s="92"/>
      <c r="G229" s="92"/>
      <c r="H229" s="92"/>
      <c r="I229" s="92"/>
      <c r="J229" s="92"/>
      <c r="K229" s="92"/>
      <c r="L229" s="92"/>
      <c r="M229" s="92"/>
      <c r="N229" s="92"/>
      <c r="O229" s="92"/>
    </row>
    <row r="230" spans="1:15" s="3" customFormat="1">
      <c r="A230" s="84"/>
      <c r="B230" s="91"/>
      <c r="C230" s="91"/>
      <c r="D230" s="92"/>
      <c r="E230" s="92"/>
      <c r="F230" s="92"/>
      <c r="G230" s="92"/>
      <c r="H230" s="92"/>
      <c r="I230" s="92"/>
      <c r="J230" s="92"/>
      <c r="K230" s="92"/>
      <c r="L230" s="92"/>
      <c r="M230" s="92"/>
      <c r="N230" s="92"/>
      <c r="O230" s="92"/>
    </row>
    <row r="231" spans="1:15" s="3" customFormat="1">
      <c r="A231" s="84"/>
      <c r="B231" s="91"/>
      <c r="C231" s="91"/>
      <c r="D231" s="92"/>
      <c r="E231" s="92"/>
      <c r="F231" s="92"/>
      <c r="G231" s="92"/>
      <c r="H231" s="92"/>
      <c r="I231" s="92"/>
      <c r="J231" s="92"/>
      <c r="K231" s="92"/>
      <c r="L231" s="92"/>
      <c r="M231" s="92"/>
      <c r="N231" s="92"/>
      <c r="O231" s="92"/>
    </row>
    <row r="232" spans="1:15" s="3" customFormat="1">
      <c r="A232" s="84"/>
      <c r="B232" s="91"/>
      <c r="C232" s="91"/>
      <c r="D232" s="92"/>
      <c r="E232" s="92"/>
      <c r="F232" s="92"/>
      <c r="G232" s="92"/>
      <c r="H232" s="92"/>
      <c r="I232" s="92"/>
      <c r="J232" s="92"/>
      <c r="K232" s="92"/>
      <c r="L232" s="92"/>
      <c r="M232" s="92"/>
      <c r="N232" s="92"/>
      <c r="O232" s="92"/>
    </row>
    <row r="233" spans="1:15" s="3" customFormat="1">
      <c r="A233" s="84"/>
      <c r="B233" s="91"/>
      <c r="C233" s="91"/>
      <c r="D233" s="92"/>
      <c r="E233" s="92"/>
      <c r="F233" s="92"/>
      <c r="G233" s="92"/>
      <c r="H233" s="92"/>
      <c r="I233" s="92"/>
      <c r="J233" s="92"/>
      <c r="K233" s="92"/>
      <c r="L233" s="92"/>
      <c r="M233" s="92"/>
      <c r="N233" s="92"/>
      <c r="O233" s="92"/>
    </row>
    <row r="234" spans="1:15" s="3" customFormat="1">
      <c r="A234" s="84"/>
      <c r="B234" s="91"/>
      <c r="C234" s="91"/>
      <c r="D234" s="92"/>
      <c r="E234" s="92"/>
      <c r="F234" s="92"/>
      <c r="G234" s="92"/>
      <c r="H234" s="92"/>
      <c r="I234" s="92"/>
      <c r="J234" s="92"/>
      <c r="K234" s="92"/>
      <c r="L234" s="92"/>
      <c r="M234" s="92"/>
      <c r="N234" s="92"/>
      <c r="O234" s="92"/>
    </row>
    <row r="235" spans="1:15" s="3" customFormat="1">
      <c r="A235" s="84"/>
      <c r="B235" s="91"/>
      <c r="C235" s="91"/>
      <c r="D235" s="92"/>
      <c r="E235" s="92"/>
      <c r="F235" s="92"/>
      <c r="G235" s="92"/>
      <c r="H235" s="92"/>
      <c r="I235" s="92"/>
      <c r="J235" s="92"/>
      <c r="K235" s="92"/>
      <c r="L235" s="92"/>
      <c r="M235" s="92"/>
      <c r="N235" s="92"/>
      <c r="O235" s="92"/>
    </row>
    <row r="236" spans="1:15" s="3" customFormat="1">
      <c r="A236" s="84"/>
      <c r="B236" s="91"/>
      <c r="C236" s="91"/>
      <c r="D236" s="92"/>
      <c r="E236" s="92"/>
      <c r="F236" s="92"/>
      <c r="G236" s="92"/>
      <c r="H236" s="92"/>
      <c r="I236" s="92"/>
      <c r="J236" s="92"/>
      <c r="K236" s="92"/>
      <c r="L236" s="92"/>
      <c r="M236" s="92"/>
      <c r="N236" s="92"/>
      <c r="O236" s="92"/>
    </row>
    <row r="237" spans="1:15" s="3" customFormat="1">
      <c r="A237" s="84"/>
      <c r="B237" s="91"/>
      <c r="C237" s="91"/>
      <c r="D237" s="92"/>
      <c r="E237" s="92"/>
      <c r="F237" s="92"/>
      <c r="G237" s="92"/>
      <c r="H237" s="92"/>
      <c r="I237" s="92"/>
      <c r="J237" s="92"/>
      <c r="K237" s="92"/>
      <c r="L237" s="92"/>
      <c r="M237" s="92"/>
      <c r="N237" s="92"/>
      <c r="O237" s="92"/>
    </row>
    <row r="238" spans="1:15" s="3" customFormat="1">
      <c r="A238" s="84"/>
      <c r="B238" s="91"/>
      <c r="C238" s="91"/>
      <c r="D238" s="92"/>
      <c r="E238" s="92"/>
      <c r="F238" s="92"/>
      <c r="G238" s="92"/>
      <c r="H238" s="92"/>
      <c r="I238" s="92"/>
      <c r="J238" s="92"/>
      <c r="K238" s="92"/>
      <c r="L238" s="92"/>
      <c r="M238" s="92"/>
      <c r="N238" s="92"/>
      <c r="O238" s="92"/>
    </row>
    <row r="239" spans="1:15" s="3" customFormat="1">
      <c r="A239" s="84"/>
      <c r="B239" s="91"/>
      <c r="C239" s="91"/>
      <c r="D239" s="92"/>
      <c r="E239" s="92"/>
      <c r="F239" s="92"/>
      <c r="G239" s="92"/>
      <c r="H239" s="92"/>
      <c r="I239" s="92"/>
      <c r="J239" s="92"/>
      <c r="K239" s="92"/>
      <c r="L239" s="92"/>
      <c r="M239" s="92"/>
      <c r="N239" s="92"/>
      <c r="O239" s="92"/>
    </row>
    <row r="240" spans="1:15" s="3" customFormat="1">
      <c r="A240" s="84"/>
      <c r="B240" s="91"/>
      <c r="C240" s="91"/>
      <c r="D240" s="92"/>
      <c r="E240" s="92"/>
      <c r="F240" s="92"/>
      <c r="G240" s="92"/>
      <c r="H240" s="92"/>
      <c r="I240" s="92"/>
      <c r="J240" s="92"/>
      <c r="K240" s="92"/>
      <c r="L240" s="92"/>
      <c r="M240" s="92"/>
      <c r="N240" s="92"/>
      <c r="O240" s="92"/>
    </row>
    <row r="241" spans="1:15" s="3" customFormat="1">
      <c r="A241" s="84"/>
      <c r="B241" s="91"/>
      <c r="C241" s="91"/>
      <c r="D241" s="92"/>
      <c r="E241" s="92"/>
      <c r="F241" s="92"/>
      <c r="G241" s="92"/>
      <c r="H241" s="92"/>
      <c r="I241" s="92"/>
      <c r="J241" s="92"/>
      <c r="K241" s="92"/>
      <c r="L241" s="92"/>
      <c r="M241" s="92"/>
      <c r="N241" s="92"/>
      <c r="O241" s="92"/>
    </row>
    <row r="242" spans="1:15" s="3" customFormat="1">
      <c r="A242" s="84"/>
      <c r="B242" s="91"/>
      <c r="C242" s="91"/>
      <c r="D242" s="92"/>
      <c r="E242" s="92"/>
      <c r="F242" s="92"/>
      <c r="G242" s="92"/>
      <c r="H242" s="92"/>
      <c r="I242" s="92"/>
      <c r="J242" s="92"/>
      <c r="K242" s="92"/>
      <c r="L242" s="92"/>
      <c r="M242" s="92"/>
      <c r="N242" s="92"/>
      <c r="O242" s="92"/>
    </row>
    <row r="243" spans="1:15" s="3" customFormat="1">
      <c r="A243" s="84"/>
      <c r="B243" s="91"/>
      <c r="C243" s="91"/>
      <c r="D243" s="92"/>
      <c r="E243" s="92"/>
      <c r="F243" s="92"/>
      <c r="G243" s="92"/>
      <c r="H243" s="92"/>
      <c r="I243" s="92"/>
      <c r="J243" s="92"/>
      <c r="K243" s="92"/>
      <c r="L243" s="92"/>
      <c r="M243" s="92"/>
      <c r="N243" s="92"/>
      <c r="O243" s="92"/>
    </row>
    <row r="244" spans="1:15" s="3" customFormat="1">
      <c r="A244" s="84"/>
      <c r="B244" s="91"/>
      <c r="C244" s="91"/>
      <c r="D244" s="92"/>
      <c r="E244" s="92"/>
      <c r="F244" s="92"/>
      <c r="G244" s="92"/>
      <c r="H244" s="92"/>
      <c r="I244" s="92"/>
      <c r="J244" s="92"/>
      <c r="K244" s="92"/>
      <c r="L244" s="92"/>
      <c r="M244" s="92"/>
      <c r="N244" s="92"/>
      <c r="O244" s="92"/>
    </row>
    <row r="245" spans="1:15" s="3" customFormat="1">
      <c r="A245" s="84"/>
      <c r="B245" s="91"/>
      <c r="C245" s="91"/>
      <c r="D245" s="92"/>
      <c r="E245" s="92"/>
      <c r="F245" s="92"/>
      <c r="G245" s="92"/>
      <c r="H245" s="92"/>
      <c r="I245" s="92"/>
      <c r="J245" s="92"/>
      <c r="K245" s="92"/>
      <c r="L245" s="92"/>
      <c r="M245" s="92"/>
      <c r="N245" s="92"/>
      <c r="O245" s="92"/>
    </row>
    <row r="246" spans="1:15" s="3" customFormat="1">
      <c r="A246" s="84"/>
      <c r="B246" s="91"/>
      <c r="C246" s="91"/>
      <c r="D246" s="92"/>
      <c r="E246" s="92"/>
      <c r="F246" s="92"/>
      <c r="G246" s="92"/>
      <c r="H246" s="92"/>
      <c r="I246" s="92"/>
      <c r="J246" s="92"/>
      <c r="K246" s="92"/>
      <c r="L246" s="92"/>
      <c r="M246" s="92"/>
      <c r="N246" s="92"/>
      <c r="O246" s="92"/>
    </row>
    <row r="247" spans="1:15" s="3" customFormat="1">
      <c r="A247" s="84"/>
      <c r="B247" s="91"/>
      <c r="C247" s="91"/>
      <c r="D247" s="92"/>
      <c r="E247" s="92"/>
      <c r="F247" s="92"/>
      <c r="G247" s="92"/>
      <c r="H247" s="92"/>
      <c r="I247" s="92"/>
      <c r="J247" s="92"/>
      <c r="K247" s="92"/>
      <c r="L247" s="92"/>
      <c r="M247" s="92"/>
      <c r="N247" s="92"/>
      <c r="O247" s="92"/>
    </row>
    <row r="248" spans="1:15" s="3" customFormat="1">
      <c r="A248" s="84"/>
      <c r="B248" s="91"/>
      <c r="C248" s="91"/>
      <c r="D248" s="92"/>
      <c r="E248" s="92"/>
      <c r="F248" s="92"/>
      <c r="G248" s="92"/>
      <c r="H248" s="92"/>
      <c r="I248" s="92"/>
      <c r="J248" s="92"/>
      <c r="K248" s="92"/>
      <c r="L248" s="92"/>
      <c r="M248" s="92"/>
      <c r="N248" s="92"/>
      <c r="O248" s="92"/>
    </row>
    <row r="249" spans="1:15" s="3" customFormat="1">
      <c r="A249" s="84"/>
      <c r="B249" s="91"/>
      <c r="C249" s="91"/>
      <c r="D249" s="92"/>
      <c r="E249" s="92"/>
      <c r="F249" s="92"/>
      <c r="G249" s="92"/>
      <c r="H249" s="92"/>
      <c r="I249" s="92"/>
      <c r="J249" s="92"/>
      <c r="K249" s="92"/>
      <c r="L249" s="92"/>
      <c r="M249" s="92"/>
      <c r="N249" s="92"/>
      <c r="O249" s="92"/>
    </row>
    <row r="250" spans="1:15" s="3" customFormat="1">
      <c r="A250" s="84"/>
      <c r="B250" s="91"/>
      <c r="C250" s="91"/>
      <c r="D250" s="92"/>
      <c r="E250" s="92"/>
      <c r="F250" s="92"/>
      <c r="G250" s="92"/>
      <c r="H250" s="92"/>
      <c r="I250" s="92"/>
      <c r="J250" s="92"/>
      <c r="K250" s="92"/>
      <c r="L250" s="92"/>
      <c r="M250" s="92"/>
      <c r="N250" s="92"/>
      <c r="O250" s="92"/>
    </row>
    <row r="251" spans="1:15" s="3" customFormat="1">
      <c r="A251" s="84"/>
      <c r="B251" s="91"/>
      <c r="C251" s="91"/>
      <c r="D251" s="92"/>
      <c r="E251" s="92"/>
      <c r="F251" s="92"/>
      <c r="G251" s="92"/>
      <c r="H251" s="92"/>
      <c r="I251" s="92"/>
      <c r="J251" s="92"/>
      <c r="K251" s="92"/>
      <c r="L251" s="92"/>
      <c r="M251" s="92"/>
      <c r="N251" s="92"/>
      <c r="O251" s="92"/>
    </row>
    <row r="252" spans="1:15" s="3" customFormat="1">
      <c r="A252" s="84"/>
      <c r="B252" s="91"/>
      <c r="C252" s="91"/>
      <c r="D252" s="92"/>
      <c r="E252" s="92"/>
      <c r="F252" s="92"/>
      <c r="G252" s="92"/>
      <c r="H252" s="92"/>
      <c r="I252" s="92"/>
      <c r="J252" s="92"/>
      <c r="K252" s="92"/>
      <c r="L252" s="92"/>
      <c r="M252" s="92"/>
      <c r="N252" s="92"/>
      <c r="O252" s="92"/>
    </row>
    <row r="253" spans="1:15" s="3" customFormat="1">
      <c r="A253" s="84"/>
      <c r="B253" s="91"/>
      <c r="C253" s="91"/>
      <c r="D253" s="92"/>
      <c r="E253" s="92"/>
      <c r="F253" s="92"/>
      <c r="G253" s="92"/>
      <c r="H253" s="92"/>
      <c r="I253" s="92"/>
      <c r="J253" s="92"/>
      <c r="K253" s="92"/>
      <c r="L253" s="92"/>
      <c r="M253" s="92"/>
      <c r="N253" s="92"/>
      <c r="O253" s="92"/>
    </row>
    <row r="254" spans="1:15" s="3" customFormat="1">
      <c r="A254" s="84"/>
      <c r="B254" s="91"/>
      <c r="C254" s="91"/>
      <c r="D254" s="92"/>
      <c r="E254" s="92"/>
      <c r="F254" s="92"/>
      <c r="G254" s="92"/>
      <c r="H254" s="92"/>
      <c r="I254" s="92"/>
      <c r="J254" s="92"/>
      <c r="K254" s="92"/>
      <c r="L254" s="92"/>
      <c r="M254" s="92"/>
      <c r="N254" s="92"/>
      <c r="O254" s="92"/>
    </row>
    <row r="255" spans="1:15" s="3" customFormat="1">
      <c r="A255" s="84"/>
      <c r="B255" s="91"/>
      <c r="C255" s="91"/>
      <c r="D255" s="92"/>
      <c r="E255" s="92"/>
      <c r="F255" s="92"/>
      <c r="G255" s="92"/>
      <c r="H255" s="92"/>
      <c r="I255" s="92"/>
      <c r="J255" s="92"/>
      <c r="K255" s="92"/>
      <c r="L255" s="92"/>
      <c r="M255" s="92"/>
      <c r="N255" s="92"/>
      <c r="O255" s="92"/>
    </row>
    <row r="256" spans="1:15" s="3" customFormat="1">
      <c r="A256" s="84"/>
      <c r="B256" s="91"/>
      <c r="C256" s="91"/>
      <c r="D256" s="92"/>
      <c r="E256" s="92"/>
      <c r="F256" s="92"/>
      <c r="G256" s="92"/>
      <c r="H256" s="92"/>
      <c r="I256" s="92"/>
      <c r="J256" s="92"/>
      <c r="K256" s="92"/>
      <c r="L256" s="92"/>
      <c r="M256" s="92"/>
      <c r="N256" s="92"/>
      <c r="O256" s="92"/>
    </row>
    <row r="257" spans="1:15" s="3" customFormat="1">
      <c r="A257" s="84"/>
      <c r="B257" s="91"/>
      <c r="C257" s="91"/>
      <c r="D257" s="92"/>
      <c r="E257" s="92"/>
      <c r="F257" s="92"/>
      <c r="G257" s="92"/>
      <c r="H257" s="92"/>
      <c r="I257" s="92"/>
      <c r="J257" s="92"/>
      <c r="K257" s="92"/>
      <c r="L257" s="92"/>
      <c r="M257" s="92"/>
      <c r="N257" s="92"/>
      <c r="O257" s="92"/>
    </row>
    <row r="258" spans="1:15" s="3" customFormat="1">
      <c r="A258" s="84"/>
      <c r="B258" s="91"/>
      <c r="C258" s="91"/>
      <c r="D258" s="92"/>
      <c r="E258" s="92"/>
      <c r="F258" s="92"/>
      <c r="G258" s="92"/>
      <c r="H258" s="92"/>
      <c r="I258" s="92"/>
      <c r="J258" s="92"/>
      <c r="K258" s="92"/>
      <c r="L258" s="92"/>
      <c r="M258" s="92"/>
      <c r="N258" s="92"/>
      <c r="O258" s="92"/>
    </row>
    <row r="259" spans="1:15" s="3" customFormat="1">
      <c r="A259" s="84"/>
      <c r="B259" s="91"/>
      <c r="C259" s="91"/>
      <c r="D259" s="92"/>
      <c r="E259" s="92"/>
      <c r="F259" s="92"/>
      <c r="G259" s="92"/>
      <c r="H259" s="92"/>
      <c r="I259" s="92"/>
      <c r="J259" s="92"/>
      <c r="K259" s="92"/>
      <c r="L259" s="92"/>
      <c r="M259" s="92"/>
      <c r="N259" s="92"/>
      <c r="O259" s="92"/>
    </row>
    <row r="260" spans="1:15" s="3" customFormat="1">
      <c r="A260" s="84"/>
      <c r="B260" s="91"/>
      <c r="C260" s="91"/>
      <c r="D260" s="92"/>
      <c r="E260" s="92"/>
      <c r="F260" s="92"/>
      <c r="G260" s="92"/>
      <c r="H260" s="92"/>
      <c r="I260" s="92"/>
      <c r="J260" s="92"/>
      <c r="K260" s="92"/>
      <c r="L260" s="92"/>
      <c r="M260" s="92"/>
      <c r="N260" s="92"/>
      <c r="O260" s="92"/>
    </row>
    <row r="261" spans="1:15" s="3" customFormat="1">
      <c r="A261" s="84"/>
      <c r="B261" s="91"/>
      <c r="C261" s="91"/>
      <c r="D261" s="92"/>
      <c r="E261" s="92"/>
      <c r="F261" s="92"/>
      <c r="G261" s="92"/>
      <c r="H261" s="92"/>
      <c r="I261" s="92"/>
      <c r="J261" s="92"/>
      <c r="K261" s="92"/>
      <c r="L261" s="92"/>
      <c r="M261" s="92"/>
      <c r="N261" s="92"/>
      <c r="O261" s="92"/>
    </row>
    <row r="262" spans="1:15" s="3" customFormat="1">
      <c r="A262" s="84"/>
      <c r="B262" s="91"/>
      <c r="C262" s="91"/>
      <c r="D262" s="92"/>
      <c r="E262" s="92"/>
      <c r="F262" s="92"/>
      <c r="G262" s="92"/>
      <c r="H262" s="92"/>
      <c r="I262" s="92"/>
      <c r="J262" s="92"/>
      <c r="K262" s="92"/>
      <c r="L262" s="92"/>
      <c r="M262" s="92"/>
      <c r="N262" s="92"/>
      <c r="O262" s="92"/>
    </row>
    <row r="263" spans="1:15" s="3" customFormat="1">
      <c r="A263" s="84"/>
      <c r="B263" s="91"/>
      <c r="C263" s="91"/>
      <c r="D263" s="92"/>
      <c r="E263" s="92"/>
      <c r="F263" s="92"/>
      <c r="G263" s="92"/>
      <c r="H263" s="92"/>
      <c r="I263" s="92"/>
      <c r="J263" s="92"/>
      <c r="K263" s="92"/>
      <c r="L263" s="92"/>
      <c r="M263" s="92"/>
      <c r="N263" s="92"/>
      <c r="O263" s="92"/>
    </row>
    <row r="264" spans="1:15" s="3" customFormat="1">
      <c r="A264" s="84"/>
      <c r="B264" s="91"/>
      <c r="C264" s="91"/>
      <c r="D264" s="92"/>
      <c r="E264" s="92"/>
      <c r="F264" s="92"/>
      <c r="G264" s="92"/>
      <c r="H264" s="92"/>
      <c r="I264" s="92"/>
      <c r="J264" s="92"/>
      <c r="K264" s="92"/>
      <c r="L264" s="92"/>
      <c r="M264" s="92"/>
      <c r="N264" s="92"/>
      <c r="O264" s="92"/>
    </row>
    <row r="265" spans="1:15" s="3" customFormat="1">
      <c r="A265" s="84"/>
      <c r="B265" s="91"/>
      <c r="C265" s="91"/>
      <c r="D265" s="92"/>
      <c r="E265" s="92"/>
      <c r="F265" s="92"/>
      <c r="G265" s="92"/>
      <c r="H265" s="92"/>
      <c r="I265" s="92"/>
      <c r="J265" s="92"/>
      <c r="K265" s="92"/>
      <c r="L265" s="92"/>
      <c r="M265" s="92"/>
      <c r="N265" s="92"/>
      <c r="O265" s="92"/>
    </row>
    <row r="266" spans="1:15" s="3" customFormat="1">
      <c r="A266" s="84"/>
      <c r="B266" s="91"/>
      <c r="C266" s="91"/>
      <c r="D266" s="92"/>
      <c r="E266" s="92"/>
      <c r="F266" s="92"/>
      <c r="G266" s="92"/>
      <c r="H266" s="92"/>
      <c r="I266" s="92"/>
      <c r="J266" s="92"/>
      <c r="K266" s="92"/>
      <c r="L266" s="92"/>
      <c r="M266" s="92"/>
      <c r="N266" s="92"/>
      <c r="O266" s="92"/>
    </row>
    <row r="267" spans="1:15" s="3" customFormat="1">
      <c r="A267" s="84"/>
      <c r="B267" s="91"/>
      <c r="C267" s="91"/>
      <c r="D267" s="92"/>
      <c r="E267" s="92"/>
      <c r="F267" s="92"/>
      <c r="G267" s="92"/>
      <c r="H267" s="92"/>
      <c r="I267" s="92"/>
      <c r="J267" s="92"/>
      <c r="K267" s="92"/>
      <c r="L267" s="92"/>
      <c r="M267" s="92"/>
      <c r="N267" s="92"/>
      <c r="O267" s="92"/>
    </row>
    <row r="268" spans="1:15" s="3" customFormat="1">
      <c r="A268" s="84"/>
      <c r="B268" s="91"/>
      <c r="C268" s="91"/>
      <c r="D268" s="92"/>
      <c r="E268" s="92"/>
      <c r="F268" s="92"/>
      <c r="G268" s="92"/>
      <c r="H268" s="92"/>
      <c r="I268" s="92"/>
      <c r="J268" s="92"/>
      <c r="K268" s="92"/>
      <c r="L268" s="92"/>
      <c r="M268" s="92"/>
      <c r="N268" s="92"/>
      <c r="O268" s="92"/>
    </row>
    <row r="269" spans="1:15" s="3" customFormat="1">
      <c r="A269" s="84"/>
      <c r="B269" s="91"/>
      <c r="C269" s="91"/>
      <c r="D269" s="92"/>
      <c r="E269" s="92"/>
      <c r="F269" s="92"/>
      <c r="G269" s="92"/>
      <c r="H269" s="92"/>
      <c r="I269" s="92"/>
      <c r="J269" s="92"/>
      <c r="K269" s="92"/>
      <c r="L269" s="92"/>
      <c r="M269" s="92"/>
      <c r="N269" s="92"/>
      <c r="O269" s="92"/>
    </row>
    <row r="270" spans="1:15" s="3" customFormat="1">
      <c r="A270" s="84"/>
      <c r="B270" s="91"/>
      <c r="C270" s="91"/>
      <c r="D270" s="92"/>
      <c r="E270" s="92"/>
      <c r="F270" s="92"/>
      <c r="G270" s="92"/>
      <c r="H270" s="92"/>
      <c r="I270" s="92"/>
      <c r="J270" s="92"/>
      <c r="K270" s="92"/>
      <c r="L270" s="92"/>
      <c r="M270" s="92"/>
      <c r="N270" s="92"/>
      <c r="O270" s="92"/>
    </row>
    <row r="271" spans="1:15" s="3" customFormat="1">
      <c r="A271" s="84"/>
      <c r="B271" s="91"/>
      <c r="C271" s="91"/>
      <c r="D271" s="92"/>
      <c r="E271" s="92"/>
      <c r="F271" s="92"/>
      <c r="G271" s="92"/>
      <c r="H271" s="92"/>
      <c r="I271" s="92"/>
      <c r="J271" s="92"/>
      <c r="K271" s="92"/>
      <c r="L271" s="92"/>
      <c r="M271" s="92"/>
      <c r="N271" s="92"/>
      <c r="O271" s="92"/>
    </row>
    <row r="272" spans="1:15" s="3" customFormat="1">
      <c r="A272" s="84"/>
      <c r="B272" s="91"/>
      <c r="C272" s="91"/>
      <c r="D272" s="92"/>
      <c r="E272" s="92"/>
      <c r="F272" s="92"/>
      <c r="G272" s="92"/>
      <c r="H272" s="92"/>
      <c r="I272" s="92"/>
      <c r="J272" s="92"/>
      <c r="K272" s="92"/>
      <c r="L272" s="92"/>
      <c r="M272" s="92"/>
      <c r="N272" s="92"/>
      <c r="O272" s="92"/>
    </row>
    <row r="273" spans="1:15" s="3" customFormat="1">
      <c r="A273" s="84"/>
      <c r="B273" s="91"/>
      <c r="C273" s="91"/>
      <c r="D273" s="92"/>
      <c r="E273" s="92"/>
      <c r="F273" s="92"/>
      <c r="G273" s="92"/>
      <c r="H273" s="92"/>
      <c r="I273" s="92"/>
      <c r="J273" s="92"/>
      <c r="K273" s="92"/>
      <c r="L273" s="92"/>
      <c r="M273" s="92"/>
      <c r="N273" s="92"/>
      <c r="O273" s="92"/>
    </row>
    <row r="274" spans="1:15" s="3" customFormat="1">
      <c r="A274" s="84"/>
      <c r="B274" s="91"/>
      <c r="C274" s="91"/>
      <c r="D274" s="92"/>
      <c r="E274" s="92"/>
      <c r="F274" s="92"/>
      <c r="G274" s="92"/>
      <c r="H274" s="92"/>
      <c r="I274" s="92"/>
      <c r="J274" s="92"/>
      <c r="K274" s="92"/>
      <c r="L274" s="92"/>
      <c r="M274" s="92"/>
      <c r="N274" s="92"/>
      <c r="O274" s="92"/>
    </row>
    <row r="275" spans="1:15" s="3" customFormat="1">
      <c r="A275" s="84"/>
      <c r="B275" s="91"/>
      <c r="C275" s="91"/>
      <c r="D275" s="92"/>
      <c r="E275" s="92"/>
      <c r="F275" s="92"/>
      <c r="G275" s="92"/>
      <c r="H275" s="92"/>
      <c r="I275" s="92"/>
      <c r="J275" s="92"/>
      <c r="K275" s="92"/>
      <c r="L275" s="92"/>
      <c r="M275" s="92"/>
      <c r="N275" s="92"/>
      <c r="O275" s="92"/>
    </row>
    <row r="276" spans="1:15" s="3" customFormat="1">
      <c r="A276" s="84"/>
      <c r="B276" s="91"/>
      <c r="C276" s="91"/>
      <c r="D276" s="92"/>
      <c r="E276" s="92"/>
      <c r="F276" s="92"/>
      <c r="G276" s="92"/>
      <c r="H276" s="92"/>
      <c r="I276" s="92"/>
      <c r="J276" s="92"/>
      <c r="K276" s="92"/>
      <c r="L276" s="92"/>
      <c r="M276" s="92"/>
      <c r="N276" s="92"/>
      <c r="O276" s="92"/>
    </row>
    <row r="277" spans="1:15" s="3" customFormat="1">
      <c r="A277" s="84"/>
      <c r="B277" s="91"/>
      <c r="C277" s="91"/>
      <c r="D277" s="92"/>
      <c r="E277" s="92"/>
      <c r="F277" s="92"/>
      <c r="G277" s="92"/>
      <c r="H277" s="92"/>
      <c r="I277" s="92"/>
      <c r="J277" s="92"/>
      <c r="K277" s="92"/>
      <c r="L277" s="92"/>
      <c r="M277" s="92"/>
      <c r="N277" s="92"/>
      <c r="O277" s="92"/>
    </row>
    <row r="278" spans="1:15" s="3" customFormat="1">
      <c r="A278" s="84"/>
      <c r="B278" s="91"/>
      <c r="C278" s="91"/>
      <c r="D278" s="92"/>
      <c r="E278" s="92"/>
      <c r="F278" s="92"/>
      <c r="G278" s="92"/>
      <c r="H278" s="92"/>
      <c r="I278" s="92"/>
      <c r="J278" s="92"/>
      <c r="K278" s="92"/>
      <c r="L278" s="92"/>
      <c r="M278" s="92"/>
      <c r="N278" s="92"/>
      <c r="O278" s="92"/>
    </row>
    <row r="279" spans="1:15" s="3" customFormat="1">
      <c r="A279" s="84"/>
      <c r="B279" s="91"/>
      <c r="C279" s="91"/>
      <c r="D279" s="92"/>
      <c r="E279" s="92"/>
      <c r="F279" s="92"/>
      <c r="G279" s="92"/>
      <c r="H279" s="92"/>
      <c r="I279" s="92"/>
      <c r="J279" s="92"/>
      <c r="K279" s="92"/>
      <c r="L279" s="92"/>
      <c r="M279" s="92"/>
      <c r="N279" s="92"/>
      <c r="O279" s="92"/>
    </row>
    <row r="280" spans="1:15" s="3" customFormat="1">
      <c r="A280" s="84"/>
      <c r="B280" s="91"/>
      <c r="C280" s="91"/>
      <c r="D280" s="92"/>
      <c r="E280" s="92"/>
      <c r="F280" s="92"/>
      <c r="G280" s="92"/>
      <c r="H280" s="92"/>
      <c r="I280" s="92"/>
      <c r="J280" s="92"/>
      <c r="K280" s="92"/>
      <c r="L280" s="92"/>
      <c r="M280" s="92"/>
      <c r="N280" s="92"/>
      <c r="O280" s="92"/>
    </row>
    <row r="281" spans="1:15" s="3" customFormat="1">
      <c r="A281" s="84"/>
      <c r="B281" s="91"/>
      <c r="C281" s="91"/>
      <c r="D281" s="92"/>
      <c r="E281" s="92"/>
      <c r="F281" s="92"/>
      <c r="G281" s="92"/>
      <c r="H281" s="92"/>
      <c r="I281" s="92"/>
      <c r="J281" s="92"/>
      <c r="K281" s="92"/>
      <c r="L281" s="92"/>
      <c r="M281" s="92"/>
      <c r="N281" s="92"/>
      <c r="O281" s="92"/>
    </row>
    <row r="282" spans="1:15" s="3" customFormat="1">
      <c r="A282" s="84"/>
      <c r="B282" s="91"/>
      <c r="C282" s="91"/>
      <c r="D282" s="92"/>
      <c r="E282" s="92"/>
      <c r="F282" s="92"/>
      <c r="G282" s="92"/>
      <c r="H282" s="92"/>
      <c r="I282" s="92"/>
      <c r="J282" s="92"/>
      <c r="K282" s="92"/>
      <c r="L282" s="92"/>
      <c r="M282" s="92"/>
      <c r="N282" s="92"/>
      <c r="O282" s="92"/>
    </row>
    <row r="283" spans="1:15" s="3" customFormat="1">
      <c r="A283" s="84"/>
      <c r="B283" s="91"/>
      <c r="C283" s="91"/>
      <c r="D283" s="92"/>
      <c r="E283" s="92"/>
      <c r="F283" s="92"/>
      <c r="G283" s="92"/>
      <c r="H283" s="92"/>
      <c r="I283" s="92"/>
      <c r="J283" s="92"/>
      <c r="K283" s="92"/>
      <c r="L283" s="92"/>
      <c r="M283" s="92"/>
      <c r="N283" s="92"/>
      <c r="O283" s="92"/>
    </row>
    <row r="284" spans="1:15" s="3" customFormat="1">
      <c r="A284" s="84"/>
      <c r="B284" s="91"/>
      <c r="C284" s="91"/>
      <c r="D284" s="92"/>
      <c r="E284" s="92"/>
      <c r="F284" s="92"/>
      <c r="G284" s="92"/>
      <c r="H284" s="92"/>
      <c r="I284" s="92"/>
      <c r="J284" s="92"/>
      <c r="K284" s="92"/>
      <c r="L284" s="92"/>
      <c r="M284" s="92"/>
      <c r="N284" s="92"/>
      <c r="O284" s="92"/>
    </row>
    <row r="285" spans="1:15" s="3" customFormat="1">
      <c r="A285" s="84"/>
      <c r="B285" s="91"/>
      <c r="C285" s="91"/>
      <c r="D285" s="92"/>
      <c r="E285" s="92"/>
      <c r="F285" s="92"/>
      <c r="G285" s="92"/>
      <c r="H285" s="92"/>
      <c r="I285" s="92"/>
      <c r="J285" s="92"/>
      <c r="K285" s="92"/>
      <c r="L285" s="92"/>
      <c r="M285" s="92"/>
      <c r="N285" s="92"/>
      <c r="O285" s="92"/>
    </row>
    <row r="286" spans="1:15" s="3" customFormat="1">
      <c r="A286" s="84"/>
      <c r="B286" s="91"/>
      <c r="C286" s="91"/>
      <c r="D286" s="92"/>
      <c r="E286" s="92"/>
      <c r="F286" s="92"/>
      <c r="G286" s="92"/>
      <c r="H286" s="92"/>
      <c r="I286" s="92"/>
      <c r="J286" s="92"/>
      <c r="K286" s="92"/>
      <c r="L286" s="92"/>
      <c r="M286" s="92"/>
      <c r="N286" s="92"/>
      <c r="O286" s="92"/>
    </row>
    <row r="287" spans="1:15" s="3" customFormat="1">
      <c r="A287" s="84"/>
      <c r="B287" s="91"/>
      <c r="C287" s="91"/>
      <c r="D287" s="92"/>
      <c r="E287" s="92"/>
      <c r="F287" s="92"/>
      <c r="G287" s="92"/>
      <c r="H287" s="92"/>
      <c r="I287" s="92"/>
      <c r="J287" s="92"/>
      <c r="K287" s="92"/>
      <c r="L287" s="92"/>
      <c r="M287" s="92"/>
      <c r="N287" s="92"/>
      <c r="O287" s="92"/>
    </row>
    <row r="288" spans="1:15" s="3" customFormat="1">
      <c r="A288" s="84"/>
      <c r="B288" s="91"/>
      <c r="C288" s="91"/>
      <c r="D288" s="92"/>
      <c r="E288" s="92"/>
      <c r="F288" s="92"/>
      <c r="G288" s="92"/>
      <c r="H288" s="92"/>
      <c r="I288" s="92"/>
      <c r="J288" s="92"/>
      <c r="K288" s="92"/>
      <c r="L288" s="92"/>
      <c r="M288" s="92"/>
      <c r="N288" s="92"/>
      <c r="O288" s="92"/>
    </row>
    <row r="289" spans="1:15" s="3" customFormat="1">
      <c r="A289" s="84"/>
      <c r="B289" s="91"/>
      <c r="C289" s="91"/>
      <c r="D289" s="92"/>
      <c r="E289" s="92"/>
      <c r="F289" s="92"/>
      <c r="G289" s="92"/>
      <c r="H289" s="92"/>
      <c r="I289" s="92"/>
      <c r="J289" s="92"/>
      <c r="K289" s="92"/>
      <c r="L289" s="92"/>
      <c r="M289" s="92"/>
      <c r="N289" s="92"/>
      <c r="O289" s="92"/>
    </row>
    <row r="290" spans="1:15" s="3" customFormat="1">
      <c r="A290" s="84"/>
      <c r="B290" s="91"/>
      <c r="C290" s="91"/>
      <c r="D290" s="92"/>
      <c r="E290" s="92"/>
      <c r="F290" s="92"/>
      <c r="G290" s="92"/>
      <c r="H290" s="92"/>
      <c r="I290" s="92"/>
      <c r="J290" s="92"/>
      <c r="K290" s="92"/>
      <c r="L290" s="92"/>
      <c r="M290" s="92"/>
      <c r="N290" s="92"/>
      <c r="O290" s="92"/>
    </row>
    <row r="291" spans="1:15" s="3" customFormat="1">
      <c r="A291" s="84"/>
      <c r="B291" s="91"/>
      <c r="C291" s="91"/>
      <c r="D291" s="92"/>
      <c r="E291" s="92"/>
      <c r="F291" s="92"/>
      <c r="G291" s="92"/>
      <c r="H291" s="92"/>
      <c r="I291" s="92"/>
      <c r="J291" s="92"/>
      <c r="K291" s="92"/>
      <c r="L291" s="92"/>
      <c r="M291" s="92"/>
      <c r="N291" s="92"/>
      <c r="O291" s="92"/>
    </row>
    <row r="292" spans="1:15" s="3" customFormat="1">
      <c r="A292" s="84"/>
      <c r="B292" s="91"/>
      <c r="C292" s="91"/>
      <c r="D292" s="92"/>
      <c r="E292" s="92"/>
      <c r="F292" s="92"/>
      <c r="G292" s="92"/>
      <c r="H292" s="92"/>
      <c r="I292" s="92"/>
      <c r="J292" s="92"/>
      <c r="K292" s="92"/>
      <c r="L292" s="92"/>
      <c r="M292" s="92"/>
      <c r="N292" s="92"/>
      <c r="O292" s="92"/>
    </row>
    <row r="293" spans="1:15" s="3" customFormat="1">
      <c r="A293" s="84"/>
      <c r="B293" s="91"/>
      <c r="C293" s="91"/>
      <c r="D293" s="92"/>
      <c r="E293" s="92"/>
      <c r="F293" s="92"/>
      <c r="G293" s="92"/>
      <c r="H293" s="92"/>
      <c r="I293" s="92"/>
      <c r="J293" s="92"/>
      <c r="K293" s="92"/>
      <c r="L293" s="92"/>
      <c r="M293" s="92"/>
      <c r="N293" s="92"/>
      <c r="O293" s="92"/>
    </row>
    <row r="294" spans="1:15" s="3" customFormat="1">
      <c r="A294" s="84"/>
      <c r="B294" s="91"/>
      <c r="C294" s="91"/>
      <c r="D294" s="92"/>
      <c r="E294" s="92"/>
      <c r="F294" s="92"/>
      <c r="G294" s="92"/>
      <c r="H294" s="92"/>
      <c r="I294" s="92"/>
      <c r="J294" s="92"/>
      <c r="K294" s="92"/>
      <c r="L294" s="92"/>
      <c r="M294" s="92"/>
      <c r="N294" s="92"/>
      <c r="O294" s="92"/>
    </row>
    <row r="295" spans="1:15" s="3" customFormat="1">
      <c r="A295" s="84"/>
      <c r="B295" s="91"/>
      <c r="C295" s="91"/>
      <c r="D295" s="92"/>
      <c r="E295" s="92"/>
      <c r="F295" s="92"/>
      <c r="G295" s="92"/>
      <c r="H295" s="92"/>
      <c r="I295" s="92"/>
      <c r="J295" s="92"/>
      <c r="K295" s="92"/>
      <c r="L295" s="92"/>
      <c r="M295" s="92"/>
      <c r="N295" s="92"/>
      <c r="O295" s="92"/>
    </row>
    <row r="296" spans="1:15" s="3" customFormat="1">
      <c r="A296" s="84"/>
      <c r="B296" s="91"/>
      <c r="C296" s="91"/>
      <c r="D296" s="92"/>
      <c r="E296" s="92"/>
      <c r="F296" s="92"/>
      <c r="G296" s="92"/>
      <c r="H296" s="92"/>
      <c r="I296" s="92"/>
      <c r="J296" s="92"/>
      <c r="K296" s="92"/>
      <c r="L296" s="92"/>
      <c r="M296" s="92"/>
      <c r="N296" s="92"/>
      <c r="O296" s="92"/>
    </row>
    <row r="297" spans="1:15" s="3" customFormat="1">
      <c r="A297" s="84"/>
      <c r="B297" s="91"/>
      <c r="C297" s="91"/>
      <c r="D297" s="92"/>
      <c r="E297" s="92"/>
      <c r="F297" s="92"/>
      <c r="G297" s="92"/>
      <c r="H297" s="92"/>
      <c r="I297" s="92"/>
      <c r="J297" s="92"/>
      <c r="K297" s="92"/>
      <c r="L297" s="92"/>
      <c r="M297" s="92"/>
      <c r="N297" s="92"/>
      <c r="O297" s="92"/>
    </row>
    <row r="298" spans="1:15" s="3" customFormat="1">
      <c r="A298" s="84"/>
      <c r="B298" s="91"/>
      <c r="C298" s="91"/>
      <c r="D298" s="92"/>
      <c r="E298" s="92"/>
      <c r="F298" s="92"/>
      <c r="G298" s="92"/>
      <c r="H298" s="92"/>
      <c r="I298" s="92"/>
      <c r="J298" s="92"/>
      <c r="K298" s="92"/>
      <c r="L298" s="92"/>
      <c r="M298" s="92"/>
      <c r="N298" s="92"/>
      <c r="O298" s="92"/>
    </row>
    <row r="299" spans="1:15" s="3" customFormat="1">
      <c r="A299" s="84"/>
      <c r="B299" s="91"/>
      <c r="C299" s="91"/>
      <c r="D299" s="92"/>
      <c r="E299" s="92"/>
      <c r="F299" s="92"/>
      <c r="G299" s="92"/>
      <c r="H299" s="92"/>
      <c r="I299" s="92"/>
      <c r="J299" s="92"/>
      <c r="K299" s="92"/>
      <c r="L299" s="92"/>
      <c r="M299" s="92"/>
      <c r="N299" s="92"/>
      <c r="O299" s="92"/>
    </row>
    <row r="300" spans="1:15" s="3" customFormat="1">
      <c r="A300" s="84"/>
      <c r="B300" s="91"/>
      <c r="C300" s="91"/>
      <c r="D300" s="92"/>
      <c r="E300" s="92"/>
      <c r="F300" s="92"/>
      <c r="G300" s="92"/>
      <c r="H300" s="92"/>
      <c r="I300" s="92"/>
      <c r="J300" s="92"/>
      <c r="K300" s="92"/>
      <c r="L300" s="92"/>
      <c r="M300" s="92"/>
      <c r="N300" s="92"/>
      <c r="O300" s="92"/>
    </row>
    <row r="301" spans="1:15" s="3" customFormat="1">
      <c r="A301" s="84"/>
      <c r="B301" s="91"/>
      <c r="C301" s="91"/>
      <c r="D301" s="92"/>
      <c r="E301" s="92"/>
      <c r="F301" s="92"/>
      <c r="G301" s="92"/>
      <c r="H301" s="92"/>
      <c r="I301" s="92"/>
      <c r="J301" s="92"/>
      <c r="K301" s="92"/>
      <c r="L301" s="92"/>
      <c r="M301" s="92"/>
      <c r="N301" s="92"/>
      <c r="O301" s="92"/>
    </row>
    <row r="302" spans="1:15" s="3" customFormat="1">
      <c r="A302" s="84"/>
      <c r="B302" s="91"/>
      <c r="C302" s="91"/>
      <c r="D302" s="92"/>
      <c r="E302" s="92"/>
      <c r="F302" s="92"/>
      <c r="G302" s="92"/>
      <c r="H302" s="92"/>
      <c r="I302" s="92"/>
      <c r="J302" s="92"/>
      <c r="K302" s="92"/>
      <c r="L302" s="92"/>
      <c r="M302" s="92"/>
      <c r="N302" s="92"/>
      <c r="O302" s="92"/>
    </row>
    <row r="303" spans="1:15" s="3" customFormat="1">
      <c r="A303" s="84"/>
      <c r="B303" s="91"/>
      <c r="C303" s="91"/>
      <c r="D303" s="92"/>
      <c r="E303" s="92"/>
      <c r="F303" s="92"/>
      <c r="G303" s="92"/>
      <c r="H303" s="92"/>
      <c r="I303" s="92"/>
      <c r="J303" s="92"/>
      <c r="K303" s="92"/>
      <c r="L303" s="92"/>
      <c r="M303" s="92"/>
      <c r="N303" s="92"/>
      <c r="O303" s="92"/>
    </row>
    <row r="304" spans="1:15" s="3" customFormat="1">
      <c r="A304" s="84"/>
      <c r="B304" s="91"/>
      <c r="C304" s="91"/>
      <c r="D304" s="92"/>
      <c r="E304" s="92"/>
      <c r="F304" s="92"/>
      <c r="G304" s="92"/>
      <c r="H304" s="92"/>
      <c r="I304" s="92"/>
      <c r="J304" s="92"/>
      <c r="K304" s="92"/>
      <c r="L304" s="92"/>
      <c r="M304" s="92"/>
      <c r="N304" s="92"/>
      <c r="O304" s="92"/>
    </row>
    <row r="305" spans="1:15" s="3" customFormat="1">
      <c r="A305" s="84"/>
      <c r="B305" s="91"/>
      <c r="C305" s="91"/>
      <c r="D305" s="92"/>
      <c r="E305" s="92"/>
      <c r="F305" s="92"/>
      <c r="G305" s="92"/>
      <c r="H305" s="92"/>
      <c r="I305" s="92"/>
      <c r="J305" s="92"/>
      <c r="K305" s="92"/>
      <c r="L305" s="92"/>
      <c r="M305" s="92"/>
      <c r="N305" s="92"/>
      <c r="O305" s="92"/>
    </row>
    <row r="306" spans="1:15" s="3" customFormat="1">
      <c r="A306" s="84"/>
      <c r="B306" s="91"/>
      <c r="C306" s="91"/>
      <c r="D306" s="92"/>
      <c r="E306" s="92"/>
      <c r="F306" s="92"/>
      <c r="G306" s="92"/>
      <c r="H306" s="92"/>
      <c r="I306" s="92"/>
      <c r="J306" s="92"/>
      <c r="K306" s="92"/>
      <c r="L306" s="92"/>
      <c r="M306" s="92"/>
      <c r="N306" s="92"/>
      <c r="O306" s="92"/>
    </row>
    <row r="307" spans="1:15" s="3" customFormat="1">
      <c r="A307" s="84"/>
      <c r="B307" s="91"/>
      <c r="C307" s="91"/>
      <c r="D307" s="92"/>
      <c r="E307" s="92"/>
      <c r="F307" s="92"/>
      <c r="G307" s="92"/>
      <c r="H307" s="92"/>
      <c r="I307" s="92"/>
      <c r="J307" s="92"/>
      <c r="K307" s="92"/>
      <c r="L307" s="92"/>
      <c r="M307" s="92"/>
      <c r="N307" s="92"/>
      <c r="O307" s="92"/>
    </row>
    <row r="308" spans="1:15" s="3" customFormat="1">
      <c r="A308" s="84"/>
      <c r="B308" s="91"/>
      <c r="C308" s="91"/>
      <c r="D308" s="92"/>
      <c r="E308" s="92"/>
      <c r="F308" s="92"/>
      <c r="G308" s="92"/>
      <c r="H308" s="92"/>
      <c r="I308" s="92"/>
      <c r="J308" s="92"/>
      <c r="K308" s="92"/>
      <c r="L308" s="92"/>
      <c r="M308" s="92"/>
      <c r="N308" s="92"/>
      <c r="O308" s="92"/>
    </row>
    <row r="309" spans="1:15" s="3" customFormat="1">
      <c r="A309" s="84"/>
      <c r="B309" s="91"/>
      <c r="C309" s="91"/>
      <c r="D309" s="92"/>
      <c r="E309" s="92"/>
      <c r="F309" s="92"/>
      <c r="G309" s="92"/>
      <c r="H309" s="92"/>
      <c r="I309" s="92"/>
      <c r="J309" s="92"/>
      <c r="K309" s="92"/>
      <c r="L309" s="92"/>
      <c r="M309" s="92"/>
      <c r="N309" s="92"/>
      <c r="O309" s="92"/>
    </row>
    <row r="310" spans="1:15" s="3" customFormat="1">
      <c r="A310" s="84"/>
      <c r="B310" s="91"/>
      <c r="C310" s="91"/>
      <c r="D310" s="92"/>
      <c r="E310" s="92"/>
      <c r="F310" s="92"/>
      <c r="G310" s="92"/>
      <c r="H310" s="92"/>
      <c r="I310" s="92"/>
      <c r="J310" s="92"/>
      <c r="K310" s="92"/>
      <c r="L310" s="92"/>
      <c r="M310" s="92"/>
      <c r="N310" s="92"/>
      <c r="O310" s="92"/>
    </row>
    <row r="311" spans="1:15" s="3" customFormat="1">
      <c r="A311" s="84"/>
      <c r="B311" s="91"/>
      <c r="C311" s="91"/>
      <c r="D311" s="92"/>
      <c r="E311" s="92"/>
      <c r="F311" s="92"/>
      <c r="G311" s="92"/>
      <c r="H311" s="92"/>
      <c r="I311" s="92"/>
      <c r="J311" s="92"/>
      <c r="K311" s="92"/>
      <c r="L311" s="92"/>
      <c r="M311" s="92"/>
      <c r="N311" s="92"/>
      <c r="O311" s="92"/>
    </row>
    <row r="312" spans="1:15" s="3" customFormat="1">
      <c r="A312" s="84"/>
      <c r="B312" s="91"/>
      <c r="C312" s="91"/>
      <c r="D312" s="92"/>
      <c r="E312" s="92"/>
      <c r="F312" s="92"/>
      <c r="G312" s="92"/>
      <c r="H312" s="92"/>
      <c r="I312" s="92"/>
      <c r="J312" s="92"/>
      <c r="K312" s="92"/>
      <c r="L312" s="92"/>
      <c r="M312" s="92"/>
      <c r="N312" s="92"/>
      <c r="O312" s="92"/>
    </row>
    <row r="313" spans="1:15" s="3" customFormat="1">
      <c r="A313" s="84"/>
      <c r="B313" s="91"/>
      <c r="C313" s="91"/>
      <c r="D313" s="92"/>
      <c r="E313" s="92"/>
      <c r="F313" s="92"/>
      <c r="G313" s="92"/>
      <c r="H313" s="92"/>
      <c r="I313" s="92"/>
      <c r="J313" s="92"/>
      <c r="K313" s="92"/>
      <c r="L313" s="92"/>
      <c r="M313" s="92"/>
      <c r="N313" s="92"/>
      <c r="O313" s="92"/>
    </row>
    <row r="314" spans="1:15" s="3" customFormat="1">
      <c r="A314" s="84"/>
      <c r="B314" s="91"/>
      <c r="C314" s="91"/>
      <c r="D314" s="92"/>
      <c r="E314" s="92"/>
      <c r="F314" s="92"/>
      <c r="G314" s="92"/>
      <c r="H314" s="92"/>
      <c r="I314" s="92"/>
      <c r="J314" s="92"/>
      <c r="K314" s="92"/>
      <c r="L314" s="92"/>
      <c r="M314" s="92"/>
      <c r="N314" s="92"/>
      <c r="O314" s="92"/>
    </row>
    <row r="315" spans="1:15" s="3" customFormat="1">
      <c r="A315" s="84"/>
      <c r="B315" s="91"/>
      <c r="C315" s="91"/>
      <c r="D315" s="92"/>
      <c r="E315" s="92"/>
      <c r="F315" s="92"/>
      <c r="G315" s="92"/>
      <c r="H315" s="92"/>
      <c r="I315" s="92"/>
      <c r="J315" s="92"/>
      <c r="K315" s="92"/>
      <c r="L315" s="92"/>
      <c r="M315" s="92"/>
      <c r="N315" s="92"/>
      <c r="O315" s="92"/>
    </row>
    <row r="316" spans="1:15" s="3" customFormat="1">
      <c r="A316" s="84"/>
      <c r="B316" s="91"/>
      <c r="C316" s="91"/>
      <c r="D316" s="92"/>
      <c r="E316" s="92"/>
      <c r="F316" s="92"/>
      <c r="G316" s="92"/>
      <c r="H316" s="92"/>
      <c r="I316" s="92"/>
      <c r="J316" s="92"/>
      <c r="K316" s="92"/>
      <c r="L316" s="92"/>
      <c r="M316" s="92"/>
      <c r="N316" s="92"/>
      <c r="O316" s="92"/>
    </row>
    <row r="317" spans="1:15" s="3" customFormat="1">
      <c r="A317" s="84"/>
      <c r="B317" s="91"/>
      <c r="C317" s="91"/>
      <c r="D317" s="92"/>
      <c r="E317" s="92"/>
      <c r="F317" s="92"/>
      <c r="G317" s="92"/>
      <c r="H317" s="92"/>
      <c r="I317" s="92"/>
      <c r="J317" s="92"/>
      <c r="K317" s="92"/>
      <c r="L317" s="92"/>
      <c r="M317" s="92"/>
      <c r="N317" s="92"/>
      <c r="O317" s="92"/>
    </row>
    <row r="318" spans="1:15" s="3" customFormat="1">
      <c r="A318" s="84"/>
      <c r="B318" s="91"/>
      <c r="C318" s="91"/>
      <c r="D318" s="92"/>
      <c r="E318" s="92"/>
      <c r="F318" s="92"/>
      <c r="G318" s="92"/>
      <c r="H318" s="92"/>
      <c r="I318" s="92"/>
      <c r="J318" s="92"/>
      <c r="K318" s="92"/>
      <c r="L318" s="92"/>
      <c r="M318" s="92"/>
      <c r="N318" s="92"/>
      <c r="O318" s="92"/>
    </row>
    <row r="319" spans="1:15" s="3" customFormat="1">
      <c r="A319" s="84"/>
      <c r="B319" s="91"/>
      <c r="C319" s="91"/>
      <c r="D319" s="92"/>
      <c r="E319" s="92"/>
      <c r="F319" s="92"/>
      <c r="G319" s="92"/>
      <c r="H319" s="92"/>
      <c r="I319" s="92"/>
      <c r="J319" s="92"/>
      <c r="K319" s="92"/>
      <c r="L319" s="92"/>
      <c r="M319" s="92"/>
      <c r="N319" s="92"/>
      <c r="O319" s="92"/>
    </row>
    <row r="320" spans="1:15" s="3" customFormat="1">
      <c r="A320" s="84"/>
      <c r="B320" s="91"/>
      <c r="C320" s="91"/>
      <c r="D320" s="92"/>
      <c r="E320" s="92"/>
      <c r="F320" s="92"/>
      <c r="G320" s="92"/>
      <c r="H320" s="92"/>
      <c r="I320" s="92"/>
      <c r="J320" s="92"/>
      <c r="K320" s="92"/>
      <c r="L320" s="92"/>
      <c r="M320" s="92"/>
      <c r="N320" s="92"/>
      <c r="O320" s="92"/>
    </row>
    <row r="321" spans="1:15" s="3" customFormat="1">
      <c r="A321" s="84"/>
      <c r="B321" s="91"/>
      <c r="C321" s="91"/>
      <c r="D321" s="92"/>
      <c r="E321" s="92"/>
      <c r="F321" s="92"/>
      <c r="G321" s="92"/>
      <c r="H321" s="92"/>
      <c r="I321" s="92"/>
      <c r="J321" s="92"/>
      <c r="K321" s="92"/>
      <c r="L321" s="92"/>
      <c r="M321" s="92"/>
      <c r="N321" s="92"/>
      <c r="O321" s="92"/>
    </row>
    <row r="322" spans="1:15" s="3" customFormat="1">
      <c r="A322" s="84"/>
      <c r="B322" s="91"/>
      <c r="C322" s="91"/>
      <c r="D322" s="92"/>
      <c r="E322" s="92"/>
      <c r="F322" s="92"/>
      <c r="G322" s="92"/>
      <c r="H322" s="92"/>
      <c r="I322" s="92"/>
      <c r="J322" s="92"/>
      <c r="K322" s="92"/>
      <c r="L322" s="92"/>
      <c r="M322" s="92"/>
      <c r="N322" s="92"/>
      <c r="O322" s="92"/>
    </row>
    <row r="323" spans="1:15" s="3" customFormat="1">
      <c r="A323" s="84"/>
      <c r="B323" s="91"/>
      <c r="C323" s="91"/>
      <c r="D323" s="92"/>
      <c r="E323" s="92"/>
      <c r="F323" s="92"/>
      <c r="G323" s="92"/>
      <c r="H323" s="92"/>
      <c r="I323" s="92"/>
      <c r="J323" s="92"/>
      <c r="K323" s="92"/>
      <c r="L323" s="92"/>
      <c r="M323" s="92"/>
      <c r="N323" s="92"/>
      <c r="O323" s="92"/>
    </row>
    <row r="324" spans="1:15" s="3" customFormat="1">
      <c r="A324" s="84"/>
      <c r="B324" s="91"/>
      <c r="C324" s="91"/>
      <c r="D324" s="92"/>
      <c r="E324" s="92"/>
      <c r="F324" s="92"/>
      <c r="G324" s="92"/>
      <c r="H324" s="92"/>
      <c r="I324" s="92"/>
      <c r="J324" s="92"/>
      <c r="K324" s="92"/>
      <c r="L324" s="92"/>
      <c r="M324" s="92"/>
      <c r="N324" s="92"/>
      <c r="O324" s="92"/>
    </row>
    <row r="325" spans="1:15" s="3" customFormat="1">
      <c r="A325" s="84"/>
      <c r="B325" s="91"/>
      <c r="C325" s="91"/>
      <c r="D325" s="92"/>
      <c r="E325" s="92"/>
      <c r="F325" s="92"/>
      <c r="G325" s="92"/>
      <c r="H325" s="92"/>
      <c r="I325" s="92"/>
      <c r="J325" s="92"/>
      <c r="K325" s="92"/>
      <c r="L325" s="92"/>
      <c r="M325" s="92"/>
      <c r="N325" s="92"/>
      <c r="O325" s="92"/>
    </row>
    <row r="326" spans="1:15" s="3" customFormat="1">
      <c r="A326" s="84"/>
      <c r="B326" s="91"/>
      <c r="C326" s="91"/>
      <c r="D326" s="92"/>
      <c r="E326" s="92"/>
      <c r="F326" s="92"/>
      <c r="G326" s="92"/>
      <c r="H326" s="92"/>
      <c r="I326" s="92"/>
      <c r="J326" s="92"/>
      <c r="K326" s="92"/>
      <c r="L326" s="92"/>
      <c r="M326" s="92"/>
      <c r="N326" s="92"/>
      <c r="O326" s="92"/>
    </row>
    <row r="327" spans="1:15" s="3" customFormat="1">
      <c r="A327" s="84"/>
      <c r="B327" s="91"/>
      <c r="C327" s="91"/>
      <c r="D327" s="92"/>
      <c r="E327" s="92"/>
      <c r="F327" s="92"/>
      <c r="G327" s="92"/>
      <c r="H327" s="92"/>
      <c r="I327" s="92"/>
      <c r="J327" s="92"/>
      <c r="K327" s="92"/>
      <c r="L327" s="92"/>
      <c r="M327" s="92"/>
      <c r="N327" s="92"/>
      <c r="O327" s="92"/>
    </row>
    <row r="328" spans="1:15" s="3" customFormat="1">
      <c r="A328" s="84"/>
      <c r="B328" s="91"/>
      <c r="C328" s="91"/>
      <c r="D328" s="92"/>
      <c r="E328" s="92"/>
      <c r="F328" s="92"/>
      <c r="G328" s="92"/>
      <c r="H328" s="92"/>
      <c r="I328" s="92"/>
      <c r="J328" s="92"/>
      <c r="K328" s="92"/>
      <c r="L328" s="92"/>
      <c r="M328" s="92"/>
      <c r="N328" s="92"/>
      <c r="O328" s="92"/>
    </row>
    <row r="329" spans="1:15" s="3" customFormat="1">
      <c r="A329" s="84"/>
      <c r="B329" s="91"/>
      <c r="C329" s="91"/>
      <c r="D329" s="92"/>
      <c r="E329" s="92"/>
      <c r="F329" s="92"/>
      <c r="G329" s="92"/>
      <c r="H329" s="92"/>
      <c r="I329" s="92"/>
      <c r="J329" s="92"/>
      <c r="K329" s="92"/>
      <c r="L329" s="92"/>
      <c r="M329" s="92"/>
      <c r="N329" s="92"/>
      <c r="O329" s="92"/>
    </row>
    <row r="330" spans="1:15" s="3" customFormat="1">
      <c r="A330" s="84"/>
      <c r="B330" s="91"/>
      <c r="C330" s="91"/>
      <c r="D330" s="92"/>
      <c r="E330" s="92"/>
      <c r="F330" s="92"/>
      <c r="G330" s="92"/>
      <c r="H330" s="92"/>
      <c r="I330" s="92"/>
      <c r="J330" s="92"/>
      <c r="K330" s="92"/>
      <c r="L330" s="92"/>
      <c r="M330" s="92"/>
      <c r="N330" s="92"/>
      <c r="O330" s="92"/>
    </row>
    <row r="331" spans="1:15" s="3" customFormat="1">
      <c r="A331" s="84"/>
      <c r="B331" s="91"/>
      <c r="C331" s="91"/>
      <c r="D331" s="92"/>
      <c r="E331" s="92"/>
      <c r="F331" s="92"/>
      <c r="G331" s="92"/>
      <c r="H331" s="92"/>
      <c r="I331" s="92"/>
      <c r="J331" s="92"/>
      <c r="K331" s="92"/>
      <c r="L331" s="92"/>
      <c r="M331" s="92"/>
      <c r="N331" s="92"/>
      <c r="O331" s="92"/>
    </row>
    <row r="332" spans="1:15" s="3" customFormat="1">
      <c r="A332" s="84"/>
      <c r="B332" s="91"/>
      <c r="C332" s="91"/>
      <c r="D332" s="92"/>
      <c r="E332" s="92"/>
      <c r="F332" s="92"/>
      <c r="G332" s="92"/>
      <c r="H332" s="92"/>
      <c r="I332" s="92"/>
      <c r="J332" s="92"/>
      <c r="K332" s="92"/>
      <c r="L332" s="92"/>
      <c r="M332" s="92"/>
      <c r="N332" s="92"/>
      <c r="O332" s="92"/>
    </row>
    <row r="333" spans="1:15" s="3" customFormat="1">
      <c r="A333" s="84"/>
      <c r="B333" s="91"/>
      <c r="C333" s="91"/>
      <c r="D333" s="92"/>
      <c r="E333" s="92"/>
      <c r="F333" s="92"/>
      <c r="G333" s="92"/>
      <c r="H333" s="92"/>
      <c r="I333" s="92"/>
      <c r="J333" s="92"/>
      <c r="K333" s="92"/>
      <c r="L333" s="92"/>
      <c r="M333" s="92"/>
      <c r="N333" s="92"/>
      <c r="O333" s="92"/>
    </row>
    <row r="334" spans="1:15" s="3" customFormat="1">
      <c r="A334" s="84"/>
      <c r="B334" s="91"/>
      <c r="C334" s="91"/>
      <c r="D334" s="92"/>
      <c r="E334" s="92"/>
      <c r="F334" s="92"/>
      <c r="G334" s="92"/>
      <c r="H334" s="92"/>
      <c r="I334" s="92"/>
      <c r="J334" s="92"/>
      <c r="K334" s="92"/>
      <c r="L334" s="92"/>
      <c r="M334" s="92"/>
      <c r="N334" s="92"/>
      <c r="O334" s="92"/>
    </row>
    <row r="335" spans="1:15" s="3" customFormat="1">
      <c r="A335" s="84"/>
      <c r="B335" s="91"/>
      <c r="C335" s="91"/>
      <c r="D335" s="92"/>
      <c r="E335" s="92"/>
      <c r="F335" s="92"/>
      <c r="G335" s="92"/>
      <c r="H335" s="92"/>
      <c r="I335" s="92"/>
      <c r="J335" s="92"/>
      <c r="K335" s="92"/>
      <c r="L335" s="92"/>
      <c r="M335" s="92"/>
      <c r="N335" s="92"/>
      <c r="O335" s="92"/>
    </row>
    <row r="336" spans="1:15" s="3" customFormat="1">
      <c r="A336" s="84"/>
      <c r="B336" s="91"/>
      <c r="C336" s="91"/>
      <c r="D336" s="92"/>
      <c r="E336" s="92"/>
      <c r="F336" s="92"/>
      <c r="G336" s="92"/>
      <c r="H336" s="92"/>
      <c r="I336" s="92"/>
      <c r="J336" s="92"/>
      <c r="K336" s="92"/>
      <c r="L336" s="92"/>
      <c r="M336" s="92"/>
      <c r="N336" s="92"/>
      <c r="O336" s="92"/>
    </row>
    <row r="337" spans="1:15" s="3" customFormat="1">
      <c r="A337" s="84"/>
      <c r="B337" s="91"/>
      <c r="C337" s="91"/>
      <c r="D337" s="92"/>
      <c r="E337" s="92"/>
      <c r="F337" s="92"/>
      <c r="G337" s="92"/>
      <c r="H337" s="92"/>
      <c r="I337" s="92"/>
      <c r="J337" s="92"/>
      <c r="K337" s="92"/>
      <c r="L337" s="92"/>
      <c r="M337" s="92"/>
      <c r="N337" s="92"/>
      <c r="O337" s="92"/>
    </row>
    <row r="338" spans="1:15" s="3" customFormat="1">
      <c r="A338" s="84"/>
      <c r="B338" s="91"/>
      <c r="C338" s="91"/>
      <c r="D338" s="92"/>
      <c r="E338" s="92"/>
      <c r="F338" s="92"/>
      <c r="G338" s="92"/>
      <c r="H338" s="92"/>
      <c r="I338" s="92"/>
      <c r="J338" s="92"/>
      <c r="K338" s="92"/>
      <c r="L338" s="92"/>
      <c r="M338" s="92"/>
      <c r="N338" s="92"/>
      <c r="O338" s="92"/>
    </row>
    <row r="339" spans="1:15" s="3" customFormat="1">
      <c r="A339" s="84"/>
      <c r="B339" s="91"/>
      <c r="C339" s="91"/>
      <c r="D339" s="92"/>
      <c r="E339" s="92"/>
      <c r="F339" s="92"/>
      <c r="G339" s="92"/>
      <c r="H339" s="92"/>
      <c r="I339" s="92"/>
      <c r="J339" s="92"/>
      <c r="K339" s="92"/>
      <c r="L339" s="92"/>
      <c r="M339" s="92"/>
      <c r="N339" s="92"/>
      <c r="O339" s="92"/>
    </row>
    <row r="340" spans="1:15" s="3" customFormat="1">
      <c r="A340" s="84"/>
      <c r="B340" s="91"/>
      <c r="C340" s="91"/>
      <c r="D340" s="92"/>
      <c r="E340" s="92"/>
      <c r="F340" s="92"/>
      <c r="G340" s="92"/>
      <c r="H340" s="92"/>
      <c r="I340" s="92"/>
      <c r="J340" s="92"/>
      <c r="K340" s="92"/>
      <c r="L340" s="92"/>
      <c r="M340" s="92"/>
      <c r="N340" s="92"/>
      <c r="O340" s="92"/>
    </row>
    <row r="341" spans="1:15" s="3" customFormat="1">
      <c r="A341" s="84"/>
      <c r="B341" s="91"/>
      <c r="C341" s="91"/>
      <c r="D341" s="92"/>
      <c r="E341" s="92"/>
      <c r="F341" s="92"/>
      <c r="G341" s="92"/>
      <c r="H341" s="92"/>
      <c r="I341" s="92"/>
      <c r="J341" s="92"/>
      <c r="K341" s="92"/>
      <c r="L341" s="92"/>
      <c r="M341" s="92"/>
      <c r="N341" s="92"/>
      <c r="O341" s="92"/>
    </row>
    <row r="342" spans="1:15" s="3" customFormat="1">
      <c r="A342" s="84"/>
      <c r="B342" s="91"/>
      <c r="C342" s="91"/>
      <c r="D342" s="92"/>
      <c r="E342" s="92"/>
      <c r="F342" s="92"/>
      <c r="G342" s="92"/>
      <c r="H342" s="92"/>
      <c r="I342" s="92"/>
      <c r="J342" s="92"/>
      <c r="K342" s="92"/>
      <c r="L342" s="92"/>
      <c r="M342" s="92"/>
      <c r="N342" s="92"/>
      <c r="O342" s="92"/>
    </row>
    <row r="343" spans="1:15" s="3" customFormat="1">
      <c r="A343" s="84"/>
      <c r="B343" s="91"/>
      <c r="C343" s="91"/>
      <c r="D343" s="92"/>
      <c r="E343" s="92"/>
      <c r="F343" s="92"/>
      <c r="G343" s="92"/>
      <c r="H343" s="92"/>
      <c r="I343" s="92"/>
      <c r="J343" s="92"/>
      <c r="K343" s="92"/>
      <c r="L343" s="92"/>
      <c r="M343" s="92"/>
      <c r="N343" s="92"/>
      <c r="O343" s="92"/>
    </row>
    <row r="344" spans="1:15" s="3" customFormat="1">
      <c r="A344" s="84"/>
      <c r="B344" s="91"/>
      <c r="C344" s="91"/>
      <c r="D344" s="92"/>
      <c r="E344" s="92"/>
      <c r="F344" s="92"/>
      <c r="G344" s="92"/>
      <c r="H344" s="92"/>
      <c r="I344" s="92"/>
      <c r="J344" s="92"/>
      <c r="K344" s="92"/>
      <c r="L344" s="92"/>
      <c r="M344" s="92"/>
      <c r="N344" s="92"/>
      <c r="O344" s="92"/>
    </row>
    <row r="345" spans="1:15" s="3" customFormat="1">
      <c r="A345" s="84"/>
      <c r="B345" s="91"/>
      <c r="C345" s="91"/>
      <c r="D345" s="92"/>
      <c r="E345" s="92"/>
      <c r="F345" s="92"/>
      <c r="G345" s="92"/>
      <c r="H345" s="92"/>
      <c r="I345" s="92"/>
      <c r="J345" s="92"/>
      <c r="K345" s="92"/>
      <c r="L345" s="92"/>
      <c r="M345" s="92"/>
      <c r="N345" s="92"/>
      <c r="O345" s="92"/>
    </row>
    <row r="346" spans="1:15" s="3" customFormat="1">
      <c r="A346" s="84"/>
      <c r="B346" s="91"/>
      <c r="C346" s="91"/>
      <c r="D346" s="92"/>
      <c r="E346" s="92"/>
      <c r="F346" s="92"/>
      <c r="G346" s="92"/>
      <c r="H346" s="92"/>
      <c r="I346" s="92"/>
      <c r="J346" s="92"/>
      <c r="K346" s="92"/>
      <c r="L346" s="92"/>
      <c r="M346" s="92"/>
      <c r="N346" s="92"/>
      <c r="O346" s="92"/>
    </row>
    <row r="347" spans="1:15" s="3" customFormat="1">
      <c r="A347" s="84"/>
      <c r="B347" s="91"/>
      <c r="C347" s="91"/>
      <c r="D347" s="92"/>
      <c r="E347" s="92"/>
      <c r="F347" s="92"/>
      <c r="G347" s="92"/>
      <c r="H347" s="92"/>
      <c r="I347" s="92"/>
      <c r="J347" s="92"/>
      <c r="K347" s="92"/>
      <c r="L347" s="92"/>
      <c r="M347" s="92"/>
      <c r="N347" s="92"/>
      <c r="O347" s="92"/>
    </row>
    <row r="348" spans="1:15" s="3" customFormat="1">
      <c r="A348" s="84"/>
      <c r="B348" s="91"/>
      <c r="C348" s="91"/>
      <c r="D348" s="92"/>
      <c r="E348" s="92"/>
      <c r="F348" s="92"/>
      <c r="G348" s="92"/>
      <c r="H348" s="92"/>
      <c r="I348" s="92"/>
      <c r="J348" s="92"/>
      <c r="K348" s="92"/>
      <c r="L348" s="92"/>
      <c r="M348" s="92"/>
      <c r="N348" s="92"/>
      <c r="O348" s="92"/>
    </row>
    <row r="349" spans="1:15" s="3" customFormat="1">
      <c r="A349" s="84"/>
      <c r="B349" s="91"/>
      <c r="C349" s="91"/>
      <c r="D349" s="92"/>
      <c r="E349" s="92"/>
      <c r="F349" s="92"/>
      <c r="G349" s="92"/>
      <c r="H349" s="92"/>
      <c r="I349" s="92"/>
      <c r="J349" s="92"/>
      <c r="K349" s="92"/>
      <c r="L349" s="92"/>
      <c r="M349" s="92"/>
      <c r="N349" s="92"/>
      <c r="O349" s="92"/>
    </row>
    <row r="350" spans="1:15" s="3" customFormat="1">
      <c r="A350" s="84"/>
      <c r="B350" s="91"/>
      <c r="C350" s="91"/>
      <c r="D350" s="92"/>
      <c r="E350" s="92"/>
      <c r="F350" s="92"/>
      <c r="G350" s="92"/>
      <c r="H350" s="92"/>
      <c r="I350" s="92"/>
      <c r="J350" s="92"/>
      <c r="K350" s="92"/>
      <c r="L350" s="92"/>
      <c r="M350" s="92"/>
      <c r="N350" s="92"/>
      <c r="O350" s="92"/>
    </row>
  </sheetData>
  <sheetProtection algorithmName="SHA-512" hashValue="HMYM9YB43qOfK79SqGrq+Xxu7OpkYsmO/hZcEgZINpq+vm2GYkYXHCPE3d2oW8IJAxP5jGHUyI2+6sw9Td2E3w==" saltValue="wmCSt4i8Qgvd7etNofIexg==" spinCount="100000" sheet="1" objects="1" scenarios="1"/>
  <mergeCells count="17">
    <mergeCell ref="B20:O20"/>
    <mergeCell ref="B23:O23"/>
    <mergeCell ref="B24:O24"/>
    <mergeCell ref="D15:O15"/>
    <mergeCell ref="B7:P7"/>
    <mergeCell ref="D14:O14"/>
    <mergeCell ref="D10:O10"/>
    <mergeCell ref="B21:O21"/>
    <mergeCell ref="B22:O22"/>
    <mergeCell ref="D16:N16"/>
    <mergeCell ref="B17:O17"/>
    <mergeCell ref="B18:O18"/>
    <mergeCell ref="B8:N8"/>
    <mergeCell ref="D11:O11"/>
    <mergeCell ref="D12:O12"/>
    <mergeCell ref="D13:O13"/>
    <mergeCell ref="B19:O19"/>
  </mergeCells>
  <hyperlinks>
    <hyperlink ref="B8:N8" r:id="rId1" display="Page Web du programme ATCL" xr:uid="{63F12C0C-6E0A-45E8-B24E-E2AFC591D2BC}"/>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11D4B-79C2-4947-A23D-3FC9485AD46E}">
  <sheetPr>
    <tabColor theme="0"/>
  </sheetPr>
  <dimension ref="A1:F20"/>
  <sheetViews>
    <sheetView zoomScaleNormal="100" workbookViewId="0">
      <selection activeCell="H22" sqref="H22"/>
    </sheetView>
  </sheetViews>
  <sheetFormatPr baseColWidth="10" defaultColWidth="10.83203125" defaultRowHeight="26" customHeight="1"/>
  <cols>
    <col min="1" max="1" width="10.83203125" style="5"/>
    <col min="2" max="2" width="78.5" style="5" customWidth="1"/>
    <col min="3" max="5" width="18.83203125" style="5" customWidth="1"/>
    <col min="6" max="6" width="17" style="5" customWidth="1"/>
    <col min="7" max="16384" width="10.83203125" style="5"/>
  </cols>
  <sheetData>
    <row r="1" spans="1:6" s="43" customFormat="1" ht="26" customHeight="1">
      <c r="A1" s="43" t="s">
        <v>167</v>
      </c>
    </row>
    <row r="3" spans="1:6" ht="37" customHeight="1">
      <c r="B3" s="2" t="s">
        <v>168</v>
      </c>
      <c r="C3" s="53" t="s">
        <v>112</v>
      </c>
      <c r="D3" s="53" t="s">
        <v>169</v>
      </c>
      <c r="E3" s="53" t="s">
        <v>170</v>
      </c>
      <c r="F3" s="56" t="s">
        <v>171</v>
      </c>
    </row>
    <row r="4" spans="1:6" ht="26" customHeight="1">
      <c r="B4" s="54" t="s">
        <v>172</v>
      </c>
      <c r="C4" s="1">
        <v>0</v>
      </c>
      <c r="D4" s="55">
        <v>0</v>
      </c>
      <c r="E4" s="55">
        <v>3.9600000000000003E-2</v>
      </c>
      <c r="F4" s="1">
        <v>5.0000000000000001E-3</v>
      </c>
    </row>
    <row r="5" spans="1:6" ht="26" customHeight="1">
      <c r="B5" s="54" t="s">
        <v>173</v>
      </c>
      <c r="C5" s="1">
        <v>0</v>
      </c>
      <c r="D5" s="55">
        <v>0</v>
      </c>
      <c r="E5" s="55">
        <v>3.9600000000000003E-2</v>
      </c>
      <c r="F5" s="1">
        <v>1.9E-2</v>
      </c>
    </row>
    <row r="6" spans="1:6" ht="26" customHeight="1">
      <c r="B6" s="54" t="s">
        <v>174</v>
      </c>
      <c r="C6" s="1">
        <v>0.4</v>
      </c>
      <c r="D6" s="55">
        <v>1.0800000000000001E-2</v>
      </c>
      <c r="E6" s="55">
        <v>3.9600000000000003E-2</v>
      </c>
      <c r="F6" s="1">
        <v>0</v>
      </c>
    </row>
    <row r="7" spans="1:6" ht="26" customHeight="1">
      <c r="B7" s="54" t="s">
        <v>63</v>
      </c>
      <c r="C7" s="1">
        <v>0.85</v>
      </c>
      <c r="D7" s="55">
        <v>0</v>
      </c>
      <c r="E7" s="55">
        <v>3.9600000000000003E-2</v>
      </c>
      <c r="F7" s="1">
        <v>1.6E-2</v>
      </c>
    </row>
    <row r="8" spans="1:6" ht="26" customHeight="1">
      <c r="B8" s="54" t="s">
        <v>175</v>
      </c>
      <c r="C8" s="1">
        <v>0.85</v>
      </c>
      <c r="D8" s="55">
        <v>0.28799999999999998</v>
      </c>
      <c r="E8" s="55">
        <v>3.9600000000000003E-2</v>
      </c>
      <c r="F8" s="1">
        <v>0</v>
      </c>
    </row>
    <row r="9" spans="1:6" ht="26" customHeight="1">
      <c r="B9" s="54" t="s">
        <v>176</v>
      </c>
      <c r="C9" s="1">
        <v>0.85</v>
      </c>
      <c r="D9" s="55">
        <v>7.1999999999999995E-2</v>
      </c>
      <c r="E9" s="55">
        <v>3.9600000000000003E-2</v>
      </c>
      <c r="F9" s="1">
        <v>0</v>
      </c>
    </row>
    <row r="10" spans="1:6" ht="26" customHeight="1">
      <c r="B10" s="54" t="s">
        <v>177</v>
      </c>
      <c r="C10" s="1">
        <v>0.85</v>
      </c>
      <c r="D10" s="55">
        <v>7.1999999999999995E-2</v>
      </c>
      <c r="E10" s="55">
        <v>3.9600000000000003E-2</v>
      </c>
      <c r="F10" s="1">
        <v>0</v>
      </c>
    </row>
    <row r="11" spans="1:6" ht="26" customHeight="1">
      <c r="B11" s="54" t="s">
        <v>178</v>
      </c>
      <c r="C11" s="1">
        <v>0.85</v>
      </c>
      <c r="D11" s="55">
        <v>0.28799999999999998</v>
      </c>
      <c r="E11" s="55">
        <v>3.9600000000000003E-2</v>
      </c>
      <c r="F11" s="1">
        <v>0</v>
      </c>
    </row>
    <row r="12" spans="1:6" ht="26" customHeight="1">
      <c r="B12" s="54" t="s">
        <v>179</v>
      </c>
      <c r="C12" s="1">
        <v>0.95</v>
      </c>
      <c r="D12" s="55">
        <v>1.0800000000000001E-2</v>
      </c>
      <c r="E12" s="55">
        <v>3.9600000000000003E-2</v>
      </c>
      <c r="F12" s="1">
        <v>1.6E-2</v>
      </c>
    </row>
    <row r="13" spans="1:6" ht="26" customHeight="1">
      <c r="B13" s="54" t="s">
        <v>180</v>
      </c>
      <c r="C13" s="1">
        <v>0.85</v>
      </c>
      <c r="D13" s="55">
        <v>1.0800000000000001E-2</v>
      </c>
      <c r="E13" s="55">
        <v>3.9600000000000003E-2</v>
      </c>
      <c r="F13" s="1">
        <v>1.6E-2</v>
      </c>
    </row>
    <row r="14" spans="1:6" ht="26" customHeight="1">
      <c r="B14" s="54" t="s">
        <v>181</v>
      </c>
      <c r="C14" s="1">
        <v>0.85</v>
      </c>
      <c r="D14" s="55">
        <v>1.0800000000000001E-2</v>
      </c>
      <c r="E14" s="55">
        <v>3.9600000000000003E-2</v>
      </c>
      <c r="F14" s="1">
        <v>1.6E-2</v>
      </c>
    </row>
    <row r="15" spans="1:6" ht="26" customHeight="1">
      <c r="B15" s="54" t="s">
        <v>182</v>
      </c>
      <c r="C15" s="1">
        <v>0.85</v>
      </c>
      <c r="D15" s="55">
        <v>1.0800000000000001E-2</v>
      </c>
      <c r="E15" s="55">
        <v>3.9600000000000003E-2</v>
      </c>
      <c r="F15" s="1">
        <v>1.6E-2</v>
      </c>
    </row>
    <row r="16" spans="1:6" ht="26" customHeight="1">
      <c r="B16" s="54" t="s">
        <v>183</v>
      </c>
      <c r="C16" s="39">
        <v>0.9</v>
      </c>
      <c r="D16" s="55">
        <v>1.7999999999999999E-2</v>
      </c>
      <c r="E16" s="55">
        <v>3.9600000000000003E-2</v>
      </c>
      <c r="F16" s="1">
        <v>1.6E-2</v>
      </c>
    </row>
    <row r="17" spans="2:6" ht="26" customHeight="1">
      <c r="B17" s="54" t="s">
        <v>184</v>
      </c>
      <c r="C17" s="39">
        <v>0.95</v>
      </c>
      <c r="D17" s="55">
        <v>1.0800000000000001E-2</v>
      </c>
      <c r="E17" s="55">
        <v>3.9600000000000003E-2</v>
      </c>
      <c r="F17" s="1">
        <v>1.6E-2</v>
      </c>
    </row>
    <row r="18" spans="2:6" ht="26" customHeight="1">
      <c r="B18" s="54" t="s">
        <v>185</v>
      </c>
      <c r="C18" s="1">
        <v>0.98</v>
      </c>
      <c r="D18" s="55">
        <v>1.0800000000000001E-2</v>
      </c>
      <c r="E18" s="55">
        <v>3.9600000000000003E-2</v>
      </c>
      <c r="F18" s="1">
        <v>1.6E-2</v>
      </c>
    </row>
    <row r="19" spans="2:6" ht="26" customHeight="1">
      <c r="B19" s="54" t="s">
        <v>186</v>
      </c>
      <c r="C19" s="1">
        <v>0.85</v>
      </c>
      <c r="D19" s="55">
        <v>7.1999999999999995E-2</v>
      </c>
      <c r="E19" s="55">
        <v>3.9600000000000003E-2</v>
      </c>
      <c r="F19" s="1">
        <v>1.6E-2</v>
      </c>
    </row>
    <row r="20" spans="2:6" ht="26" customHeight="1">
      <c r="B20" s="54" t="s">
        <v>187</v>
      </c>
      <c r="C20" s="1">
        <v>1</v>
      </c>
      <c r="D20" s="55">
        <v>0.18</v>
      </c>
      <c r="E20" s="55">
        <v>3.9600000000000003E-2</v>
      </c>
      <c r="F20" s="1">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3555F-A963-F84E-8D94-5573186D7DF1}">
  <sheetPr codeName="Feuil10">
    <tabColor theme="0"/>
  </sheetPr>
  <dimension ref="A1:AN94"/>
  <sheetViews>
    <sheetView zoomScale="85" zoomScaleNormal="85" workbookViewId="0">
      <selection activeCell="J27" sqref="J27"/>
    </sheetView>
  </sheetViews>
  <sheetFormatPr baseColWidth="10" defaultColWidth="11" defaultRowHeight="22" customHeight="1"/>
  <cols>
    <col min="1" max="1" width="55.83203125" style="241" customWidth="1"/>
    <col min="2" max="2" width="11.33203125" style="238" customWidth="1"/>
    <col min="3" max="4" width="12.1640625" style="239" customWidth="1"/>
    <col min="5" max="5" width="12.83203125" style="239" customWidth="1"/>
    <col min="6" max="6" width="14" style="239" customWidth="1"/>
    <col min="7" max="7" width="13" style="239" customWidth="1"/>
    <col min="8" max="8" width="11" style="223"/>
    <col min="9" max="9" width="34.1640625" style="224" customWidth="1"/>
    <col min="10" max="40" width="11" style="224"/>
    <col min="41" max="253" width="11" style="242"/>
    <col min="254" max="254" width="24.1640625" style="242" customWidth="1"/>
    <col min="255" max="257" width="11" style="242"/>
    <col min="258" max="258" width="20.6640625" style="242" customWidth="1"/>
    <col min="259" max="259" width="11" style="242"/>
    <col min="260" max="260" width="32.6640625" style="242" bestFit="1" customWidth="1"/>
    <col min="261" max="262" width="11" style="242"/>
    <col min="263" max="263" width="42.5" style="242" customWidth="1"/>
    <col min="264" max="264" width="17.6640625" style="242" bestFit="1" customWidth="1"/>
    <col min="265" max="509" width="11" style="242"/>
    <col min="510" max="510" width="24.1640625" style="242" customWidth="1"/>
    <col min="511" max="513" width="11" style="242"/>
    <col min="514" max="514" width="20.6640625" style="242" customWidth="1"/>
    <col min="515" max="515" width="11" style="242"/>
    <col min="516" max="516" width="32.6640625" style="242" bestFit="1" customWidth="1"/>
    <col min="517" max="518" width="11" style="242"/>
    <col min="519" max="519" width="42.5" style="242" customWidth="1"/>
    <col min="520" max="520" width="17.6640625" style="242" bestFit="1" customWidth="1"/>
    <col min="521" max="765" width="11" style="242"/>
    <col min="766" max="766" width="24.1640625" style="242" customWidth="1"/>
    <col min="767" max="769" width="11" style="242"/>
    <col min="770" max="770" width="20.6640625" style="242" customWidth="1"/>
    <col min="771" max="771" width="11" style="242"/>
    <col min="772" max="772" width="32.6640625" style="242" bestFit="1" customWidth="1"/>
    <col min="773" max="774" width="11" style="242"/>
    <col min="775" max="775" width="42.5" style="242" customWidth="1"/>
    <col min="776" max="776" width="17.6640625" style="242" bestFit="1" customWidth="1"/>
    <col min="777" max="1021" width="11" style="242"/>
    <col min="1022" max="1022" width="24.1640625" style="242" customWidth="1"/>
    <col min="1023" max="1025" width="11" style="242"/>
    <col min="1026" max="1026" width="20.6640625" style="242" customWidth="1"/>
    <col min="1027" max="1027" width="11" style="242"/>
    <col min="1028" max="1028" width="32.6640625" style="242" bestFit="1" customWidth="1"/>
    <col min="1029" max="1030" width="11" style="242"/>
    <col min="1031" max="1031" width="42.5" style="242" customWidth="1"/>
    <col min="1032" max="1032" width="17.6640625" style="242" bestFit="1" customWidth="1"/>
    <col min="1033" max="1277" width="11" style="242"/>
    <col min="1278" max="1278" width="24.1640625" style="242" customWidth="1"/>
    <col min="1279" max="1281" width="11" style="242"/>
    <col min="1282" max="1282" width="20.6640625" style="242" customWidth="1"/>
    <col min="1283" max="1283" width="11" style="242"/>
    <col min="1284" max="1284" width="32.6640625" style="242" bestFit="1" customWidth="1"/>
    <col min="1285" max="1286" width="11" style="242"/>
    <col min="1287" max="1287" width="42.5" style="242" customWidth="1"/>
    <col min="1288" max="1288" width="17.6640625" style="242" bestFit="1" customWidth="1"/>
    <col min="1289" max="1533" width="11" style="242"/>
    <col min="1534" max="1534" width="24.1640625" style="242" customWidth="1"/>
    <col min="1535" max="1537" width="11" style="242"/>
    <col min="1538" max="1538" width="20.6640625" style="242" customWidth="1"/>
    <col min="1539" max="1539" width="11" style="242"/>
    <col min="1540" max="1540" width="32.6640625" style="242" bestFit="1" customWidth="1"/>
    <col min="1541" max="1542" width="11" style="242"/>
    <col min="1543" max="1543" width="42.5" style="242" customWidth="1"/>
    <col min="1544" max="1544" width="17.6640625" style="242" bestFit="1" customWidth="1"/>
    <col min="1545" max="1789" width="11" style="242"/>
    <col min="1790" max="1790" width="24.1640625" style="242" customWidth="1"/>
    <col min="1791" max="1793" width="11" style="242"/>
    <col min="1794" max="1794" width="20.6640625" style="242" customWidth="1"/>
    <col min="1795" max="1795" width="11" style="242"/>
    <col min="1796" max="1796" width="32.6640625" style="242" bestFit="1" customWidth="1"/>
    <col min="1797" max="1798" width="11" style="242"/>
    <col min="1799" max="1799" width="42.5" style="242" customWidth="1"/>
    <col min="1800" max="1800" width="17.6640625" style="242" bestFit="1" customWidth="1"/>
    <col min="1801" max="2045" width="11" style="242"/>
    <col min="2046" max="2046" width="24.1640625" style="242" customWidth="1"/>
    <col min="2047" max="2049" width="11" style="242"/>
    <col min="2050" max="2050" width="20.6640625" style="242" customWidth="1"/>
    <col min="2051" max="2051" width="11" style="242"/>
    <col min="2052" max="2052" width="32.6640625" style="242" bestFit="1" customWidth="1"/>
    <col min="2053" max="2054" width="11" style="242"/>
    <col min="2055" max="2055" width="42.5" style="242" customWidth="1"/>
    <col min="2056" max="2056" width="17.6640625" style="242" bestFit="1" customWidth="1"/>
    <col min="2057" max="2301" width="11" style="242"/>
    <col min="2302" max="2302" width="24.1640625" style="242" customWidth="1"/>
    <col min="2303" max="2305" width="11" style="242"/>
    <col min="2306" max="2306" width="20.6640625" style="242" customWidth="1"/>
    <col min="2307" max="2307" width="11" style="242"/>
    <col min="2308" max="2308" width="32.6640625" style="242" bestFit="1" customWidth="1"/>
    <col min="2309" max="2310" width="11" style="242"/>
    <col min="2311" max="2311" width="42.5" style="242" customWidth="1"/>
    <col min="2312" max="2312" width="17.6640625" style="242" bestFit="1" customWidth="1"/>
    <col min="2313" max="2557" width="11" style="242"/>
    <col min="2558" max="2558" width="24.1640625" style="242" customWidth="1"/>
    <col min="2559" max="2561" width="11" style="242"/>
    <col min="2562" max="2562" width="20.6640625" style="242" customWidth="1"/>
    <col min="2563" max="2563" width="11" style="242"/>
    <col min="2564" max="2564" width="32.6640625" style="242" bestFit="1" customWidth="1"/>
    <col min="2565" max="2566" width="11" style="242"/>
    <col min="2567" max="2567" width="42.5" style="242" customWidth="1"/>
    <col min="2568" max="2568" width="17.6640625" style="242" bestFit="1" customWidth="1"/>
    <col min="2569" max="2813" width="11" style="242"/>
    <col min="2814" max="2814" width="24.1640625" style="242" customWidth="1"/>
    <col min="2815" max="2817" width="11" style="242"/>
    <col min="2818" max="2818" width="20.6640625" style="242" customWidth="1"/>
    <col min="2819" max="2819" width="11" style="242"/>
    <col min="2820" max="2820" width="32.6640625" style="242" bestFit="1" customWidth="1"/>
    <col min="2821" max="2822" width="11" style="242"/>
    <col min="2823" max="2823" width="42.5" style="242" customWidth="1"/>
    <col min="2824" max="2824" width="17.6640625" style="242" bestFit="1" customWidth="1"/>
    <col min="2825" max="3069" width="11" style="242"/>
    <col min="3070" max="3070" width="24.1640625" style="242" customWidth="1"/>
    <col min="3071" max="3073" width="11" style="242"/>
    <col min="3074" max="3074" width="20.6640625" style="242" customWidth="1"/>
    <col min="3075" max="3075" width="11" style="242"/>
    <col min="3076" max="3076" width="32.6640625" style="242" bestFit="1" customWidth="1"/>
    <col min="3077" max="3078" width="11" style="242"/>
    <col min="3079" max="3079" width="42.5" style="242" customWidth="1"/>
    <col min="3080" max="3080" width="17.6640625" style="242" bestFit="1" customWidth="1"/>
    <col min="3081" max="3325" width="11" style="242"/>
    <col min="3326" max="3326" width="24.1640625" style="242" customWidth="1"/>
    <col min="3327" max="3329" width="11" style="242"/>
    <col min="3330" max="3330" width="20.6640625" style="242" customWidth="1"/>
    <col min="3331" max="3331" width="11" style="242"/>
    <col min="3332" max="3332" width="32.6640625" style="242" bestFit="1" customWidth="1"/>
    <col min="3333" max="3334" width="11" style="242"/>
    <col min="3335" max="3335" width="42.5" style="242" customWidth="1"/>
    <col min="3336" max="3336" width="17.6640625" style="242" bestFit="1" customWidth="1"/>
    <col min="3337" max="3581" width="11" style="242"/>
    <col min="3582" max="3582" width="24.1640625" style="242" customWidth="1"/>
    <col min="3583" max="3585" width="11" style="242"/>
    <col min="3586" max="3586" width="20.6640625" style="242" customWidth="1"/>
    <col min="3587" max="3587" width="11" style="242"/>
    <col min="3588" max="3588" width="32.6640625" style="242" bestFit="1" customWidth="1"/>
    <col min="3589" max="3590" width="11" style="242"/>
    <col min="3591" max="3591" width="42.5" style="242" customWidth="1"/>
    <col min="3592" max="3592" width="17.6640625" style="242" bestFit="1" customWidth="1"/>
    <col min="3593" max="3837" width="11" style="242"/>
    <col min="3838" max="3838" width="24.1640625" style="242" customWidth="1"/>
    <col min="3839" max="3841" width="11" style="242"/>
    <col min="3842" max="3842" width="20.6640625" style="242" customWidth="1"/>
    <col min="3843" max="3843" width="11" style="242"/>
    <col min="3844" max="3844" width="32.6640625" style="242" bestFit="1" customWidth="1"/>
    <col min="3845" max="3846" width="11" style="242"/>
    <col min="3847" max="3847" width="42.5" style="242" customWidth="1"/>
    <col min="3848" max="3848" width="17.6640625" style="242" bestFit="1" customWidth="1"/>
    <col min="3849" max="4093" width="11" style="242"/>
    <col min="4094" max="4094" width="24.1640625" style="242" customWidth="1"/>
    <col min="4095" max="4097" width="11" style="242"/>
    <col min="4098" max="4098" width="20.6640625" style="242" customWidth="1"/>
    <col min="4099" max="4099" width="11" style="242"/>
    <col min="4100" max="4100" width="32.6640625" style="242" bestFit="1" customWidth="1"/>
    <col min="4101" max="4102" width="11" style="242"/>
    <col min="4103" max="4103" width="42.5" style="242" customWidth="1"/>
    <col min="4104" max="4104" width="17.6640625" style="242" bestFit="1" customWidth="1"/>
    <col min="4105" max="4349" width="11" style="242"/>
    <col min="4350" max="4350" width="24.1640625" style="242" customWidth="1"/>
    <col min="4351" max="4353" width="11" style="242"/>
    <col min="4354" max="4354" width="20.6640625" style="242" customWidth="1"/>
    <col min="4355" max="4355" width="11" style="242"/>
    <col min="4356" max="4356" width="32.6640625" style="242" bestFit="1" customWidth="1"/>
    <col min="4357" max="4358" width="11" style="242"/>
    <col min="4359" max="4359" width="42.5" style="242" customWidth="1"/>
    <col min="4360" max="4360" width="17.6640625" style="242" bestFit="1" customWidth="1"/>
    <col min="4361" max="4605" width="11" style="242"/>
    <col min="4606" max="4606" width="24.1640625" style="242" customWidth="1"/>
    <col min="4607" max="4609" width="11" style="242"/>
    <col min="4610" max="4610" width="20.6640625" style="242" customWidth="1"/>
    <col min="4611" max="4611" width="11" style="242"/>
    <col min="4612" max="4612" width="32.6640625" style="242" bestFit="1" customWidth="1"/>
    <col min="4613" max="4614" width="11" style="242"/>
    <col min="4615" max="4615" width="42.5" style="242" customWidth="1"/>
    <col min="4616" max="4616" width="17.6640625" style="242" bestFit="1" customWidth="1"/>
    <col min="4617" max="4861" width="11" style="242"/>
    <col min="4862" max="4862" width="24.1640625" style="242" customWidth="1"/>
    <col min="4863" max="4865" width="11" style="242"/>
    <col min="4866" max="4866" width="20.6640625" style="242" customWidth="1"/>
    <col min="4867" max="4867" width="11" style="242"/>
    <col min="4868" max="4868" width="32.6640625" style="242" bestFit="1" customWidth="1"/>
    <col min="4869" max="4870" width="11" style="242"/>
    <col min="4871" max="4871" width="42.5" style="242" customWidth="1"/>
    <col min="4872" max="4872" width="17.6640625" style="242" bestFit="1" customWidth="1"/>
    <col min="4873" max="5117" width="11" style="242"/>
    <col min="5118" max="5118" width="24.1640625" style="242" customWidth="1"/>
    <col min="5119" max="5121" width="11" style="242"/>
    <col min="5122" max="5122" width="20.6640625" style="242" customWidth="1"/>
    <col min="5123" max="5123" width="11" style="242"/>
    <col min="5124" max="5124" width="32.6640625" style="242" bestFit="1" customWidth="1"/>
    <col min="5125" max="5126" width="11" style="242"/>
    <col min="5127" max="5127" width="42.5" style="242" customWidth="1"/>
    <col min="5128" max="5128" width="17.6640625" style="242" bestFit="1" customWidth="1"/>
    <col min="5129" max="5373" width="11" style="242"/>
    <col min="5374" max="5374" width="24.1640625" style="242" customWidth="1"/>
    <col min="5375" max="5377" width="11" style="242"/>
    <col min="5378" max="5378" width="20.6640625" style="242" customWidth="1"/>
    <col min="5379" max="5379" width="11" style="242"/>
    <col min="5380" max="5380" width="32.6640625" style="242" bestFit="1" customWidth="1"/>
    <col min="5381" max="5382" width="11" style="242"/>
    <col min="5383" max="5383" width="42.5" style="242" customWidth="1"/>
    <col min="5384" max="5384" width="17.6640625" style="242" bestFit="1" customWidth="1"/>
    <col min="5385" max="5629" width="11" style="242"/>
    <col min="5630" max="5630" width="24.1640625" style="242" customWidth="1"/>
    <col min="5631" max="5633" width="11" style="242"/>
    <col min="5634" max="5634" width="20.6640625" style="242" customWidth="1"/>
    <col min="5635" max="5635" width="11" style="242"/>
    <col min="5636" max="5636" width="32.6640625" style="242" bestFit="1" customWidth="1"/>
    <col min="5637" max="5638" width="11" style="242"/>
    <col min="5639" max="5639" width="42.5" style="242" customWidth="1"/>
    <col min="5640" max="5640" width="17.6640625" style="242" bestFit="1" customWidth="1"/>
    <col min="5641" max="5885" width="11" style="242"/>
    <col min="5886" max="5886" width="24.1640625" style="242" customWidth="1"/>
    <col min="5887" max="5889" width="11" style="242"/>
    <col min="5890" max="5890" width="20.6640625" style="242" customWidth="1"/>
    <col min="5891" max="5891" width="11" style="242"/>
    <col min="5892" max="5892" width="32.6640625" style="242" bestFit="1" customWidth="1"/>
    <col min="5893" max="5894" width="11" style="242"/>
    <col min="5895" max="5895" width="42.5" style="242" customWidth="1"/>
    <col min="5896" max="5896" width="17.6640625" style="242" bestFit="1" customWidth="1"/>
    <col min="5897" max="6141" width="11" style="242"/>
    <col min="6142" max="6142" width="24.1640625" style="242" customWidth="1"/>
    <col min="6143" max="6145" width="11" style="242"/>
    <col min="6146" max="6146" width="20.6640625" style="242" customWidth="1"/>
    <col min="6147" max="6147" width="11" style="242"/>
    <col min="6148" max="6148" width="32.6640625" style="242" bestFit="1" customWidth="1"/>
    <col min="6149" max="6150" width="11" style="242"/>
    <col min="6151" max="6151" width="42.5" style="242" customWidth="1"/>
    <col min="6152" max="6152" width="17.6640625" style="242" bestFit="1" customWidth="1"/>
    <col min="6153" max="6397" width="11" style="242"/>
    <col min="6398" max="6398" width="24.1640625" style="242" customWidth="1"/>
    <col min="6399" max="6401" width="11" style="242"/>
    <col min="6402" max="6402" width="20.6640625" style="242" customWidth="1"/>
    <col min="6403" max="6403" width="11" style="242"/>
    <col min="6404" max="6404" width="32.6640625" style="242" bestFit="1" customWidth="1"/>
    <col min="6405" max="6406" width="11" style="242"/>
    <col min="6407" max="6407" width="42.5" style="242" customWidth="1"/>
    <col min="6408" max="6408" width="17.6640625" style="242" bestFit="1" customWidth="1"/>
    <col min="6409" max="6653" width="11" style="242"/>
    <col min="6654" max="6654" width="24.1640625" style="242" customWidth="1"/>
    <col min="6655" max="6657" width="11" style="242"/>
    <col min="6658" max="6658" width="20.6640625" style="242" customWidth="1"/>
    <col min="6659" max="6659" width="11" style="242"/>
    <col min="6660" max="6660" width="32.6640625" style="242" bestFit="1" customWidth="1"/>
    <col min="6661" max="6662" width="11" style="242"/>
    <col min="6663" max="6663" width="42.5" style="242" customWidth="1"/>
    <col min="6664" max="6664" width="17.6640625" style="242" bestFit="1" customWidth="1"/>
    <col min="6665" max="6909" width="11" style="242"/>
    <col min="6910" max="6910" width="24.1640625" style="242" customWidth="1"/>
    <col min="6911" max="6913" width="11" style="242"/>
    <col min="6914" max="6914" width="20.6640625" style="242" customWidth="1"/>
    <col min="6915" max="6915" width="11" style="242"/>
    <col min="6916" max="6916" width="32.6640625" style="242" bestFit="1" customWidth="1"/>
    <col min="6917" max="6918" width="11" style="242"/>
    <col min="6919" max="6919" width="42.5" style="242" customWidth="1"/>
    <col min="6920" max="6920" width="17.6640625" style="242" bestFit="1" customWidth="1"/>
    <col min="6921" max="7165" width="11" style="242"/>
    <col min="7166" max="7166" width="24.1640625" style="242" customWidth="1"/>
    <col min="7167" max="7169" width="11" style="242"/>
    <col min="7170" max="7170" width="20.6640625" style="242" customWidth="1"/>
    <col min="7171" max="7171" width="11" style="242"/>
    <col min="7172" max="7172" width="32.6640625" style="242" bestFit="1" customWidth="1"/>
    <col min="7173" max="7174" width="11" style="242"/>
    <col min="7175" max="7175" width="42.5" style="242" customWidth="1"/>
    <col min="7176" max="7176" width="17.6640625" style="242" bestFit="1" customWidth="1"/>
    <col min="7177" max="7421" width="11" style="242"/>
    <col min="7422" max="7422" width="24.1640625" style="242" customWidth="1"/>
    <col min="7423" max="7425" width="11" style="242"/>
    <col min="7426" max="7426" width="20.6640625" style="242" customWidth="1"/>
    <col min="7427" max="7427" width="11" style="242"/>
    <col min="7428" max="7428" width="32.6640625" style="242" bestFit="1" customWidth="1"/>
    <col min="7429" max="7430" width="11" style="242"/>
    <col min="7431" max="7431" width="42.5" style="242" customWidth="1"/>
    <col min="7432" max="7432" width="17.6640625" style="242" bestFit="1" customWidth="1"/>
    <col min="7433" max="7677" width="11" style="242"/>
    <col min="7678" max="7678" width="24.1640625" style="242" customWidth="1"/>
    <col min="7679" max="7681" width="11" style="242"/>
    <col min="7682" max="7682" width="20.6640625" style="242" customWidth="1"/>
    <col min="7683" max="7683" width="11" style="242"/>
    <col min="7684" max="7684" width="32.6640625" style="242" bestFit="1" customWidth="1"/>
    <col min="7685" max="7686" width="11" style="242"/>
    <col min="7687" max="7687" width="42.5" style="242" customWidth="1"/>
    <col min="7688" max="7688" width="17.6640625" style="242" bestFit="1" customWidth="1"/>
    <col min="7689" max="7933" width="11" style="242"/>
    <col min="7934" max="7934" width="24.1640625" style="242" customWidth="1"/>
    <col min="7935" max="7937" width="11" style="242"/>
    <col min="7938" max="7938" width="20.6640625" style="242" customWidth="1"/>
    <col min="7939" max="7939" width="11" style="242"/>
    <col min="7940" max="7940" width="32.6640625" style="242" bestFit="1" customWidth="1"/>
    <col min="7941" max="7942" width="11" style="242"/>
    <col min="7943" max="7943" width="42.5" style="242" customWidth="1"/>
    <col min="7944" max="7944" width="17.6640625" style="242" bestFit="1" customWidth="1"/>
    <col min="7945" max="8189" width="11" style="242"/>
    <col min="8190" max="8190" width="24.1640625" style="242" customWidth="1"/>
    <col min="8191" max="8193" width="11" style="242"/>
    <col min="8194" max="8194" width="20.6640625" style="242" customWidth="1"/>
    <col min="8195" max="8195" width="11" style="242"/>
    <col min="8196" max="8196" width="32.6640625" style="242" bestFit="1" customWidth="1"/>
    <col min="8197" max="8198" width="11" style="242"/>
    <col min="8199" max="8199" width="42.5" style="242" customWidth="1"/>
    <col min="8200" max="8200" width="17.6640625" style="242" bestFit="1" customWidth="1"/>
    <col min="8201" max="8445" width="11" style="242"/>
    <col min="8446" max="8446" width="24.1640625" style="242" customWidth="1"/>
    <col min="8447" max="8449" width="11" style="242"/>
    <col min="8450" max="8450" width="20.6640625" style="242" customWidth="1"/>
    <col min="8451" max="8451" width="11" style="242"/>
    <col min="8452" max="8452" width="32.6640625" style="242" bestFit="1" customWidth="1"/>
    <col min="8453" max="8454" width="11" style="242"/>
    <col min="8455" max="8455" width="42.5" style="242" customWidth="1"/>
    <col min="8456" max="8456" width="17.6640625" style="242" bestFit="1" customWidth="1"/>
    <col min="8457" max="8701" width="11" style="242"/>
    <col min="8702" max="8702" width="24.1640625" style="242" customWidth="1"/>
    <col min="8703" max="8705" width="11" style="242"/>
    <col min="8706" max="8706" width="20.6640625" style="242" customWidth="1"/>
    <col min="8707" max="8707" width="11" style="242"/>
    <col min="8708" max="8708" width="32.6640625" style="242" bestFit="1" customWidth="1"/>
    <col min="8709" max="8710" width="11" style="242"/>
    <col min="8711" max="8711" width="42.5" style="242" customWidth="1"/>
    <col min="8712" max="8712" width="17.6640625" style="242" bestFit="1" customWidth="1"/>
    <col min="8713" max="8957" width="11" style="242"/>
    <col min="8958" max="8958" width="24.1640625" style="242" customWidth="1"/>
    <col min="8959" max="8961" width="11" style="242"/>
    <col min="8962" max="8962" width="20.6640625" style="242" customWidth="1"/>
    <col min="8963" max="8963" width="11" style="242"/>
    <col min="8964" max="8964" width="32.6640625" style="242" bestFit="1" customWidth="1"/>
    <col min="8965" max="8966" width="11" style="242"/>
    <col min="8967" max="8967" width="42.5" style="242" customWidth="1"/>
    <col min="8968" max="8968" width="17.6640625" style="242" bestFit="1" customWidth="1"/>
    <col min="8969" max="9213" width="11" style="242"/>
    <col min="9214" max="9214" width="24.1640625" style="242" customWidth="1"/>
    <col min="9215" max="9217" width="11" style="242"/>
    <col min="9218" max="9218" width="20.6640625" style="242" customWidth="1"/>
    <col min="9219" max="9219" width="11" style="242"/>
    <col min="9220" max="9220" width="32.6640625" style="242" bestFit="1" customWidth="1"/>
    <col min="9221" max="9222" width="11" style="242"/>
    <col min="9223" max="9223" width="42.5" style="242" customWidth="1"/>
    <col min="9224" max="9224" width="17.6640625" style="242" bestFit="1" customWidth="1"/>
    <col min="9225" max="9469" width="11" style="242"/>
    <col min="9470" max="9470" width="24.1640625" style="242" customWidth="1"/>
    <col min="9471" max="9473" width="11" style="242"/>
    <col min="9474" max="9474" width="20.6640625" style="242" customWidth="1"/>
    <col min="9475" max="9475" width="11" style="242"/>
    <col min="9476" max="9476" width="32.6640625" style="242" bestFit="1" customWidth="1"/>
    <col min="9477" max="9478" width="11" style="242"/>
    <col min="9479" max="9479" width="42.5" style="242" customWidth="1"/>
    <col min="9480" max="9480" width="17.6640625" style="242" bestFit="1" customWidth="1"/>
    <col min="9481" max="9725" width="11" style="242"/>
    <col min="9726" max="9726" width="24.1640625" style="242" customWidth="1"/>
    <col min="9727" max="9729" width="11" style="242"/>
    <col min="9730" max="9730" width="20.6640625" style="242" customWidth="1"/>
    <col min="9731" max="9731" width="11" style="242"/>
    <col min="9732" max="9732" width="32.6640625" style="242" bestFit="1" customWidth="1"/>
    <col min="9733" max="9734" width="11" style="242"/>
    <col min="9735" max="9735" width="42.5" style="242" customWidth="1"/>
    <col min="9736" max="9736" width="17.6640625" style="242" bestFit="1" customWidth="1"/>
    <col min="9737" max="9981" width="11" style="242"/>
    <col min="9982" max="9982" width="24.1640625" style="242" customWidth="1"/>
    <col min="9983" max="9985" width="11" style="242"/>
    <col min="9986" max="9986" width="20.6640625" style="242" customWidth="1"/>
    <col min="9987" max="9987" width="11" style="242"/>
    <col min="9988" max="9988" width="32.6640625" style="242" bestFit="1" customWidth="1"/>
    <col min="9989" max="9990" width="11" style="242"/>
    <col min="9991" max="9991" width="42.5" style="242" customWidth="1"/>
    <col min="9992" max="9992" width="17.6640625" style="242" bestFit="1" customWidth="1"/>
    <col min="9993" max="10237" width="11" style="242"/>
    <col min="10238" max="10238" width="24.1640625" style="242" customWidth="1"/>
    <col min="10239" max="10241" width="11" style="242"/>
    <col min="10242" max="10242" width="20.6640625" style="242" customWidth="1"/>
    <col min="10243" max="10243" width="11" style="242"/>
    <col min="10244" max="10244" width="32.6640625" style="242" bestFit="1" customWidth="1"/>
    <col min="10245" max="10246" width="11" style="242"/>
    <col min="10247" max="10247" width="42.5" style="242" customWidth="1"/>
    <col min="10248" max="10248" width="17.6640625" style="242" bestFit="1" customWidth="1"/>
    <col min="10249" max="10493" width="11" style="242"/>
    <col min="10494" max="10494" width="24.1640625" style="242" customWidth="1"/>
    <col min="10495" max="10497" width="11" style="242"/>
    <col min="10498" max="10498" width="20.6640625" style="242" customWidth="1"/>
    <col min="10499" max="10499" width="11" style="242"/>
    <col min="10500" max="10500" width="32.6640625" style="242" bestFit="1" customWidth="1"/>
    <col min="10501" max="10502" width="11" style="242"/>
    <col min="10503" max="10503" width="42.5" style="242" customWidth="1"/>
    <col min="10504" max="10504" width="17.6640625" style="242" bestFit="1" customWidth="1"/>
    <col min="10505" max="10749" width="11" style="242"/>
    <col min="10750" max="10750" width="24.1640625" style="242" customWidth="1"/>
    <col min="10751" max="10753" width="11" style="242"/>
    <col min="10754" max="10754" width="20.6640625" style="242" customWidth="1"/>
    <col min="10755" max="10755" width="11" style="242"/>
    <col min="10756" max="10756" width="32.6640625" style="242" bestFit="1" customWidth="1"/>
    <col min="10757" max="10758" width="11" style="242"/>
    <col min="10759" max="10759" width="42.5" style="242" customWidth="1"/>
    <col min="10760" max="10760" width="17.6640625" style="242" bestFit="1" customWidth="1"/>
    <col min="10761" max="11005" width="11" style="242"/>
    <col min="11006" max="11006" width="24.1640625" style="242" customWidth="1"/>
    <col min="11007" max="11009" width="11" style="242"/>
    <col min="11010" max="11010" width="20.6640625" style="242" customWidth="1"/>
    <col min="11011" max="11011" width="11" style="242"/>
    <col min="11012" max="11012" width="32.6640625" style="242" bestFit="1" customWidth="1"/>
    <col min="11013" max="11014" width="11" style="242"/>
    <col min="11015" max="11015" width="42.5" style="242" customWidth="1"/>
    <col min="11016" max="11016" width="17.6640625" style="242" bestFit="1" customWidth="1"/>
    <col min="11017" max="11261" width="11" style="242"/>
    <col min="11262" max="11262" width="24.1640625" style="242" customWidth="1"/>
    <col min="11263" max="11265" width="11" style="242"/>
    <col min="11266" max="11266" width="20.6640625" style="242" customWidth="1"/>
    <col min="11267" max="11267" width="11" style="242"/>
    <col min="11268" max="11268" width="32.6640625" style="242" bestFit="1" customWidth="1"/>
    <col min="11269" max="11270" width="11" style="242"/>
    <col min="11271" max="11271" width="42.5" style="242" customWidth="1"/>
    <col min="11272" max="11272" width="17.6640625" style="242" bestFit="1" customWidth="1"/>
    <col min="11273" max="11517" width="11" style="242"/>
    <col min="11518" max="11518" width="24.1640625" style="242" customWidth="1"/>
    <col min="11519" max="11521" width="11" style="242"/>
    <col min="11522" max="11522" width="20.6640625" style="242" customWidth="1"/>
    <col min="11523" max="11523" width="11" style="242"/>
    <col min="11524" max="11524" width="32.6640625" style="242" bestFit="1" customWidth="1"/>
    <col min="11525" max="11526" width="11" style="242"/>
    <col min="11527" max="11527" width="42.5" style="242" customWidth="1"/>
    <col min="11528" max="11528" width="17.6640625" style="242" bestFit="1" customWidth="1"/>
    <col min="11529" max="11773" width="11" style="242"/>
    <col min="11774" max="11774" width="24.1640625" style="242" customWidth="1"/>
    <col min="11775" max="11777" width="11" style="242"/>
    <col min="11778" max="11778" width="20.6640625" style="242" customWidth="1"/>
    <col min="11779" max="11779" width="11" style="242"/>
    <col min="11780" max="11780" width="32.6640625" style="242" bestFit="1" customWidth="1"/>
    <col min="11781" max="11782" width="11" style="242"/>
    <col min="11783" max="11783" width="42.5" style="242" customWidth="1"/>
    <col min="11784" max="11784" width="17.6640625" style="242" bestFit="1" customWidth="1"/>
    <col min="11785" max="12029" width="11" style="242"/>
    <col min="12030" max="12030" width="24.1640625" style="242" customWidth="1"/>
    <col min="12031" max="12033" width="11" style="242"/>
    <col min="12034" max="12034" width="20.6640625" style="242" customWidth="1"/>
    <col min="12035" max="12035" width="11" style="242"/>
    <col min="12036" max="12036" width="32.6640625" style="242" bestFit="1" customWidth="1"/>
    <col min="12037" max="12038" width="11" style="242"/>
    <col min="12039" max="12039" width="42.5" style="242" customWidth="1"/>
    <col min="12040" max="12040" width="17.6640625" style="242" bestFit="1" customWidth="1"/>
    <col min="12041" max="12285" width="11" style="242"/>
    <col min="12286" max="12286" width="24.1640625" style="242" customWidth="1"/>
    <col min="12287" max="12289" width="11" style="242"/>
    <col min="12290" max="12290" width="20.6640625" style="242" customWidth="1"/>
    <col min="12291" max="12291" width="11" style="242"/>
    <col min="12292" max="12292" width="32.6640625" style="242" bestFit="1" customWidth="1"/>
    <col min="12293" max="12294" width="11" style="242"/>
    <col min="12295" max="12295" width="42.5" style="242" customWidth="1"/>
    <col min="12296" max="12296" width="17.6640625" style="242" bestFit="1" customWidth="1"/>
    <col min="12297" max="12541" width="11" style="242"/>
    <col min="12542" max="12542" width="24.1640625" style="242" customWidth="1"/>
    <col min="12543" max="12545" width="11" style="242"/>
    <col min="12546" max="12546" width="20.6640625" style="242" customWidth="1"/>
    <col min="12547" max="12547" width="11" style="242"/>
    <col min="12548" max="12548" width="32.6640625" style="242" bestFit="1" customWidth="1"/>
    <col min="12549" max="12550" width="11" style="242"/>
    <col min="12551" max="12551" width="42.5" style="242" customWidth="1"/>
    <col min="12552" max="12552" width="17.6640625" style="242" bestFit="1" customWidth="1"/>
    <col min="12553" max="12797" width="11" style="242"/>
    <col min="12798" max="12798" width="24.1640625" style="242" customWidth="1"/>
    <col min="12799" max="12801" width="11" style="242"/>
    <col min="12802" max="12802" width="20.6640625" style="242" customWidth="1"/>
    <col min="12803" max="12803" width="11" style="242"/>
    <col min="12804" max="12804" width="32.6640625" style="242" bestFit="1" customWidth="1"/>
    <col min="12805" max="12806" width="11" style="242"/>
    <col min="12807" max="12807" width="42.5" style="242" customWidth="1"/>
    <col min="12808" max="12808" width="17.6640625" style="242" bestFit="1" customWidth="1"/>
    <col min="12809" max="13053" width="11" style="242"/>
    <col min="13054" max="13054" width="24.1640625" style="242" customWidth="1"/>
    <col min="13055" max="13057" width="11" style="242"/>
    <col min="13058" max="13058" width="20.6640625" style="242" customWidth="1"/>
    <col min="13059" max="13059" width="11" style="242"/>
    <col min="13060" max="13060" width="32.6640625" style="242" bestFit="1" customWidth="1"/>
    <col min="13061" max="13062" width="11" style="242"/>
    <col min="13063" max="13063" width="42.5" style="242" customWidth="1"/>
    <col min="13064" max="13064" width="17.6640625" style="242" bestFit="1" customWidth="1"/>
    <col min="13065" max="13309" width="11" style="242"/>
    <col min="13310" max="13310" width="24.1640625" style="242" customWidth="1"/>
    <col min="13311" max="13313" width="11" style="242"/>
    <col min="13314" max="13314" width="20.6640625" style="242" customWidth="1"/>
    <col min="13315" max="13315" width="11" style="242"/>
    <col min="13316" max="13316" width="32.6640625" style="242" bestFit="1" customWidth="1"/>
    <col min="13317" max="13318" width="11" style="242"/>
    <col min="13319" max="13319" width="42.5" style="242" customWidth="1"/>
    <col min="13320" max="13320" width="17.6640625" style="242" bestFit="1" customWidth="1"/>
    <col min="13321" max="13565" width="11" style="242"/>
    <col min="13566" max="13566" width="24.1640625" style="242" customWidth="1"/>
    <col min="13567" max="13569" width="11" style="242"/>
    <col min="13570" max="13570" width="20.6640625" style="242" customWidth="1"/>
    <col min="13571" max="13571" width="11" style="242"/>
    <col min="13572" max="13572" width="32.6640625" style="242" bestFit="1" customWidth="1"/>
    <col min="13573" max="13574" width="11" style="242"/>
    <col min="13575" max="13575" width="42.5" style="242" customWidth="1"/>
    <col min="13576" max="13576" width="17.6640625" style="242" bestFit="1" customWidth="1"/>
    <col min="13577" max="13821" width="11" style="242"/>
    <col min="13822" max="13822" width="24.1640625" style="242" customWidth="1"/>
    <col min="13823" max="13825" width="11" style="242"/>
    <col min="13826" max="13826" width="20.6640625" style="242" customWidth="1"/>
    <col min="13827" max="13827" width="11" style="242"/>
    <col min="13828" max="13828" width="32.6640625" style="242" bestFit="1" customWidth="1"/>
    <col min="13829" max="13830" width="11" style="242"/>
    <col min="13831" max="13831" width="42.5" style="242" customWidth="1"/>
    <col min="13832" max="13832" width="17.6640625" style="242" bestFit="1" customWidth="1"/>
    <col min="13833" max="14077" width="11" style="242"/>
    <col min="14078" max="14078" width="24.1640625" style="242" customWidth="1"/>
    <col min="14079" max="14081" width="11" style="242"/>
    <col min="14082" max="14082" width="20.6640625" style="242" customWidth="1"/>
    <col min="14083" max="14083" width="11" style="242"/>
    <col min="14084" max="14084" width="32.6640625" style="242" bestFit="1" customWidth="1"/>
    <col min="14085" max="14086" width="11" style="242"/>
    <col min="14087" max="14087" width="42.5" style="242" customWidth="1"/>
    <col min="14088" max="14088" width="17.6640625" style="242" bestFit="1" customWidth="1"/>
    <col min="14089" max="14333" width="11" style="242"/>
    <col min="14334" max="14334" width="24.1640625" style="242" customWidth="1"/>
    <col min="14335" max="14337" width="11" style="242"/>
    <col min="14338" max="14338" width="20.6640625" style="242" customWidth="1"/>
    <col min="14339" max="14339" width="11" style="242"/>
    <col min="14340" max="14340" width="32.6640625" style="242" bestFit="1" customWidth="1"/>
    <col min="14341" max="14342" width="11" style="242"/>
    <col min="14343" max="14343" width="42.5" style="242" customWidth="1"/>
    <col min="14344" max="14344" width="17.6640625" style="242" bestFit="1" customWidth="1"/>
    <col min="14345" max="14589" width="11" style="242"/>
    <col min="14590" max="14590" width="24.1640625" style="242" customWidth="1"/>
    <col min="14591" max="14593" width="11" style="242"/>
    <col min="14594" max="14594" width="20.6640625" style="242" customWidth="1"/>
    <col min="14595" max="14595" width="11" style="242"/>
    <col min="14596" max="14596" width="32.6640625" style="242" bestFit="1" customWidth="1"/>
    <col min="14597" max="14598" width="11" style="242"/>
    <col min="14599" max="14599" width="42.5" style="242" customWidth="1"/>
    <col min="14600" max="14600" width="17.6640625" style="242" bestFit="1" customWidth="1"/>
    <col min="14601" max="14845" width="11" style="242"/>
    <col min="14846" max="14846" width="24.1640625" style="242" customWidth="1"/>
    <col min="14847" max="14849" width="11" style="242"/>
    <col min="14850" max="14850" width="20.6640625" style="242" customWidth="1"/>
    <col min="14851" max="14851" width="11" style="242"/>
    <col min="14852" max="14852" width="32.6640625" style="242" bestFit="1" customWidth="1"/>
    <col min="14853" max="14854" width="11" style="242"/>
    <col min="14855" max="14855" width="42.5" style="242" customWidth="1"/>
    <col min="14856" max="14856" width="17.6640625" style="242" bestFit="1" customWidth="1"/>
    <col min="14857" max="15101" width="11" style="242"/>
    <col min="15102" max="15102" width="24.1640625" style="242" customWidth="1"/>
    <col min="15103" max="15105" width="11" style="242"/>
    <col min="15106" max="15106" width="20.6640625" style="242" customWidth="1"/>
    <col min="15107" max="15107" width="11" style="242"/>
    <col min="15108" max="15108" width="32.6640625" style="242" bestFit="1" customWidth="1"/>
    <col min="15109" max="15110" width="11" style="242"/>
    <col min="15111" max="15111" width="42.5" style="242" customWidth="1"/>
    <col min="15112" max="15112" width="17.6640625" style="242" bestFit="1" customWidth="1"/>
    <col min="15113" max="15357" width="11" style="242"/>
    <col min="15358" max="15358" width="24.1640625" style="242" customWidth="1"/>
    <col min="15359" max="15361" width="11" style="242"/>
    <col min="15362" max="15362" width="20.6640625" style="242" customWidth="1"/>
    <col min="15363" max="15363" width="11" style="242"/>
    <col min="15364" max="15364" width="32.6640625" style="242" bestFit="1" customWidth="1"/>
    <col min="15365" max="15366" width="11" style="242"/>
    <col min="15367" max="15367" width="42.5" style="242" customWidth="1"/>
    <col min="15368" max="15368" width="17.6640625" style="242" bestFit="1" customWidth="1"/>
    <col min="15369" max="15613" width="11" style="242"/>
    <col min="15614" max="15614" width="24.1640625" style="242" customWidth="1"/>
    <col min="15615" max="15617" width="11" style="242"/>
    <col min="15618" max="15618" width="20.6640625" style="242" customWidth="1"/>
    <col min="15619" max="15619" width="11" style="242"/>
    <col min="15620" max="15620" width="32.6640625" style="242" bestFit="1" customWidth="1"/>
    <col min="15621" max="15622" width="11" style="242"/>
    <col min="15623" max="15623" width="42.5" style="242" customWidth="1"/>
    <col min="15624" max="15624" width="17.6640625" style="242" bestFit="1" customWidth="1"/>
    <col min="15625" max="15869" width="11" style="242"/>
    <col min="15870" max="15870" width="24.1640625" style="242" customWidth="1"/>
    <col min="15871" max="15873" width="11" style="242"/>
    <col min="15874" max="15874" width="20.6640625" style="242" customWidth="1"/>
    <col min="15875" max="15875" width="11" style="242"/>
    <col min="15876" max="15876" width="32.6640625" style="242" bestFit="1" customWidth="1"/>
    <col min="15877" max="15878" width="11" style="242"/>
    <col min="15879" max="15879" width="42.5" style="242" customWidth="1"/>
    <col min="15880" max="15880" width="17.6640625" style="242" bestFit="1" customWidth="1"/>
    <col min="15881" max="16125" width="11" style="242"/>
    <col min="16126" max="16126" width="24.1640625" style="242" customWidth="1"/>
    <col min="16127" max="16129" width="11" style="242"/>
    <col min="16130" max="16130" width="20.6640625" style="242" customWidth="1"/>
    <col min="16131" max="16131" width="11" style="242"/>
    <col min="16132" max="16132" width="32.6640625" style="242" bestFit="1" customWidth="1"/>
    <col min="16133" max="16134" width="11" style="242"/>
    <col min="16135" max="16135" width="42.5" style="242" customWidth="1"/>
    <col min="16136" max="16136" width="17.6640625" style="242" bestFit="1" customWidth="1"/>
    <col min="16137" max="16384" width="11" style="242"/>
  </cols>
  <sheetData>
    <row r="1" spans="1:8" s="224" customFormat="1" ht="22" customHeight="1">
      <c r="A1" s="338" t="s">
        <v>188</v>
      </c>
      <c r="B1" s="338"/>
      <c r="C1" s="222"/>
      <c r="D1" s="339" t="s">
        <v>189</v>
      </c>
      <c r="E1" s="340" t="s">
        <v>190</v>
      </c>
      <c r="F1" s="340"/>
      <c r="G1" s="340"/>
      <c r="H1" s="223"/>
    </row>
    <row r="2" spans="1:8" s="224" customFormat="1" ht="22" customHeight="1">
      <c r="A2" s="225" t="s">
        <v>27</v>
      </c>
      <c r="B2" s="221" t="s">
        <v>191</v>
      </c>
      <c r="C2" s="222" t="s">
        <v>191</v>
      </c>
      <c r="D2" s="339"/>
      <c r="E2" s="221" t="s">
        <v>192</v>
      </c>
      <c r="F2" s="221" t="s">
        <v>193</v>
      </c>
      <c r="G2" s="221" t="s">
        <v>194</v>
      </c>
      <c r="H2" s="223"/>
    </row>
    <row r="3" spans="1:8" s="224" customFormat="1" ht="22" customHeight="1">
      <c r="A3" s="337" t="s">
        <v>195</v>
      </c>
      <c r="B3" s="227" t="s">
        <v>196</v>
      </c>
      <c r="C3" s="228" t="s">
        <v>197</v>
      </c>
      <c r="D3" s="228" t="s">
        <v>198</v>
      </c>
      <c r="E3" s="228">
        <v>2307</v>
      </c>
      <c r="F3" s="229">
        <v>0.14000000000000001</v>
      </c>
      <c r="G3" s="230">
        <v>2.1999999999999999E-2</v>
      </c>
      <c r="H3" s="223"/>
    </row>
    <row r="4" spans="1:8" s="224" customFormat="1" ht="22" customHeight="1">
      <c r="A4" s="337"/>
      <c r="B4" s="227" t="s">
        <v>196</v>
      </c>
      <c r="C4" s="228" t="s">
        <v>199</v>
      </c>
      <c r="D4" s="228" t="s">
        <v>200</v>
      </c>
      <c r="E4" s="228">
        <v>2307</v>
      </c>
      <c r="F4" s="229">
        <v>0.23</v>
      </c>
      <c r="G4" s="231">
        <v>0.47</v>
      </c>
      <c r="H4" s="223"/>
    </row>
    <row r="5" spans="1:8" s="224" customFormat="1" ht="22" customHeight="1">
      <c r="A5" s="337"/>
      <c r="B5" s="227" t="s">
        <v>196</v>
      </c>
      <c r="C5" s="228" t="s">
        <v>201</v>
      </c>
      <c r="D5" s="228" t="s">
        <v>202</v>
      </c>
      <c r="E5" s="228">
        <v>2307</v>
      </c>
      <c r="F5" s="229">
        <v>0.32</v>
      </c>
      <c r="G5" s="231">
        <v>0.66</v>
      </c>
      <c r="H5" s="223"/>
    </row>
    <row r="6" spans="1:8" s="224" customFormat="1" ht="22" customHeight="1">
      <c r="A6" s="337"/>
      <c r="B6" s="227" t="s">
        <v>196</v>
      </c>
      <c r="C6" s="228" t="s">
        <v>203</v>
      </c>
      <c r="D6" s="228" t="s">
        <v>204</v>
      </c>
      <c r="E6" s="228">
        <v>2307</v>
      </c>
      <c r="F6" s="229">
        <v>0.52</v>
      </c>
      <c r="G6" s="231">
        <v>0.2</v>
      </c>
      <c r="H6" s="223"/>
    </row>
    <row r="7" spans="1:8" s="224" customFormat="1" ht="22" customHeight="1">
      <c r="A7" s="337"/>
      <c r="B7" s="227" t="s">
        <v>196</v>
      </c>
      <c r="C7" s="228" t="s">
        <v>205</v>
      </c>
      <c r="D7" s="228" t="s">
        <v>206</v>
      </c>
      <c r="E7" s="228">
        <v>2307</v>
      </c>
      <c r="F7" s="229">
        <v>0.46</v>
      </c>
      <c r="G7" s="230">
        <v>2.8000000000000001E-2</v>
      </c>
      <c r="H7" s="223"/>
    </row>
    <row r="8" spans="1:8" s="224" customFormat="1" ht="22" customHeight="1">
      <c r="A8" s="337" t="s">
        <v>207</v>
      </c>
      <c r="B8" s="227" t="s">
        <v>208</v>
      </c>
      <c r="C8" s="228" t="s">
        <v>197</v>
      </c>
      <c r="D8" s="228" t="s">
        <v>209</v>
      </c>
      <c r="E8" s="228">
        <v>2307</v>
      </c>
      <c r="F8" s="229">
        <v>0.14000000000000001</v>
      </c>
      <c r="G8" s="230">
        <v>2.1999999999999999E-2</v>
      </c>
      <c r="H8" s="223"/>
    </row>
    <row r="9" spans="1:8" s="224" customFormat="1" ht="22" customHeight="1">
      <c r="A9" s="337"/>
      <c r="B9" s="227" t="s">
        <v>208</v>
      </c>
      <c r="C9" s="228" t="s">
        <v>199</v>
      </c>
      <c r="D9" s="228" t="s">
        <v>210</v>
      </c>
      <c r="E9" s="228">
        <v>2307</v>
      </c>
      <c r="F9" s="231">
        <v>0.24</v>
      </c>
      <c r="G9" s="231">
        <v>0.57999999999999996</v>
      </c>
      <c r="H9" s="223"/>
    </row>
    <row r="10" spans="1:8" s="224" customFormat="1" ht="22" customHeight="1">
      <c r="A10" s="337"/>
      <c r="B10" s="227" t="s">
        <v>208</v>
      </c>
      <c r="C10" s="228" t="s">
        <v>201</v>
      </c>
      <c r="D10" s="228" t="s">
        <v>211</v>
      </c>
      <c r="E10" s="228">
        <v>2307</v>
      </c>
      <c r="F10" s="231">
        <v>0.21</v>
      </c>
      <c r="G10" s="231">
        <v>0.66</v>
      </c>
      <c r="H10" s="223"/>
    </row>
    <row r="11" spans="1:8" s="224" customFormat="1" ht="22" customHeight="1">
      <c r="A11" s="337"/>
      <c r="B11" s="227" t="s">
        <v>208</v>
      </c>
      <c r="C11" s="228" t="s">
        <v>203</v>
      </c>
      <c r="D11" s="228" t="s">
        <v>212</v>
      </c>
      <c r="E11" s="228">
        <v>2307</v>
      </c>
      <c r="F11" s="231">
        <v>0.43</v>
      </c>
      <c r="G11" s="231">
        <v>0.2</v>
      </c>
      <c r="H11" s="223"/>
    </row>
    <row r="12" spans="1:8" s="224" customFormat="1" ht="22" customHeight="1">
      <c r="A12" s="337"/>
      <c r="B12" s="227" t="s">
        <v>208</v>
      </c>
      <c r="C12" s="228" t="s">
        <v>205</v>
      </c>
      <c r="D12" s="228" t="s">
        <v>213</v>
      </c>
      <c r="E12" s="228">
        <v>2307</v>
      </c>
      <c r="F12" s="231">
        <v>0.56000000000000005</v>
      </c>
      <c r="G12" s="230">
        <v>2.8000000000000001E-2</v>
      </c>
      <c r="H12" s="223"/>
    </row>
    <row r="13" spans="1:8" s="224" customFormat="1" ht="22" customHeight="1">
      <c r="A13" s="337" t="s">
        <v>214</v>
      </c>
      <c r="B13" s="227" t="s">
        <v>215</v>
      </c>
      <c r="C13" s="227" t="s">
        <v>216</v>
      </c>
      <c r="D13" s="227" t="s">
        <v>217</v>
      </c>
      <c r="E13" s="228">
        <v>2307</v>
      </c>
      <c r="F13" s="230">
        <v>6.8000000000000005E-2</v>
      </c>
      <c r="G13" s="227">
        <v>0.2</v>
      </c>
      <c r="H13" s="223"/>
    </row>
    <row r="14" spans="1:8" s="232" customFormat="1" ht="22" customHeight="1">
      <c r="A14" s="337"/>
      <c r="B14" s="227" t="s">
        <v>215</v>
      </c>
      <c r="C14" s="228" t="s">
        <v>205</v>
      </c>
      <c r="D14" s="228" t="s">
        <v>218</v>
      </c>
      <c r="E14" s="228">
        <v>2307</v>
      </c>
      <c r="F14" s="227">
        <v>0.28999999999999998</v>
      </c>
      <c r="G14" s="230">
        <v>4.7E-2</v>
      </c>
      <c r="H14" s="223"/>
    </row>
    <row r="15" spans="1:8" s="232" customFormat="1" ht="22" customHeight="1">
      <c r="A15" s="337"/>
      <c r="B15" s="227" t="s">
        <v>215</v>
      </c>
      <c r="C15" s="227" t="s">
        <v>219</v>
      </c>
      <c r="D15" s="227" t="s">
        <v>220</v>
      </c>
      <c r="E15" s="228">
        <v>2307</v>
      </c>
      <c r="F15" s="227">
        <v>0.49</v>
      </c>
      <c r="G15" s="230">
        <v>8.4000000000000005E-2</v>
      </c>
      <c r="H15" s="223"/>
    </row>
    <row r="16" spans="1:8" s="232" customFormat="1" ht="22" customHeight="1">
      <c r="A16" s="337" t="s">
        <v>221</v>
      </c>
      <c r="B16" s="341" t="s">
        <v>222</v>
      </c>
      <c r="C16" s="228" t="s">
        <v>205</v>
      </c>
      <c r="D16" s="228" t="s">
        <v>223</v>
      </c>
      <c r="E16" s="228">
        <v>2307</v>
      </c>
      <c r="F16" s="227">
        <v>0.77</v>
      </c>
      <c r="G16" s="227">
        <v>4.1000000000000002E-2</v>
      </c>
      <c r="H16" s="223"/>
    </row>
    <row r="17" spans="1:8" s="232" customFormat="1" ht="22" customHeight="1">
      <c r="A17" s="337"/>
      <c r="B17" s="341"/>
      <c r="C17" s="227" t="s">
        <v>219</v>
      </c>
      <c r="D17" s="227" t="s">
        <v>224</v>
      </c>
      <c r="E17" s="228">
        <v>2307</v>
      </c>
      <c r="F17" s="227">
        <v>2.2999999999999998</v>
      </c>
      <c r="G17" s="227">
        <v>4.8000000000000001E-2</v>
      </c>
      <c r="H17" s="223"/>
    </row>
    <row r="18" spans="1:8" s="232" customFormat="1" ht="22" customHeight="1">
      <c r="A18" s="337" t="s">
        <v>225</v>
      </c>
      <c r="B18" s="227" t="s">
        <v>226</v>
      </c>
      <c r="C18" s="227" t="s">
        <v>227</v>
      </c>
      <c r="D18" s="227" t="s">
        <v>228</v>
      </c>
      <c r="E18" s="228">
        <v>2681</v>
      </c>
      <c r="F18" s="230">
        <v>5.0999999999999997E-2</v>
      </c>
      <c r="G18" s="231">
        <v>0.22</v>
      </c>
      <c r="H18" s="223"/>
    </row>
    <row r="19" spans="1:8" s="232" customFormat="1" ht="22" customHeight="1">
      <c r="A19" s="337"/>
      <c r="B19" s="227" t="s">
        <v>226</v>
      </c>
      <c r="C19" s="227" t="s">
        <v>229</v>
      </c>
      <c r="D19" s="227" t="s">
        <v>230</v>
      </c>
      <c r="E19" s="228">
        <v>2681</v>
      </c>
      <c r="F19" s="230">
        <v>6.8000000000000005E-2</v>
      </c>
      <c r="G19" s="231">
        <v>0.21</v>
      </c>
      <c r="H19" s="223"/>
    </row>
    <row r="20" spans="1:8" s="232" customFormat="1" ht="22" customHeight="1">
      <c r="A20" s="337"/>
      <c r="B20" s="227" t="s">
        <v>226</v>
      </c>
      <c r="C20" s="227" t="s">
        <v>219</v>
      </c>
      <c r="D20" s="227" t="s">
        <v>231</v>
      </c>
      <c r="E20" s="228">
        <v>2681</v>
      </c>
      <c r="F20" s="230">
        <v>0.1</v>
      </c>
      <c r="G20" s="231">
        <v>0.16</v>
      </c>
      <c r="H20" s="223"/>
    </row>
    <row r="21" spans="1:8" s="232" customFormat="1" ht="22" customHeight="1">
      <c r="A21" s="337" t="s">
        <v>232</v>
      </c>
      <c r="B21" s="227" t="s">
        <v>233</v>
      </c>
      <c r="C21" s="227" t="s">
        <v>227</v>
      </c>
      <c r="D21" s="227" t="s">
        <v>234</v>
      </c>
      <c r="E21" s="228">
        <v>2681</v>
      </c>
      <c r="F21" s="230">
        <v>6.8000000000000005E-2</v>
      </c>
      <c r="G21" s="231">
        <v>0.22</v>
      </c>
      <c r="H21" s="223"/>
    </row>
    <row r="22" spans="1:8" s="232" customFormat="1" ht="22" customHeight="1">
      <c r="A22" s="337"/>
      <c r="B22" s="227" t="s">
        <v>233</v>
      </c>
      <c r="C22" s="227" t="s">
        <v>229</v>
      </c>
      <c r="D22" s="227" t="s">
        <v>235</v>
      </c>
      <c r="E22" s="228">
        <v>2681</v>
      </c>
      <c r="F22" s="230">
        <v>6.8000000000000005E-2</v>
      </c>
      <c r="G22" s="231">
        <v>0.21</v>
      </c>
      <c r="H22" s="223"/>
    </row>
    <row r="23" spans="1:8" s="232" customFormat="1" ht="22" customHeight="1">
      <c r="A23" s="337"/>
      <c r="B23" s="227" t="s">
        <v>233</v>
      </c>
      <c r="C23" s="227" t="s">
        <v>219</v>
      </c>
      <c r="D23" s="227" t="s">
        <v>236</v>
      </c>
      <c r="E23" s="228">
        <v>2681</v>
      </c>
      <c r="F23" s="230">
        <v>8.5000000000000006E-2</v>
      </c>
      <c r="G23" s="231">
        <v>0.16</v>
      </c>
      <c r="H23" s="223"/>
    </row>
    <row r="24" spans="1:8" s="232" customFormat="1" ht="22" customHeight="1">
      <c r="A24" s="337" t="s">
        <v>237</v>
      </c>
      <c r="B24" s="227" t="s">
        <v>238</v>
      </c>
      <c r="C24" s="227" t="s">
        <v>227</v>
      </c>
      <c r="D24" s="227" t="s">
        <v>239</v>
      </c>
      <c r="E24" s="228">
        <v>2681</v>
      </c>
      <c r="F24" s="231">
        <v>0.11</v>
      </c>
      <c r="G24" s="230">
        <v>0.151</v>
      </c>
      <c r="H24" s="223"/>
    </row>
    <row r="25" spans="1:8" s="232" customFormat="1" ht="22" customHeight="1">
      <c r="A25" s="337"/>
      <c r="B25" s="227" t="s">
        <v>238</v>
      </c>
      <c r="C25" s="227" t="s">
        <v>229</v>
      </c>
      <c r="D25" s="227" t="s">
        <v>240</v>
      </c>
      <c r="E25" s="228">
        <v>2681</v>
      </c>
      <c r="F25" s="231">
        <v>0.14000000000000001</v>
      </c>
      <c r="G25" s="230">
        <v>8.2000000000000003E-2</v>
      </c>
      <c r="H25" s="223"/>
    </row>
    <row r="26" spans="1:8" s="232" customFormat="1" ht="22" customHeight="1">
      <c r="A26" s="337"/>
      <c r="B26" s="227" t="s">
        <v>238</v>
      </c>
      <c r="C26" s="227" t="s">
        <v>219</v>
      </c>
      <c r="D26" s="227" t="s">
        <v>241</v>
      </c>
      <c r="E26" s="228">
        <v>2681</v>
      </c>
      <c r="F26" s="231">
        <v>0.15</v>
      </c>
      <c r="G26" s="230">
        <v>7.4999999999999997E-2</v>
      </c>
      <c r="H26" s="223"/>
    </row>
    <row r="27" spans="1:8" s="232" customFormat="1" ht="22" customHeight="1">
      <c r="A27" s="226" t="s">
        <v>242</v>
      </c>
      <c r="B27" s="227" t="s">
        <v>243</v>
      </c>
      <c r="C27" s="227" t="s">
        <v>243</v>
      </c>
      <c r="D27" s="227" t="s">
        <v>243</v>
      </c>
      <c r="E27" s="229">
        <v>1.9</v>
      </c>
      <c r="F27" s="233">
        <v>8.9999999999999993E-3</v>
      </c>
      <c r="G27" s="233">
        <v>6.0000000000000002E-5</v>
      </c>
      <c r="H27" s="223"/>
    </row>
    <row r="28" spans="1:8" s="224" customFormat="1" ht="22" customHeight="1">
      <c r="A28" s="226" t="s">
        <v>244</v>
      </c>
      <c r="B28" s="227" t="s">
        <v>245</v>
      </c>
      <c r="C28" s="227" t="s">
        <v>245</v>
      </c>
      <c r="D28" s="227" t="s">
        <v>245</v>
      </c>
      <c r="E28" s="228">
        <v>1515</v>
      </c>
      <c r="F28" s="231">
        <v>0.64</v>
      </c>
      <c r="G28" s="230">
        <v>2.8000000000000001E-2</v>
      </c>
      <c r="H28" s="223"/>
    </row>
    <row r="29" spans="1:8" s="224" customFormat="1" ht="22" customHeight="1">
      <c r="A29" s="226" t="s">
        <v>246</v>
      </c>
      <c r="B29" s="227" t="s">
        <v>247</v>
      </c>
      <c r="C29" s="227" t="s">
        <v>247</v>
      </c>
      <c r="D29" s="227" t="s">
        <v>247</v>
      </c>
      <c r="E29" s="228">
        <v>2307</v>
      </c>
      <c r="F29" s="231">
        <v>10.61</v>
      </c>
      <c r="G29" s="230">
        <v>1.2999999999999999E-2</v>
      </c>
      <c r="H29" s="223"/>
    </row>
    <row r="30" spans="1:8" s="224" customFormat="1" ht="22" customHeight="1">
      <c r="A30" s="226" t="s">
        <v>248</v>
      </c>
      <c r="B30" s="227" t="s">
        <v>249</v>
      </c>
      <c r="C30" s="227" t="s">
        <v>249</v>
      </c>
      <c r="D30" s="227" t="s">
        <v>249</v>
      </c>
      <c r="E30" s="228">
        <v>2681</v>
      </c>
      <c r="F30" s="230">
        <v>7.2999999999999995E-2</v>
      </c>
      <c r="G30" s="230">
        <v>2.1999999999999999E-2</v>
      </c>
      <c r="H30" s="223"/>
    </row>
    <row r="31" spans="1:8" s="224" customFormat="1" ht="22" customHeight="1">
      <c r="A31" s="234" t="s">
        <v>250</v>
      </c>
      <c r="B31" s="235"/>
      <c r="C31" s="236"/>
      <c r="D31" s="236" t="s">
        <v>251</v>
      </c>
      <c r="E31" s="236">
        <v>0</v>
      </c>
      <c r="F31" s="236">
        <v>0</v>
      </c>
      <c r="G31" s="236">
        <v>0</v>
      </c>
      <c r="H31" s="223"/>
    </row>
    <row r="32" spans="1:8" s="224" customFormat="1" ht="22" customHeight="1">
      <c r="A32" s="237"/>
      <c r="B32" s="238"/>
      <c r="C32" s="239"/>
      <c r="D32" s="239"/>
      <c r="E32" s="239"/>
      <c r="F32" s="239"/>
      <c r="G32" s="240"/>
      <c r="H32" s="223"/>
    </row>
    <row r="33" spans="1:8" s="224" customFormat="1" ht="22" customHeight="1">
      <c r="A33" s="241"/>
      <c r="B33" s="238"/>
      <c r="C33" s="239"/>
      <c r="D33" s="239"/>
      <c r="E33" s="239"/>
      <c r="F33" s="239"/>
      <c r="G33" s="239"/>
      <c r="H33" s="223"/>
    </row>
    <row r="34" spans="1:8" s="224" customFormat="1" ht="22" customHeight="1">
      <c r="A34" s="241"/>
      <c r="B34" s="238"/>
      <c r="C34" s="239"/>
      <c r="D34" s="239"/>
      <c r="E34" s="239"/>
      <c r="F34" s="239"/>
      <c r="G34" s="239"/>
      <c r="H34" s="223"/>
    </row>
    <row r="35" spans="1:8" s="224" customFormat="1" ht="22" customHeight="1">
      <c r="A35" s="241"/>
      <c r="B35" s="238"/>
      <c r="C35" s="239"/>
      <c r="D35" s="239"/>
      <c r="E35" s="239"/>
      <c r="F35" s="239"/>
      <c r="G35" s="239"/>
      <c r="H35" s="223"/>
    </row>
    <row r="36" spans="1:8" s="224" customFormat="1" ht="22" customHeight="1">
      <c r="A36" s="241"/>
      <c r="B36" s="238"/>
      <c r="C36" s="239"/>
      <c r="D36" s="239"/>
      <c r="E36" s="239"/>
      <c r="F36" s="239"/>
      <c r="G36" s="239"/>
      <c r="H36" s="223"/>
    </row>
    <row r="37" spans="1:8" s="224" customFormat="1" ht="22" customHeight="1">
      <c r="A37" s="241"/>
      <c r="B37" s="238"/>
      <c r="C37" s="239"/>
      <c r="D37" s="239"/>
      <c r="E37" s="239"/>
      <c r="F37" s="239"/>
      <c r="G37" s="239"/>
      <c r="H37" s="223"/>
    </row>
    <row r="38" spans="1:8" s="224" customFormat="1" ht="22" customHeight="1">
      <c r="A38" s="241"/>
      <c r="B38" s="238"/>
      <c r="C38" s="239"/>
      <c r="D38" s="239"/>
      <c r="E38" s="239"/>
      <c r="F38" s="239"/>
      <c r="G38" s="239"/>
      <c r="H38" s="223"/>
    </row>
    <row r="39" spans="1:8" s="224" customFormat="1" ht="22" customHeight="1">
      <c r="A39" s="241"/>
      <c r="B39" s="238"/>
      <c r="C39" s="239"/>
      <c r="D39" s="239"/>
      <c r="E39" s="239"/>
      <c r="F39" s="239"/>
      <c r="G39" s="239"/>
      <c r="H39" s="223"/>
    </row>
    <row r="40" spans="1:8" s="224" customFormat="1" ht="22" customHeight="1">
      <c r="A40" s="241"/>
      <c r="B40" s="238"/>
      <c r="C40" s="239"/>
      <c r="D40" s="239"/>
      <c r="E40" s="239"/>
      <c r="F40" s="239"/>
      <c r="G40" s="239"/>
      <c r="H40" s="223"/>
    </row>
    <row r="41" spans="1:8" s="224" customFormat="1" ht="22" customHeight="1">
      <c r="A41" s="241"/>
      <c r="B41" s="238"/>
      <c r="C41" s="239"/>
      <c r="D41" s="239"/>
      <c r="E41" s="239"/>
      <c r="F41" s="239"/>
      <c r="G41" s="239"/>
      <c r="H41" s="223"/>
    </row>
    <row r="42" spans="1:8" s="224" customFormat="1" ht="22" customHeight="1">
      <c r="A42" s="241"/>
      <c r="B42" s="238"/>
      <c r="C42" s="239"/>
      <c r="D42" s="239"/>
      <c r="E42" s="239"/>
      <c r="F42" s="239"/>
      <c r="G42" s="239"/>
      <c r="H42" s="223"/>
    </row>
    <row r="43" spans="1:8" s="224" customFormat="1" ht="22" customHeight="1">
      <c r="A43" s="241"/>
      <c r="B43" s="238"/>
      <c r="C43" s="239"/>
      <c r="D43" s="239"/>
      <c r="E43" s="239"/>
      <c r="F43" s="239"/>
      <c r="G43" s="239"/>
      <c r="H43" s="223"/>
    </row>
    <row r="44" spans="1:8" s="224" customFormat="1" ht="22" customHeight="1">
      <c r="A44" s="241"/>
      <c r="B44" s="238"/>
      <c r="C44" s="239"/>
      <c r="D44" s="239"/>
      <c r="E44" s="239"/>
      <c r="F44" s="239"/>
      <c r="G44" s="239"/>
      <c r="H44" s="223"/>
    </row>
    <row r="45" spans="1:8" s="224" customFormat="1" ht="22" customHeight="1">
      <c r="A45" s="241"/>
      <c r="B45" s="238"/>
      <c r="C45" s="239"/>
      <c r="D45" s="239"/>
      <c r="E45" s="239"/>
      <c r="F45" s="239"/>
      <c r="G45" s="239"/>
      <c r="H45" s="223"/>
    </row>
    <row r="46" spans="1:8" s="224" customFormat="1" ht="22" customHeight="1">
      <c r="A46" s="241"/>
      <c r="B46" s="238"/>
      <c r="C46" s="239"/>
      <c r="D46" s="239"/>
      <c r="E46" s="239"/>
      <c r="F46" s="239"/>
      <c r="G46" s="239"/>
      <c r="H46" s="223"/>
    </row>
    <row r="47" spans="1:8" s="224" customFormat="1" ht="22" customHeight="1">
      <c r="A47" s="241"/>
      <c r="B47" s="238"/>
      <c r="C47" s="239"/>
      <c r="D47" s="239"/>
      <c r="E47" s="239"/>
      <c r="F47" s="239"/>
      <c r="G47" s="239"/>
      <c r="H47" s="223"/>
    </row>
    <row r="48" spans="1:8" s="224" customFormat="1" ht="22" customHeight="1">
      <c r="A48" s="241"/>
      <c r="B48" s="238"/>
      <c r="C48" s="239"/>
      <c r="D48" s="239"/>
      <c r="E48" s="239"/>
      <c r="F48" s="239"/>
      <c r="G48" s="239"/>
      <c r="H48" s="223"/>
    </row>
    <row r="49" spans="1:8" s="224" customFormat="1" ht="22" customHeight="1">
      <c r="A49" s="241"/>
      <c r="B49" s="238"/>
      <c r="C49" s="239"/>
      <c r="D49" s="239"/>
      <c r="E49" s="239"/>
      <c r="F49" s="239"/>
      <c r="G49" s="239"/>
      <c r="H49" s="223"/>
    </row>
    <row r="50" spans="1:8" s="224" customFormat="1" ht="22" customHeight="1">
      <c r="A50" s="241"/>
      <c r="B50" s="238"/>
      <c r="C50" s="239"/>
      <c r="D50" s="239"/>
      <c r="E50" s="239"/>
      <c r="F50" s="239"/>
      <c r="G50" s="239"/>
      <c r="H50" s="223"/>
    </row>
    <row r="51" spans="1:8" s="224" customFormat="1" ht="22" customHeight="1">
      <c r="A51" s="241"/>
      <c r="B51" s="238"/>
      <c r="C51" s="239"/>
      <c r="D51" s="239"/>
      <c r="E51" s="239"/>
      <c r="F51" s="239"/>
      <c r="G51" s="239"/>
      <c r="H51" s="223"/>
    </row>
    <row r="52" spans="1:8" s="224" customFormat="1" ht="22" customHeight="1">
      <c r="A52" s="241"/>
      <c r="B52" s="238"/>
      <c r="C52" s="239"/>
      <c r="D52" s="239"/>
      <c r="E52" s="239"/>
      <c r="F52" s="239"/>
      <c r="G52" s="239"/>
      <c r="H52" s="223"/>
    </row>
    <row r="53" spans="1:8" s="224" customFormat="1" ht="22" customHeight="1">
      <c r="A53" s="241"/>
      <c r="B53" s="238"/>
      <c r="C53" s="239"/>
      <c r="D53" s="239"/>
      <c r="E53" s="239"/>
      <c r="F53" s="239"/>
      <c r="G53" s="239"/>
      <c r="H53" s="223"/>
    </row>
    <row r="54" spans="1:8" s="224" customFormat="1" ht="22" customHeight="1">
      <c r="A54" s="241"/>
      <c r="B54" s="238"/>
      <c r="C54" s="239"/>
      <c r="D54" s="239"/>
      <c r="E54" s="239"/>
      <c r="F54" s="239"/>
      <c r="G54" s="239"/>
      <c r="H54" s="223"/>
    </row>
    <row r="55" spans="1:8" s="224" customFormat="1" ht="22" customHeight="1">
      <c r="A55" s="241"/>
      <c r="B55" s="238"/>
      <c r="C55" s="239"/>
      <c r="D55" s="239"/>
      <c r="E55" s="239"/>
      <c r="F55" s="239"/>
      <c r="G55" s="239"/>
      <c r="H55" s="223"/>
    </row>
    <row r="56" spans="1:8" s="224" customFormat="1" ht="22" customHeight="1">
      <c r="A56" s="241"/>
      <c r="B56" s="238"/>
      <c r="C56" s="239"/>
      <c r="D56" s="239"/>
      <c r="E56" s="239"/>
      <c r="F56" s="239"/>
      <c r="G56" s="239"/>
      <c r="H56" s="223"/>
    </row>
    <row r="57" spans="1:8" s="224" customFormat="1" ht="22" customHeight="1">
      <c r="A57" s="241"/>
      <c r="B57" s="238"/>
      <c r="C57" s="239"/>
      <c r="D57" s="239"/>
      <c r="E57" s="239"/>
      <c r="F57" s="239"/>
      <c r="G57" s="239"/>
      <c r="H57" s="223"/>
    </row>
    <row r="58" spans="1:8" s="224" customFormat="1" ht="22" customHeight="1">
      <c r="A58" s="241"/>
      <c r="B58" s="238"/>
      <c r="C58" s="239"/>
      <c r="D58" s="239"/>
      <c r="E58" s="239"/>
      <c r="F58" s="239"/>
      <c r="G58" s="239"/>
      <c r="H58" s="223"/>
    </row>
    <row r="59" spans="1:8" s="224" customFormat="1" ht="22" customHeight="1">
      <c r="A59" s="241"/>
      <c r="B59" s="238"/>
      <c r="C59" s="239"/>
      <c r="D59" s="239"/>
      <c r="E59" s="239"/>
      <c r="F59" s="239"/>
      <c r="G59" s="239"/>
      <c r="H59" s="223"/>
    </row>
    <row r="60" spans="1:8" s="224" customFormat="1" ht="22" customHeight="1">
      <c r="A60" s="241"/>
      <c r="B60" s="238"/>
      <c r="C60" s="239"/>
      <c r="D60" s="239"/>
      <c r="E60" s="239"/>
      <c r="F60" s="239"/>
      <c r="G60" s="239"/>
      <c r="H60" s="223"/>
    </row>
    <row r="61" spans="1:8" s="224" customFormat="1" ht="22" customHeight="1">
      <c r="A61" s="241"/>
      <c r="B61" s="238"/>
      <c r="C61" s="239"/>
      <c r="D61" s="239"/>
      <c r="E61" s="239"/>
      <c r="F61" s="239"/>
      <c r="G61" s="239"/>
      <c r="H61" s="223"/>
    </row>
    <row r="62" spans="1:8" s="224" customFormat="1" ht="22" customHeight="1">
      <c r="A62" s="241"/>
      <c r="B62" s="238"/>
      <c r="C62" s="239"/>
      <c r="D62" s="239"/>
      <c r="E62" s="239"/>
      <c r="F62" s="239"/>
      <c r="G62" s="239"/>
      <c r="H62" s="223"/>
    </row>
    <row r="63" spans="1:8" s="224" customFormat="1" ht="22" customHeight="1">
      <c r="A63" s="241"/>
      <c r="B63" s="238"/>
      <c r="C63" s="239"/>
      <c r="D63" s="239"/>
      <c r="E63" s="239"/>
      <c r="F63" s="239"/>
      <c r="G63" s="239"/>
      <c r="H63" s="223"/>
    </row>
    <row r="64" spans="1:8" s="224" customFormat="1" ht="22" customHeight="1">
      <c r="A64" s="241"/>
      <c r="B64" s="238"/>
      <c r="C64" s="239"/>
      <c r="D64" s="239"/>
      <c r="E64" s="239"/>
      <c r="F64" s="239"/>
      <c r="G64" s="239"/>
      <c r="H64" s="223"/>
    </row>
    <row r="65" spans="1:8" s="224" customFormat="1" ht="22" customHeight="1">
      <c r="A65" s="241"/>
      <c r="B65" s="238"/>
      <c r="C65" s="239"/>
      <c r="D65" s="239"/>
      <c r="E65" s="239"/>
      <c r="F65" s="239"/>
      <c r="G65" s="239"/>
      <c r="H65" s="223"/>
    </row>
    <row r="66" spans="1:8" s="224" customFormat="1" ht="22" customHeight="1">
      <c r="A66" s="241"/>
      <c r="B66" s="238"/>
      <c r="C66" s="239"/>
      <c r="D66" s="239"/>
      <c r="E66" s="239"/>
      <c r="F66" s="239"/>
      <c r="G66" s="239"/>
      <c r="H66" s="223"/>
    </row>
    <row r="67" spans="1:8" s="224" customFormat="1" ht="22" customHeight="1">
      <c r="A67" s="241"/>
      <c r="B67" s="238"/>
      <c r="C67" s="239"/>
      <c r="D67" s="239"/>
      <c r="E67" s="239"/>
      <c r="F67" s="239"/>
      <c r="G67" s="239"/>
      <c r="H67" s="223"/>
    </row>
    <row r="68" spans="1:8" s="224" customFormat="1" ht="22" customHeight="1">
      <c r="A68" s="241"/>
      <c r="B68" s="238"/>
      <c r="C68" s="239"/>
      <c r="D68" s="239"/>
      <c r="E68" s="239"/>
      <c r="F68" s="239"/>
      <c r="G68" s="239"/>
      <c r="H68" s="223"/>
    </row>
    <row r="69" spans="1:8" s="224" customFormat="1" ht="22" customHeight="1">
      <c r="A69" s="241"/>
      <c r="B69" s="238"/>
      <c r="C69" s="239"/>
      <c r="D69" s="239"/>
      <c r="E69" s="239"/>
      <c r="F69" s="239"/>
      <c r="G69" s="239"/>
      <c r="H69" s="223"/>
    </row>
    <row r="70" spans="1:8" s="224" customFormat="1" ht="22" customHeight="1">
      <c r="A70" s="241"/>
      <c r="B70" s="238"/>
      <c r="C70" s="239"/>
      <c r="D70" s="239"/>
      <c r="E70" s="239"/>
      <c r="F70" s="239"/>
      <c r="G70" s="239"/>
      <c r="H70" s="223"/>
    </row>
    <row r="71" spans="1:8" s="224" customFormat="1" ht="22" customHeight="1">
      <c r="A71" s="241"/>
      <c r="B71" s="238"/>
      <c r="C71" s="239"/>
      <c r="D71" s="239"/>
      <c r="E71" s="239"/>
      <c r="F71" s="239"/>
      <c r="G71" s="239"/>
      <c r="H71" s="223"/>
    </row>
    <row r="72" spans="1:8" s="224" customFormat="1" ht="22" customHeight="1">
      <c r="A72" s="241"/>
      <c r="B72" s="238"/>
      <c r="C72" s="239"/>
      <c r="D72" s="239"/>
      <c r="E72" s="239"/>
      <c r="F72" s="239"/>
      <c r="G72" s="239"/>
      <c r="H72" s="223"/>
    </row>
    <row r="73" spans="1:8" s="224" customFormat="1" ht="22" customHeight="1">
      <c r="A73" s="241"/>
      <c r="B73" s="238"/>
      <c r="C73" s="239"/>
      <c r="D73" s="239"/>
      <c r="E73" s="239"/>
      <c r="F73" s="239"/>
      <c r="G73" s="239"/>
      <c r="H73" s="223"/>
    </row>
    <row r="74" spans="1:8" s="224" customFormat="1" ht="22" customHeight="1">
      <c r="A74" s="241"/>
      <c r="B74" s="238"/>
      <c r="C74" s="239"/>
      <c r="D74" s="239"/>
      <c r="E74" s="239"/>
      <c r="F74" s="239"/>
      <c r="G74" s="239"/>
      <c r="H74" s="223"/>
    </row>
    <row r="75" spans="1:8" s="224" customFormat="1" ht="22" customHeight="1">
      <c r="A75" s="241"/>
      <c r="B75" s="238"/>
      <c r="C75" s="239"/>
      <c r="D75" s="239"/>
      <c r="E75" s="239"/>
      <c r="F75" s="239"/>
      <c r="G75" s="239"/>
      <c r="H75" s="223"/>
    </row>
    <row r="76" spans="1:8" s="224" customFormat="1" ht="22" customHeight="1">
      <c r="A76" s="241"/>
      <c r="B76" s="238"/>
      <c r="C76" s="239"/>
      <c r="D76" s="239"/>
      <c r="E76" s="239"/>
      <c r="F76" s="239"/>
      <c r="G76" s="239"/>
      <c r="H76" s="223"/>
    </row>
    <row r="77" spans="1:8" s="224" customFormat="1" ht="22" customHeight="1">
      <c r="A77" s="241"/>
      <c r="B77" s="238"/>
      <c r="C77" s="239"/>
      <c r="D77" s="239"/>
      <c r="E77" s="239"/>
      <c r="F77" s="239"/>
      <c r="G77" s="239"/>
      <c r="H77" s="223"/>
    </row>
    <row r="78" spans="1:8" s="224" customFormat="1" ht="22" customHeight="1">
      <c r="A78" s="241"/>
      <c r="B78" s="238"/>
      <c r="C78" s="239"/>
      <c r="D78" s="239"/>
      <c r="E78" s="239"/>
      <c r="F78" s="239"/>
      <c r="G78" s="239"/>
      <c r="H78" s="223"/>
    </row>
    <row r="79" spans="1:8" s="224" customFormat="1" ht="22" customHeight="1">
      <c r="A79" s="241"/>
      <c r="B79" s="238"/>
      <c r="C79" s="239"/>
      <c r="D79" s="239"/>
      <c r="E79" s="239"/>
      <c r="F79" s="239"/>
      <c r="G79" s="239"/>
      <c r="H79" s="223"/>
    </row>
    <row r="80" spans="1:8" s="224" customFormat="1" ht="22" customHeight="1">
      <c r="A80" s="241"/>
      <c r="B80" s="238"/>
      <c r="C80" s="239"/>
      <c r="D80" s="239"/>
      <c r="E80" s="239"/>
      <c r="F80" s="239"/>
      <c r="G80" s="239"/>
      <c r="H80" s="223"/>
    </row>
    <row r="81" spans="1:8" s="224" customFormat="1" ht="22" customHeight="1">
      <c r="A81" s="241"/>
      <c r="B81" s="238"/>
      <c r="C81" s="239"/>
      <c r="D81" s="239"/>
      <c r="E81" s="239"/>
      <c r="F81" s="239"/>
      <c r="G81" s="239"/>
      <c r="H81" s="223"/>
    </row>
    <row r="82" spans="1:8" s="224" customFormat="1" ht="22" customHeight="1">
      <c r="A82" s="241"/>
      <c r="B82" s="238"/>
      <c r="C82" s="239"/>
      <c r="D82" s="239"/>
      <c r="E82" s="239"/>
      <c r="F82" s="239"/>
      <c r="G82" s="239"/>
      <c r="H82" s="223"/>
    </row>
    <row r="83" spans="1:8" s="224" customFormat="1" ht="22" customHeight="1">
      <c r="A83" s="241"/>
      <c r="B83" s="238"/>
      <c r="C83" s="239"/>
      <c r="D83" s="239"/>
      <c r="E83" s="239"/>
      <c r="F83" s="239"/>
      <c r="G83" s="239"/>
      <c r="H83" s="223"/>
    </row>
    <row r="84" spans="1:8" s="224" customFormat="1" ht="22" customHeight="1">
      <c r="A84" s="241"/>
      <c r="B84" s="238"/>
      <c r="C84" s="239"/>
      <c r="D84" s="239"/>
      <c r="E84" s="239"/>
      <c r="F84" s="239"/>
      <c r="G84" s="239"/>
      <c r="H84" s="223"/>
    </row>
    <row r="85" spans="1:8" s="224" customFormat="1" ht="22" customHeight="1">
      <c r="A85" s="241"/>
      <c r="B85" s="238"/>
      <c r="C85" s="239"/>
      <c r="D85" s="239"/>
      <c r="E85" s="239"/>
      <c r="F85" s="239"/>
      <c r="G85" s="239"/>
      <c r="H85" s="223"/>
    </row>
    <row r="86" spans="1:8" s="224" customFormat="1" ht="22" customHeight="1">
      <c r="A86" s="241"/>
      <c r="B86" s="238"/>
      <c r="C86" s="239"/>
      <c r="D86" s="239"/>
      <c r="E86" s="239"/>
      <c r="F86" s="239"/>
      <c r="G86" s="239"/>
      <c r="H86" s="223"/>
    </row>
    <row r="87" spans="1:8" s="224" customFormat="1" ht="22" customHeight="1">
      <c r="A87" s="241"/>
      <c r="B87" s="238"/>
      <c r="C87" s="239"/>
      <c r="D87" s="239"/>
      <c r="E87" s="239"/>
      <c r="F87" s="239"/>
      <c r="G87" s="239"/>
      <c r="H87" s="223"/>
    </row>
    <row r="88" spans="1:8" s="224" customFormat="1" ht="22" customHeight="1">
      <c r="A88" s="241"/>
      <c r="B88" s="238"/>
      <c r="C88" s="239"/>
      <c r="D88" s="239"/>
      <c r="E88" s="239"/>
      <c r="F88" s="239"/>
      <c r="G88" s="239"/>
      <c r="H88" s="223"/>
    </row>
    <row r="89" spans="1:8" s="224" customFormat="1" ht="22" customHeight="1">
      <c r="A89" s="241"/>
      <c r="B89" s="238"/>
      <c r="C89" s="239"/>
      <c r="D89" s="239"/>
      <c r="E89" s="239"/>
      <c r="F89" s="239"/>
      <c r="G89" s="239"/>
      <c r="H89" s="223"/>
    </row>
    <row r="90" spans="1:8" s="224" customFormat="1" ht="22" customHeight="1">
      <c r="A90" s="241"/>
      <c r="B90" s="238"/>
      <c r="C90" s="239"/>
      <c r="D90" s="239"/>
      <c r="E90" s="239"/>
      <c r="F90" s="239"/>
      <c r="G90" s="239"/>
      <c r="H90" s="223"/>
    </row>
    <row r="91" spans="1:8" s="224" customFormat="1" ht="22" customHeight="1">
      <c r="A91" s="241"/>
      <c r="B91" s="238"/>
      <c r="C91" s="239"/>
      <c r="D91" s="239"/>
      <c r="E91" s="239"/>
      <c r="F91" s="239"/>
      <c r="G91" s="239"/>
      <c r="H91" s="223"/>
    </row>
    <row r="92" spans="1:8" s="224" customFormat="1" ht="22" customHeight="1">
      <c r="A92" s="241"/>
      <c r="B92" s="238"/>
      <c r="C92" s="239"/>
      <c r="D92" s="239"/>
      <c r="E92" s="239"/>
      <c r="F92" s="239"/>
      <c r="G92" s="239"/>
      <c r="H92" s="223"/>
    </row>
    <row r="93" spans="1:8" s="224" customFormat="1" ht="22" customHeight="1">
      <c r="A93" s="241"/>
      <c r="B93" s="238"/>
      <c r="C93" s="239"/>
      <c r="D93" s="239"/>
      <c r="E93" s="239"/>
      <c r="F93" s="239"/>
      <c r="G93" s="239"/>
      <c r="H93" s="223"/>
    </row>
    <row r="94" spans="1:8" s="224" customFormat="1" ht="22" customHeight="1">
      <c r="A94" s="241"/>
      <c r="B94" s="238"/>
      <c r="C94" s="239"/>
      <c r="D94" s="239"/>
      <c r="E94" s="239"/>
      <c r="F94" s="239"/>
      <c r="G94" s="239"/>
      <c r="H94" s="223"/>
    </row>
  </sheetData>
  <mergeCells count="11">
    <mergeCell ref="A24:A26"/>
    <mergeCell ref="A1:B1"/>
    <mergeCell ref="D1:D2"/>
    <mergeCell ref="E1:G1"/>
    <mergeCell ref="A3:A7"/>
    <mergeCell ref="A8:A12"/>
    <mergeCell ref="A13:A15"/>
    <mergeCell ref="A16:A17"/>
    <mergeCell ref="B16:B17"/>
    <mergeCell ref="A18:A20"/>
    <mergeCell ref="A21:A23"/>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A20B-200E-7348-A9EF-0C9072C436FE}">
  <sheetPr codeName="Feuil12">
    <tabColor theme="0"/>
  </sheetPr>
  <dimension ref="A1:E141"/>
  <sheetViews>
    <sheetView workbookViewId="0">
      <selection activeCell="G51" sqref="G51"/>
    </sheetView>
  </sheetViews>
  <sheetFormatPr baseColWidth="10" defaultColWidth="10.83203125" defaultRowHeight="22" customHeight="1"/>
  <cols>
    <col min="1" max="1" width="43.33203125" style="5" customWidth="1"/>
    <col min="2" max="2" width="18" style="5" customWidth="1"/>
    <col min="3" max="3" width="49.1640625" style="5" customWidth="1"/>
    <col min="4" max="4" width="21" style="5" customWidth="1"/>
    <col min="5" max="5" width="17.83203125" style="13" customWidth="1"/>
    <col min="6" max="6" width="10.83203125" style="5"/>
    <col min="7" max="7" width="48.33203125" style="5" customWidth="1"/>
    <col min="8" max="16384" width="10.83203125" style="5"/>
  </cols>
  <sheetData>
    <row r="1" spans="1:5" ht="22" customHeight="1">
      <c r="A1" s="17" t="s">
        <v>252</v>
      </c>
      <c r="B1" s="17" t="s">
        <v>253</v>
      </c>
      <c r="C1" s="17" t="s">
        <v>254</v>
      </c>
      <c r="D1" s="18" t="s">
        <v>255</v>
      </c>
      <c r="E1" s="18" t="s">
        <v>256</v>
      </c>
    </row>
    <row r="2" spans="1:5" ht="22" customHeight="1">
      <c r="A2" s="6" t="s">
        <v>257</v>
      </c>
      <c r="B2" s="1" t="s">
        <v>258</v>
      </c>
      <c r="C2" s="6" t="str">
        <f>A2&amp;" "&amp;B2</f>
        <v>Véhicule loué essence</v>
      </c>
      <c r="D2" s="2" t="s">
        <v>196</v>
      </c>
      <c r="E2" s="1" t="str">
        <f t="shared" ref="E2:E68" si="0">IF(D2="LDGV","LDGV_tier2",IF(D2="LDGT","LDGT_tier2",IF(D2="HDGV","HDGV_TWC",IF(D2="moto","moto_ncc",IF(D2="LDDV","LDDV_ac",IF(D2="LDDT","LDDT_ac",IF(D2="HDDV","HDDV_ac",IF(D2="NGV","NGV",IF(D2="prop","prop",IF(D2="HRG","HRG",IF(D2="HRD","HRD",IF(D2="ELEC","ELEC","s.o."))))))))))))</f>
        <v>LDGV_tier2</v>
      </c>
    </row>
    <row r="3" spans="1:5" ht="22" customHeight="1">
      <c r="A3" s="6" t="s">
        <v>257</v>
      </c>
      <c r="B3" s="1" t="s">
        <v>82</v>
      </c>
      <c r="C3" s="6" t="str">
        <f t="shared" ref="C3:C77" si="1">A3&amp;" "&amp;B3</f>
        <v>Véhicule loué Diésel</v>
      </c>
      <c r="D3" s="2" t="s">
        <v>226</v>
      </c>
      <c r="E3" s="1" t="str">
        <f t="shared" si="0"/>
        <v>LDDV_ac</v>
      </c>
    </row>
    <row r="4" spans="1:5" ht="22" customHeight="1">
      <c r="A4" s="6" t="s">
        <v>259</v>
      </c>
      <c r="B4" s="1" t="s">
        <v>258</v>
      </c>
      <c r="C4" s="6" t="str">
        <f t="shared" si="1"/>
        <v>Rétrocaveuse essence</v>
      </c>
      <c r="D4" s="2" t="s">
        <v>247</v>
      </c>
      <c r="E4" s="1" t="str">
        <f t="shared" si="0"/>
        <v>HRG</v>
      </c>
    </row>
    <row r="5" spans="1:5" ht="22" customHeight="1">
      <c r="A5" s="6" t="s">
        <v>259</v>
      </c>
      <c r="B5" s="1" t="s">
        <v>82</v>
      </c>
      <c r="C5" s="6" t="str">
        <f t="shared" si="1"/>
        <v>Rétrocaveuse Diésel</v>
      </c>
      <c r="D5" s="2" t="s">
        <v>249</v>
      </c>
      <c r="E5" s="1" t="str">
        <f t="shared" si="0"/>
        <v>HRD</v>
      </c>
    </row>
    <row r="6" spans="1:5" ht="22" customHeight="1">
      <c r="A6" s="6" t="s">
        <v>259</v>
      </c>
      <c r="B6" s="1" t="s">
        <v>79</v>
      </c>
      <c r="C6" s="6" t="str">
        <f t="shared" si="1"/>
        <v>Rétrocaveuse Propane</v>
      </c>
      <c r="D6" s="2" t="s">
        <v>260</v>
      </c>
      <c r="E6" s="1" t="str">
        <f t="shared" si="0"/>
        <v>prop</v>
      </c>
    </row>
    <row r="7" spans="1:5" ht="22" customHeight="1">
      <c r="A7" s="6" t="s">
        <v>261</v>
      </c>
      <c r="B7" s="1" t="s">
        <v>258</v>
      </c>
      <c r="C7" s="6" t="str">
        <f t="shared" si="1"/>
        <v>Génératrice essence</v>
      </c>
      <c r="D7" s="2" t="s">
        <v>247</v>
      </c>
      <c r="E7" s="1" t="str">
        <f t="shared" si="0"/>
        <v>HRG</v>
      </c>
    </row>
    <row r="8" spans="1:5" ht="22" customHeight="1">
      <c r="A8" s="6" t="s">
        <v>261</v>
      </c>
      <c r="B8" s="1" t="s">
        <v>82</v>
      </c>
      <c r="C8" s="6" t="str">
        <f t="shared" si="1"/>
        <v>Génératrice Diésel</v>
      </c>
      <c r="D8" s="2" t="s">
        <v>249</v>
      </c>
      <c r="E8" s="1" t="str">
        <f t="shared" si="0"/>
        <v>HRD</v>
      </c>
    </row>
    <row r="9" spans="1:5" ht="22" customHeight="1">
      <c r="A9" s="6" t="s">
        <v>261</v>
      </c>
      <c r="B9" s="1" t="s">
        <v>79</v>
      </c>
      <c r="C9" s="6" t="str">
        <f t="shared" si="1"/>
        <v>Génératrice Propane</v>
      </c>
      <c r="D9" s="2" t="s">
        <v>260</v>
      </c>
      <c r="E9" s="1" t="str">
        <f t="shared" si="0"/>
        <v>prop</v>
      </c>
    </row>
    <row r="10" spans="1:5" ht="22" customHeight="1">
      <c r="A10" s="6" t="s">
        <v>261</v>
      </c>
      <c r="B10" s="1" t="s">
        <v>80</v>
      </c>
      <c r="C10" s="6" t="str">
        <f>A10&amp;" "&amp;B10</f>
        <v>Génératrice Gaz naturel</v>
      </c>
      <c r="D10" s="2" t="s">
        <v>243</v>
      </c>
      <c r="E10" s="1" t="str">
        <f t="shared" si="0"/>
        <v>NGV</v>
      </c>
    </row>
    <row r="11" spans="1:5" ht="22" customHeight="1">
      <c r="A11" s="6" t="s">
        <v>262</v>
      </c>
      <c r="B11" s="1" t="s">
        <v>258</v>
      </c>
      <c r="C11" s="6" t="str">
        <f t="shared" si="1"/>
        <v>Camion benne 10 roues essence</v>
      </c>
      <c r="D11" s="2" t="s">
        <v>215</v>
      </c>
      <c r="E11" s="1" t="str">
        <f t="shared" si="0"/>
        <v>HDGV_TWC</v>
      </c>
    </row>
    <row r="12" spans="1:5" ht="22" customHeight="1">
      <c r="A12" s="6" t="s">
        <v>262</v>
      </c>
      <c r="B12" s="1" t="s">
        <v>82</v>
      </c>
      <c r="C12" s="6" t="str">
        <f t="shared" si="1"/>
        <v>Camion benne 10 roues Diésel</v>
      </c>
      <c r="D12" s="2" t="s">
        <v>238</v>
      </c>
      <c r="E12" s="1" t="str">
        <f t="shared" si="0"/>
        <v>HDDV_ac</v>
      </c>
    </row>
    <row r="13" spans="1:5" ht="22" customHeight="1">
      <c r="A13" s="6" t="s">
        <v>262</v>
      </c>
      <c r="B13" s="1" t="s">
        <v>79</v>
      </c>
      <c r="C13" s="6" t="str">
        <f t="shared" si="1"/>
        <v>Camion benne 10 roues Propane</v>
      </c>
      <c r="D13" s="2" t="s">
        <v>260</v>
      </c>
      <c r="E13" s="1" t="str">
        <f t="shared" si="0"/>
        <v>prop</v>
      </c>
    </row>
    <row r="14" spans="1:5" ht="22" customHeight="1">
      <c r="A14" s="6" t="s">
        <v>263</v>
      </c>
      <c r="B14" s="1" t="s">
        <v>258</v>
      </c>
      <c r="C14" s="6" t="str">
        <f t="shared" si="1"/>
        <v>Camion benne 12 roues essence</v>
      </c>
      <c r="D14" s="2" t="s">
        <v>215</v>
      </c>
      <c r="E14" s="1" t="str">
        <f t="shared" si="0"/>
        <v>HDGV_TWC</v>
      </c>
    </row>
    <row r="15" spans="1:5" ht="22" customHeight="1">
      <c r="A15" s="6" t="s">
        <v>263</v>
      </c>
      <c r="B15" s="1" t="s">
        <v>82</v>
      </c>
      <c r="C15" s="6" t="str">
        <f t="shared" si="1"/>
        <v>Camion benne 12 roues Diésel</v>
      </c>
      <c r="D15" s="2" t="s">
        <v>238</v>
      </c>
      <c r="E15" s="1" t="str">
        <f t="shared" si="0"/>
        <v>HDDV_ac</v>
      </c>
    </row>
    <row r="16" spans="1:5" ht="22" customHeight="1">
      <c r="A16" s="6" t="s">
        <v>263</v>
      </c>
      <c r="B16" s="1" t="s">
        <v>79</v>
      </c>
      <c r="C16" s="6" t="str">
        <f t="shared" si="1"/>
        <v>Camion benne 12 roues Propane</v>
      </c>
      <c r="D16" s="2" t="s">
        <v>260</v>
      </c>
      <c r="E16" s="1" t="str">
        <f t="shared" si="0"/>
        <v>prop</v>
      </c>
    </row>
    <row r="17" spans="1:5" ht="22" customHeight="1">
      <c r="A17" s="6" t="s">
        <v>264</v>
      </c>
      <c r="B17" s="1" t="s">
        <v>258</v>
      </c>
      <c r="C17" s="6" t="str">
        <f t="shared" si="1"/>
        <v>Camion écureur essence</v>
      </c>
      <c r="D17" s="2" t="s">
        <v>215</v>
      </c>
      <c r="E17" s="1" t="str">
        <f t="shared" si="0"/>
        <v>HDGV_TWC</v>
      </c>
    </row>
    <row r="18" spans="1:5" ht="22" customHeight="1">
      <c r="A18" s="6" t="s">
        <v>264</v>
      </c>
      <c r="B18" s="1" t="s">
        <v>82</v>
      </c>
      <c r="C18" s="6" t="str">
        <f t="shared" si="1"/>
        <v>Camion écureur Diésel</v>
      </c>
      <c r="D18" s="2" t="s">
        <v>238</v>
      </c>
      <c r="E18" s="1" t="str">
        <f t="shared" si="0"/>
        <v>HDDV_ac</v>
      </c>
    </row>
    <row r="19" spans="1:5" ht="22" customHeight="1">
      <c r="A19" s="6" t="s">
        <v>265</v>
      </c>
      <c r="B19" s="1" t="s">
        <v>258</v>
      </c>
      <c r="C19" s="6" t="str">
        <f t="shared" si="1"/>
        <v>Niveleuse essence</v>
      </c>
      <c r="D19" s="2" t="s">
        <v>215</v>
      </c>
      <c r="E19" s="1" t="str">
        <f t="shared" si="0"/>
        <v>HDGV_TWC</v>
      </c>
    </row>
    <row r="20" spans="1:5" ht="22" customHeight="1">
      <c r="A20" s="6" t="s">
        <v>265</v>
      </c>
      <c r="B20" s="1" t="s">
        <v>82</v>
      </c>
      <c r="C20" s="6" t="str">
        <f t="shared" si="1"/>
        <v>Niveleuse Diésel</v>
      </c>
      <c r="D20" s="2" t="s">
        <v>238</v>
      </c>
      <c r="E20" s="1" t="str">
        <f t="shared" si="0"/>
        <v>HDDV_ac</v>
      </c>
    </row>
    <row r="21" spans="1:5" ht="22" customHeight="1">
      <c r="A21" s="6" t="s">
        <v>266</v>
      </c>
      <c r="B21" s="1" t="s">
        <v>258</v>
      </c>
      <c r="C21" s="6" t="str">
        <f t="shared" si="1"/>
        <v>Automobile essence</v>
      </c>
      <c r="D21" s="2" t="s">
        <v>196</v>
      </c>
      <c r="E21" s="1" t="str">
        <f t="shared" si="0"/>
        <v>LDGV_tier2</v>
      </c>
    </row>
    <row r="22" spans="1:5" ht="22" customHeight="1">
      <c r="A22" s="6" t="s">
        <v>266</v>
      </c>
      <c r="B22" s="1" t="s">
        <v>82</v>
      </c>
      <c r="C22" s="6" t="str">
        <f t="shared" si="1"/>
        <v>Automobile Diésel</v>
      </c>
      <c r="D22" s="2" t="s">
        <v>226</v>
      </c>
      <c r="E22" s="1" t="str">
        <f>IF(D22="LDGV","LDGV_tier2",IF(D22="LDGT","LDGT_tier2",IF(D22="HDGV","HDGV_TWC",IF(D22="moto","moto_ncc",IF(D22="LDDV","LDDV_ac",IF(D22="LDDT","LDDT_ac",IF(D22="HDDV","HDDV_ac",IF(D22="NGV","NGV",IF(D22="prop","prop",IF(D22="HRG","HRG",IF(D22="HRD","HRD",IF(D22="ELEC","ELEC","s.o."))))))))))))</f>
        <v>LDDV_ac</v>
      </c>
    </row>
    <row r="23" spans="1:5" ht="22" customHeight="1">
      <c r="A23" s="6" t="s">
        <v>266</v>
      </c>
      <c r="B23" s="1" t="s">
        <v>94</v>
      </c>
      <c r="C23" s="6" t="str">
        <f t="shared" si="1"/>
        <v>Automobile Électricité</v>
      </c>
      <c r="D23" s="2" t="s">
        <v>267</v>
      </c>
      <c r="E23" s="1" t="str">
        <f t="shared" si="0"/>
        <v>ELEC</v>
      </c>
    </row>
    <row r="24" spans="1:5" ht="22" customHeight="1">
      <c r="A24" s="6" t="s">
        <v>268</v>
      </c>
      <c r="B24" s="1" t="s">
        <v>258</v>
      </c>
      <c r="C24" s="6" t="str">
        <f t="shared" si="1"/>
        <v>Camionnette essence</v>
      </c>
      <c r="D24" s="2" t="s">
        <v>208</v>
      </c>
      <c r="E24" s="1" t="str">
        <f t="shared" si="0"/>
        <v>LDGT_tier2</v>
      </c>
    </row>
    <row r="25" spans="1:5" ht="22" customHeight="1">
      <c r="A25" s="6" t="s">
        <v>268</v>
      </c>
      <c r="B25" s="1" t="s">
        <v>82</v>
      </c>
      <c r="C25" s="6" t="str">
        <f t="shared" si="1"/>
        <v>Camionnette Diésel</v>
      </c>
      <c r="D25" s="2" t="s">
        <v>233</v>
      </c>
      <c r="E25" s="1" t="str">
        <f t="shared" si="0"/>
        <v>LDDT_ac</v>
      </c>
    </row>
    <row r="26" spans="1:5" ht="22" customHeight="1">
      <c r="A26" s="6" t="s">
        <v>268</v>
      </c>
      <c r="B26" s="1" t="s">
        <v>79</v>
      </c>
      <c r="C26" s="6" t="str">
        <f t="shared" si="1"/>
        <v>Camionnette Propane</v>
      </c>
      <c r="D26" s="2" t="s">
        <v>260</v>
      </c>
      <c r="E26" s="1" t="str">
        <f t="shared" si="0"/>
        <v>prop</v>
      </c>
    </row>
    <row r="27" spans="1:5" ht="22" customHeight="1">
      <c r="A27" s="6" t="s">
        <v>268</v>
      </c>
      <c r="B27" s="1" t="s">
        <v>94</v>
      </c>
      <c r="C27" s="6" t="str">
        <f t="shared" si="1"/>
        <v>Camionnette Électricité</v>
      </c>
      <c r="D27" s="2" t="s">
        <v>267</v>
      </c>
      <c r="E27" s="1" t="str">
        <f t="shared" si="0"/>
        <v>ELEC</v>
      </c>
    </row>
    <row r="28" spans="1:5" ht="22" customHeight="1">
      <c r="A28" s="6" t="s">
        <v>269</v>
      </c>
      <c r="B28" s="1" t="s">
        <v>258</v>
      </c>
      <c r="C28" s="6" t="str">
        <f t="shared" si="1"/>
        <v>Chargeuse essence</v>
      </c>
      <c r="D28" s="2" t="s">
        <v>247</v>
      </c>
      <c r="E28" s="1" t="str">
        <f t="shared" si="0"/>
        <v>HRG</v>
      </c>
    </row>
    <row r="29" spans="1:5" ht="22" customHeight="1">
      <c r="A29" s="6" t="s">
        <v>269</v>
      </c>
      <c r="B29" s="1" t="s">
        <v>82</v>
      </c>
      <c r="C29" s="6" t="str">
        <f t="shared" si="1"/>
        <v>Chargeuse Diésel</v>
      </c>
      <c r="D29" s="2" t="s">
        <v>249</v>
      </c>
      <c r="E29" s="1" t="str">
        <f t="shared" si="0"/>
        <v>HRD</v>
      </c>
    </row>
    <row r="30" spans="1:5" ht="22" customHeight="1">
      <c r="A30" s="6" t="s">
        <v>270</v>
      </c>
      <c r="B30" s="1" t="s">
        <v>258</v>
      </c>
      <c r="C30" s="6" t="str">
        <f t="shared" si="1"/>
        <v>Charrue essence</v>
      </c>
      <c r="D30" s="2" t="s">
        <v>247</v>
      </c>
      <c r="E30" s="1" t="str">
        <f t="shared" si="0"/>
        <v>HRG</v>
      </c>
    </row>
    <row r="31" spans="1:5" ht="22" customHeight="1">
      <c r="A31" s="6" t="s">
        <v>270</v>
      </c>
      <c r="B31" s="1" t="s">
        <v>82</v>
      </c>
      <c r="C31" s="6" t="str">
        <f t="shared" si="1"/>
        <v>Charrue Diésel</v>
      </c>
      <c r="D31" s="2" t="s">
        <v>249</v>
      </c>
      <c r="E31" s="1" t="str">
        <f t="shared" si="0"/>
        <v>HRD</v>
      </c>
    </row>
    <row r="32" spans="1:5" ht="22" customHeight="1">
      <c r="A32" s="6" t="s">
        <v>271</v>
      </c>
      <c r="B32" s="1" t="s">
        <v>258</v>
      </c>
      <c r="C32" s="6" t="str">
        <f t="shared" si="1"/>
        <v>Saleuse essence</v>
      </c>
      <c r="D32" s="2" t="s">
        <v>247</v>
      </c>
      <c r="E32" s="1" t="str">
        <f t="shared" si="0"/>
        <v>HRG</v>
      </c>
    </row>
    <row r="33" spans="1:5" ht="22" customHeight="1">
      <c r="A33" s="6" t="s">
        <v>271</v>
      </c>
      <c r="B33" s="1" t="s">
        <v>82</v>
      </c>
      <c r="C33" s="6" t="str">
        <f t="shared" si="1"/>
        <v>Saleuse Diésel</v>
      </c>
      <c r="D33" s="2" t="s">
        <v>249</v>
      </c>
      <c r="E33" s="1" t="str">
        <f t="shared" si="0"/>
        <v>HRD</v>
      </c>
    </row>
    <row r="34" spans="1:5" ht="22" customHeight="1">
      <c r="A34" s="6" t="s">
        <v>272</v>
      </c>
      <c r="B34" s="1" t="s">
        <v>258</v>
      </c>
      <c r="C34" s="6" t="str">
        <f t="shared" si="1"/>
        <v>VUS essence</v>
      </c>
      <c r="D34" s="2" t="s">
        <v>196</v>
      </c>
      <c r="E34" s="1" t="str">
        <f t="shared" si="0"/>
        <v>LDGV_tier2</v>
      </c>
    </row>
    <row r="35" spans="1:5" ht="22" customHeight="1">
      <c r="A35" s="6" t="s">
        <v>272</v>
      </c>
      <c r="B35" s="1" t="s">
        <v>82</v>
      </c>
      <c r="C35" s="6" t="str">
        <f t="shared" si="1"/>
        <v>VUS Diésel</v>
      </c>
      <c r="D35" s="2" t="s">
        <v>226</v>
      </c>
      <c r="E35" s="1" t="str">
        <f t="shared" si="0"/>
        <v>LDDV_ac</v>
      </c>
    </row>
    <row r="36" spans="1:5" ht="22" customHeight="1">
      <c r="A36" s="6" t="s">
        <v>272</v>
      </c>
      <c r="B36" s="1" t="s">
        <v>94</v>
      </c>
      <c r="C36" s="6" t="str">
        <f t="shared" si="1"/>
        <v>VUS Électricité</v>
      </c>
      <c r="D36" s="2" t="s">
        <v>267</v>
      </c>
      <c r="E36" s="1" t="str">
        <f t="shared" si="0"/>
        <v>ELEC</v>
      </c>
    </row>
    <row r="37" spans="1:5" ht="22" customHeight="1">
      <c r="A37" s="6" t="s">
        <v>273</v>
      </c>
      <c r="B37" s="1" t="s">
        <v>258</v>
      </c>
      <c r="C37" s="6" t="str">
        <f t="shared" si="1"/>
        <v>Tracteur essence</v>
      </c>
      <c r="D37" s="2" t="s">
        <v>247</v>
      </c>
      <c r="E37" s="1" t="str">
        <f t="shared" si="0"/>
        <v>HRG</v>
      </c>
    </row>
    <row r="38" spans="1:5" ht="22" customHeight="1">
      <c r="A38" s="6" t="s">
        <v>273</v>
      </c>
      <c r="B38" s="1" t="s">
        <v>82</v>
      </c>
      <c r="C38" s="6" t="str">
        <f t="shared" si="1"/>
        <v>Tracteur Diésel</v>
      </c>
      <c r="D38" s="2" t="s">
        <v>249</v>
      </c>
      <c r="E38" s="1" t="str">
        <f t="shared" si="0"/>
        <v>HRD</v>
      </c>
    </row>
    <row r="39" spans="1:5" ht="22" customHeight="1">
      <c r="A39" s="6" t="s">
        <v>274</v>
      </c>
      <c r="B39" s="1" t="s">
        <v>258</v>
      </c>
      <c r="C39" s="6" t="str">
        <f t="shared" si="1"/>
        <v>Pelle hydraulique essence</v>
      </c>
      <c r="D39" s="2" t="s">
        <v>247</v>
      </c>
      <c r="E39" s="1" t="str">
        <f t="shared" si="0"/>
        <v>HRG</v>
      </c>
    </row>
    <row r="40" spans="1:5" ht="22" customHeight="1">
      <c r="A40" s="6" t="s">
        <v>274</v>
      </c>
      <c r="B40" s="1" t="s">
        <v>82</v>
      </c>
      <c r="C40" s="6" t="str">
        <f t="shared" si="1"/>
        <v>Pelle hydraulique Diésel</v>
      </c>
      <c r="D40" s="2" t="s">
        <v>249</v>
      </c>
      <c r="E40" s="1" t="str">
        <f t="shared" si="0"/>
        <v>HRD</v>
      </c>
    </row>
    <row r="41" spans="1:5" ht="22" customHeight="1">
      <c r="A41" s="6" t="s">
        <v>275</v>
      </c>
      <c r="B41" s="1" t="s">
        <v>258</v>
      </c>
      <c r="C41" s="6" t="str">
        <f t="shared" si="1"/>
        <v>Chariot élévateur essence</v>
      </c>
      <c r="D41" s="2" t="s">
        <v>247</v>
      </c>
      <c r="E41" s="1" t="str">
        <f t="shared" si="0"/>
        <v>HRG</v>
      </c>
    </row>
    <row r="42" spans="1:5" ht="22" customHeight="1">
      <c r="A42" s="6" t="s">
        <v>275</v>
      </c>
      <c r="B42" s="1" t="s">
        <v>82</v>
      </c>
      <c r="C42" s="6" t="str">
        <f t="shared" si="1"/>
        <v>Chariot élévateur Diésel</v>
      </c>
      <c r="D42" s="2" t="s">
        <v>249</v>
      </c>
      <c r="E42" s="1" t="str">
        <f t="shared" si="0"/>
        <v>HRD</v>
      </c>
    </row>
    <row r="43" spans="1:5" ht="22" customHeight="1">
      <c r="A43" s="6" t="s">
        <v>275</v>
      </c>
      <c r="B43" s="1" t="s">
        <v>80</v>
      </c>
      <c r="C43" s="6" t="str">
        <f t="shared" si="1"/>
        <v>Chariot élévateur Gaz naturel</v>
      </c>
      <c r="D43" s="2" t="s">
        <v>260</v>
      </c>
      <c r="E43" s="1" t="str">
        <f t="shared" si="0"/>
        <v>prop</v>
      </c>
    </row>
    <row r="44" spans="1:5" ht="22" customHeight="1">
      <c r="A44" s="6" t="s">
        <v>275</v>
      </c>
      <c r="B44" s="1" t="s">
        <v>79</v>
      </c>
      <c r="C44" s="6" t="str">
        <f t="shared" si="1"/>
        <v>Chariot élévateur Propane</v>
      </c>
      <c r="D44" s="2" t="s">
        <v>243</v>
      </c>
      <c r="E44" s="1" t="str">
        <f t="shared" si="0"/>
        <v>NGV</v>
      </c>
    </row>
    <row r="45" spans="1:5" ht="22" customHeight="1">
      <c r="A45" s="6" t="s">
        <v>276</v>
      </c>
      <c r="B45" s="1" t="s">
        <v>258</v>
      </c>
      <c r="C45" s="6" t="str">
        <f t="shared" si="1"/>
        <v>Pompe essence</v>
      </c>
      <c r="D45" s="2" t="s">
        <v>247</v>
      </c>
      <c r="E45" s="1" t="str">
        <f t="shared" si="0"/>
        <v>HRG</v>
      </c>
    </row>
    <row r="46" spans="1:5" ht="22" customHeight="1">
      <c r="A46" s="6" t="s">
        <v>276</v>
      </c>
      <c r="B46" s="1" t="s">
        <v>82</v>
      </c>
      <c r="C46" s="6" t="str">
        <f t="shared" si="1"/>
        <v>Pompe Diésel</v>
      </c>
      <c r="D46" s="2" t="s">
        <v>249</v>
      </c>
      <c r="E46" s="1" t="str">
        <f t="shared" si="0"/>
        <v>HRD</v>
      </c>
    </row>
    <row r="47" spans="1:5" ht="22" customHeight="1">
      <c r="A47" s="6" t="s">
        <v>276</v>
      </c>
      <c r="B47" s="1" t="s">
        <v>80</v>
      </c>
      <c r="C47" s="6" t="str">
        <f t="shared" si="1"/>
        <v>Pompe Gaz naturel</v>
      </c>
      <c r="D47" s="2" t="s">
        <v>243</v>
      </c>
      <c r="E47" s="1" t="str">
        <f t="shared" si="0"/>
        <v>NGV</v>
      </c>
    </row>
    <row r="48" spans="1:5" ht="22" customHeight="1">
      <c r="A48" s="6" t="s">
        <v>276</v>
      </c>
      <c r="B48" s="1" t="s">
        <v>79</v>
      </c>
      <c r="C48" s="6" t="str">
        <f t="shared" si="1"/>
        <v>Pompe Propane</v>
      </c>
      <c r="D48" s="2" t="s">
        <v>260</v>
      </c>
      <c r="E48" s="1" t="str">
        <f t="shared" si="0"/>
        <v>prop</v>
      </c>
    </row>
    <row r="49" spans="1:5" ht="22" customHeight="1">
      <c r="A49" s="6" t="s">
        <v>277</v>
      </c>
      <c r="B49" s="1" t="s">
        <v>258</v>
      </c>
      <c r="C49" s="6" t="str">
        <f t="shared" si="1"/>
        <v>Surfaceuse essence</v>
      </c>
      <c r="D49" s="2" t="s">
        <v>247</v>
      </c>
      <c r="E49" s="1" t="str">
        <f t="shared" si="0"/>
        <v>HRG</v>
      </c>
    </row>
    <row r="50" spans="1:5" ht="22" customHeight="1">
      <c r="A50" s="6" t="s">
        <v>277</v>
      </c>
      <c r="B50" s="1" t="s">
        <v>82</v>
      </c>
      <c r="C50" s="6" t="str">
        <f t="shared" si="1"/>
        <v>Surfaceuse Diésel</v>
      </c>
      <c r="D50" s="2" t="s">
        <v>249</v>
      </c>
      <c r="E50" s="1" t="str">
        <f t="shared" si="0"/>
        <v>HRD</v>
      </c>
    </row>
    <row r="51" spans="1:5" ht="22" customHeight="1">
      <c r="A51" s="6" t="s">
        <v>277</v>
      </c>
      <c r="B51" s="1" t="s">
        <v>79</v>
      </c>
      <c r="C51" s="6" t="str">
        <f t="shared" si="1"/>
        <v>Surfaceuse Propane</v>
      </c>
      <c r="D51" s="2" t="s">
        <v>260</v>
      </c>
      <c r="E51" s="1" t="str">
        <f t="shared" si="0"/>
        <v>prop</v>
      </c>
    </row>
    <row r="52" spans="1:5" ht="22" customHeight="1">
      <c r="A52" s="6" t="s">
        <v>277</v>
      </c>
      <c r="B52" s="1" t="s">
        <v>80</v>
      </c>
      <c r="C52" s="6" t="str">
        <f t="shared" si="1"/>
        <v>Surfaceuse Gaz naturel</v>
      </c>
      <c r="D52" s="2" t="s">
        <v>243</v>
      </c>
      <c r="E52" s="1" t="str">
        <f t="shared" si="0"/>
        <v>NGV</v>
      </c>
    </row>
    <row r="53" spans="1:5" ht="22" customHeight="1">
      <c r="A53" s="6" t="s">
        <v>277</v>
      </c>
      <c r="B53" s="1" t="s">
        <v>94</v>
      </c>
      <c r="C53" s="6" t="str">
        <f t="shared" si="1"/>
        <v>Surfaceuse Électricité</v>
      </c>
      <c r="D53" s="2" t="s">
        <v>267</v>
      </c>
      <c r="E53" s="1" t="str">
        <f>IF(D53="LDGV","LDGV_tier2",IF(D53="LDGT","LDGT_tier2",IF(D53="HDGV","HDGV_TWC",IF(D53="moto","moto_ncc",IF(D53="LDDV","LDDV_ac",IF(D53="LDDT","LDDT_ac",IF(D53="HDDV","HDDV_ac",IF(D53="NGV","NGV",IF(D53="prop","prop",IF(D53="HRG","HRG",IF(D53="HRD","HRD",IF(D53="ELEC","ELEC","s.o."))))))))))))</f>
        <v>ELEC</v>
      </c>
    </row>
    <row r="54" spans="1:5" ht="22" customHeight="1">
      <c r="A54" s="6" t="s">
        <v>278</v>
      </c>
      <c r="B54" s="1" t="s">
        <v>258</v>
      </c>
      <c r="C54" s="6" t="str">
        <f t="shared" si="1"/>
        <v>VTT ou motoneige essence</v>
      </c>
      <c r="D54" s="2" t="s">
        <v>247</v>
      </c>
      <c r="E54" s="1" t="str">
        <f t="shared" si="0"/>
        <v>HRG</v>
      </c>
    </row>
    <row r="55" spans="1:5" ht="22" customHeight="1">
      <c r="A55" s="6" t="s">
        <v>279</v>
      </c>
      <c r="B55" s="1" t="s">
        <v>258</v>
      </c>
      <c r="C55" s="6" t="str">
        <f t="shared" si="1"/>
        <v>Mini-fourgonnette essence</v>
      </c>
      <c r="D55" s="2" t="s">
        <v>196</v>
      </c>
      <c r="E55" s="1" t="str">
        <f t="shared" si="0"/>
        <v>LDGV_tier2</v>
      </c>
    </row>
    <row r="56" spans="1:5" ht="22" customHeight="1">
      <c r="A56" s="6" t="s">
        <v>279</v>
      </c>
      <c r="B56" s="1" t="s">
        <v>82</v>
      </c>
      <c r="C56" s="6" t="str">
        <f t="shared" si="1"/>
        <v>Mini-fourgonnette Diésel</v>
      </c>
      <c r="D56" s="2" t="s">
        <v>226</v>
      </c>
      <c r="E56" s="1" t="str">
        <f t="shared" si="0"/>
        <v>LDDV_ac</v>
      </c>
    </row>
    <row r="57" spans="1:5" ht="22" customHeight="1">
      <c r="A57" s="6" t="s">
        <v>280</v>
      </c>
      <c r="B57" s="1" t="s">
        <v>258</v>
      </c>
      <c r="C57" s="6" t="str">
        <f t="shared" si="1"/>
        <v>Fourgon essence</v>
      </c>
      <c r="D57" s="2" t="s">
        <v>196</v>
      </c>
      <c r="E57" s="1" t="str">
        <f t="shared" si="0"/>
        <v>LDGV_tier2</v>
      </c>
    </row>
    <row r="58" spans="1:5" ht="22" customHeight="1">
      <c r="A58" s="6" t="s">
        <v>280</v>
      </c>
      <c r="B58" s="1" t="s">
        <v>82</v>
      </c>
      <c r="C58" s="6" t="str">
        <f t="shared" si="1"/>
        <v>Fourgon Diésel</v>
      </c>
      <c r="D58" s="2" t="s">
        <v>226</v>
      </c>
      <c r="E58" s="1" t="str">
        <f t="shared" si="0"/>
        <v>LDDV_ac</v>
      </c>
    </row>
    <row r="59" spans="1:5" ht="22" customHeight="1">
      <c r="A59" s="6" t="s">
        <v>280</v>
      </c>
      <c r="B59" s="1" t="s">
        <v>79</v>
      </c>
      <c r="C59" s="6" t="str">
        <f t="shared" si="1"/>
        <v>Fourgon Propane</v>
      </c>
      <c r="D59" s="2" t="s">
        <v>260</v>
      </c>
      <c r="E59" s="1" t="str">
        <f t="shared" si="0"/>
        <v>prop</v>
      </c>
    </row>
    <row r="60" spans="1:5" ht="22" customHeight="1">
      <c r="A60" s="6" t="s">
        <v>280</v>
      </c>
      <c r="B60" s="1" t="s">
        <v>80</v>
      </c>
      <c r="C60" s="6" t="str">
        <f t="shared" si="1"/>
        <v>Fourgon Gaz naturel</v>
      </c>
      <c r="D60" s="2" t="s">
        <v>243</v>
      </c>
      <c r="E60" s="1" t="str">
        <f t="shared" si="0"/>
        <v>NGV</v>
      </c>
    </row>
    <row r="61" spans="1:5" ht="22" customHeight="1">
      <c r="A61" s="6" t="s">
        <v>281</v>
      </c>
      <c r="B61" s="1" t="s">
        <v>258</v>
      </c>
      <c r="C61" s="6" t="str">
        <f t="shared" si="1"/>
        <v>Compresseur essence</v>
      </c>
      <c r="D61" s="2" t="s">
        <v>247</v>
      </c>
      <c r="E61" s="1" t="str">
        <f t="shared" si="0"/>
        <v>HRG</v>
      </c>
    </row>
    <row r="62" spans="1:5" ht="22" customHeight="1">
      <c r="A62" s="6" t="s">
        <v>281</v>
      </c>
      <c r="B62" s="1" t="s">
        <v>82</v>
      </c>
      <c r="C62" s="6" t="str">
        <f t="shared" si="1"/>
        <v>Compresseur Diésel</v>
      </c>
      <c r="D62" s="2" t="s">
        <v>249</v>
      </c>
      <c r="E62" s="1" t="str">
        <f t="shared" si="0"/>
        <v>HRD</v>
      </c>
    </row>
    <row r="63" spans="1:5" ht="22" customHeight="1">
      <c r="A63" s="6" t="s">
        <v>281</v>
      </c>
      <c r="B63" s="1" t="s">
        <v>79</v>
      </c>
      <c r="C63" s="6" t="str">
        <f t="shared" si="1"/>
        <v>Compresseur Propane</v>
      </c>
      <c r="D63" s="2" t="s">
        <v>260</v>
      </c>
      <c r="E63" s="1" t="str">
        <f t="shared" si="0"/>
        <v>prop</v>
      </c>
    </row>
    <row r="64" spans="1:5" ht="22" customHeight="1">
      <c r="A64" s="6" t="s">
        <v>281</v>
      </c>
      <c r="B64" s="1" t="s">
        <v>80</v>
      </c>
      <c r="C64" s="6" t="str">
        <f t="shared" si="1"/>
        <v>Compresseur Gaz naturel</v>
      </c>
      <c r="D64" s="2" t="s">
        <v>243</v>
      </c>
      <c r="E64" s="1" t="str">
        <f t="shared" si="0"/>
        <v>NGV</v>
      </c>
    </row>
    <row r="65" spans="1:5" ht="22" customHeight="1">
      <c r="A65" s="6" t="s">
        <v>282</v>
      </c>
      <c r="B65" s="1" t="s">
        <v>258</v>
      </c>
      <c r="C65" s="6" t="str">
        <f t="shared" si="1"/>
        <v>Tondeuse essence</v>
      </c>
      <c r="D65" s="2" t="s">
        <v>247</v>
      </c>
      <c r="E65" s="1" t="str">
        <f t="shared" si="0"/>
        <v>HRG</v>
      </c>
    </row>
    <row r="66" spans="1:5" ht="22" customHeight="1">
      <c r="A66" s="6" t="s">
        <v>283</v>
      </c>
      <c r="B66" s="1" t="s">
        <v>258</v>
      </c>
      <c r="C66" s="6" t="str">
        <f t="shared" si="1"/>
        <v>Souffleur essence</v>
      </c>
      <c r="D66" s="2" t="s">
        <v>247</v>
      </c>
      <c r="E66" s="1" t="str">
        <f t="shared" si="0"/>
        <v>HRG</v>
      </c>
    </row>
    <row r="67" spans="1:5" ht="22" customHeight="1">
      <c r="A67" s="6" t="s">
        <v>283</v>
      </c>
      <c r="B67" s="1" t="s">
        <v>82</v>
      </c>
      <c r="C67" s="6" t="str">
        <f>A67&amp;" "&amp;B67</f>
        <v>Souffleur Diésel</v>
      </c>
      <c r="D67" s="2" t="s">
        <v>249</v>
      </c>
      <c r="E67" s="1" t="str">
        <f t="shared" si="0"/>
        <v>HRD</v>
      </c>
    </row>
    <row r="68" spans="1:5" ht="22" customHeight="1">
      <c r="A68" s="6" t="s">
        <v>284</v>
      </c>
      <c r="B68" s="1" t="s">
        <v>258</v>
      </c>
      <c r="C68" s="6" t="str">
        <f t="shared" si="1"/>
        <v>Balai à succion essence</v>
      </c>
      <c r="D68" s="2" t="s">
        <v>247</v>
      </c>
      <c r="E68" s="1" t="str">
        <f t="shared" si="0"/>
        <v>HRG</v>
      </c>
    </row>
    <row r="69" spans="1:5" ht="22" customHeight="1">
      <c r="A69" s="6" t="s">
        <v>284</v>
      </c>
      <c r="B69" s="1" t="s">
        <v>82</v>
      </c>
      <c r="C69" s="6" t="str">
        <f t="shared" si="1"/>
        <v>Balai à succion Diésel</v>
      </c>
      <c r="D69" s="2" t="s">
        <v>249</v>
      </c>
      <c r="E69" s="1" t="str">
        <f t="shared" ref="E69:E132" si="2">IF(D69="LDGV","LDGV_tier2",IF(D69="LDGT","LDGT_tier2",IF(D69="HDGV","HDGV_TWC",IF(D69="moto","moto_ncc",IF(D69="LDDV","LDDV_ac",IF(D69="LDDT","LDDT_ac",IF(D69="HDDV","HDDV_ac",IF(D69="NGV","NGV",IF(D69="prop","prop",IF(D69="HRG","HRG",IF(D69="HRD","HRD",IF(D69="ELEC","ELEC","s.o."))))))))))))</f>
        <v>HRD</v>
      </c>
    </row>
    <row r="70" spans="1:5" ht="22" customHeight="1">
      <c r="A70" s="6" t="s">
        <v>284</v>
      </c>
      <c r="B70" s="1" t="s">
        <v>79</v>
      </c>
      <c r="C70" s="6" t="str">
        <f t="shared" si="1"/>
        <v>Balai à succion Propane</v>
      </c>
      <c r="D70" s="2" t="s">
        <v>260</v>
      </c>
      <c r="E70" s="1" t="str">
        <f t="shared" si="2"/>
        <v>prop</v>
      </c>
    </row>
    <row r="71" spans="1:5" ht="22" customHeight="1">
      <c r="A71" s="6" t="s">
        <v>284</v>
      </c>
      <c r="B71" s="1" t="s">
        <v>80</v>
      </c>
      <c r="C71" s="6" t="str">
        <f t="shared" si="1"/>
        <v>Balai à succion Gaz naturel</v>
      </c>
      <c r="D71" s="2" t="s">
        <v>243</v>
      </c>
      <c r="E71" s="1" t="str">
        <f t="shared" si="2"/>
        <v>NGV</v>
      </c>
    </row>
    <row r="72" spans="1:5" ht="22" customHeight="1">
      <c r="A72" s="6" t="s">
        <v>285</v>
      </c>
      <c r="B72" s="1" t="s">
        <v>258</v>
      </c>
      <c r="C72" s="6" t="str">
        <f t="shared" si="1"/>
        <v>Scie à béton essence</v>
      </c>
      <c r="D72" s="2" t="s">
        <v>247</v>
      </c>
      <c r="E72" s="1" t="str">
        <f t="shared" si="2"/>
        <v>HRG</v>
      </c>
    </row>
    <row r="73" spans="1:5" ht="22" customHeight="1">
      <c r="A73" s="6" t="s">
        <v>285</v>
      </c>
      <c r="B73" s="1" t="s">
        <v>82</v>
      </c>
      <c r="C73" s="6" t="str">
        <f t="shared" si="1"/>
        <v>Scie à béton Diésel</v>
      </c>
      <c r="D73" s="2" t="s">
        <v>249</v>
      </c>
      <c r="E73" s="1" t="str">
        <f t="shared" si="2"/>
        <v>HRD</v>
      </c>
    </row>
    <row r="74" spans="1:5" ht="22" customHeight="1">
      <c r="A74" s="6" t="s">
        <v>285</v>
      </c>
      <c r="B74" s="1" t="s">
        <v>79</v>
      </c>
      <c r="C74" s="6" t="str">
        <f t="shared" si="1"/>
        <v>Scie à béton Propane</v>
      </c>
      <c r="D74" s="2" t="s">
        <v>260</v>
      </c>
      <c r="E74" s="1" t="str">
        <f t="shared" si="2"/>
        <v>prop</v>
      </c>
    </row>
    <row r="75" spans="1:5" ht="22" customHeight="1">
      <c r="A75" s="6" t="s">
        <v>285</v>
      </c>
      <c r="B75" s="1" t="s">
        <v>80</v>
      </c>
      <c r="C75" s="6" t="str">
        <f t="shared" si="1"/>
        <v>Scie à béton Gaz naturel</v>
      </c>
      <c r="D75" s="2" t="s">
        <v>243</v>
      </c>
      <c r="E75" s="1" t="str">
        <f t="shared" si="2"/>
        <v>NGV</v>
      </c>
    </row>
    <row r="76" spans="1:5" ht="22" customHeight="1">
      <c r="A76" s="6" t="s">
        <v>286</v>
      </c>
      <c r="B76" s="1" t="s">
        <v>258</v>
      </c>
      <c r="C76" s="6" t="str">
        <f t="shared" si="1"/>
        <v>Embarcation à moteur essence</v>
      </c>
      <c r="D76" s="2" t="s">
        <v>247</v>
      </c>
      <c r="E76" s="1" t="str">
        <f t="shared" si="2"/>
        <v>HRG</v>
      </c>
    </row>
    <row r="77" spans="1:5" ht="22" customHeight="1">
      <c r="A77" s="6" t="s">
        <v>286</v>
      </c>
      <c r="B77" s="1" t="s">
        <v>82</v>
      </c>
      <c r="C77" s="6" t="str">
        <f t="shared" si="1"/>
        <v>Embarcation à moteur Diésel</v>
      </c>
      <c r="D77" s="2" t="s">
        <v>249</v>
      </c>
      <c r="E77" s="1" t="str">
        <f t="shared" si="2"/>
        <v>HRD</v>
      </c>
    </row>
    <row r="78" spans="1:5" ht="22" customHeight="1">
      <c r="A78" s="6" t="s">
        <v>287</v>
      </c>
      <c r="B78" s="1" t="s">
        <v>258</v>
      </c>
      <c r="C78" s="6" t="str">
        <f t="shared" ref="C78:C141" si="3">A78&amp;" "&amp;B78</f>
        <v>Motocyclette essence</v>
      </c>
      <c r="D78" s="2" t="s">
        <v>288</v>
      </c>
      <c r="E78" s="1" t="str">
        <f t="shared" si="2"/>
        <v>moto_ncc</v>
      </c>
    </row>
    <row r="79" spans="1:5" ht="22" customHeight="1">
      <c r="A79" s="6" t="s">
        <v>289</v>
      </c>
      <c r="B79" s="1" t="s">
        <v>258</v>
      </c>
      <c r="C79" s="6" t="str">
        <f t="shared" si="3"/>
        <v>Autre essence</v>
      </c>
      <c r="D79" s="2" t="s">
        <v>247</v>
      </c>
      <c r="E79" s="1" t="str">
        <f t="shared" si="2"/>
        <v>HRG</v>
      </c>
    </row>
    <row r="80" spans="1:5" ht="22" customHeight="1">
      <c r="A80" s="6" t="s">
        <v>289</v>
      </c>
      <c r="B80" s="1" t="s">
        <v>82</v>
      </c>
      <c r="C80" s="6" t="str">
        <f t="shared" si="3"/>
        <v>Autre Diésel</v>
      </c>
      <c r="D80" s="2" t="s">
        <v>249</v>
      </c>
      <c r="E80" s="1" t="str">
        <f t="shared" si="2"/>
        <v>HRD</v>
      </c>
    </row>
    <row r="81" spans="1:5" ht="22" customHeight="1">
      <c r="A81" s="6" t="s">
        <v>289</v>
      </c>
      <c r="B81" s="1" t="s">
        <v>79</v>
      </c>
      <c r="C81" s="6" t="str">
        <f t="shared" si="3"/>
        <v>Autre Propane</v>
      </c>
      <c r="D81" s="2" t="s">
        <v>260</v>
      </c>
      <c r="E81" s="1" t="str">
        <f t="shared" si="2"/>
        <v>prop</v>
      </c>
    </row>
    <row r="82" spans="1:5" ht="22" customHeight="1">
      <c r="A82" s="6" t="s">
        <v>289</v>
      </c>
      <c r="B82" s="1" t="s">
        <v>80</v>
      </c>
      <c r="C82" s="6" t="str">
        <f t="shared" si="3"/>
        <v>Autre Gaz naturel</v>
      </c>
      <c r="D82" s="2" t="s">
        <v>243</v>
      </c>
      <c r="E82" s="1" t="str">
        <f t="shared" si="2"/>
        <v>NGV</v>
      </c>
    </row>
    <row r="83" spans="1:5" ht="22" customHeight="1">
      <c r="A83" s="6" t="s">
        <v>290</v>
      </c>
      <c r="B83" s="1" t="s">
        <v>258</v>
      </c>
      <c r="C83" s="6" t="str">
        <f t="shared" si="3"/>
        <v>Consommation de carburant non attribuée essence</v>
      </c>
      <c r="D83" s="2" t="s">
        <v>247</v>
      </c>
      <c r="E83" s="1" t="str">
        <f t="shared" si="2"/>
        <v>HRG</v>
      </c>
    </row>
    <row r="84" spans="1:5" ht="22" customHeight="1">
      <c r="A84" s="6" t="s">
        <v>290</v>
      </c>
      <c r="B84" s="1" t="s">
        <v>82</v>
      </c>
      <c r="C84" s="6" t="str">
        <f t="shared" si="3"/>
        <v>Consommation de carburant non attribuée Diésel</v>
      </c>
      <c r="D84" s="2" t="s">
        <v>249</v>
      </c>
      <c r="E84" s="1" t="str">
        <f t="shared" si="2"/>
        <v>HRD</v>
      </c>
    </row>
    <row r="85" spans="1:5" ht="22" customHeight="1">
      <c r="A85" s="6" t="s">
        <v>290</v>
      </c>
      <c r="B85" s="1" t="s">
        <v>79</v>
      </c>
      <c r="C85" s="6" t="str">
        <f t="shared" si="3"/>
        <v>Consommation de carburant non attribuée Propane</v>
      </c>
      <c r="D85" s="2" t="s">
        <v>260</v>
      </c>
      <c r="E85" s="1" t="str">
        <f t="shared" si="2"/>
        <v>prop</v>
      </c>
    </row>
    <row r="86" spans="1:5" ht="22" customHeight="1">
      <c r="A86" s="6" t="s">
        <v>290</v>
      </c>
      <c r="B86" s="1" t="s">
        <v>80</v>
      </c>
      <c r="C86" s="6" t="str">
        <f t="shared" si="3"/>
        <v>Consommation de carburant non attribuée Gaz naturel</v>
      </c>
      <c r="D86" s="2" t="s">
        <v>243</v>
      </c>
      <c r="E86" s="1" t="str">
        <f t="shared" si="2"/>
        <v>NGV</v>
      </c>
    </row>
    <row r="87" spans="1:5" ht="22" customHeight="1">
      <c r="A87" s="6"/>
      <c r="B87" s="1"/>
      <c r="C87" s="6" t="str">
        <f t="shared" si="3"/>
        <v xml:space="preserve"> </v>
      </c>
      <c r="D87" s="2"/>
      <c r="E87" s="1" t="str">
        <f t="shared" si="2"/>
        <v>s.o.</v>
      </c>
    </row>
    <row r="88" spans="1:5" ht="22" customHeight="1">
      <c r="A88" s="6"/>
      <c r="B88" s="1"/>
      <c r="C88" s="6" t="str">
        <f t="shared" si="3"/>
        <v xml:space="preserve"> </v>
      </c>
      <c r="D88" s="2"/>
      <c r="E88" s="1" t="str">
        <f t="shared" si="2"/>
        <v>s.o.</v>
      </c>
    </row>
    <row r="89" spans="1:5" ht="22" customHeight="1">
      <c r="A89" s="6"/>
      <c r="B89" s="1"/>
      <c r="C89" s="6" t="str">
        <f t="shared" si="3"/>
        <v xml:space="preserve"> </v>
      </c>
      <c r="D89" s="2"/>
      <c r="E89" s="1" t="str">
        <f t="shared" si="2"/>
        <v>s.o.</v>
      </c>
    </row>
    <row r="90" spans="1:5" ht="22" customHeight="1">
      <c r="A90" s="6"/>
      <c r="B90" s="1"/>
      <c r="C90" s="6" t="str">
        <f t="shared" si="3"/>
        <v xml:space="preserve"> </v>
      </c>
      <c r="D90" s="2"/>
      <c r="E90" s="1" t="str">
        <f t="shared" si="2"/>
        <v>s.o.</v>
      </c>
    </row>
    <row r="91" spans="1:5" ht="22" customHeight="1">
      <c r="A91" s="6"/>
      <c r="B91" s="1"/>
      <c r="C91" s="6" t="str">
        <f t="shared" si="3"/>
        <v xml:space="preserve"> </v>
      </c>
      <c r="D91" s="2"/>
      <c r="E91" s="1" t="str">
        <f t="shared" si="2"/>
        <v>s.o.</v>
      </c>
    </row>
    <row r="92" spans="1:5" ht="22" customHeight="1">
      <c r="A92" s="6"/>
      <c r="B92" s="1"/>
      <c r="C92" s="6" t="str">
        <f t="shared" si="3"/>
        <v xml:space="preserve"> </v>
      </c>
      <c r="D92" s="2"/>
      <c r="E92" s="1" t="str">
        <f t="shared" si="2"/>
        <v>s.o.</v>
      </c>
    </row>
    <row r="93" spans="1:5" ht="22" customHeight="1">
      <c r="A93" s="6"/>
      <c r="B93" s="1"/>
      <c r="C93" s="6" t="str">
        <f t="shared" si="3"/>
        <v xml:space="preserve"> </v>
      </c>
      <c r="D93" s="2"/>
      <c r="E93" s="1" t="str">
        <f t="shared" si="2"/>
        <v>s.o.</v>
      </c>
    </row>
    <row r="94" spans="1:5" ht="22" customHeight="1">
      <c r="A94" s="6"/>
      <c r="B94" s="1"/>
      <c r="C94" s="6" t="str">
        <f t="shared" si="3"/>
        <v xml:space="preserve"> </v>
      </c>
      <c r="D94" s="2"/>
      <c r="E94" s="1" t="str">
        <f t="shared" si="2"/>
        <v>s.o.</v>
      </c>
    </row>
    <row r="95" spans="1:5" ht="22" customHeight="1">
      <c r="A95" s="6"/>
      <c r="B95" s="1"/>
      <c r="C95" s="6" t="str">
        <f t="shared" si="3"/>
        <v xml:space="preserve"> </v>
      </c>
      <c r="D95" s="2"/>
      <c r="E95" s="1" t="str">
        <f t="shared" si="2"/>
        <v>s.o.</v>
      </c>
    </row>
    <row r="96" spans="1:5" ht="22" customHeight="1">
      <c r="A96" s="6"/>
      <c r="B96" s="1"/>
      <c r="C96" s="6" t="str">
        <f t="shared" si="3"/>
        <v xml:space="preserve"> </v>
      </c>
      <c r="D96" s="2"/>
      <c r="E96" s="1" t="str">
        <f t="shared" si="2"/>
        <v>s.o.</v>
      </c>
    </row>
    <row r="97" spans="1:5" ht="22" customHeight="1">
      <c r="A97" s="6"/>
      <c r="B97" s="1"/>
      <c r="C97" s="6" t="str">
        <f t="shared" si="3"/>
        <v xml:space="preserve"> </v>
      </c>
      <c r="D97" s="2"/>
      <c r="E97" s="1" t="str">
        <f t="shared" si="2"/>
        <v>s.o.</v>
      </c>
    </row>
    <row r="98" spans="1:5" ht="22" customHeight="1">
      <c r="A98" s="6"/>
      <c r="B98" s="1"/>
      <c r="C98" s="6" t="str">
        <f t="shared" si="3"/>
        <v xml:space="preserve"> </v>
      </c>
      <c r="D98" s="2"/>
      <c r="E98" s="1" t="str">
        <f t="shared" si="2"/>
        <v>s.o.</v>
      </c>
    </row>
    <row r="99" spans="1:5" ht="22" customHeight="1">
      <c r="A99" s="6"/>
      <c r="B99" s="1"/>
      <c r="C99" s="6" t="str">
        <f t="shared" si="3"/>
        <v xml:space="preserve"> </v>
      </c>
      <c r="D99" s="2"/>
      <c r="E99" s="1" t="str">
        <f t="shared" si="2"/>
        <v>s.o.</v>
      </c>
    </row>
    <row r="100" spans="1:5" ht="22" customHeight="1">
      <c r="A100" s="6"/>
      <c r="B100" s="1"/>
      <c r="C100" s="6" t="str">
        <f t="shared" si="3"/>
        <v xml:space="preserve"> </v>
      </c>
      <c r="D100" s="2"/>
      <c r="E100" s="1" t="str">
        <f t="shared" si="2"/>
        <v>s.o.</v>
      </c>
    </row>
    <row r="101" spans="1:5" ht="22" customHeight="1">
      <c r="A101" s="6"/>
      <c r="B101" s="1"/>
      <c r="C101" s="6" t="str">
        <f t="shared" si="3"/>
        <v xml:space="preserve"> </v>
      </c>
      <c r="D101" s="2"/>
      <c r="E101" s="1" t="str">
        <f t="shared" si="2"/>
        <v>s.o.</v>
      </c>
    </row>
    <row r="102" spans="1:5" ht="22" customHeight="1">
      <c r="A102" s="6"/>
      <c r="B102" s="1"/>
      <c r="C102" s="6" t="str">
        <f t="shared" si="3"/>
        <v xml:space="preserve"> </v>
      </c>
      <c r="D102" s="2"/>
      <c r="E102" s="1" t="str">
        <f t="shared" si="2"/>
        <v>s.o.</v>
      </c>
    </row>
    <row r="103" spans="1:5" ht="22" customHeight="1">
      <c r="A103" s="6"/>
      <c r="B103" s="1"/>
      <c r="C103" s="6" t="str">
        <f t="shared" si="3"/>
        <v xml:space="preserve"> </v>
      </c>
      <c r="D103" s="2"/>
      <c r="E103" s="1" t="str">
        <f t="shared" si="2"/>
        <v>s.o.</v>
      </c>
    </row>
    <row r="104" spans="1:5" ht="22" customHeight="1">
      <c r="A104" s="6"/>
      <c r="B104" s="1"/>
      <c r="C104" s="6" t="str">
        <f t="shared" si="3"/>
        <v xml:space="preserve"> </v>
      </c>
      <c r="D104" s="2"/>
      <c r="E104" s="1" t="str">
        <f t="shared" si="2"/>
        <v>s.o.</v>
      </c>
    </row>
    <row r="105" spans="1:5" ht="22" customHeight="1">
      <c r="A105" s="6"/>
      <c r="B105" s="1"/>
      <c r="C105" s="6" t="str">
        <f t="shared" si="3"/>
        <v xml:space="preserve"> </v>
      </c>
      <c r="D105" s="2"/>
      <c r="E105" s="1" t="str">
        <f t="shared" si="2"/>
        <v>s.o.</v>
      </c>
    </row>
    <row r="106" spans="1:5" ht="22" customHeight="1">
      <c r="A106" s="6"/>
      <c r="B106" s="1"/>
      <c r="C106" s="6" t="str">
        <f t="shared" si="3"/>
        <v xml:space="preserve"> </v>
      </c>
      <c r="D106" s="2"/>
      <c r="E106" s="1" t="str">
        <f t="shared" si="2"/>
        <v>s.o.</v>
      </c>
    </row>
    <row r="107" spans="1:5" ht="22" customHeight="1">
      <c r="A107" s="6"/>
      <c r="B107" s="1"/>
      <c r="C107" s="6" t="str">
        <f t="shared" si="3"/>
        <v xml:space="preserve"> </v>
      </c>
      <c r="D107" s="2"/>
      <c r="E107" s="1" t="str">
        <f t="shared" si="2"/>
        <v>s.o.</v>
      </c>
    </row>
    <row r="108" spans="1:5" ht="22" customHeight="1">
      <c r="A108" s="6"/>
      <c r="B108" s="1"/>
      <c r="C108" s="6" t="str">
        <f t="shared" si="3"/>
        <v xml:space="preserve"> </v>
      </c>
      <c r="D108" s="2"/>
      <c r="E108" s="1" t="str">
        <f t="shared" si="2"/>
        <v>s.o.</v>
      </c>
    </row>
    <row r="109" spans="1:5" ht="22" customHeight="1">
      <c r="A109" s="6"/>
      <c r="B109" s="1"/>
      <c r="C109" s="6" t="str">
        <f t="shared" si="3"/>
        <v xml:space="preserve"> </v>
      </c>
      <c r="D109" s="2"/>
      <c r="E109" s="1" t="str">
        <f t="shared" si="2"/>
        <v>s.o.</v>
      </c>
    </row>
    <row r="110" spans="1:5" ht="22" customHeight="1">
      <c r="A110" s="6"/>
      <c r="B110" s="1"/>
      <c r="C110" s="6" t="str">
        <f t="shared" si="3"/>
        <v xml:space="preserve"> </v>
      </c>
      <c r="D110" s="2"/>
      <c r="E110" s="1" t="str">
        <f t="shared" si="2"/>
        <v>s.o.</v>
      </c>
    </row>
    <row r="111" spans="1:5" ht="22" customHeight="1">
      <c r="A111" s="6"/>
      <c r="B111" s="1"/>
      <c r="C111" s="6" t="str">
        <f t="shared" si="3"/>
        <v xml:space="preserve"> </v>
      </c>
      <c r="D111" s="2"/>
      <c r="E111" s="1" t="str">
        <f t="shared" si="2"/>
        <v>s.o.</v>
      </c>
    </row>
    <row r="112" spans="1:5" ht="22" customHeight="1">
      <c r="A112" s="6"/>
      <c r="B112" s="1"/>
      <c r="C112" s="6" t="str">
        <f t="shared" si="3"/>
        <v xml:space="preserve"> </v>
      </c>
      <c r="D112" s="2"/>
      <c r="E112" s="1" t="str">
        <f t="shared" si="2"/>
        <v>s.o.</v>
      </c>
    </row>
    <row r="113" spans="1:5" ht="22" customHeight="1">
      <c r="A113" s="6"/>
      <c r="B113" s="1"/>
      <c r="C113" s="6" t="str">
        <f t="shared" si="3"/>
        <v xml:space="preserve"> </v>
      </c>
      <c r="D113" s="2"/>
      <c r="E113" s="1" t="str">
        <f t="shared" si="2"/>
        <v>s.o.</v>
      </c>
    </row>
    <row r="114" spans="1:5" ht="22" customHeight="1">
      <c r="A114" s="6"/>
      <c r="B114" s="1"/>
      <c r="C114" s="6" t="str">
        <f t="shared" si="3"/>
        <v xml:space="preserve"> </v>
      </c>
      <c r="D114" s="2"/>
      <c r="E114" s="1" t="str">
        <f t="shared" si="2"/>
        <v>s.o.</v>
      </c>
    </row>
    <row r="115" spans="1:5" ht="22" customHeight="1">
      <c r="A115" s="6"/>
      <c r="B115" s="1"/>
      <c r="C115" s="6" t="str">
        <f t="shared" si="3"/>
        <v xml:space="preserve"> </v>
      </c>
      <c r="D115" s="2"/>
      <c r="E115" s="1" t="str">
        <f t="shared" si="2"/>
        <v>s.o.</v>
      </c>
    </row>
    <row r="116" spans="1:5" ht="22" customHeight="1">
      <c r="A116" s="6"/>
      <c r="B116" s="1"/>
      <c r="C116" s="6" t="str">
        <f t="shared" si="3"/>
        <v xml:space="preserve"> </v>
      </c>
      <c r="D116" s="2"/>
      <c r="E116" s="1" t="str">
        <f t="shared" si="2"/>
        <v>s.o.</v>
      </c>
    </row>
    <row r="117" spans="1:5" ht="22" customHeight="1">
      <c r="A117" s="6"/>
      <c r="B117" s="1"/>
      <c r="C117" s="6" t="str">
        <f t="shared" si="3"/>
        <v xml:space="preserve"> </v>
      </c>
      <c r="D117" s="2"/>
      <c r="E117" s="1" t="str">
        <f t="shared" si="2"/>
        <v>s.o.</v>
      </c>
    </row>
    <row r="118" spans="1:5" ht="22" customHeight="1">
      <c r="A118" s="6"/>
      <c r="B118" s="1"/>
      <c r="C118" s="6" t="str">
        <f t="shared" si="3"/>
        <v xml:space="preserve"> </v>
      </c>
      <c r="D118" s="2"/>
      <c r="E118" s="1" t="str">
        <f t="shared" si="2"/>
        <v>s.o.</v>
      </c>
    </row>
    <row r="119" spans="1:5" ht="22" customHeight="1">
      <c r="A119" s="6"/>
      <c r="B119" s="1"/>
      <c r="C119" s="6" t="str">
        <f t="shared" si="3"/>
        <v xml:space="preserve"> </v>
      </c>
      <c r="D119" s="2"/>
      <c r="E119" s="1" t="str">
        <f t="shared" si="2"/>
        <v>s.o.</v>
      </c>
    </row>
    <row r="120" spans="1:5" ht="22" customHeight="1">
      <c r="A120" s="6"/>
      <c r="B120" s="1"/>
      <c r="C120" s="6" t="str">
        <f t="shared" si="3"/>
        <v xml:space="preserve"> </v>
      </c>
      <c r="D120" s="2"/>
      <c r="E120" s="1" t="str">
        <f t="shared" si="2"/>
        <v>s.o.</v>
      </c>
    </row>
    <row r="121" spans="1:5" ht="22" customHeight="1">
      <c r="A121" s="6"/>
      <c r="B121" s="1"/>
      <c r="C121" s="6" t="str">
        <f t="shared" si="3"/>
        <v xml:space="preserve"> </v>
      </c>
      <c r="D121" s="2"/>
      <c r="E121" s="1" t="str">
        <f t="shared" si="2"/>
        <v>s.o.</v>
      </c>
    </row>
    <row r="122" spans="1:5" ht="22" customHeight="1">
      <c r="A122" s="6"/>
      <c r="B122" s="1"/>
      <c r="C122" s="6" t="str">
        <f t="shared" si="3"/>
        <v xml:space="preserve"> </v>
      </c>
      <c r="D122" s="2"/>
      <c r="E122" s="1" t="str">
        <f t="shared" si="2"/>
        <v>s.o.</v>
      </c>
    </row>
    <row r="123" spans="1:5" ht="22" customHeight="1">
      <c r="A123" s="6"/>
      <c r="B123" s="1"/>
      <c r="C123" s="6" t="str">
        <f t="shared" si="3"/>
        <v xml:space="preserve"> </v>
      </c>
      <c r="D123" s="2"/>
      <c r="E123" s="1" t="str">
        <f t="shared" si="2"/>
        <v>s.o.</v>
      </c>
    </row>
    <row r="124" spans="1:5" ht="22" customHeight="1">
      <c r="A124" s="6"/>
      <c r="B124" s="1"/>
      <c r="C124" s="6" t="str">
        <f t="shared" si="3"/>
        <v xml:space="preserve"> </v>
      </c>
      <c r="D124" s="2"/>
      <c r="E124" s="1" t="str">
        <f t="shared" si="2"/>
        <v>s.o.</v>
      </c>
    </row>
    <row r="125" spans="1:5" ht="22" customHeight="1">
      <c r="A125" s="6"/>
      <c r="B125" s="1"/>
      <c r="C125" s="6" t="str">
        <f t="shared" si="3"/>
        <v xml:space="preserve"> </v>
      </c>
      <c r="D125" s="2"/>
      <c r="E125" s="1" t="str">
        <f t="shared" si="2"/>
        <v>s.o.</v>
      </c>
    </row>
    <row r="126" spans="1:5" ht="22" customHeight="1">
      <c r="A126" s="6"/>
      <c r="B126" s="1"/>
      <c r="C126" s="6" t="str">
        <f t="shared" si="3"/>
        <v xml:space="preserve"> </v>
      </c>
      <c r="D126" s="2"/>
      <c r="E126" s="1" t="str">
        <f t="shared" si="2"/>
        <v>s.o.</v>
      </c>
    </row>
    <row r="127" spans="1:5" ht="22" customHeight="1">
      <c r="A127" s="6"/>
      <c r="B127" s="1"/>
      <c r="C127" s="6" t="str">
        <f t="shared" si="3"/>
        <v xml:space="preserve"> </v>
      </c>
      <c r="D127" s="2"/>
      <c r="E127" s="1" t="str">
        <f t="shared" si="2"/>
        <v>s.o.</v>
      </c>
    </row>
    <row r="128" spans="1:5" ht="22" customHeight="1">
      <c r="A128" s="6"/>
      <c r="B128" s="1"/>
      <c r="C128" s="6" t="str">
        <f t="shared" si="3"/>
        <v xml:space="preserve"> </v>
      </c>
      <c r="D128" s="2"/>
      <c r="E128" s="1" t="str">
        <f t="shared" si="2"/>
        <v>s.o.</v>
      </c>
    </row>
    <row r="129" spans="1:5" ht="22" customHeight="1">
      <c r="A129" s="6"/>
      <c r="B129" s="1"/>
      <c r="C129" s="6" t="str">
        <f t="shared" si="3"/>
        <v xml:space="preserve"> </v>
      </c>
      <c r="D129" s="2"/>
      <c r="E129" s="1" t="str">
        <f t="shared" si="2"/>
        <v>s.o.</v>
      </c>
    </row>
    <row r="130" spans="1:5" ht="22" customHeight="1">
      <c r="A130" s="6"/>
      <c r="B130" s="1"/>
      <c r="C130" s="6" t="str">
        <f t="shared" si="3"/>
        <v xml:space="preserve"> </v>
      </c>
      <c r="D130" s="2"/>
      <c r="E130" s="1" t="str">
        <f t="shared" si="2"/>
        <v>s.o.</v>
      </c>
    </row>
    <row r="131" spans="1:5" ht="22" customHeight="1">
      <c r="A131" s="6"/>
      <c r="B131" s="1"/>
      <c r="C131" s="6" t="str">
        <f t="shared" si="3"/>
        <v xml:space="preserve"> </v>
      </c>
      <c r="D131" s="2"/>
      <c r="E131" s="1" t="str">
        <f t="shared" si="2"/>
        <v>s.o.</v>
      </c>
    </row>
    <row r="132" spans="1:5" ht="22" customHeight="1">
      <c r="A132" s="6"/>
      <c r="B132" s="1"/>
      <c r="C132" s="6" t="str">
        <f t="shared" si="3"/>
        <v xml:space="preserve"> </v>
      </c>
      <c r="D132" s="2"/>
      <c r="E132" s="1" t="str">
        <f t="shared" si="2"/>
        <v>s.o.</v>
      </c>
    </row>
    <row r="133" spans="1:5" ht="22" customHeight="1">
      <c r="A133" s="6"/>
      <c r="B133" s="1"/>
      <c r="C133" s="6" t="str">
        <f t="shared" si="3"/>
        <v xml:space="preserve"> </v>
      </c>
      <c r="D133" s="2"/>
      <c r="E133" s="1" t="str">
        <f t="shared" ref="E133:E141" si="4">IF(D133="LDGV","LDGV_tier2",IF(D133="LDGT","LDGT_tier2",IF(D133="HDGV","HDGV_TWC",IF(D133="moto","moto_ncc",IF(D133="LDDV","LDDV_ac",IF(D133="LDDT","LDDT_ac",IF(D133="HDDV","HDDV_ac",IF(D133="NGV","NGV",IF(D133="prop","prop",IF(D133="HRG","HRG",IF(D133="HRD","HRD",IF(D133="ELEC","ELEC","s.o."))))))))))))</f>
        <v>s.o.</v>
      </c>
    </row>
    <row r="134" spans="1:5" ht="22" customHeight="1">
      <c r="A134" s="6"/>
      <c r="B134" s="1"/>
      <c r="C134" s="6" t="str">
        <f t="shared" si="3"/>
        <v xml:space="preserve"> </v>
      </c>
      <c r="D134" s="2"/>
      <c r="E134" s="1" t="str">
        <f t="shared" si="4"/>
        <v>s.o.</v>
      </c>
    </row>
    <row r="135" spans="1:5" ht="22" customHeight="1">
      <c r="A135" s="6"/>
      <c r="B135" s="1"/>
      <c r="C135" s="6" t="str">
        <f t="shared" si="3"/>
        <v xml:space="preserve"> </v>
      </c>
      <c r="D135" s="2"/>
      <c r="E135" s="1" t="str">
        <f t="shared" si="4"/>
        <v>s.o.</v>
      </c>
    </row>
    <row r="136" spans="1:5" ht="22" customHeight="1">
      <c r="A136" s="6"/>
      <c r="B136" s="1"/>
      <c r="C136" s="6" t="str">
        <f t="shared" si="3"/>
        <v xml:space="preserve"> </v>
      </c>
      <c r="D136" s="2"/>
      <c r="E136" s="1" t="str">
        <f t="shared" si="4"/>
        <v>s.o.</v>
      </c>
    </row>
    <row r="137" spans="1:5" ht="22" customHeight="1">
      <c r="A137" s="6"/>
      <c r="B137" s="1"/>
      <c r="C137" s="6" t="str">
        <f t="shared" si="3"/>
        <v xml:space="preserve"> </v>
      </c>
      <c r="D137" s="2"/>
      <c r="E137" s="1" t="str">
        <f t="shared" si="4"/>
        <v>s.o.</v>
      </c>
    </row>
    <row r="138" spans="1:5" ht="22" customHeight="1">
      <c r="A138" s="6"/>
      <c r="B138" s="1"/>
      <c r="C138" s="6" t="str">
        <f t="shared" si="3"/>
        <v xml:space="preserve"> </v>
      </c>
      <c r="D138" s="2"/>
      <c r="E138" s="1" t="str">
        <f t="shared" si="4"/>
        <v>s.o.</v>
      </c>
    </row>
    <row r="139" spans="1:5" ht="22" customHeight="1">
      <c r="A139" s="6"/>
      <c r="B139" s="1"/>
      <c r="C139" s="6" t="str">
        <f t="shared" si="3"/>
        <v xml:space="preserve"> </v>
      </c>
      <c r="D139" s="2"/>
      <c r="E139" s="1" t="str">
        <f t="shared" si="4"/>
        <v>s.o.</v>
      </c>
    </row>
    <row r="140" spans="1:5" ht="22" customHeight="1">
      <c r="A140" s="6"/>
      <c r="B140" s="1"/>
      <c r="C140" s="6" t="str">
        <f t="shared" si="3"/>
        <v xml:space="preserve"> </v>
      </c>
      <c r="D140" s="2"/>
      <c r="E140" s="1" t="str">
        <f t="shared" si="4"/>
        <v>s.o.</v>
      </c>
    </row>
    <row r="141" spans="1:5" ht="22" customHeight="1">
      <c r="A141" s="6"/>
      <c r="B141" s="1"/>
      <c r="C141" s="6" t="str">
        <f t="shared" si="3"/>
        <v xml:space="preserve"> </v>
      </c>
      <c r="D141" s="2"/>
      <c r="E141" s="1" t="str">
        <f t="shared" si="4"/>
        <v>s.o.</v>
      </c>
    </row>
  </sheetData>
  <dataValidations count="1">
    <dataValidation type="list" allowBlank="1" showInputMessage="1" showErrorMessage="1" sqref="D2:D22 D24:D26 D28:D35 D37:D52 D54:D141" xr:uid="{F08FB651-C442-D141-9C47-7E9894291CA5}">
      <formula1>"LDGV,LDGT,HDGV,moto,LDDV,LDDT,HDDV,NGV,prop,HRG,HRD"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9BC5441-FE4F-9C40-A4CD-1FC0203C6CC7}">
          <x14:formula1>
            <xm:f>Liste!$H$2:$H$7</xm:f>
          </x14:formula1>
          <xm:sqref>B2:B141</xm:sqref>
        </x14:dataValidation>
        <x14:dataValidation type="list" allowBlank="1" showInputMessage="1" showErrorMessage="1" xr:uid="{93F6B334-7498-2C4C-97BD-3908E66B11BE}">
          <x14:formula1>
            <xm:f>Liste!$C:$C</xm:f>
          </x14:formula1>
          <xm:sqref>A2:A161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8429-8DBF-9E4D-9BA7-39D83FFDB340}">
  <sheetPr>
    <tabColor theme="0"/>
  </sheetPr>
  <dimension ref="A1:AM71"/>
  <sheetViews>
    <sheetView workbookViewId="0">
      <selection activeCell="K11" sqref="K11"/>
    </sheetView>
  </sheetViews>
  <sheetFormatPr baseColWidth="10" defaultColWidth="11" defaultRowHeight="22" customHeight="1"/>
  <cols>
    <col min="1" max="1" width="11.33203125" style="19" customWidth="1"/>
    <col min="2" max="3" width="12.1640625" style="20" customWidth="1"/>
    <col min="4" max="4" width="12.83203125" style="20" customWidth="1"/>
    <col min="5" max="5" width="93" style="34" customWidth="1"/>
    <col min="6" max="6" width="13" style="20" customWidth="1"/>
    <col min="7" max="7" width="11" style="15"/>
    <col min="8" max="8" width="34.1640625" style="16" customWidth="1"/>
    <col min="9" max="39" width="11" style="16"/>
    <col min="40" max="252" width="11" style="7"/>
    <col min="253" max="253" width="24.1640625" style="7" customWidth="1"/>
    <col min="254" max="256" width="11" style="7"/>
    <col min="257" max="257" width="20.6640625" style="7" customWidth="1"/>
    <col min="258" max="258" width="11" style="7"/>
    <col min="259" max="259" width="32.6640625" style="7" bestFit="1" customWidth="1"/>
    <col min="260" max="261" width="11" style="7"/>
    <col min="262" max="262" width="42.5" style="7" customWidth="1"/>
    <col min="263" max="263" width="17.6640625" style="7" bestFit="1" customWidth="1"/>
    <col min="264" max="508" width="11" style="7"/>
    <col min="509" max="509" width="24.1640625" style="7" customWidth="1"/>
    <col min="510" max="512" width="11" style="7"/>
    <col min="513" max="513" width="20.6640625" style="7" customWidth="1"/>
    <col min="514" max="514" width="11" style="7"/>
    <col min="515" max="515" width="32.6640625" style="7" bestFit="1" customWidth="1"/>
    <col min="516" max="517" width="11" style="7"/>
    <col min="518" max="518" width="42.5" style="7" customWidth="1"/>
    <col min="519" max="519" width="17.6640625" style="7" bestFit="1" customWidth="1"/>
    <col min="520" max="764" width="11" style="7"/>
    <col min="765" max="765" width="24.1640625" style="7" customWidth="1"/>
    <col min="766" max="768" width="11" style="7"/>
    <col min="769" max="769" width="20.6640625" style="7" customWidth="1"/>
    <col min="770" max="770" width="11" style="7"/>
    <col min="771" max="771" width="32.6640625" style="7" bestFit="1" customWidth="1"/>
    <col min="772" max="773" width="11" style="7"/>
    <col min="774" max="774" width="42.5" style="7" customWidth="1"/>
    <col min="775" max="775" width="17.6640625" style="7" bestFit="1" customWidth="1"/>
    <col min="776" max="1020" width="11" style="7"/>
    <col min="1021" max="1021" width="24.1640625" style="7" customWidth="1"/>
    <col min="1022" max="1024" width="11" style="7"/>
    <col min="1025" max="1025" width="20.6640625" style="7" customWidth="1"/>
    <col min="1026" max="1026" width="11" style="7"/>
    <col min="1027" max="1027" width="32.6640625" style="7" bestFit="1" customWidth="1"/>
    <col min="1028" max="1029" width="11" style="7"/>
    <col min="1030" max="1030" width="42.5" style="7" customWidth="1"/>
    <col min="1031" max="1031" width="17.6640625" style="7" bestFit="1" customWidth="1"/>
    <col min="1032" max="1276" width="11" style="7"/>
    <col min="1277" max="1277" width="24.1640625" style="7" customWidth="1"/>
    <col min="1278" max="1280" width="11" style="7"/>
    <col min="1281" max="1281" width="20.6640625" style="7" customWidth="1"/>
    <col min="1282" max="1282" width="11" style="7"/>
    <col min="1283" max="1283" width="32.6640625" style="7" bestFit="1" customWidth="1"/>
    <col min="1284" max="1285" width="11" style="7"/>
    <col min="1286" max="1286" width="42.5" style="7" customWidth="1"/>
    <col min="1287" max="1287" width="17.6640625" style="7" bestFit="1" customWidth="1"/>
    <col min="1288" max="1532" width="11" style="7"/>
    <col min="1533" max="1533" width="24.1640625" style="7" customWidth="1"/>
    <col min="1534" max="1536" width="11" style="7"/>
    <col min="1537" max="1537" width="20.6640625" style="7" customWidth="1"/>
    <col min="1538" max="1538" width="11" style="7"/>
    <col min="1539" max="1539" width="32.6640625" style="7" bestFit="1" customWidth="1"/>
    <col min="1540" max="1541" width="11" style="7"/>
    <col min="1542" max="1542" width="42.5" style="7" customWidth="1"/>
    <col min="1543" max="1543" width="17.6640625" style="7" bestFit="1" customWidth="1"/>
    <col min="1544" max="1788" width="11" style="7"/>
    <col min="1789" max="1789" width="24.1640625" style="7" customWidth="1"/>
    <col min="1790" max="1792" width="11" style="7"/>
    <col min="1793" max="1793" width="20.6640625" style="7" customWidth="1"/>
    <col min="1794" max="1794" width="11" style="7"/>
    <col min="1795" max="1795" width="32.6640625" style="7" bestFit="1" customWidth="1"/>
    <col min="1796" max="1797" width="11" style="7"/>
    <col min="1798" max="1798" width="42.5" style="7" customWidth="1"/>
    <col min="1799" max="1799" width="17.6640625" style="7" bestFit="1" customWidth="1"/>
    <col min="1800" max="2044" width="11" style="7"/>
    <col min="2045" max="2045" width="24.1640625" style="7" customWidth="1"/>
    <col min="2046" max="2048" width="11" style="7"/>
    <col min="2049" max="2049" width="20.6640625" style="7" customWidth="1"/>
    <col min="2050" max="2050" width="11" style="7"/>
    <col min="2051" max="2051" width="32.6640625" style="7" bestFit="1" customWidth="1"/>
    <col min="2052" max="2053" width="11" style="7"/>
    <col min="2054" max="2054" width="42.5" style="7" customWidth="1"/>
    <col min="2055" max="2055" width="17.6640625" style="7" bestFit="1" customWidth="1"/>
    <col min="2056" max="2300" width="11" style="7"/>
    <col min="2301" max="2301" width="24.1640625" style="7" customWidth="1"/>
    <col min="2302" max="2304" width="11" style="7"/>
    <col min="2305" max="2305" width="20.6640625" style="7" customWidth="1"/>
    <col min="2306" max="2306" width="11" style="7"/>
    <col min="2307" max="2307" width="32.6640625" style="7" bestFit="1" customWidth="1"/>
    <col min="2308" max="2309" width="11" style="7"/>
    <col min="2310" max="2310" width="42.5" style="7" customWidth="1"/>
    <col min="2311" max="2311" width="17.6640625" style="7" bestFit="1" customWidth="1"/>
    <col min="2312" max="2556" width="11" style="7"/>
    <col min="2557" max="2557" width="24.1640625" style="7" customWidth="1"/>
    <col min="2558" max="2560" width="11" style="7"/>
    <col min="2561" max="2561" width="20.6640625" style="7" customWidth="1"/>
    <col min="2562" max="2562" width="11" style="7"/>
    <col min="2563" max="2563" width="32.6640625" style="7" bestFit="1" customWidth="1"/>
    <col min="2564" max="2565" width="11" style="7"/>
    <col min="2566" max="2566" width="42.5" style="7" customWidth="1"/>
    <col min="2567" max="2567" width="17.6640625" style="7" bestFit="1" customWidth="1"/>
    <col min="2568" max="2812" width="11" style="7"/>
    <col min="2813" max="2813" width="24.1640625" style="7" customWidth="1"/>
    <col min="2814" max="2816" width="11" style="7"/>
    <col min="2817" max="2817" width="20.6640625" style="7" customWidth="1"/>
    <col min="2818" max="2818" width="11" style="7"/>
    <col min="2819" max="2819" width="32.6640625" style="7" bestFit="1" customWidth="1"/>
    <col min="2820" max="2821" width="11" style="7"/>
    <col min="2822" max="2822" width="42.5" style="7" customWidth="1"/>
    <col min="2823" max="2823" width="17.6640625" style="7" bestFit="1" customWidth="1"/>
    <col min="2824" max="3068" width="11" style="7"/>
    <col min="3069" max="3069" width="24.1640625" style="7" customWidth="1"/>
    <col min="3070" max="3072" width="11" style="7"/>
    <col min="3073" max="3073" width="20.6640625" style="7" customWidth="1"/>
    <col min="3074" max="3074" width="11" style="7"/>
    <col min="3075" max="3075" width="32.6640625" style="7" bestFit="1" customWidth="1"/>
    <col min="3076" max="3077" width="11" style="7"/>
    <col min="3078" max="3078" width="42.5" style="7" customWidth="1"/>
    <col min="3079" max="3079" width="17.6640625" style="7" bestFit="1" customWidth="1"/>
    <col min="3080" max="3324" width="11" style="7"/>
    <col min="3325" max="3325" width="24.1640625" style="7" customWidth="1"/>
    <col min="3326" max="3328" width="11" style="7"/>
    <col min="3329" max="3329" width="20.6640625" style="7" customWidth="1"/>
    <col min="3330" max="3330" width="11" style="7"/>
    <col min="3331" max="3331" width="32.6640625" style="7" bestFit="1" customWidth="1"/>
    <col min="3332" max="3333" width="11" style="7"/>
    <col min="3334" max="3334" width="42.5" style="7" customWidth="1"/>
    <col min="3335" max="3335" width="17.6640625" style="7" bestFit="1" customWidth="1"/>
    <col min="3336" max="3580" width="11" style="7"/>
    <col min="3581" max="3581" width="24.1640625" style="7" customWidth="1"/>
    <col min="3582" max="3584" width="11" style="7"/>
    <col min="3585" max="3585" width="20.6640625" style="7" customWidth="1"/>
    <col min="3586" max="3586" width="11" style="7"/>
    <col min="3587" max="3587" width="32.6640625" style="7" bestFit="1" customWidth="1"/>
    <col min="3588" max="3589" width="11" style="7"/>
    <col min="3590" max="3590" width="42.5" style="7" customWidth="1"/>
    <col min="3591" max="3591" width="17.6640625" style="7" bestFit="1" customWidth="1"/>
    <col min="3592" max="3836" width="11" style="7"/>
    <col min="3837" max="3837" width="24.1640625" style="7" customWidth="1"/>
    <col min="3838" max="3840" width="11" style="7"/>
    <col min="3841" max="3841" width="20.6640625" style="7" customWidth="1"/>
    <col min="3842" max="3842" width="11" style="7"/>
    <col min="3843" max="3843" width="32.6640625" style="7" bestFit="1" customWidth="1"/>
    <col min="3844" max="3845" width="11" style="7"/>
    <col min="3846" max="3846" width="42.5" style="7" customWidth="1"/>
    <col min="3847" max="3847" width="17.6640625" style="7" bestFit="1" customWidth="1"/>
    <col min="3848" max="4092" width="11" style="7"/>
    <col min="4093" max="4093" width="24.1640625" style="7" customWidth="1"/>
    <col min="4094" max="4096" width="11" style="7"/>
    <col min="4097" max="4097" width="20.6640625" style="7" customWidth="1"/>
    <col min="4098" max="4098" width="11" style="7"/>
    <col min="4099" max="4099" width="32.6640625" style="7" bestFit="1" customWidth="1"/>
    <col min="4100" max="4101" width="11" style="7"/>
    <col min="4102" max="4102" width="42.5" style="7" customWidth="1"/>
    <col min="4103" max="4103" width="17.6640625" style="7" bestFit="1" customWidth="1"/>
    <col min="4104" max="4348" width="11" style="7"/>
    <col min="4349" max="4349" width="24.1640625" style="7" customWidth="1"/>
    <col min="4350" max="4352" width="11" style="7"/>
    <col min="4353" max="4353" width="20.6640625" style="7" customWidth="1"/>
    <col min="4354" max="4354" width="11" style="7"/>
    <col min="4355" max="4355" width="32.6640625" style="7" bestFit="1" customWidth="1"/>
    <col min="4356" max="4357" width="11" style="7"/>
    <col min="4358" max="4358" width="42.5" style="7" customWidth="1"/>
    <col min="4359" max="4359" width="17.6640625" style="7" bestFit="1" customWidth="1"/>
    <col min="4360" max="4604" width="11" style="7"/>
    <col min="4605" max="4605" width="24.1640625" style="7" customWidth="1"/>
    <col min="4606" max="4608" width="11" style="7"/>
    <col min="4609" max="4609" width="20.6640625" style="7" customWidth="1"/>
    <col min="4610" max="4610" width="11" style="7"/>
    <col min="4611" max="4611" width="32.6640625" style="7" bestFit="1" customWidth="1"/>
    <col min="4612" max="4613" width="11" style="7"/>
    <col min="4614" max="4614" width="42.5" style="7" customWidth="1"/>
    <col min="4615" max="4615" width="17.6640625" style="7" bestFit="1" customWidth="1"/>
    <col min="4616" max="4860" width="11" style="7"/>
    <col min="4861" max="4861" width="24.1640625" style="7" customWidth="1"/>
    <col min="4862" max="4864" width="11" style="7"/>
    <col min="4865" max="4865" width="20.6640625" style="7" customWidth="1"/>
    <col min="4866" max="4866" width="11" style="7"/>
    <col min="4867" max="4867" width="32.6640625" style="7" bestFit="1" customWidth="1"/>
    <col min="4868" max="4869" width="11" style="7"/>
    <col min="4870" max="4870" width="42.5" style="7" customWidth="1"/>
    <col min="4871" max="4871" width="17.6640625" style="7" bestFit="1" customWidth="1"/>
    <col min="4872" max="5116" width="11" style="7"/>
    <col min="5117" max="5117" width="24.1640625" style="7" customWidth="1"/>
    <col min="5118" max="5120" width="11" style="7"/>
    <col min="5121" max="5121" width="20.6640625" style="7" customWidth="1"/>
    <col min="5122" max="5122" width="11" style="7"/>
    <col min="5123" max="5123" width="32.6640625" style="7" bestFit="1" customWidth="1"/>
    <col min="5124" max="5125" width="11" style="7"/>
    <col min="5126" max="5126" width="42.5" style="7" customWidth="1"/>
    <col min="5127" max="5127" width="17.6640625" style="7" bestFit="1" customWidth="1"/>
    <col min="5128" max="5372" width="11" style="7"/>
    <col min="5373" max="5373" width="24.1640625" style="7" customWidth="1"/>
    <col min="5374" max="5376" width="11" style="7"/>
    <col min="5377" max="5377" width="20.6640625" style="7" customWidth="1"/>
    <col min="5378" max="5378" width="11" style="7"/>
    <col min="5379" max="5379" width="32.6640625" style="7" bestFit="1" customWidth="1"/>
    <col min="5380" max="5381" width="11" style="7"/>
    <col min="5382" max="5382" width="42.5" style="7" customWidth="1"/>
    <col min="5383" max="5383" width="17.6640625" style="7" bestFit="1" customWidth="1"/>
    <col min="5384" max="5628" width="11" style="7"/>
    <col min="5629" max="5629" width="24.1640625" style="7" customWidth="1"/>
    <col min="5630" max="5632" width="11" style="7"/>
    <col min="5633" max="5633" width="20.6640625" style="7" customWidth="1"/>
    <col min="5634" max="5634" width="11" style="7"/>
    <col min="5635" max="5635" width="32.6640625" style="7" bestFit="1" customWidth="1"/>
    <col min="5636" max="5637" width="11" style="7"/>
    <col min="5638" max="5638" width="42.5" style="7" customWidth="1"/>
    <col min="5639" max="5639" width="17.6640625" style="7" bestFit="1" customWidth="1"/>
    <col min="5640" max="5884" width="11" style="7"/>
    <col min="5885" max="5885" width="24.1640625" style="7" customWidth="1"/>
    <col min="5886" max="5888" width="11" style="7"/>
    <col min="5889" max="5889" width="20.6640625" style="7" customWidth="1"/>
    <col min="5890" max="5890" width="11" style="7"/>
    <col min="5891" max="5891" width="32.6640625" style="7" bestFit="1" customWidth="1"/>
    <col min="5892" max="5893" width="11" style="7"/>
    <col min="5894" max="5894" width="42.5" style="7" customWidth="1"/>
    <col min="5895" max="5895" width="17.6640625" style="7" bestFit="1" customWidth="1"/>
    <col min="5896" max="6140" width="11" style="7"/>
    <col min="6141" max="6141" width="24.1640625" style="7" customWidth="1"/>
    <col min="6142" max="6144" width="11" style="7"/>
    <col min="6145" max="6145" width="20.6640625" style="7" customWidth="1"/>
    <col min="6146" max="6146" width="11" style="7"/>
    <col min="6147" max="6147" width="32.6640625" style="7" bestFit="1" customWidth="1"/>
    <col min="6148" max="6149" width="11" style="7"/>
    <col min="6150" max="6150" width="42.5" style="7" customWidth="1"/>
    <col min="6151" max="6151" width="17.6640625" style="7" bestFit="1" customWidth="1"/>
    <col min="6152" max="6396" width="11" style="7"/>
    <col min="6397" max="6397" width="24.1640625" style="7" customWidth="1"/>
    <col min="6398" max="6400" width="11" style="7"/>
    <col min="6401" max="6401" width="20.6640625" style="7" customWidth="1"/>
    <col min="6402" max="6402" width="11" style="7"/>
    <col min="6403" max="6403" width="32.6640625" style="7" bestFit="1" customWidth="1"/>
    <col min="6404" max="6405" width="11" style="7"/>
    <col min="6406" max="6406" width="42.5" style="7" customWidth="1"/>
    <col min="6407" max="6407" width="17.6640625" style="7" bestFit="1" customWidth="1"/>
    <col min="6408" max="6652" width="11" style="7"/>
    <col min="6653" max="6653" width="24.1640625" style="7" customWidth="1"/>
    <col min="6654" max="6656" width="11" style="7"/>
    <col min="6657" max="6657" width="20.6640625" style="7" customWidth="1"/>
    <col min="6658" max="6658" width="11" style="7"/>
    <col min="6659" max="6659" width="32.6640625" style="7" bestFit="1" customWidth="1"/>
    <col min="6660" max="6661" width="11" style="7"/>
    <col min="6662" max="6662" width="42.5" style="7" customWidth="1"/>
    <col min="6663" max="6663" width="17.6640625" style="7" bestFit="1" customWidth="1"/>
    <col min="6664" max="6908" width="11" style="7"/>
    <col min="6909" max="6909" width="24.1640625" style="7" customWidth="1"/>
    <col min="6910" max="6912" width="11" style="7"/>
    <col min="6913" max="6913" width="20.6640625" style="7" customWidth="1"/>
    <col min="6914" max="6914" width="11" style="7"/>
    <col min="6915" max="6915" width="32.6640625" style="7" bestFit="1" customWidth="1"/>
    <col min="6916" max="6917" width="11" style="7"/>
    <col min="6918" max="6918" width="42.5" style="7" customWidth="1"/>
    <col min="6919" max="6919" width="17.6640625" style="7" bestFit="1" customWidth="1"/>
    <col min="6920" max="7164" width="11" style="7"/>
    <col min="7165" max="7165" width="24.1640625" style="7" customWidth="1"/>
    <col min="7166" max="7168" width="11" style="7"/>
    <col min="7169" max="7169" width="20.6640625" style="7" customWidth="1"/>
    <col min="7170" max="7170" width="11" style="7"/>
    <col min="7171" max="7171" width="32.6640625" style="7" bestFit="1" customWidth="1"/>
    <col min="7172" max="7173" width="11" style="7"/>
    <col min="7174" max="7174" width="42.5" style="7" customWidth="1"/>
    <col min="7175" max="7175" width="17.6640625" style="7" bestFit="1" customWidth="1"/>
    <col min="7176" max="7420" width="11" style="7"/>
    <col min="7421" max="7421" width="24.1640625" style="7" customWidth="1"/>
    <col min="7422" max="7424" width="11" style="7"/>
    <col min="7425" max="7425" width="20.6640625" style="7" customWidth="1"/>
    <col min="7426" max="7426" width="11" style="7"/>
    <col min="7427" max="7427" width="32.6640625" style="7" bestFit="1" customWidth="1"/>
    <col min="7428" max="7429" width="11" style="7"/>
    <col min="7430" max="7430" width="42.5" style="7" customWidth="1"/>
    <col min="7431" max="7431" width="17.6640625" style="7" bestFit="1" customWidth="1"/>
    <col min="7432" max="7676" width="11" style="7"/>
    <col min="7677" max="7677" width="24.1640625" style="7" customWidth="1"/>
    <col min="7678" max="7680" width="11" style="7"/>
    <col min="7681" max="7681" width="20.6640625" style="7" customWidth="1"/>
    <col min="7682" max="7682" width="11" style="7"/>
    <col min="7683" max="7683" width="32.6640625" style="7" bestFit="1" customWidth="1"/>
    <col min="7684" max="7685" width="11" style="7"/>
    <col min="7686" max="7686" width="42.5" style="7" customWidth="1"/>
    <col min="7687" max="7687" width="17.6640625" style="7" bestFit="1" customWidth="1"/>
    <col min="7688" max="7932" width="11" style="7"/>
    <col min="7933" max="7933" width="24.1640625" style="7" customWidth="1"/>
    <col min="7934" max="7936" width="11" style="7"/>
    <col min="7937" max="7937" width="20.6640625" style="7" customWidth="1"/>
    <col min="7938" max="7938" width="11" style="7"/>
    <col min="7939" max="7939" width="32.6640625" style="7" bestFit="1" customWidth="1"/>
    <col min="7940" max="7941" width="11" style="7"/>
    <col min="7942" max="7942" width="42.5" style="7" customWidth="1"/>
    <col min="7943" max="7943" width="17.6640625" style="7" bestFit="1" customWidth="1"/>
    <col min="7944" max="8188" width="11" style="7"/>
    <col min="8189" max="8189" width="24.1640625" style="7" customWidth="1"/>
    <col min="8190" max="8192" width="11" style="7"/>
    <col min="8193" max="8193" width="20.6640625" style="7" customWidth="1"/>
    <col min="8194" max="8194" width="11" style="7"/>
    <col min="8195" max="8195" width="32.6640625" style="7" bestFit="1" customWidth="1"/>
    <col min="8196" max="8197" width="11" style="7"/>
    <col min="8198" max="8198" width="42.5" style="7" customWidth="1"/>
    <col min="8199" max="8199" width="17.6640625" style="7" bestFit="1" customWidth="1"/>
    <col min="8200" max="8444" width="11" style="7"/>
    <col min="8445" max="8445" width="24.1640625" style="7" customWidth="1"/>
    <col min="8446" max="8448" width="11" style="7"/>
    <col min="8449" max="8449" width="20.6640625" style="7" customWidth="1"/>
    <col min="8450" max="8450" width="11" style="7"/>
    <col min="8451" max="8451" width="32.6640625" style="7" bestFit="1" customWidth="1"/>
    <col min="8452" max="8453" width="11" style="7"/>
    <col min="8454" max="8454" width="42.5" style="7" customWidth="1"/>
    <col min="8455" max="8455" width="17.6640625" style="7" bestFit="1" customWidth="1"/>
    <col min="8456" max="8700" width="11" style="7"/>
    <col min="8701" max="8701" width="24.1640625" style="7" customWidth="1"/>
    <col min="8702" max="8704" width="11" style="7"/>
    <col min="8705" max="8705" width="20.6640625" style="7" customWidth="1"/>
    <col min="8706" max="8706" width="11" style="7"/>
    <col min="8707" max="8707" width="32.6640625" style="7" bestFit="1" customWidth="1"/>
    <col min="8708" max="8709" width="11" style="7"/>
    <col min="8710" max="8710" width="42.5" style="7" customWidth="1"/>
    <col min="8711" max="8711" width="17.6640625" style="7" bestFit="1" customWidth="1"/>
    <col min="8712" max="8956" width="11" style="7"/>
    <col min="8957" max="8957" width="24.1640625" style="7" customWidth="1"/>
    <col min="8958" max="8960" width="11" style="7"/>
    <col min="8961" max="8961" width="20.6640625" style="7" customWidth="1"/>
    <col min="8962" max="8962" width="11" style="7"/>
    <col min="8963" max="8963" width="32.6640625" style="7" bestFit="1" customWidth="1"/>
    <col min="8964" max="8965" width="11" style="7"/>
    <col min="8966" max="8966" width="42.5" style="7" customWidth="1"/>
    <col min="8967" max="8967" width="17.6640625" style="7" bestFit="1" customWidth="1"/>
    <col min="8968" max="9212" width="11" style="7"/>
    <col min="9213" max="9213" width="24.1640625" style="7" customWidth="1"/>
    <col min="9214" max="9216" width="11" style="7"/>
    <col min="9217" max="9217" width="20.6640625" style="7" customWidth="1"/>
    <col min="9218" max="9218" width="11" style="7"/>
    <col min="9219" max="9219" width="32.6640625" style="7" bestFit="1" customWidth="1"/>
    <col min="9220" max="9221" width="11" style="7"/>
    <col min="9222" max="9222" width="42.5" style="7" customWidth="1"/>
    <col min="9223" max="9223" width="17.6640625" style="7" bestFit="1" customWidth="1"/>
    <col min="9224" max="9468" width="11" style="7"/>
    <col min="9469" max="9469" width="24.1640625" style="7" customWidth="1"/>
    <col min="9470" max="9472" width="11" style="7"/>
    <col min="9473" max="9473" width="20.6640625" style="7" customWidth="1"/>
    <col min="9474" max="9474" width="11" style="7"/>
    <col min="9475" max="9475" width="32.6640625" style="7" bestFit="1" customWidth="1"/>
    <col min="9476" max="9477" width="11" style="7"/>
    <col min="9478" max="9478" width="42.5" style="7" customWidth="1"/>
    <col min="9479" max="9479" width="17.6640625" style="7" bestFit="1" customWidth="1"/>
    <col min="9480" max="9724" width="11" style="7"/>
    <col min="9725" max="9725" width="24.1640625" style="7" customWidth="1"/>
    <col min="9726" max="9728" width="11" style="7"/>
    <col min="9729" max="9729" width="20.6640625" style="7" customWidth="1"/>
    <col min="9730" max="9730" width="11" style="7"/>
    <col min="9731" max="9731" width="32.6640625" style="7" bestFit="1" customWidth="1"/>
    <col min="9732" max="9733" width="11" style="7"/>
    <col min="9734" max="9734" width="42.5" style="7" customWidth="1"/>
    <col min="9735" max="9735" width="17.6640625" style="7" bestFit="1" customWidth="1"/>
    <col min="9736" max="9980" width="11" style="7"/>
    <col min="9981" max="9981" width="24.1640625" style="7" customWidth="1"/>
    <col min="9982" max="9984" width="11" style="7"/>
    <col min="9985" max="9985" width="20.6640625" style="7" customWidth="1"/>
    <col min="9986" max="9986" width="11" style="7"/>
    <col min="9987" max="9987" width="32.6640625" style="7" bestFit="1" customWidth="1"/>
    <col min="9988" max="9989" width="11" style="7"/>
    <col min="9990" max="9990" width="42.5" style="7" customWidth="1"/>
    <col min="9991" max="9991" width="17.6640625" style="7" bestFit="1" customWidth="1"/>
    <col min="9992" max="10236" width="11" style="7"/>
    <col min="10237" max="10237" width="24.1640625" style="7" customWidth="1"/>
    <col min="10238" max="10240" width="11" style="7"/>
    <col min="10241" max="10241" width="20.6640625" style="7" customWidth="1"/>
    <col min="10242" max="10242" width="11" style="7"/>
    <col min="10243" max="10243" width="32.6640625" style="7" bestFit="1" customWidth="1"/>
    <col min="10244" max="10245" width="11" style="7"/>
    <col min="10246" max="10246" width="42.5" style="7" customWidth="1"/>
    <col min="10247" max="10247" width="17.6640625" style="7" bestFit="1" customWidth="1"/>
    <col min="10248" max="10492" width="11" style="7"/>
    <col min="10493" max="10493" width="24.1640625" style="7" customWidth="1"/>
    <col min="10494" max="10496" width="11" style="7"/>
    <col min="10497" max="10497" width="20.6640625" style="7" customWidth="1"/>
    <col min="10498" max="10498" width="11" style="7"/>
    <col min="10499" max="10499" width="32.6640625" style="7" bestFit="1" customWidth="1"/>
    <col min="10500" max="10501" width="11" style="7"/>
    <col min="10502" max="10502" width="42.5" style="7" customWidth="1"/>
    <col min="10503" max="10503" width="17.6640625" style="7" bestFit="1" customWidth="1"/>
    <col min="10504" max="10748" width="11" style="7"/>
    <col min="10749" max="10749" width="24.1640625" style="7" customWidth="1"/>
    <col min="10750" max="10752" width="11" style="7"/>
    <col min="10753" max="10753" width="20.6640625" style="7" customWidth="1"/>
    <col min="10754" max="10754" width="11" style="7"/>
    <col min="10755" max="10755" width="32.6640625" style="7" bestFit="1" customWidth="1"/>
    <col min="10756" max="10757" width="11" style="7"/>
    <col min="10758" max="10758" width="42.5" style="7" customWidth="1"/>
    <col min="10759" max="10759" width="17.6640625" style="7" bestFit="1" customWidth="1"/>
    <col min="10760" max="11004" width="11" style="7"/>
    <col min="11005" max="11005" width="24.1640625" style="7" customWidth="1"/>
    <col min="11006" max="11008" width="11" style="7"/>
    <col min="11009" max="11009" width="20.6640625" style="7" customWidth="1"/>
    <col min="11010" max="11010" width="11" style="7"/>
    <col min="11011" max="11011" width="32.6640625" style="7" bestFit="1" customWidth="1"/>
    <col min="11012" max="11013" width="11" style="7"/>
    <col min="11014" max="11014" width="42.5" style="7" customWidth="1"/>
    <col min="11015" max="11015" width="17.6640625" style="7" bestFit="1" customWidth="1"/>
    <col min="11016" max="11260" width="11" style="7"/>
    <col min="11261" max="11261" width="24.1640625" style="7" customWidth="1"/>
    <col min="11262" max="11264" width="11" style="7"/>
    <col min="11265" max="11265" width="20.6640625" style="7" customWidth="1"/>
    <col min="11266" max="11266" width="11" style="7"/>
    <col min="11267" max="11267" width="32.6640625" style="7" bestFit="1" customWidth="1"/>
    <col min="11268" max="11269" width="11" style="7"/>
    <col min="11270" max="11270" width="42.5" style="7" customWidth="1"/>
    <col min="11271" max="11271" width="17.6640625" style="7" bestFit="1" customWidth="1"/>
    <col min="11272" max="11516" width="11" style="7"/>
    <col min="11517" max="11517" width="24.1640625" style="7" customWidth="1"/>
    <col min="11518" max="11520" width="11" style="7"/>
    <col min="11521" max="11521" width="20.6640625" style="7" customWidth="1"/>
    <col min="11522" max="11522" width="11" style="7"/>
    <col min="11523" max="11523" width="32.6640625" style="7" bestFit="1" customWidth="1"/>
    <col min="11524" max="11525" width="11" style="7"/>
    <col min="11526" max="11526" width="42.5" style="7" customWidth="1"/>
    <col min="11527" max="11527" width="17.6640625" style="7" bestFit="1" customWidth="1"/>
    <col min="11528" max="11772" width="11" style="7"/>
    <col min="11773" max="11773" width="24.1640625" style="7" customWidth="1"/>
    <col min="11774" max="11776" width="11" style="7"/>
    <col min="11777" max="11777" width="20.6640625" style="7" customWidth="1"/>
    <col min="11778" max="11778" width="11" style="7"/>
    <col min="11779" max="11779" width="32.6640625" style="7" bestFit="1" customWidth="1"/>
    <col min="11780" max="11781" width="11" style="7"/>
    <col min="11782" max="11782" width="42.5" style="7" customWidth="1"/>
    <col min="11783" max="11783" width="17.6640625" style="7" bestFit="1" customWidth="1"/>
    <col min="11784" max="12028" width="11" style="7"/>
    <col min="12029" max="12029" width="24.1640625" style="7" customWidth="1"/>
    <col min="12030" max="12032" width="11" style="7"/>
    <col min="12033" max="12033" width="20.6640625" style="7" customWidth="1"/>
    <col min="12034" max="12034" width="11" style="7"/>
    <col min="12035" max="12035" width="32.6640625" style="7" bestFit="1" customWidth="1"/>
    <col min="12036" max="12037" width="11" style="7"/>
    <col min="12038" max="12038" width="42.5" style="7" customWidth="1"/>
    <col min="12039" max="12039" width="17.6640625" style="7" bestFit="1" customWidth="1"/>
    <col min="12040" max="12284" width="11" style="7"/>
    <col min="12285" max="12285" width="24.1640625" style="7" customWidth="1"/>
    <col min="12286" max="12288" width="11" style="7"/>
    <col min="12289" max="12289" width="20.6640625" style="7" customWidth="1"/>
    <col min="12290" max="12290" width="11" style="7"/>
    <col min="12291" max="12291" width="32.6640625" style="7" bestFit="1" customWidth="1"/>
    <col min="12292" max="12293" width="11" style="7"/>
    <col min="12294" max="12294" width="42.5" style="7" customWidth="1"/>
    <col min="12295" max="12295" width="17.6640625" style="7" bestFit="1" customWidth="1"/>
    <col min="12296" max="12540" width="11" style="7"/>
    <col min="12541" max="12541" width="24.1640625" style="7" customWidth="1"/>
    <col min="12542" max="12544" width="11" style="7"/>
    <col min="12545" max="12545" width="20.6640625" style="7" customWidth="1"/>
    <col min="12546" max="12546" width="11" style="7"/>
    <col min="12547" max="12547" width="32.6640625" style="7" bestFit="1" customWidth="1"/>
    <col min="12548" max="12549" width="11" style="7"/>
    <col min="12550" max="12550" width="42.5" style="7" customWidth="1"/>
    <col min="12551" max="12551" width="17.6640625" style="7" bestFit="1" customWidth="1"/>
    <col min="12552" max="12796" width="11" style="7"/>
    <col min="12797" max="12797" width="24.1640625" style="7" customWidth="1"/>
    <col min="12798" max="12800" width="11" style="7"/>
    <col min="12801" max="12801" width="20.6640625" style="7" customWidth="1"/>
    <col min="12802" max="12802" width="11" style="7"/>
    <col min="12803" max="12803" width="32.6640625" style="7" bestFit="1" customWidth="1"/>
    <col min="12804" max="12805" width="11" style="7"/>
    <col min="12806" max="12806" width="42.5" style="7" customWidth="1"/>
    <col min="12807" max="12807" width="17.6640625" style="7" bestFit="1" customWidth="1"/>
    <col min="12808" max="13052" width="11" style="7"/>
    <col min="13053" max="13053" width="24.1640625" style="7" customWidth="1"/>
    <col min="13054" max="13056" width="11" style="7"/>
    <col min="13057" max="13057" width="20.6640625" style="7" customWidth="1"/>
    <col min="13058" max="13058" width="11" style="7"/>
    <col min="13059" max="13059" width="32.6640625" style="7" bestFit="1" customWidth="1"/>
    <col min="13060" max="13061" width="11" style="7"/>
    <col min="13062" max="13062" width="42.5" style="7" customWidth="1"/>
    <col min="13063" max="13063" width="17.6640625" style="7" bestFit="1" customWidth="1"/>
    <col min="13064" max="13308" width="11" style="7"/>
    <col min="13309" max="13309" width="24.1640625" style="7" customWidth="1"/>
    <col min="13310" max="13312" width="11" style="7"/>
    <col min="13313" max="13313" width="20.6640625" style="7" customWidth="1"/>
    <col min="13314" max="13314" width="11" style="7"/>
    <col min="13315" max="13315" width="32.6640625" style="7" bestFit="1" customWidth="1"/>
    <col min="13316" max="13317" width="11" style="7"/>
    <col min="13318" max="13318" width="42.5" style="7" customWidth="1"/>
    <col min="13319" max="13319" width="17.6640625" style="7" bestFit="1" customWidth="1"/>
    <col min="13320" max="13564" width="11" style="7"/>
    <col min="13565" max="13565" width="24.1640625" style="7" customWidth="1"/>
    <col min="13566" max="13568" width="11" style="7"/>
    <col min="13569" max="13569" width="20.6640625" style="7" customWidth="1"/>
    <col min="13570" max="13570" width="11" style="7"/>
    <col min="13571" max="13571" width="32.6640625" style="7" bestFit="1" customWidth="1"/>
    <col min="13572" max="13573" width="11" style="7"/>
    <col min="13574" max="13574" width="42.5" style="7" customWidth="1"/>
    <col min="13575" max="13575" width="17.6640625" style="7" bestFit="1" customWidth="1"/>
    <col min="13576" max="13820" width="11" style="7"/>
    <col min="13821" max="13821" width="24.1640625" style="7" customWidth="1"/>
    <col min="13822" max="13824" width="11" style="7"/>
    <col min="13825" max="13825" width="20.6640625" style="7" customWidth="1"/>
    <col min="13826" max="13826" width="11" style="7"/>
    <col min="13827" max="13827" width="32.6640625" style="7" bestFit="1" customWidth="1"/>
    <col min="13828" max="13829" width="11" style="7"/>
    <col min="13830" max="13830" width="42.5" style="7" customWidth="1"/>
    <col min="13831" max="13831" width="17.6640625" style="7" bestFit="1" customWidth="1"/>
    <col min="13832" max="14076" width="11" style="7"/>
    <col min="14077" max="14077" width="24.1640625" style="7" customWidth="1"/>
    <col min="14078" max="14080" width="11" style="7"/>
    <col min="14081" max="14081" width="20.6640625" style="7" customWidth="1"/>
    <col min="14082" max="14082" width="11" style="7"/>
    <col min="14083" max="14083" width="32.6640625" style="7" bestFit="1" customWidth="1"/>
    <col min="14084" max="14085" width="11" style="7"/>
    <col min="14086" max="14086" width="42.5" style="7" customWidth="1"/>
    <col min="14087" max="14087" width="17.6640625" style="7" bestFit="1" customWidth="1"/>
    <col min="14088" max="14332" width="11" style="7"/>
    <col min="14333" max="14333" width="24.1640625" style="7" customWidth="1"/>
    <col min="14334" max="14336" width="11" style="7"/>
    <col min="14337" max="14337" width="20.6640625" style="7" customWidth="1"/>
    <col min="14338" max="14338" width="11" style="7"/>
    <col min="14339" max="14339" width="32.6640625" style="7" bestFit="1" customWidth="1"/>
    <col min="14340" max="14341" width="11" style="7"/>
    <col min="14342" max="14342" width="42.5" style="7" customWidth="1"/>
    <col min="14343" max="14343" width="17.6640625" style="7" bestFit="1" customWidth="1"/>
    <col min="14344" max="14588" width="11" style="7"/>
    <col min="14589" max="14589" width="24.1640625" style="7" customWidth="1"/>
    <col min="14590" max="14592" width="11" style="7"/>
    <col min="14593" max="14593" width="20.6640625" style="7" customWidth="1"/>
    <col min="14594" max="14594" width="11" style="7"/>
    <col min="14595" max="14595" width="32.6640625" style="7" bestFit="1" customWidth="1"/>
    <col min="14596" max="14597" width="11" style="7"/>
    <col min="14598" max="14598" width="42.5" style="7" customWidth="1"/>
    <col min="14599" max="14599" width="17.6640625" style="7" bestFit="1" customWidth="1"/>
    <col min="14600" max="14844" width="11" style="7"/>
    <col min="14845" max="14845" width="24.1640625" style="7" customWidth="1"/>
    <col min="14846" max="14848" width="11" style="7"/>
    <col min="14849" max="14849" width="20.6640625" style="7" customWidth="1"/>
    <col min="14850" max="14850" width="11" style="7"/>
    <col min="14851" max="14851" width="32.6640625" style="7" bestFit="1" customWidth="1"/>
    <col min="14852" max="14853" width="11" style="7"/>
    <col min="14854" max="14854" width="42.5" style="7" customWidth="1"/>
    <col min="14855" max="14855" width="17.6640625" style="7" bestFit="1" customWidth="1"/>
    <col min="14856" max="15100" width="11" style="7"/>
    <col min="15101" max="15101" width="24.1640625" style="7" customWidth="1"/>
    <col min="15102" max="15104" width="11" style="7"/>
    <col min="15105" max="15105" width="20.6640625" style="7" customWidth="1"/>
    <col min="15106" max="15106" width="11" style="7"/>
    <col min="15107" max="15107" width="32.6640625" style="7" bestFit="1" customWidth="1"/>
    <col min="15108" max="15109" width="11" style="7"/>
    <col min="15110" max="15110" width="42.5" style="7" customWidth="1"/>
    <col min="15111" max="15111" width="17.6640625" style="7" bestFit="1" customWidth="1"/>
    <col min="15112" max="15356" width="11" style="7"/>
    <col min="15357" max="15357" width="24.1640625" style="7" customWidth="1"/>
    <col min="15358" max="15360" width="11" style="7"/>
    <col min="15361" max="15361" width="20.6640625" style="7" customWidth="1"/>
    <col min="15362" max="15362" width="11" style="7"/>
    <col min="15363" max="15363" width="32.6640625" style="7" bestFit="1" customWidth="1"/>
    <col min="15364" max="15365" width="11" style="7"/>
    <col min="15366" max="15366" width="42.5" style="7" customWidth="1"/>
    <col min="15367" max="15367" width="17.6640625" style="7" bestFit="1" customWidth="1"/>
    <col min="15368" max="15612" width="11" style="7"/>
    <col min="15613" max="15613" width="24.1640625" style="7" customWidth="1"/>
    <col min="15614" max="15616" width="11" style="7"/>
    <col min="15617" max="15617" width="20.6640625" style="7" customWidth="1"/>
    <col min="15618" max="15618" width="11" style="7"/>
    <col min="15619" max="15619" width="32.6640625" style="7" bestFit="1" customWidth="1"/>
    <col min="15620" max="15621" width="11" style="7"/>
    <col min="15622" max="15622" width="42.5" style="7" customWidth="1"/>
    <col min="15623" max="15623" width="17.6640625" style="7" bestFit="1" customWidth="1"/>
    <col min="15624" max="15868" width="11" style="7"/>
    <col min="15869" max="15869" width="24.1640625" style="7" customWidth="1"/>
    <col min="15870" max="15872" width="11" style="7"/>
    <col min="15873" max="15873" width="20.6640625" style="7" customWidth="1"/>
    <col min="15874" max="15874" width="11" style="7"/>
    <col min="15875" max="15875" width="32.6640625" style="7" bestFit="1" customWidth="1"/>
    <col min="15876" max="15877" width="11" style="7"/>
    <col min="15878" max="15878" width="42.5" style="7" customWidth="1"/>
    <col min="15879" max="15879" width="17.6640625" style="7" bestFit="1" customWidth="1"/>
    <col min="15880" max="16124" width="11" style="7"/>
    <col min="16125" max="16125" width="24.1640625" style="7" customWidth="1"/>
    <col min="16126" max="16128" width="11" style="7"/>
    <col min="16129" max="16129" width="20.6640625" style="7" customWidth="1"/>
    <col min="16130" max="16130" width="11" style="7"/>
    <col min="16131" max="16131" width="32.6640625" style="7" bestFit="1" customWidth="1"/>
    <col min="16132" max="16133" width="11" style="7"/>
    <col min="16134" max="16134" width="42.5" style="7" customWidth="1"/>
    <col min="16135" max="16135" width="17.6640625" style="7" bestFit="1" customWidth="1"/>
    <col min="16136" max="16384" width="11" style="7"/>
  </cols>
  <sheetData>
    <row r="1" spans="1:7" ht="22" customHeight="1">
      <c r="A1" s="343" t="s">
        <v>191</v>
      </c>
      <c r="B1" s="345" t="s">
        <v>291</v>
      </c>
      <c r="C1" s="346"/>
      <c r="D1" s="347"/>
      <c r="E1" s="342" t="s">
        <v>292</v>
      </c>
    </row>
    <row r="2" spans="1:7" ht="22" customHeight="1">
      <c r="A2" s="344"/>
      <c r="B2" s="21" t="s">
        <v>293</v>
      </c>
      <c r="C2" s="21" t="s">
        <v>294</v>
      </c>
      <c r="D2" s="21" t="s">
        <v>295</v>
      </c>
      <c r="E2" s="342"/>
    </row>
    <row r="3" spans="1:7" ht="22" customHeight="1">
      <c r="A3" s="49" t="str">
        <f>Liste!G2</f>
        <v>Propane</v>
      </c>
      <c r="B3" s="36">
        <v>1515</v>
      </c>
      <c r="C3" s="37">
        <v>2.4E-2</v>
      </c>
      <c r="D3" s="37">
        <v>0.108</v>
      </c>
      <c r="E3" s="50" t="s">
        <v>79</v>
      </c>
    </row>
    <row r="4" spans="1:7" ht="22" customHeight="1">
      <c r="A4" s="49" t="str">
        <f>Liste!G3</f>
        <v>Mazout léger</v>
      </c>
      <c r="B4" s="36">
        <v>2753</v>
      </c>
      <c r="C4" s="37">
        <v>2.5999999999999999E-2</v>
      </c>
      <c r="D4" s="37">
        <v>3.1E-2</v>
      </c>
      <c r="E4" s="22" t="s">
        <v>296</v>
      </c>
    </row>
    <row r="5" spans="1:7" ht="22" customHeight="1">
      <c r="A5" s="49" t="str">
        <f>Liste!G4</f>
        <v>Mazout lourd</v>
      </c>
      <c r="B5" s="36" t="s">
        <v>297</v>
      </c>
      <c r="C5" s="37">
        <v>5.7000000000000002E-2</v>
      </c>
      <c r="D5" s="37">
        <v>6.4000000000000001E-2</v>
      </c>
      <c r="E5" s="22" t="s">
        <v>298</v>
      </c>
    </row>
    <row r="6" spans="1:7" ht="22" customHeight="1">
      <c r="A6" s="49" t="str">
        <f>Liste!G5</f>
        <v>Gaz naturel</v>
      </c>
      <c r="B6" s="36">
        <v>1887</v>
      </c>
      <c r="C6" s="37">
        <v>3.6999999999999998E-2</v>
      </c>
      <c r="D6" s="37">
        <v>3.5000000000000003E-2</v>
      </c>
      <c r="E6" s="23" t="s">
        <v>299</v>
      </c>
    </row>
    <row r="7" spans="1:7" ht="22" customHeight="1">
      <c r="A7" s="49" t="str">
        <f>Liste!G6</f>
        <v>Électricité</v>
      </c>
      <c r="B7" s="35">
        <v>1.3</v>
      </c>
      <c r="C7" s="37">
        <v>0</v>
      </c>
      <c r="D7" s="37">
        <v>0</v>
      </c>
      <c r="E7" s="23" t="s">
        <v>300</v>
      </c>
    </row>
    <row r="8" spans="1:7" ht="22" customHeight="1">
      <c r="A8" s="49" t="str">
        <f>Liste!G7</f>
        <v>Autre</v>
      </c>
      <c r="B8" s="36">
        <v>0</v>
      </c>
      <c r="C8" s="37">
        <v>0</v>
      </c>
      <c r="D8" s="37">
        <v>0</v>
      </c>
      <c r="E8" s="50" t="s">
        <v>289</v>
      </c>
    </row>
    <row r="10" spans="1:7" s="16" customFormat="1" ht="22" customHeight="1">
      <c r="A10" s="19"/>
      <c r="B10" s="20"/>
      <c r="C10" s="20"/>
      <c r="D10" s="20"/>
      <c r="E10" s="34"/>
      <c r="F10" s="20"/>
      <c r="G10" s="15"/>
    </row>
    <row r="11" spans="1:7" s="16" customFormat="1" ht="22" customHeight="1">
      <c r="A11" s="19"/>
      <c r="B11" s="20"/>
      <c r="C11" s="20"/>
      <c r="D11" s="20"/>
      <c r="E11" s="34"/>
      <c r="F11" s="20"/>
      <c r="G11" s="15"/>
    </row>
    <row r="12" spans="1:7" s="16" customFormat="1" ht="22" customHeight="1">
      <c r="A12" s="19"/>
      <c r="B12" s="20"/>
      <c r="C12" s="20"/>
      <c r="D12" s="20"/>
      <c r="E12" s="34"/>
      <c r="F12" s="20"/>
      <c r="G12" s="15"/>
    </row>
    <row r="13" spans="1:7" s="16" customFormat="1" ht="22" customHeight="1">
      <c r="A13" s="19"/>
      <c r="B13" s="20"/>
      <c r="C13" s="20"/>
      <c r="D13" s="20"/>
      <c r="E13" s="34"/>
      <c r="F13" s="20"/>
      <c r="G13" s="15"/>
    </row>
    <row r="14" spans="1:7" s="16" customFormat="1" ht="22" customHeight="1">
      <c r="A14" s="19"/>
      <c r="B14" s="20"/>
      <c r="C14" s="20"/>
      <c r="D14" s="20"/>
      <c r="E14" s="34"/>
      <c r="F14" s="20"/>
      <c r="G14" s="15"/>
    </row>
    <row r="15" spans="1:7" s="16" customFormat="1" ht="22" customHeight="1">
      <c r="A15" s="19"/>
      <c r="B15" s="20"/>
      <c r="C15" s="20"/>
      <c r="D15" s="20"/>
      <c r="E15" s="34"/>
      <c r="F15" s="20"/>
      <c r="G15" s="15"/>
    </row>
    <row r="16" spans="1:7" s="16" customFormat="1" ht="22" customHeight="1">
      <c r="A16" s="19"/>
      <c r="B16" s="20"/>
      <c r="C16" s="20"/>
      <c r="D16" s="20"/>
      <c r="E16" s="34"/>
      <c r="F16" s="20"/>
      <c r="G16" s="15"/>
    </row>
    <row r="17" spans="1:7" s="16" customFormat="1" ht="22" customHeight="1">
      <c r="A17" s="19"/>
      <c r="B17" s="20"/>
      <c r="C17" s="20"/>
      <c r="D17" s="20"/>
      <c r="E17" s="34"/>
      <c r="F17" s="20"/>
      <c r="G17" s="15"/>
    </row>
    <row r="18" spans="1:7" s="16" customFormat="1" ht="22" customHeight="1">
      <c r="A18" s="19"/>
      <c r="B18" s="20"/>
      <c r="C18" s="20"/>
      <c r="D18" s="20"/>
      <c r="E18" s="34"/>
      <c r="F18" s="20"/>
      <c r="G18" s="15"/>
    </row>
    <row r="19" spans="1:7" s="16" customFormat="1" ht="22" customHeight="1">
      <c r="A19" s="19"/>
      <c r="B19" s="20"/>
      <c r="C19" s="20"/>
      <c r="D19" s="20"/>
      <c r="E19" s="34"/>
      <c r="F19" s="20"/>
      <c r="G19" s="15"/>
    </row>
    <row r="20" spans="1:7" s="16" customFormat="1" ht="22" customHeight="1">
      <c r="A20" s="19"/>
      <c r="B20" s="20"/>
      <c r="C20" s="20"/>
      <c r="D20" s="20"/>
      <c r="E20" s="34"/>
      <c r="F20" s="20"/>
      <c r="G20" s="15"/>
    </row>
    <row r="21" spans="1:7" s="16" customFormat="1" ht="22" customHeight="1">
      <c r="A21" s="19"/>
      <c r="B21" s="20"/>
      <c r="C21" s="20"/>
      <c r="D21" s="20"/>
      <c r="E21" s="34"/>
      <c r="F21" s="20"/>
      <c r="G21" s="15"/>
    </row>
    <row r="22" spans="1:7" s="16" customFormat="1" ht="22" customHeight="1">
      <c r="A22" s="19"/>
      <c r="B22" s="20"/>
      <c r="C22" s="20"/>
      <c r="D22" s="20"/>
      <c r="E22" s="34"/>
      <c r="F22" s="20"/>
      <c r="G22" s="15"/>
    </row>
    <row r="23" spans="1:7" s="16" customFormat="1" ht="22" customHeight="1">
      <c r="A23" s="19"/>
      <c r="B23" s="20"/>
      <c r="C23" s="20"/>
      <c r="D23" s="20"/>
      <c r="E23" s="34"/>
      <c r="F23" s="20"/>
      <c r="G23" s="15"/>
    </row>
    <row r="24" spans="1:7" s="16" customFormat="1" ht="22" customHeight="1">
      <c r="A24" s="19"/>
      <c r="B24" s="20"/>
      <c r="C24" s="20"/>
      <c r="D24" s="20"/>
      <c r="E24" s="34"/>
      <c r="F24" s="20"/>
      <c r="G24" s="15"/>
    </row>
    <row r="25" spans="1:7" s="16" customFormat="1" ht="22" customHeight="1">
      <c r="A25" s="19"/>
      <c r="B25" s="20"/>
      <c r="C25" s="20"/>
      <c r="D25" s="20"/>
      <c r="E25" s="34"/>
      <c r="F25" s="20"/>
      <c r="G25" s="15"/>
    </row>
    <row r="26" spans="1:7" s="16" customFormat="1" ht="22" customHeight="1">
      <c r="A26" s="19"/>
      <c r="B26" s="20"/>
      <c r="C26" s="20"/>
      <c r="D26" s="20"/>
      <c r="E26" s="34"/>
      <c r="F26" s="20"/>
      <c r="G26" s="15"/>
    </row>
    <row r="27" spans="1:7" s="16" customFormat="1" ht="22" customHeight="1">
      <c r="A27" s="19"/>
      <c r="B27" s="20"/>
      <c r="C27" s="20"/>
      <c r="D27" s="20"/>
      <c r="E27" s="34"/>
      <c r="F27" s="20"/>
      <c r="G27" s="15"/>
    </row>
    <row r="28" spans="1:7" s="16" customFormat="1" ht="22" customHeight="1">
      <c r="A28" s="19"/>
      <c r="B28" s="20"/>
      <c r="C28" s="20"/>
      <c r="D28" s="20"/>
      <c r="E28" s="34"/>
      <c r="F28" s="20"/>
      <c r="G28" s="15"/>
    </row>
    <row r="29" spans="1:7" s="16" customFormat="1" ht="22" customHeight="1">
      <c r="A29" s="19"/>
      <c r="B29" s="20"/>
      <c r="C29" s="20"/>
      <c r="D29" s="20"/>
      <c r="E29" s="34"/>
      <c r="F29" s="20"/>
      <c r="G29" s="15"/>
    </row>
    <row r="30" spans="1:7" s="16" customFormat="1" ht="22" customHeight="1">
      <c r="A30" s="19"/>
      <c r="B30" s="20"/>
      <c r="C30" s="20"/>
      <c r="D30" s="20"/>
      <c r="E30" s="34"/>
      <c r="F30" s="20"/>
      <c r="G30" s="15"/>
    </row>
    <row r="31" spans="1:7" s="16" customFormat="1" ht="22" customHeight="1">
      <c r="A31" s="19"/>
      <c r="B31" s="20"/>
      <c r="C31" s="20"/>
      <c r="D31" s="20"/>
      <c r="E31" s="34"/>
      <c r="F31" s="20"/>
      <c r="G31" s="15"/>
    </row>
    <row r="32" spans="1:7" s="16" customFormat="1" ht="22" customHeight="1">
      <c r="A32" s="19"/>
      <c r="B32" s="20"/>
      <c r="C32" s="20"/>
      <c r="D32" s="20"/>
      <c r="E32" s="34"/>
      <c r="F32" s="20"/>
      <c r="G32" s="15"/>
    </row>
    <row r="33" spans="1:7" s="16" customFormat="1" ht="22" customHeight="1">
      <c r="A33" s="19"/>
      <c r="B33" s="20"/>
      <c r="C33" s="20"/>
      <c r="D33" s="20"/>
      <c r="E33" s="34"/>
      <c r="F33" s="20"/>
      <c r="G33" s="15"/>
    </row>
    <row r="34" spans="1:7" s="16" customFormat="1" ht="22" customHeight="1">
      <c r="A34" s="19"/>
      <c r="B34" s="20"/>
      <c r="C34" s="20"/>
      <c r="D34" s="20"/>
      <c r="E34" s="34"/>
      <c r="F34" s="20"/>
      <c r="G34" s="15"/>
    </row>
    <row r="35" spans="1:7" s="16" customFormat="1" ht="22" customHeight="1">
      <c r="A35" s="19"/>
      <c r="B35" s="20"/>
      <c r="C35" s="20"/>
      <c r="D35" s="20"/>
      <c r="E35" s="34"/>
      <c r="F35" s="20"/>
      <c r="G35" s="15"/>
    </row>
    <row r="36" spans="1:7" s="16" customFormat="1" ht="22" customHeight="1">
      <c r="A36" s="19"/>
      <c r="B36" s="20"/>
      <c r="C36" s="20"/>
      <c r="D36" s="20"/>
      <c r="E36" s="34"/>
      <c r="F36" s="20"/>
      <c r="G36" s="15"/>
    </row>
    <row r="37" spans="1:7" s="16" customFormat="1" ht="22" customHeight="1">
      <c r="A37" s="19"/>
      <c r="B37" s="20"/>
      <c r="C37" s="20"/>
      <c r="D37" s="20"/>
      <c r="E37" s="34"/>
      <c r="F37" s="20"/>
      <c r="G37" s="15"/>
    </row>
    <row r="38" spans="1:7" s="16" customFormat="1" ht="22" customHeight="1">
      <c r="A38" s="19"/>
      <c r="B38" s="20"/>
      <c r="C38" s="20"/>
      <c r="D38" s="20"/>
      <c r="E38" s="34"/>
      <c r="F38" s="20"/>
      <c r="G38" s="15"/>
    </row>
    <row r="39" spans="1:7" s="16" customFormat="1" ht="22" customHeight="1">
      <c r="A39" s="19"/>
      <c r="B39" s="20"/>
      <c r="C39" s="20"/>
      <c r="D39" s="20"/>
      <c r="E39" s="34"/>
      <c r="F39" s="20"/>
      <c r="G39" s="15"/>
    </row>
    <row r="40" spans="1:7" s="16" customFormat="1" ht="22" customHeight="1">
      <c r="A40" s="19"/>
      <c r="B40" s="20"/>
      <c r="C40" s="20"/>
      <c r="D40" s="20"/>
      <c r="E40" s="34"/>
      <c r="F40" s="20"/>
      <c r="G40" s="15"/>
    </row>
    <row r="41" spans="1:7" s="16" customFormat="1" ht="22" customHeight="1">
      <c r="A41" s="19"/>
      <c r="B41" s="20"/>
      <c r="C41" s="20"/>
      <c r="D41" s="20"/>
      <c r="E41" s="34"/>
      <c r="F41" s="20"/>
      <c r="G41" s="15"/>
    </row>
    <row r="42" spans="1:7" s="16" customFormat="1" ht="22" customHeight="1">
      <c r="A42" s="19"/>
      <c r="B42" s="20"/>
      <c r="C42" s="20"/>
      <c r="D42" s="20"/>
      <c r="E42" s="34"/>
      <c r="F42" s="20"/>
      <c r="G42" s="15"/>
    </row>
    <row r="43" spans="1:7" s="16" customFormat="1" ht="22" customHeight="1">
      <c r="A43" s="19"/>
      <c r="B43" s="20"/>
      <c r="C43" s="20"/>
      <c r="D43" s="20"/>
      <c r="E43" s="34"/>
      <c r="F43" s="20"/>
      <c r="G43" s="15"/>
    </row>
    <row r="44" spans="1:7" s="16" customFormat="1" ht="22" customHeight="1">
      <c r="A44" s="19"/>
      <c r="B44" s="20"/>
      <c r="C44" s="20"/>
      <c r="D44" s="20"/>
      <c r="E44" s="34"/>
      <c r="F44" s="20"/>
      <c r="G44" s="15"/>
    </row>
    <row r="45" spans="1:7" s="16" customFormat="1" ht="22" customHeight="1">
      <c r="A45" s="19"/>
      <c r="B45" s="20"/>
      <c r="C45" s="20"/>
      <c r="D45" s="20"/>
      <c r="E45" s="34"/>
      <c r="F45" s="20"/>
      <c r="G45" s="15"/>
    </row>
    <row r="46" spans="1:7" s="16" customFormat="1" ht="22" customHeight="1">
      <c r="A46" s="19"/>
      <c r="B46" s="20"/>
      <c r="C46" s="20"/>
      <c r="D46" s="20"/>
      <c r="E46" s="34"/>
      <c r="F46" s="20"/>
      <c r="G46" s="15"/>
    </row>
    <row r="47" spans="1:7" s="16" customFormat="1" ht="22" customHeight="1">
      <c r="A47" s="19"/>
      <c r="B47" s="20"/>
      <c r="C47" s="20"/>
      <c r="D47" s="20"/>
      <c r="E47" s="34"/>
      <c r="F47" s="20"/>
      <c r="G47" s="15"/>
    </row>
    <row r="48" spans="1:7" s="16" customFormat="1" ht="22" customHeight="1">
      <c r="A48" s="19"/>
      <c r="B48" s="20"/>
      <c r="C48" s="20"/>
      <c r="D48" s="20"/>
      <c r="E48" s="34"/>
      <c r="F48" s="20"/>
      <c r="G48" s="15"/>
    </row>
    <row r="49" spans="1:7" s="16" customFormat="1" ht="22" customHeight="1">
      <c r="A49" s="19"/>
      <c r="B49" s="20"/>
      <c r="C49" s="20"/>
      <c r="D49" s="20"/>
      <c r="E49" s="34"/>
      <c r="F49" s="20"/>
      <c r="G49" s="15"/>
    </row>
    <row r="50" spans="1:7" s="16" customFormat="1" ht="22" customHeight="1">
      <c r="A50" s="19"/>
      <c r="B50" s="20"/>
      <c r="C50" s="20"/>
      <c r="D50" s="20"/>
      <c r="E50" s="34"/>
      <c r="F50" s="20"/>
      <c r="G50" s="15"/>
    </row>
    <row r="51" spans="1:7" s="16" customFormat="1" ht="22" customHeight="1">
      <c r="A51" s="19"/>
      <c r="B51" s="20"/>
      <c r="C51" s="20"/>
      <c r="D51" s="20"/>
      <c r="E51" s="34"/>
      <c r="F51" s="20"/>
      <c r="G51" s="15"/>
    </row>
    <row r="52" spans="1:7" s="16" customFormat="1" ht="22" customHeight="1">
      <c r="A52" s="19"/>
      <c r="B52" s="20"/>
      <c r="C52" s="20"/>
      <c r="D52" s="20"/>
      <c r="E52" s="34"/>
      <c r="F52" s="20"/>
      <c r="G52" s="15"/>
    </row>
    <row r="53" spans="1:7" s="16" customFormat="1" ht="22" customHeight="1">
      <c r="A53" s="19"/>
      <c r="B53" s="20"/>
      <c r="C53" s="20"/>
      <c r="D53" s="20"/>
      <c r="E53" s="34"/>
      <c r="F53" s="20"/>
      <c r="G53" s="15"/>
    </row>
    <row r="54" spans="1:7" s="16" customFormat="1" ht="22" customHeight="1">
      <c r="A54" s="19"/>
      <c r="B54" s="20"/>
      <c r="C54" s="20"/>
      <c r="D54" s="20"/>
      <c r="E54" s="34"/>
      <c r="F54" s="20"/>
      <c r="G54" s="15"/>
    </row>
    <row r="55" spans="1:7" s="16" customFormat="1" ht="22" customHeight="1">
      <c r="A55" s="19"/>
      <c r="B55" s="20"/>
      <c r="C55" s="20"/>
      <c r="D55" s="20"/>
      <c r="E55" s="34"/>
      <c r="F55" s="20"/>
      <c r="G55" s="15"/>
    </row>
    <row r="56" spans="1:7" s="16" customFormat="1" ht="22" customHeight="1">
      <c r="A56" s="19"/>
      <c r="B56" s="20"/>
      <c r="C56" s="20"/>
      <c r="D56" s="20"/>
      <c r="E56" s="34"/>
      <c r="F56" s="20"/>
      <c r="G56" s="15"/>
    </row>
    <row r="57" spans="1:7" s="16" customFormat="1" ht="22" customHeight="1">
      <c r="A57" s="19"/>
      <c r="B57" s="20"/>
      <c r="C57" s="20"/>
      <c r="D57" s="20"/>
      <c r="E57" s="34"/>
      <c r="F57" s="20"/>
      <c r="G57" s="15"/>
    </row>
    <row r="58" spans="1:7" s="16" customFormat="1" ht="22" customHeight="1">
      <c r="A58" s="19"/>
      <c r="B58" s="20"/>
      <c r="C58" s="20"/>
      <c r="D58" s="20"/>
      <c r="E58" s="34"/>
      <c r="F58" s="20"/>
      <c r="G58" s="15"/>
    </row>
    <row r="59" spans="1:7" s="16" customFormat="1" ht="22" customHeight="1">
      <c r="A59" s="19"/>
      <c r="B59" s="20"/>
      <c r="C59" s="20"/>
      <c r="D59" s="20"/>
      <c r="E59" s="34"/>
      <c r="F59" s="20"/>
      <c r="G59" s="15"/>
    </row>
    <row r="60" spans="1:7" s="16" customFormat="1" ht="22" customHeight="1">
      <c r="A60" s="19"/>
      <c r="B60" s="20"/>
      <c r="C60" s="20"/>
      <c r="D60" s="20"/>
      <c r="E60" s="34"/>
      <c r="F60" s="20"/>
      <c r="G60" s="15"/>
    </row>
    <row r="61" spans="1:7" s="16" customFormat="1" ht="22" customHeight="1">
      <c r="A61" s="19"/>
      <c r="B61" s="20"/>
      <c r="C61" s="20"/>
      <c r="D61" s="20"/>
      <c r="E61" s="34"/>
      <c r="F61" s="20"/>
      <c r="G61" s="15"/>
    </row>
    <row r="62" spans="1:7" s="16" customFormat="1" ht="22" customHeight="1">
      <c r="A62" s="19"/>
      <c r="B62" s="20"/>
      <c r="C62" s="20"/>
      <c r="D62" s="20"/>
      <c r="E62" s="34"/>
      <c r="F62" s="20"/>
      <c r="G62" s="15"/>
    </row>
    <row r="63" spans="1:7" s="16" customFormat="1" ht="22" customHeight="1">
      <c r="A63" s="19"/>
      <c r="B63" s="20"/>
      <c r="C63" s="20"/>
      <c r="D63" s="20"/>
      <c r="E63" s="34"/>
      <c r="F63" s="20"/>
      <c r="G63" s="15"/>
    </row>
    <row r="64" spans="1:7" s="16" customFormat="1" ht="22" customHeight="1">
      <c r="A64" s="19"/>
      <c r="B64" s="20"/>
      <c r="C64" s="20"/>
      <c r="D64" s="20"/>
      <c r="E64" s="34"/>
      <c r="F64" s="20"/>
      <c r="G64" s="15"/>
    </row>
    <row r="65" spans="1:7" s="16" customFormat="1" ht="22" customHeight="1">
      <c r="A65" s="19"/>
      <c r="B65" s="20"/>
      <c r="C65" s="20"/>
      <c r="D65" s="20"/>
      <c r="E65" s="34"/>
      <c r="F65" s="20"/>
      <c r="G65" s="15"/>
    </row>
    <row r="66" spans="1:7" s="16" customFormat="1" ht="22" customHeight="1">
      <c r="A66" s="19"/>
      <c r="B66" s="20"/>
      <c r="C66" s="20"/>
      <c r="D66" s="20"/>
      <c r="E66" s="34"/>
      <c r="F66" s="20"/>
      <c r="G66" s="15"/>
    </row>
    <row r="67" spans="1:7" s="16" customFormat="1" ht="22" customHeight="1">
      <c r="A67" s="19"/>
      <c r="B67" s="20"/>
      <c r="C67" s="20"/>
      <c r="D67" s="20"/>
      <c r="E67" s="34"/>
      <c r="F67" s="20"/>
      <c r="G67" s="15"/>
    </row>
    <row r="68" spans="1:7" s="16" customFormat="1" ht="22" customHeight="1">
      <c r="A68" s="19"/>
      <c r="B68" s="20"/>
      <c r="C68" s="20"/>
      <c r="D68" s="20"/>
      <c r="E68" s="34"/>
      <c r="F68" s="20"/>
      <c r="G68" s="15"/>
    </row>
    <row r="69" spans="1:7" s="16" customFormat="1" ht="22" customHeight="1">
      <c r="A69" s="19"/>
      <c r="B69" s="20"/>
      <c r="C69" s="20"/>
      <c r="D69" s="20"/>
      <c r="E69" s="34"/>
      <c r="F69" s="20"/>
      <c r="G69" s="15"/>
    </row>
    <row r="70" spans="1:7" s="16" customFormat="1" ht="22" customHeight="1">
      <c r="A70" s="19"/>
      <c r="B70" s="20"/>
      <c r="C70" s="20"/>
      <c r="D70" s="20"/>
      <c r="E70" s="34"/>
      <c r="F70" s="20"/>
      <c r="G70" s="15"/>
    </row>
    <row r="71" spans="1:7" s="16" customFormat="1" ht="22" customHeight="1">
      <c r="A71" s="19"/>
      <c r="B71" s="20"/>
      <c r="C71" s="20"/>
      <c r="D71" s="20"/>
      <c r="E71" s="34"/>
      <c r="F71" s="20"/>
      <c r="G71" s="15"/>
    </row>
  </sheetData>
  <mergeCells count="3">
    <mergeCell ref="E1:E2"/>
    <mergeCell ref="A1:A2"/>
    <mergeCell ref="B1:D1"/>
  </mergeCell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E639-655C-DE4D-BE74-ECA1EFBB4063}">
  <sheetPr codeName="Feuil11">
    <tabColor theme="0"/>
  </sheetPr>
  <dimension ref="A1:I2324"/>
  <sheetViews>
    <sheetView workbookViewId="0">
      <selection activeCell="D16" sqref="D16"/>
    </sheetView>
  </sheetViews>
  <sheetFormatPr baseColWidth="10" defaultColWidth="10.83203125" defaultRowHeight="22" customHeight="1"/>
  <cols>
    <col min="1" max="1" width="31.83203125" style="5" customWidth="1"/>
    <col min="2" max="2" width="53.33203125" style="5" customWidth="1"/>
    <col min="3" max="3" width="40.33203125" style="5" customWidth="1"/>
    <col min="4" max="4" width="45.6640625" style="5" customWidth="1"/>
    <col min="5" max="5" width="45" style="5" customWidth="1"/>
    <col min="6" max="6" width="42" style="5" customWidth="1"/>
    <col min="7" max="8" width="46.33203125" style="5" customWidth="1"/>
    <col min="9" max="9" width="36.33203125" style="5" customWidth="1"/>
    <col min="10" max="16384" width="10.83203125" style="5"/>
  </cols>
  <sheetData>
    <row r="1" spans="1:9" ht="22" customHeight="1">
      <c r="A1" s="1" t="s">
        <v>17</v>
      </c>
      <c r="B1" s="1" t="s">
        <v>301</v>
      </c>
      <c r="C1" s="1" t="s">
        <v>302</v>
      </c>
      <c r="D1" s="1" t="s">
        <v>303</v>
      </c>
      <c r="E1" s="1" t="s">
        <v>304</v>
      </c>
      <c r="F1" s="1" t="s">
        <v>305</v>
      </c>
      <c r="G1" s="1" t="s">
        <v>306</v>
      </c>
      <c r="H1" s="1" t="s">
        <v>307</v>
      </c>
      <c r="I1" s="1" t="s">
        <v>308</v>
      </c>
    </row>
    <row r="2" spans="1:9" ht="22" customHeight="1">
      <c r="A2" s="14" t="s">
        <v>309</v>
      </c>
      <c r="B2" s="14" t="s">
        <v>310</v>
      </c>
      <c r="C2" s="14" t="s">
        <v>257</v>
      </c>
      <c r="D2" s="14" t="s">
        <v>311</v>
      </c>
      <c r="E2" s="14" t="s">
        <v>312</v>
      </c>
      <c r="F2" s="14" t="s">
        <v>313</v>
      </c>
      <c r="G2" s="6" t="s">
        <v>79</v>
      </c>
      <c r="H2" s="6" t="s">
        <v>79</v>
      </c>
      <c r="I2" s="6">
        <v>1960</v>
      </c>
    </row>
    <row r="3" spans="1:9" ht="22" customHeight="1">
      <c r="A3" s="14" t="s">
        <v>314</v>
      </c>
      <c r="B3" s="14" t="s">
        <v>310</v>
      </c>
      <c r="C3" s="14" t="s">
        <v>290</v>
      </c>
      <c r="D3" s="14" t="s">
        <v>315</v>
      </c>
      <c r="E3" s="14" t="s">
        <v>316</v>
      </c>
      <c r="F3" s="14" t="s">
        <v>317</v>
      </c>
      <c r="G3" s="6" t="s">
        <v>77</v>
      </c>
      <c r="H3" s="6" t="s">
        <v>81</v>
      </c>
      <c r="I3" s="6">
        <f>I2+1</f>
        <v>1961</v>
      </c>
    </row>
    <row r="4" spans="1:9" ht="22" customHeight="1">
      <c r="A4" s="14" t="s">
        <v>318</v>
      </c>
      <c r="B4" s="14" t="s">
        <v>319</v>
      </c>
      <c r="C4" s="14" t="s">
        <v>259</v>
      </c>
      <c r="D4" s="14" t="s">
        <v>320</v>
      </c>
      <c r="E4" s="14" t="s">
        <v>321</v>
      </c>
      <c r="F4" s="14" t="s">
        <v>322</v>
      </c>
      <c r="G4" s="6" t="s">
        <v>78</v>
      </c>
      <c r="H4" s="6" t="s">
        <v>82</v>
      </c>
      <c r="I4" s="6">
        <v>1961</v>
      </c>
    </row>
    <row r="5" spans="1:9" ht="22" customHeight="1">
      <c r="A5" s="14" t="s">
        <v>323</v>
      </c>
      <c r="B5" s="14" t="s">
        <v>324</v>
      </c>
      <c r="C5" s="14" t="s">
        <v>261</v>
      </c>
      <c r="D5" s="14" t="s">
        <v>325</v>
      </c>
      <c r="E5" s="14" t="s">
        <v>326</v>
      </c>
      <c r="F5" s="14" t="s">
        <v>327</v>
      </c>
      <c r="G5" s="6" t="s">
        <v>80</v>
      </c>
      <c r="H5" s="6" t="s">
        <v>80</v>
      </c>
      <c r="I5" s="6">
        <f>I4+1</f>
        <v>1962</v>
      </c>
    </row>
    <row r="6" spans="1:9" ht="22" customHeight="1">
      <c r="A6" s="14" t="s">
        <v>328</v>
      </c>
      <c r="B6" s="14" t="s">
        <v>324</v>
      </c>
      <c r="C6" s="14" t="s">
        <v>262</v>
      </c>
      <c r="D6" s="14" t="s">
        <v>329</v>
      </c>
      <c r="E6" s="14" t="s">
        <v>330</v>
      </c>
      <c r="F6" s="14" t="s">
        <v>289</v>
      </c>
      <c r="G6" s="5" t="s">
        <v>94</v>
      </c>
      <c r="H6" s="6" t="s">
        <v>94</v>
      </c>
      <c r="I6" s="6">
        <v>1962</v>
      </c>
    </row>
    <row r="7" spans="1:9" ht="22" customHeight="1">
      <c r="A7" s="14" t="s">
        <v>331</v>
      </c>
      <c r="B7" s="14" t="s">
        <v>332</v>
      </c>
      <c r="C7" s="14" t="s">
        <v>263</v>
      </c>
      <c r="D7" s="14" t="s">
        <v>333</v>
      </c>
      <c r="E7" s="5" t="s">
        <v>334</v>
      </c>
      <c r="F7" s="14"/>
      <c r="G7" s="6" t="s">
        <v>289</v>
      </c>
      <c r="H7" s="6" t="s">
        <v>289</v>
      </c>
      <c r="I7" s="6">
        <f>I6+1</f>
        <v>1963</v>
      </c>
    </row>
    <row r="8" spans="1:9" ht="22" customHeight="1">
      <c r="A8" s="14" t="s">
        <v>335</v>
      </c>
      <c r="B8" s="14" t="s">
        <v>336</v>
      </c>
      <c r="C8" s="14" t="s">
        <v>264</v>
      </c>
      <c r="D8" s="5" t="s">
        <v>492</v>
      </c>
      <c r="E8" s="14" t="s">
        <v>289</v>
      </c>
      <c r="F8" s="14"/>
      <c r="G8" s="6"/>
      <c r="H8" s="6"/>
      <c r="I8" s="6">
        <v>1963</v>
      </c>
    </row>
    <row r="9" spans="1:9" ht="22" customHeight="1">
      <c r="A9" s="14" t="s">
        <v>337</v>
      </c>
      <c r="B9" s="14" t="s">
        <v>338</v>
      </c>
      <c r="C9" s="14" t="s">
        <v>265</v>
      </c>
      <c r="D9" s="14" t="s">
        <v>493</v>
      </c>
      <c r="E9" s="14"/>
      <c r="F9" s="14"/>
      <c r="G9" s="6"/>
      <c r="H9" s="6"/>
      <c r="I9" s="6">
        <f>I8+1</f>
        <v>1964</v>
      </c>
    </row>
    <row r="10" spans="1:9" ht="22" customHeight="1">
      <c r="A10" s="14" t="s">
        <v>339</v>
      </c>
      <c r="B10" s="14" t="s">
        <v>338</v>
      </c>
      <c r="C10" s="14" t="s">
        <v>266</v>
      </c>
      <c r="D10" s="14" t="s">
        <v>494</v>
      </c>
      <c r="E10" s="14"/>
      <c r="F10" s="14"/>
      <c r="G10" s="6"/>
      <c r="H10" s="6"/>
      <c r="I10" s="6">
        <v>1964</v>
      </c>
    </row>
    <row r="11" spans="1:9" ht="22" customHeight="1">
      <c r="A11" s="14" t="s">
        <v>340</v>
      </c>
      <c r="B11" s="14" t="s">
        <v>319</v>
      </c>
      <c r="C11" s="14" t="s">
        <v>268</v>
      </c>
      <c r="D11" s="14" t="s">
        <v>495</v>
      </c>
      <c r="E11" s="14"/>
      <c r="F11" s="14"/>
      <c r="G11" s="6"/>
      <c r="H11" s="6"/>
      <c r="I11" s="6">
        <f>I10+1</f>
        <v>1965</v>
      </c>
    </row>
    <row r="12" spans="1:9" ht="22" customHeight="1">
      <c r="A12" s="14" t="s">
        <v>341</v>
      </c>
      <c r="B12" s="14" t="s">
        <v>332</v>
      </c>
      <c r="C12" s="14" t="s">
        <v>269</v>
      </c>
      <c r="D12" s="14" t="s">
        <v>289</v>
      </c>
      <c r="E12" s="14"/>
      <c r="F12" s="14"/>
      <c r="G12" s="6"/>
      <c r="H12" s="6"/>
      <c r="I12" s="6">
        <v>1965</v>
      </c>
    </row>
    <row r="13" spans="1:9" ht="22" customHeight="1">
      <c r="A13" s="14" t="s">
        <v>342</v>
      </c>
      <c r="B13" s="14" t="s">
        <v>338</v>
      </c>
      <c r="C13" s="14" t="s">
        <v>272</v>
      </c>
      <c r="E13" s="14"/>
      <c r="F13" s="14"/>
      <c r="G13" s="6"/>
      <c r="H13" s="6"/>
      <c r="I13" s="6">
        <f>I12+1</f>
        <v>1966</v>
      </c>
    </row>
    <row r="14" spans="1:9" ht="22" customHeight="1">
      <c r="A14" s="14" t="s">
        <v>343</v>
      </c>
      <c r="B14" s="14" t="s">
        <v>336</v>
      </c>
      <c r="C14" s="14" t="s">
        <v>273</v>
      </c>
      <c r="D14" s="14"/>
      <c r="E14" s="14"/>
      <c r="F14" s="14"/>
      <c r="G14" s="6"/>
      <c r="H14" s="6"/>
      <c r="I14" s="6">
        <v>1966</v>
      </c>
    </row>
    <row r="15" spans="1:9" ht="22" customHeight="1">
      <c r="A15" s="14" t="s">
        <v>344</v>
      </c>
      <c r="B15" s="14" t="s">
        <v>345</v>
      </c>
      <c r="C15" s="14" t="s">
        <v>274</v>
      </c>
      <c r="D15" s="14"/>
      <c r="E15" s="14"/>
      <c r="F15" s="14"/>
      <c r="G15" s="6"/>
      <c r="H15" s="6"/>
      <c r="I15" s="6">
        <f>I14+1</f>
        <v>1967</v>
      </c>
    </row>
    <row r="16" spans="1:9" ht="22" customHeight="1">
      <c r="A16" s="14" t="s">
        <v>346</v>
      </c>
      <c r="B16" s="14" t="s">
        <v>347</v>
      </c>
      <c r="C16" s="14" t="s">
        <v>275</v>
      </c>
      <c r="D16" s="14"/>
      <c r="E16" s="14"/>
      <c r="F16" s="14"/>
      <c r="G16" s="6"/>
      <c r="H16" s="6"/>
      <c r="I16" s="6">
        <v>1967</v>
      </c>
    </row>
    <row r="17" spans="1:9" ht="22" customHeight="1">
      <c r="A17" s="14" t="s">
        <v>348</v>
      </c>
      <c r="B17" s="14" t="s">
        <v>349</v>
      </c>
      <c r="C17" s="14" t="s">
        <v>276</v>
      </c>
      <c r="D17" s="14"/>
      <c r="E17" s="14"/>
      <c r="F17" s="14"/>
      <c r="G17" s="6"/>
      <c r="H17" s="6"/>
      <c r="I17" s="6">
        <f>I16+1</f>
        <v>1968</v>
      </c>
    </row>
    <row r="18" spans="1:9" ht="22" customHeight="1">
      <c r="A18" s="14" t="s">
        <v>350</v>
      </c>
      <c r="B18" s="14" t="s">
        <v>349</v>
      </c>
      <c r="C18" s="14" t="s">
        <v>277</v>
      </c>
      <c r="D18" s="14"/>
      <c r="E18" s="14"/>
      <c r="F18" s="14"/>
      <c r="G18" s="6"/>
      <c r="H18" s="6"/>
      <c r="I18" s="6">
        <v>1968</v>
      </c>
    </row>
    <row r="19" spans="1:9" ht="22" customHeight="1">
      <c r="A19" s="14" t="s">
        <v>351</v>
      </c>
      <c r="B19" s="14" t="s">
        <v>345</v>
      </c>
      <c r="C19" s="14" t="s">
        <v>278</v>
      </c>
      <c r="D19" s="14"/>
      <c r="E19" s="14"/>
      <c r="F19" s="14"/>
      <c r="G19" s="6"/>
      <c r="H19" s="6"/>
      <c r="I19" s="6">
        <f>I18+1</f>
        <v>1969</v>
      </c>
    </row>
    <row r="20" spans="1:9" ht="22" customHeight="1">
      <c r="A20" s="14" t="s">
        <v>352</v>
      </c>
      <c r="B20" s="14" t="s">
        <v>353</v>
      </c>
      <c r="C20" s="14" t="s">
        <v>279</v>
      </c>
      <c r="D20" s="14"/>
      <c r="E20" s="14"/>
      <c r="F20" s="14"/>
      <c r="G20" s="6"/>
      <c r="H20" s="6"/>
      <c r="I20" s="6">
        <v>1969</v>
      </c>
    </row>
    <row r="21" spans="1:9" ht="22" customHeight="1">
      <c r="A21" s="14" t="s">
        <v>354</v>
      </c>
      <c r="B21" s="14" t="s">
        <v>353</v>
      </c>
      <c r="C21" s="14" t="s">
        <v>280</v>
      </c>
      <c r="D21" s="14"/>
      <c r="E21" s="14"/>
      <c r="F21" s="14"/>
      <c r="G21" s="6"/>
      <c r="H21" s="6"/>
      <c r="I21" s="6">
        <f>I20+1</f>
        <v>1970</v>
      </c>
    </row>
    <row r="22" spans="1:9" ht="22" customHeight="1">
      <c r="A22" s="14" t="s">
        <v>355</v>
      </c>
      <c r="B22" s="14" t="s">
        <v>332</v>
      </c>
      <c r="C22" s="14" t="s">
        <v>281</v>
      </c>
      <c r="D22" s="14"/>
      <c r="E22" s="14"/>
      <c r="F22" s="14"/>
      <c r="G22" s="6"/>
      <c r="H22" s="6"/>
      <c r="I22" s="6">
        <v>1970</v>
      </c>
    </row>
    <row r="23" spans="1:9" ht="22" customHeight="1">
      <c r="A23" s="14" t="s">
        <v>356</v>
      </c>
      <c r="B23" s="14" t="s">
        <v>353</v>
      </c>
      <c r="C23" s="14" t="s">
        <v>282</v>
      </c>
      <c r="D23" s="14"/>
      <c r="E23" s="14"/>
      <c r="F23" s="14"/>
      <c r="G23" s="6"/>
      <c r="H23" s="6"/>
      <c r="I23" s="6">
        <f>I22+1</f>
        <v>1971</v>
      </c>
    </row>
    <row r="24" spans="1:9" ht="22" customHeight="1">
      <c r="A24" s="14" t="s">
        <v>357</v>
      </c>
      <c r="B24" s="14" t="s">
        <v>358</v>
      </c>
      <c r="C24" s="14" t="s">
        <v>283</v>
      </c>
      <c r="D24" s="14"/>
      <c r="E24" s="14"/>
      <c r="F24" s="14"/>
      <c r="G24" s="6"/>
      <c r="H24" s="6"/>
      <c r="I24" s="6">
        <v>1971</v>
      </c>
    </row>
    <row r="25" spans="1:9" ht="22" customHeight="1">
      <c r="A25" s="14" t="s">
        <v>359</v>
      </c>
      <c r="B25" s="14" t="s">
        <v>353</v>
      </c>
      <c r="C25" s="14" t="s">
        <v>284</v>
      </c>
      <c r="D25" s="14"/>
      <c r="E25" s="14"/>
      <c r="F25" s="14"/>
      <c r="G25" s="6"/>
      <c r="H25" s="6"/>
      <c r="I25" s="6">
        <f>I24+1</f>
        <v>1972</v>
      </c>
    </row>
    <row r="26" spans="1:9" ht="22" customHeight="1">
      <c r="A26" s="14" t="s">
        <v>360</v>
      </c>
      <c r="B26" s="14" t="s">
        <v>332</v>
      </c>
      <c r="C26" s="14" t="s">
        <v>285</v>
      </c>
      <c r="D26" s="14"/>
      <c r="E26" s="14"/>
      <c r="F26" s="14"/>
      <c r="G26" s="6"/>
      <c r="H26" s="6"/>
      <c r="I26" s="6">
        <v>1972</v>
      </c>
    </row>
    <row r="27" spans="1:9" ht="22" customHeight="1">
      <c r="A27" s="14" t="s">
        <v>361</v>
      </c>
      <c r="B27" s="14" t="s">
        <v>349</v>
      </c>
      <c r="C27" s="14" t="s">
        <v>286</v>
      </c>
      <c r="D27" s="14"/>
      <c r="E27" s="14"/>
      <c r="F27" s="14"/>
      <c r="G27" s="6"/>
      <c r="H27" s="6"/>
      <c r="I27" s="6">
        <f>I26+1</f>
        <v>1973</v>
      </c>
    </row>
    <row r="28" spans="1:9" ht="22" customHeight="1">
      <c r="A28" s="14" t="s">
        <v>362</v>
      </c>
      <c r="B28" s="14" t="s">
        <v>338</v>
      </c>
      <c r="C28" s="14" t="s">
        <v>287</v>
      </c>
      <c r="D28" s="14"/>
      <c r="E28" s="14"/>
      <c r="F28" s="14"/>
      <c r="G28" s="6"/>
      <c r="H28" s="6"/>
      <c r="I28" s="6">
        <v>1973</v>
      </c>
    </row>
    <row r="29" spans="1:9" ht="22" customHeight="1">
      <c r="A29" s="14" t="s">
        <v>363</v>
      </c>
      <c r="B29" s="14" t="s">
        <v>349</v>
      </c>
      <c r="C29" s="14" t="s">
        <v>270</v>
      </c>
      <c r="D29" s="14"/>
      <c r="E29" s="14"/>
      <c r="F29" s="14"/>
      <c r="G29" s="6"/>
      <c r="H29" s="6"/>
      <c r="I29" s="6">
        <f>I28+1</f>
        <v>1974</v>
      </c>
    </row>
    <row r="30" spans="1:9" ht="22" customHeight="1">
      <c r="A30" s="14" t="s">
        <v>364</v>
      </c>
      <c r="B30" s="14" t="s">
        <v>336</v>
      </c>
      <c r="C30" s="14" t="s">
        <v>271</v>
      </c>
      <c r="D30" s="14"/>
      <c r="E30" s="14"/>
      <c r="F30" s="14"/>
      <c r="G30" s="6"/>
      <c r="H30" s="6"/>
      <c r="I30" s="6">
        <v>1974</v>
      </c>
    </row>
    <row r="31" spans="1:9" ht="22" customHeight="1">
      <c r="A31" s="14" t="s">
        <v>365</v>
      </c>
      <c r="B31" s="14" t="s">
        <v>347</v>
      </c>
      <c r="C31" s="14" t="s">
        <v>289</v>
      </c>
      <c r="D31" s="14"/>
      <c r="E31" s="14"/>
      <c r="F31" s="14"/>
      <c r="G31" s="6"/>
      <c r="H31" s="6"/>
      <c r="I31" s="6">
        <f>I30+1</f>
        <v>1975</v>
      </c>
    </row>
    <row r="32" spans="1:9" ht="22" customHeight="1">
      <c r="A32" s="14" t="s">
        <v>366</v>
      </c>
      <c r="B32" s="14" t="s">
        <v>336</v>
      </c>
      <c r="D32" s="14"/>
      <c r="E32" s="14"/>
      <c r="F32" s="14"/>
      <c r="G32" s="6"/>
      <c r="H32" s="6"/>
      <c r="I32" s="6">
        <v>1975</v>
      </c>
    </row>
    <row r="33" spans="1:9" ht="22" customHeight="1">
      <c r="A33" s="14" t="s">
        <v>367</v>
      </c>
      <c r="B33" s="14" t="s">
        <v>345</v>
      </c>
      <c r="C33" s="14"/>
      <c r="D33" s="14"/>
      <c r="E33" s="14"/>
      <c r="F33" s="14"/>
      <c r="G33" s="6"/>
      <c r="H33" s="6"/>
      <c r="I33" s="6">
        <f>I32+1</f>
        <v>1976</v>
      </c>
    </row>
    <row r="34" spans="1:9" ht="22" customHeight="1">
      <c r="A34" s="14" t="s">
        <v>368</v>
      </c>
      <c r="B34" s="14" t="s">
        <v>349</v>
      </c>
      <c r="C34" s="14"/>
      <c r="D34" s="14"/>
      <c r="E34" s="14"/>
      <c r="F34" s="14"/>
      <c r="G34" s="6"/>
      <c r="H34" s="6"/>
      <c r="I34" s="6">
        <v>1976</v>
      </c>
    </row>
    <row r="35" spans="1:9" ht="22" customHeight="1">
      <c r="A35" s="14" t="s">
        <v>369</v>
      </c>
      <c r="B35" s="14" t="s">
        <v>358</v>
      </c>
      <c r="C35" s="14"/>
      <c r="D35" s="14"/>
      <c r="E35" s="14"/>
      <c r="F35" s="14"/>
      <c r="G35" s="6"/>
      <c r="H35" s="6"/>
      <c r="I35" s="6">
        <f>I34+1</f>
        <v>1977</v>
      </c>
    </row>
    <row r="36" spans="1:9" ht="22" customHeight="1">
      <c r="A36" s="14" t="s">
        <v>370</v>
      </c>
      <c r="B36" s="14" t="s">
        <v>358</v>
      </c>
      <c r="C36" s="14"/>
      <c r="D36" s="14"/>
      <c r="E36" s="14"/>
      <c r="F36" s="14"/>
      <c r="G36" s="6"/>
      <c r="H36" s="6"/>
      <c r="I36" s="6">
        <v>1977</v>
      </c>
    </row>
    <row r="37" spans="1:9" ht="22" customHeight="1">
      <c r="A37" s="14" t="s">
        <v>371</v>
      </c>
      <c r="B37" s="14" t="s">
        <v>358</v>
      </c>
      <c r="C37" s="14"/>
      <c r="D37" s="14"/>
      <c r="E37" s="14"/>
      <c r="F37" s="14"/>
      <c r="G37" s="6"/>
      <c r="H37" s="6"/>
      <c r="I37" s="6">
        <f>I36+1</f>
        <v>1978</v>
      </c>
    </row>
    <row r="38" spans="1:9" ht="22" customHeight="1">
      <c r="A38" s="14" t="s">
        <v>372</v>
      </c>
      <c r="B38" s="14" t="s">
        <v>338</v>
      </c>
      <c r="C38" s="14"/>
      <c r="D38" s="14"/>
      <c r="E38" s="14"/>
      <c r="F38" s="14"/>
      <c r="G38" s="6"/>
      <c r="H38" s="6"/>
      <c r="I38" s="6">
        <v>1978</v>
      </c>
    </row>
    <row r="39" spans="1:9" ht="22" customHeight="1">
      <c r="A39" s="14" t="s">
        <v>373</v>
      </c>
      <c r="B39" s="14" t="s">
        <v>324</v>
      </c>
      <c r="C39" s="14"/>
      <c r="D39" s="14"/>
      <c r="E39" s="14"/>
      <c r="F39" s="14"/>
      <c r="G39" s="6"/>
      <c r="H39" s="6"/>
      <c r="I39" s="6">
        <f>I38+1</f>
        <v>1979</v>
      </c>
    </row>
    <row r="40" spans="1:9" ht="22" customHeight="1">
      <c r="A40" s="14" t="s">
        <v>374</v>
      </c>
      <c r="B40" s="14" t="s">
        <v>375</v>
      </c>
      <c r="C40" s="14"/>
      <c r="D40" s="14"/>
      <c r="E40" s="14"/>
      <c r="F40" s="14"/>
      <c r="G40" s="6"/>
      <c r="H40" s="6"/>
      <c r="I40" s="6">
        <v>1979</v>
      </c>
    </row>
    <row r="41" spans="1:9" ht="22" customHeight="1">
      <c r="A41" s="14" t="s">
        <v>376</v>
      </c>
      <c r="B41" s="14" t="s">
        <v>310</v>
      </c>
      <c r="C41" s="14"/>
      <c r="D41" s="14"/>
      <c r="E41" s="14"/>
      <c r="F41" s="14"/>
      <c r="G41" s="6"/>
      <c r="H41" s="6"/>
      <c r="I41" s="6">
        <f>I40+1</f>
        <v>1980</v>
      </c>
    </row>
    <row r="42" spans="1:9" ht="22" customHeight="1">
      <c r="A42" s="14" t="s">
        <v>377</v>
      </c>
      <c r="B42" s="14" t="s">
        <v>319</v>
      </c>
      <c r="C42" s="14"/>
      <c r="D42" s="14"/>
      <c r="E42" s="14"/>
      <c r="F42" s="14"/>
      <c r="G42" s="6"/>
      <c r="H42" s="6"/>
      <c r="I42" s="6">
        <v>1980</v>
      </c>
    </row>
    <row r="43" spans="1:9" ht="22" customHeight="1">
      <c r="A43" s="14" t="s">
        <v>378</v>
      </c>
      <c r="B43" s="14" t="s">
        <v>379</v>
      </c>
      <c r="C43" s="14"/>
      <c r="D43" s="14"/>
      <c r="E43" s="14"/>
      <c r="F43" s="14"/>
      <c r="G43" s="6"/>
      <c r="H43" s="6"/>
      <c r="I43" s="6">
        <f>I42+1</f>
        <v>1981</v>
      </c>
    </row>
    <row r="44" spans="1:9" ht="22" customHeight="1">
      <c r="A44" s="14" t="s">
        <v>380</v>
      </c>
      <c r="B44" s="14" t="s">
        <v>379</v>
      </c>
      <c r="C44" s="14"/>
      <c r="D44" s="14"/>
      <c r="E44" s="14"/>
      <c r="F44" s="14"/>
      <c r="G44" s="6"/>
      <c r="H44" s="6"/>
      <c r="I44" s="6">
        <v>1981</v>
      </c>
    </row>
    <row r="45" spans="1:9" ht="22" customHeight="1">
      <c r="A45" s="14" t="s">
        <v>381</v>
      </c>
      <c r="B45" s="14" t="s">
        <v>379</v>
      </c>
      <c r="C45" s="14"/>
      <c r="D45" s="14"/>
      <c r="E45" s="14"/>
      <c r="F45" s="14"/>
      <c r="G45" s="6"/>
      <c r="H45" s="6"/>
      <c r="I45" s="6">
        <f>I44+1</f>
        <v>1982</v>
      </c>
    </row>
    <row r="46" spans="1:9" ht="22" customHeight="1">
      <c r="A46" s="14" t="s">
        <v>382</v>
      </c>
      <c r="B46" s="14" t="s">
        <v>347</v>
      </c>
      <c r="C46" s="14"/>
      <c r="D46" s="14"/>
      <c r="E46" s="14"/>
      <c r="F46" s="14"/>
      <c r="G46" s="6"/>
      <c r="H46" s="6"/>
      <c r="I46" s="6">
        <v>1982</v>
      </c>
    </row>
    <row r="47" spans="1:9" ht="22" customHeight="1">
      <c r="A47" s="14" t="s">
        <v>383</v>
      </c>
      <c r="B47" s="14" t="s">
        <v>345</v>
      </c>
      <c r="C47" s="14"/>
      <c r="D47" s="14"/>
      <c r="E47" s="14"/>
      <c r="F47" s="14"/>
      <c r="G47" s="6"/>
      <c r="H47" s="6"/>
      <c r="I47" s="6">
        <f>I46+1</f>
        <v>1983</v>
      </c>
    </row>
    <row r="48" spans="1:9" ht="22" customHeight="1">
      <c r="A48" s="14" t="s">
        <v>384</v>
      </c>
      <c r="B48" s="14" t="s">
        <v>319</v>
      </c>
      <c r="C48" s="14"/>
      <c r="D48" s="14"/>
      <c r="E48" s="14"/>
      <c r="F48" s="14"/>
      <c r="G48" s="6"/>
      <c r="H48" s="6"/>
      <c r="I48" s="6">
        <v>1983</v>
      </c>
    </row>
    <row r="49" spans="1:9" ht="22" customHeight="1">
      <c r="A49" s="14" t="s">
        <v>385</v>
      </c>
      <c r="B49" s="14" t="s">
        <v>345</v>
      </c>
      <c r="C49" s="14"/>
      <c r="D49" s="14"/>
      <c r="E49" s="14"/>
      <c r="F49" s="14"/>
      <c r="G49" s="6"/>
      <c r="H49" s="6"/>
      <c r="I49" s="6">
        <f>I48+1</f>
        <v>1984</v>
      </c>
    </row>
    <row r="50" spans="1:9" ht="22" customHeight="1">
      <c r="A50" s="14" t="s">
        <v>386</v>
      </c>
      <c r="B50" s="14" t="s">
        <v>319</v>
      </c>
      <c r="C50" s="14"/>
      <c r="D50" s="14"/>
      <c r="E50" s="14"/>
      <c r="F50" s="14"/>
      <c r="G50" s="6"/>
      <c r="H50" s="6"/>
      <c r="I50" s="6">
        <v>1984</v>
      </c>
    </row>
    <row r="51" spans="1:9" ht="22" customHeight="1">
      <c r="A51" s="14" t="s">
        <v>387</v>
      </c>
      <c r="B51" s="14" t="s">
        <v>336</v>
      </c>
      <c r="C51" s="14"/>
      <c r="D51" s="14"/>
      <c r="E51" s="14"/>
      <c r="F51" s="14"/>
      <c r="G51" s="6"/>
      <c r="H51" s="6"/>
      <c r="I51" s="6">
        <f>I50+1</f>
        <v>1985</v>
      </c>
    </row>
    <row r="52" spans="1:9" ht="22" customHeight="1">
      <c r="A52" s="14" t="s">
        <v>388</v>
      </c>
      <c r="B52" s="14" t="s">
        <v>345</v>
      </c>
      <c r="C52" s="14"/>
      <c r="D52" s="14"/>
      <c r="E52" s="14"/>
      <c r="F52" s="14"/>
      <c r="G52" s="6"/>
      <c r="H52" s="6"/>
      <c r="I52" s="6">
        <v>1985</v>
      </c>
    </row>
    <row r="53" spans="1:9" ht="22" customHeight="1">
      <c r="A53" s="14" t="s">
        <v>389</v>
      </c>
      <c r="B53" s="14" t="s">
        <v>338</v>
      </c>
      <c r="C53" s="14"/>
      <c r="D53" s="14"/>
      <c r="E53" s="14"/>
      <c r="F53" s="14"/>
      <c r="G53" s="6"/>
      <c r="H53" s="6"/>
      <c r="I53" s="6">
        <f>I52+1</f>
        <v>1986</v>
      </c>
    </row>
    <row r="54" spans="1:9" ht="22" customHeight="1">
      <c r="A54" s="14" t="s">
        <v>390</v>
      </c>
      <c r="B54" s="14" t="s">
        <v>358</v>
      </c>
      <c r="C54" s="14"/>
      <c r="D54" s="14"/>
      <c r="E54" s="14"/>
      <c r="F54" s="14"/>
      <c r="G54" s="6"/>
      <c r="H54" s="6"/>
      <c r="I54" s="6">
        <v>1986</v>
      </c>
    </row>
    <row r="55" spans="1:9" ht="22" customHeight="1">
      <c r="A55" s="14" t="s">
        <v>391</v>
      </c>
      <c r="B55" s="14" t="s">
        <v>392</v>
      </c>
      <c r="C55" s="14"/>
      <c r="D55" s="14"/>
      <c r="E55" s="14"/>
      <c r="F55" s="14"/>
      <c r="G55" s="6"/>
      <c r="H55" s="6"/>
      <c r="I55" s="6">
        <f>I54+1</f>
        <v>1987</v>
      </c>
    </row>
    <row r="56" spans="1:9" ht="22" customHeight="1">
      <c r="A56" s="14" t="s">
        <v>393</v>
      </c>
      <c r="B56" s="14" t="s">
        <v>375</v>
      </c>
      <c r="C56" s="14"/>
      <c r="D56" s="14"/>
      <c r="E56" s="14"/>
      <c r="F56" s="14"/>
      <c r="G56" s="6"/>
      <c r="H56" s="6"/>
      <c r="I56" s="6">
        <v>1987</v>
      </c>
    </row>
    <row r="57" spans="1:9" ht="22" customHeight="1">
      <c r="A57" s="14" t="s">
        <v>394</v>
      </c>
      <c r="B57" s="14" t="s">
        <v>338</v>
      </c>
      <c r="C57" s="14"/>
      <c r="D57" s="14"/>
      <c r="E57" s="14"/>
      <c r="F57" s="14"/>
      <c r="G57" s="6"/>
      <c r="H57" s="6"/>
      <c r="I57" s="6">
        <f>I56+1</f>
        <v>1988</v>
      </c>
    </row>
    <row r="58" spans="1:9" ht="22" customHeight="1">
      <c r="A58" s="14" t="s">
        <v>395</v>
      </c>
      <c r="B58" s="14" t="s">
        <v>319</v>
      </c>
      <c r="C58" s="14"/>
      <c r="D58" s="14"/>
      <c r="E58" s="14"/>
      <c r="F58" s="14"/>
      <c r="G58" s="6"/>
      <c r="H58" s="6"/>
      <c r="I58" s="6">
        <v>1988</v>
      </c>
    </row>
    <row r="59" spans="1:9" ht="22" customHeight="1">
      <c r="A59" s="14" t="s">
        <v>396</v>
      </c>
      <c r="B59" s="14" t="s">
        <v>324</v>
      </c>
      <c r="C59" s="14"/>
      <c r="D59" s="14"/>
      <c r="E59" s="14"/>
      <c r="F59" s="14"/>
      <c r="G59" s="6"/>
      <c r="H59" s="6"/>
      <c r="I59" s="6">
        <f>I58+1</f>
        <v>1989</v>
      </c>
    </row>
    <row r="60" spans="1:9" ht="22" customHeight="1">
      <c r="A60" s="14" t="s">
        <v>397</v>
      </c>
      <c r="B60" s="14" t="s">
        <v>319</v>
      </c>
      <c r="C60" s="14"/>
      <c r="D60" s="14"/>
      <c r="E60" s="14"/>
      <c r="F60" s="14"/>
      <c r="G60" s="6"/>
      <c r="H60" s="6"/>
      <c r="I60" s="6">
        <v>1989</v>
      </c>
    </row>
    <row r="61" spans="1:9" ht="22" customHeight="1">
      <c r="A61" s="14" t="s">
        <v>398</v>
      </c>
      <c r="B61" s="14" t="s">
        <v>353</v>
      </c>
      <c r="C61" s="14"/>
      <c r="D61" s="14"/>
      <c r="E61" s="14"/>
      <c r="F61" s="14"/>
      <c r="G61" s="6"/>
      <c r="H61" s="6"/>
      <c r="I61" s="6">
        <f>I60+1</f>
        <v>1990</v>
      </c>
    </row>
    <row r="62" spans="1:9" ht="22" customHeight="1">
      <c r="A62" s="14" t="s">
        <v>399</v>
      </c>
      <c r="B62" s="14" t="s">
        <v>324</v>
      </c>
      <c r="C62" s="14"/>
      <c r="D62" s="14"/>
      <c r="E62" s="14"/>
      <c r="F62" s="14"/>
      <c r="G62" s="6"/>
      <c r="H62" s="6"/>
      <c r="I62" s="6">
        <v>1990</v>
      </c>
    </row>
    <row r="63" spans="1:9" ht="22" customHeight="1">
      <c r="A63" s="14" t="s">
        <v>400</v>
      </c>
      <c r="B63" s="14" t="s">
        <v>345</v>
      </c>
      <c r="C63" s="14"/>
      <c r="D63" s="14"/>
      <c r="E63" s="14"/>
      <c r="F63" s="14"/>
      <c r="G63" s="6"/>
      <c r="H63" s="6"/>
      <c r="I63" s="6">
        <f>I62+1</f>
        <v>1991</v>
      </c>
    </row>
    <row r="64" spans="1:9" ht="22" customHeight="1">
      <c r="A64" s="14" t="s">
        <v>401</v>
      </c>
      <c r="B64" s="14" t="s">
        <v>338</v>
      </c>
      <c r="C64" s="14"/>
      <c r="D64" s="14"/>
      <c r="E64" s="14"/>
      <c r="F64" s="14"/>
      <c r="G64" s="6"/>
      <c r="H64" s="6"/>
      <c r="I64" s="6">
        <v>1991</v>
      </c>
    </row>
    <row r="65" spans="1:9" ht="22" customHeight="1">
      <c r="A65" s="14" t="s">
        <v>402</v>
      </c>
      <c r="B65" s="14" t="s">
        <v>347</v>
      </c>
      <c r="C65" s="14"/>
      <c r="D65" s="14"/>
      <c r="E65" s="14"/>
      <c r="F65" s="14"/>
      <c r="G65" s="6"/>
      <c r="H65" s="6"/>
      <c r="I65" s="6">
        <f>I64+1</f>
        <v>1992</v>
      </c>
    </row>
    <row r="66" spans="1:9" ht="22" customHeight="1">
      <c r="A66" s="14" t="s">
        <v>403</v>
      </c>
      <c r="B66" s="14" t="s">
        <v>319</v>
      </c>
      <c r="C66" s="14"/>
      <c r="D66" s="14"/>
      <c r="E66" s="14"/>
      <c r="F66" s="14"/>
      <c r="G66" s="6"/>
      <c r="H66" s="6"/>
      <c r="I66" s="6">
        <v>1992</v>
      </c>
    </row>
    <row r="67" spans="1:9" ht="22" customHeight="1">
      <c r="A67" s="14" t="s">
        <v>404</v>
      </c>
      <c r="B67" s="14" t="s">
        <v>379</v>
      </c>
      <c r="C67" s="14"/>
      <c r="D67" s="14"/>
      <c r="E67" s="14"/>
      <c r="F67" s="14"/>
      <c r="G67" s="6"/>
      <c r="H67" s="6"/>
      <c r="I67" s="6">
        <f>I66+1</f>
        <v>1993</v>
      </c>
    </row>
    <row r="68" spans="1:9" ht="22" customHeight="1">
      <c r="A68" s="14" t="s">
        <v>405</v>
      </c>
      <c r="B68" s="14" t="s">
        <v>392</v>
      </c>
      <c r="C68" s="14"/>
      <c r="D68" s="14"/>
      <c r="E68" s="14"/>
      <c r="F68" s="14"/>
      <c r="G68" s="6"/>
      <c r="H68" s="6"/>
      <c r="I68" s="6">
        <v>1993</v>
      </c>
    </row>
    <row r="69" spans="1:9" ht="22" customHeight="1">
      <c r="A69" s="14" t="s">
        <v>406</v>
      </c>
      <c r="B69" s="14" t="s">
        <v>353</v>
      </c>
      <c r="C69" s="14"/>
      <c r="D69" s="14"/>
      <c r="E69" s="14"/>
      <c r="F69" s="14"/>
      <c r="G69" s="6"/>
      <c r="H69" s="6"/>
      <c r="I69" s="6">
        <f>I68+1</f>
        <v>1994</v>
      </c>
    </row>
    <row r="70" spans="1:9" ht="22" customHeight="1">
      <c r="A70" s="14" t="s">
        <v>407</v>
      </c>
      <c r="B70" s="14" t="s">
        <v>392</v>
      </c>
      <c r="C70" s="14"/>
      <c r="D70" s="14"/>
      <c r="E70" s="14"/>
      <c r="F70" s="14"/>
      <c r="G70" s="6"/>
      <c r="H70" s="6"/>
      <c r="I70" s="6">
        <v>1994</v>
      </c>
    </row>
    <row r="71" spans="1:9" ht="22" customHeight="1">
      <c r="A71" s="14" t="s">
        <v>408</v>
      </c>
      <c r="B71" s="14" t="s">
        <v>345</v>
      </c>
      <c r="C71" s="14"/>
      <c r="D71" s="14"/>
      <c r="E71" s="14"/>
      <c r="F71" s="14"/>
      <c r="G71" s="6"/>
      <c r="H71" s="6"/>
      <c r="I71" s="6">
        <f>I70+1</f>
        <v>1995</v>
      </c>
    </row>
    <row r="72" spans="1:9" ht="22" customHeight="1">
      <c r="A72" s="14" t="s">
        <v>409</v>
      </c>
      <c r="B72" s="14" t="s">
        <v>347</v>
      </c>
      <c r="C72" s="14"/>
      <c r="D72" s="14"/>
      <c r="E72" s="14"/>
      <c r="F72" s="14"/>
      <c r="G72" s="6"/>
      <c r="H72" s="6"/>
      <c r="I72" s="6">
        <v>1995</v>
      </c>
    </row>
    <row r="73" spans="1:9" ht="22" customHeight="1">
      <c r="A73" s="14" t="s">
        <v>410</v>
      </c>
      <c r="B73" s="14" t="s">
        <v>353</v>
      </c>
      <c r="C73" s="14"/>
      <c r="D73" s="14"/>
      <c r="E73" s="14"/>
      <c r="F73" s="14"/>
      <c r="G73" s="6"/>
      <c r="H73" s="6"/>
      <c r="I73" s="6">
        <f>I72+1</f>
        <v>1996</v>
      </c>
    </row>
    <row r="74" spans="1:9" ht="22" customHeight="1">
      <c r="A74" s="14" t="s">
        <v>411</v>
      </c>
      <c r="B74" s="14" t="s">
        <v>338</v>
      </c>
      <c r="C74" s="14"/>
      <c r="D74" s="14"/>
      <c r="E74" s="14"/>
      <c r="F74" s="14"/>
      <c r="G74" s="6"/>
      <c r="H74" s="6"/>
      <c r="I74" s="6">
        <v>1996</v>
      </c>
    </row>
    <row r="75" spans="1:9" ht="22" customHeight="1">
      <c r="A75" s="14" t="s">
        <v>412</v>
      </c>
      <c r="B75" s="14" t="s">
        <v>332</v>
      </c>
      <c r="C75" s="14"/>
      <c r="D75" s="14"/>
      <c r="E75" s="14"/>
      <c r="F75" s="14"/>
      <c r="G75" s="6"/>
      <c r="H75" s="6"/>
      <c r="I75" s="6">
        <f>I74+1</f>
        <v>1997</v>
      </c>
    </row>
    <row r="76" spans="1:9" ht="22" customHeight="1">
      <c r="A76" s="14" t="s">
        <v>413</v>
      </c>
      <c r="B76" s="14" t="s">
        <v>375</v>
      </c>
      <c r="C76" s="14"/>
      <c r="D76" s="14"/>
      <c r="E76" s="14"/>
      <c r="F76" s="14"/>
      <c r="G76" s="6"/>
      <c r="H76" s="6"/>
      <c r="I76" s="6">
        <v>1997</v>
      </c>
    </row>
    <row r="77" spans="1:9" ht="22" customHeight="1">
      <c r="A77" s="14" t="s">
        <v>414</v>
      </c>
      <c r="B77" s="14" t="s">
        <v>319</v>
      </c>
      <c r="C77" s="14"/>
      <c r="D77" s="14"/>
      <c r="E77" s="14"/>
      <c r="F77" s="14"/>
      <c r="G77" s="6"/>
      <c r="H77" s="6"/>
      <c r="I77" s="6">
        <f>I76+1</f>
        <v>1998</v>
      </c>
    </row>
    <row r="78" spans="1:9" ht="22" customHeight="1">
      <c r="A78" s="14" t="s">
        <v>415</v>
      </c>
      <c r="B78" s="14" t="s">
        <v>375</v>
      </c>
      <c r="C78" s="14"/>
      <c r="D78" s="14"/>
      <c r="E78" s="14"/>
      <c r="F78" s="14"/>
      <c r="G78" s="6"/>
      <c r="H78" s="6"/>
      <c r="I78" s="6">
        <v>1998</v>
      </c>
    </row>
    <row r="79" spans="1:9" ht="22" customHeight="1">
      <c r="A79" s="14" t="s">
        <v>416</v>
      </c>
      <c r="B79" s="14" t="s">
        <v>349</v>
      </c>
      <c r="C79" s="14"/>
      <c r="D79" s="14"/>
      <c r="E79" s="14"/>
      <c r="F79" s="14"/>
      <c r="G79" s="6"/>
      <c r="H79" s="6"/>
      <c r="I79" s="6">
        <f>I78+1</f>
        <v>1999</v>
      </c>
    </row>
    <row r="80" spans="1:9" ht="22" customHeight="1">
      <c r="A80" s="14" t="s">
        <v>417</v>
      </c>
      <c r="B80" s="14" t="s">
        <v>358</v>
      </c>
      <c r="C80" s="14"/>
      <c r="D80" s="14"/>
      <c r="E80" s="14"/>
      <c r="F80" s="14"/>
      <c r="G80" s="6"/>
      <c r="H80" s="6"/>
      <c r="I80" s="6">
        <v>1999</v>
      </c>
    </row>
    <row r="81" spans="1:9" ht="22" customHeight="1">
      <c r="A81" s="14" t="s">
        <v>418</v>
      </c>
      <c r="B81" s="14" t="s">
        <v>358</v>
      </c>
      <c r="C81" s="14"/>
      <c r="D81" s="14"/>
      <c r="E81" s="14"/>
      <c r="F81" s="14"/>
      <c r="G81" s="6"/>
      <c r="H81" s="6"/>
      <c r="I81" s="6">
        <f>I80+1</f>
        <v>2000</v>
      </c>
    </row>
    <row r="82" spans="1:9" ht="22" customHeight="1">
      <c r="A82" s="14" t="s">
        <v>419</v>
      </c>
      <c r="B82" s="14" t="s">
        <v>319</v>
      </c>
      <c r="C82" s="14"/>
      <c r="D82" s="14"/>
      <c r="E82" s="14"/>
      <c r="F82" s="14"/>
      <c r="G82" s="6"/>
      <c r="H82" s="6"/>
      <c r="I82" s="6">
        <v>2000</v>
      </c>
    </row>
    <row r="83" spans="1:9" ht="22" customHeight="1">
      <c r="A83" s="14" t="s">
        <v>420</v>
      </c>
      <c r="B83" s="14" t="s">
        <v>319</v>
      </c>
      <c r="C83" s="14"/>
      <c r="D83" s="14"/>
      <c r="E83" s="14"/>
      <c r="F83" s="14"/>
      <c r="G83" s="6"/>
      <c r="H83" s="6"/>
      <c r="I83" s="6">
        <f>I82+1</f>
        <v>2001</v>
      </c>
    </row>
    <row r="84" spans="1:9" ht="22" customHeight="1">
      <c r="A84" s="14" t="s">
        <v>421</v>
      </c>
      <c r="B84" s="14" t="s">
        <v>347</v>
      </c>
      <c r="C84" s="14"/>
      <c r="D84" s="14"/>
      <c r="E84" s="14"/>
      <c r="F84" s="14"/>
      <c r="G84" s="6"/>
      <c r="H84" s="6"/>
      <c r="I84" s="6">
        <v>2001</v>
      </c>
    </row>
    <row r="85" spans="1:9" ht="22" customHeight="1">
      <c r="A85" s="14" t="s">
        <v>422</v>
      </c>
      <c r="B85" s="14" t="s">
        <v>310</v>
      </c>
      <c r="C85" s="14"/>
      <c r="D85" s="14"/>
      <c r="E85" s="14"/>
      <c r="F85" s="14"/>
      <c r="G85" s="6"/>
      <c r="H85" s="6"/>
      <c r="I85" s="6">
        <f>I84+1</f>
        <v>2002</v>
      </c>
    </row>
    <row r="86" spans="1:9" ht="22" customHeight="1">
      <c r="A86" s="14" t="s">
        <v>423</v>
      </c>
      <c r="B86" s="14" t="s">
        <v>358</v>
      </c>
      <c r="C86" s="14"/>
      <c r="D86" s="14"/>
      <c r="E86" s="14"/>
      <c r="F86" s="14"/>
      <c r="G86" s="6"/>
      <c r="H86" s="6"/>
      <c r="I86" s="6">
        <v>2002</v>
      </c>
    </row>
    <row r="87" spans="1:9" ht="22" customHeight="1">
      <c r="A87" s="14" t="s">
        <v>424</v>
      </c>
      <c r="B87" s="14" t="s">
        <v>324</v>
      </c>
      <c r="C87" s="14"/>
      <c r="D87" s="14"/>
      <c r="E87" s="14"/>
      <c r="F87" s="14"/>
      <c r="G87" s="6"/>
      <c r="H87" s="6"/>
      <c r="I87" s="6">
        <f>I86+1</f>
        <v>2003</v>
      </c>
    </row>
    <row r="88" spans="1:9" ht="22" customHeight="1">
      <c r="A88" s="14" t="s">
        <v>425</v>
      </c>
      <c r="B88" s="14" t="s">
        <v>319</v>
      </c>
      <c r="C88" s="14"/>
      <c r="D88" s="14"/>
      <c r="E88" s="14"/>
      <c r="F88" s="14"/>
      <c r="G88" s="6"/>
      <c r="H88" s="6"/>
      <c r="I88" s="6">
        <v>2003</v>
      </c>
    </row>
    <row r="89" spans="1:9" ht="22" customHeight="1">
      <c r="A89" s="14" t="s">
        <v>426</v>
      </c>
      <c r="B89" s="14" t="s">
        <v>392</v>
      </c>
      <c r="C89" s="14"/>
      <c r="D89" s="14"/>
      <c r="E89" s="14"/>
      <c r="F89" s="14"/>
      <c r="G89" s="6"/>
      <c r="H89" s="6"/>
      <c r="I89" s="6">
        <f>I88+1</f>
        <v>2004</v>
      </c>
    </row>
    <row r="90" spans="1:9" ht="22" customHeight="1">
      <c r="A90" s="14" t="s">
        <v>427</v>
      </c>
      <c r="B90" s="14" t="s">
        <v>336</v>
      </c>
      <c r="C90" s="14"/>
      <c r="D90" s="14"/>
      <c r="E90" s="14"/>
      <c r="F90" s="14"/>
      <c r="G90" s="6"/>
      <c r="H90" s="6"/>
      <c r="I90" s="6">
        <v>2004</v>
      </c>
    </row>
    <row r="91" spans="1:9" ht="22" customHeight="1">
      <c r="A91" s="14" t="s">
        <v>428</v>
      </c>
      <c r="B91" s="14" t="s">
        <v>319</v>
      </c>
      <c r="C91" s="14"/>
      <c r="D91" s="14"/>
      <c r="E91" s="14"/>
      <c r="F91" s="14"/>
      <c r="G91" s="6"/>
      <c r="H91" s="6"/>
      <c r="I91" s="6">
        <f>I90+1</f>
        <v>2005</v>
      </c>
    </row>
    <row r="92" spans="1:9" ht="22" customHeight="1">
      <c r="A92" s="14" t="s">
        <v>429</v>
      </c>
      <c r="B92" s="14" t="s">
        <v>324</v>
      </c>
      <c r="C92" s="14"/>
      <c r="D92" s="14"/>
      <c r="E92" s="14"/>
      <c r="F92" s="14"/>
      <c r="G92" s="6"/>
      <c r="H92" s="6"/>
      <c r="I92" s="6">
        <v>2005</v>
      </c>
    </row>
    <row r="93" spans="1:9" ht="22" customHeight="1">
      <c r="A93" s="14" t="s">
        <v>430</v>
      </c>
      <c r="B93" s="14" t="s">
        <v>430</v>
      </c>
      <c r="C93" s="14"/>
      <c r="D93" s="14"/>
      <c r="E93" s="14"/>
      <c r="F93" s="14"/>
      <c r="G93" s="6"/>
      <c r="H93" s="38"/>
      <c r="I93" s="6">
        <f t="shared" ref="I93:I156" si="0">I92+1</f>
        <v>2006</v>
      </c>
    </row>
    <row r="94" spans="1:9" ht="22" customHeight="1">
      <c r="A94" s="14" t="s">
        <v>431</v>
      </c>
      <c r="B94" s="14" t="s">
        <v>349</v>
      </c>
      <c r="C94" s="14"/>
      <c r="D94" s="14"/>
      <c r="E94" s="14"/>
      <c r="F94" s="14"/>
      <c r="G94" s="6"/>
      <c r="H94" s="38"/>
      <c r="I94" s="6">
        <f t="shared" si="0"/>
        <v>2007</v>
      </c>
    </row>
    <row r="95" spans="1:9" ht="22" customHeight="1">
      <c r="I95" s="6">
        <f t="shared" si="0"/>
        <v>2008</v>
      </c>
    </row>
    <row r="96" spans="1:9" ht="22" customHeight="1">
      <c r="I96" s="6">
        <f t="shared" si="0"/>
        <v>2009</v>
      </c>
    </row>
    <row r="97" spans="9:9" ht="22" customHeight="1">
      <c r="I97" s="6">
        <f t="shared" si="0"/>
        <v>2010</v>
      </c>
    </row>
    <row r="98" spans="9:9" ht="22" customHeight="1">
      <c r="I98" s="6">
        <f t="shared" si="0"/>
        <v>2011</v>
      </c>
    </row>
    <row r="99" spans="9:9" ht="22" customHeight="1">
      <c r="I99" s="6">
        <f t="shared" si="0"/>
        <v>2012</v>
      </c>
    </row>
    <row r="100" spans="9:9" ht="22" customHeight="1">
      <c r="I100" s="6">
        <f t="shared" si="0"/>
        <v>2013</v>
      </c>
    </row>
    <row r="101" spans="9:9" ht="22" customHeight="1">
      <c r="I101" s="6">
        <f t="shared" si="0"/>
        <v>2014</v>
      </c>
    </row>
    <row r="102" spans="9:9" ht="22" customHeight="1">
      <c r="I102" s="6">
        <f t="shared" si="0"/>
        <v>2015</v>
      </c>
    </row>
    <row r="103" spans="9:9" ht="22" customHeight="1">
      <c r="I103" s="6">
        <f t="shared" si="0"/>
        <v>2016</v>
      </c>
    </row>
    <row r="104" spans="9:9" ht="22" customHeight="1">
      <c r="I104" s="6">
        <f t="shared" si="0"/>
        <v>2017</v>
      </c>
    </row>
    <row r="105" spans="9:9" ht="22" customHeight="1">
      <c r="I105" s="6">
        <f t="shared" si="0"/>
        <v>2018</v>
      </c>
    </row>
    <row r="106" spans="9:9" ht="22" customHeight="1">
      <c r="I106" s="6">
        <f t="shared" si="0"/>
        <v>2019</v>
      </c>
    </row>
    <row r="107" spans="9:9" ht="22" customHeight="1">
      <c r="I107" s="6">
        <f t="shared" si="0"/>
        <v>2020</v>
      </c>
    </row>
    <row r="108" spans="9:9" ht="22" customHeight="1">
      <c r="I108" s="6">
        <f t="shared" si="0"/>
        <v>2021</v>
      </c>
    </row>
    <row r="109" spans="9:9" ht="22" customHeight="1">
      <c r="I109" s="6">
        <f t="shared" si="0"/>
        <v>2022</v>
      </c>
    </row>
    <row r="110" spans="9:9" ht="22" customHeight="1">
      <c r="I110" s="6">
        <f t="shared" si="0"/>
        <v>2023</v>
      </c>
    </row>
    <row r="111" spans="9:9" ht="22" customHeight="1">
      <c r="I111" s="6">
        <f t="shared" si="0"/>
        <v>2024</v>
      </c>
    </row>
    <row r="112" spans="9:9" ht="22" customHeight="1">
      <c r="I112" s="6">
        <f t="shared" si="0"/>
        <v>2025</v>
      </c>
    </row>
    <row r="113" spans="9:9" ht="22" customHeight="1">
      <c r="I113" s="6">
        <f t="shared" si="0"/>
        <v>2026</v>
      </c>
    </row>
    <row r="114" spans="9:9" ht="22" customHeight="1">
      <c r="I114" s="6">
        <f t="shared" si="0"/>
        <v>2027</v>
      </c>
    </row>
    <row r="115" spans="9:9" ht="22" customHeight="1">
      <c r="I115" s="6">
        <f t="shared" si="0"/>
        <v>2028</v>
      </c>
    </row>
    <row r="116" spans="9:9" ht="22" customHeight="1">
      <c r="I116" s="6">
        <f t="shared" si="0"/>
        <v>2029</v>
      </c>
    </row>
    <row r="117" spans="9:9" ht="22" customHeight="1">
      <c r="I117" s="6">
        <f t="shared" si="0"/>
        <v>2030</v>
      </c>
    </row>
    <row r="118" spans="9:9" ht="22" customHeight="1">
      <c r="I118" s="6">
        <f t="shared" si="0"/>
        <v>2031</v>
      </c>
    </row>
    <row r="119" spans="9:9" ht="22" customHeight="1">
      <c r="I119" s="6">
        <f t="shared" si="0"/>
        <v>2032</v>
      </c>
    </row>
    <row r="120" spans="9:9" ht="22" customHeight="1">
      <c r="I120" s="6">
        <f t="shared" si="0"/>
        <v>2033</v>
      </c>
    </row>
    <row r="121" spans="9:9" ht="22" customHeight="1">
      <c r="I121" s="6">
        <f t="shared" si="0"/>
        <v>2034</v>
      </c>
    </row>
    <row r="122" spans="9:9" ht="22" customHeight="1">
      <c r="I122" s="6">
        <f t="shared" si="0"/>
        <v>2035</v>
      </c>
    </row>
    <row r="123" spans="9:9" ht="22" customHeight="1">
      <c r="I123" s="6">
        <f t="shared" si="0"/>
        <v>2036</v>
      </c>
    </row>
    <row r="124" spans="9:9" ht="22" customHeight="1">
      <c r="I124" s="6">
        <f t="shared" si="0"/>
        <v>2037</v>
      </c>
    </row>
    <row r="125" spans="9:9" ht="22" customHeight="1">
      <c r="I125" s="6">
        <f t="shared" si="0"/>
        <v>2038</v>
      </c>
    </row>
    <row r="126" spans="9:9" ht="22" customHeight="1">
      <c r="I126" s="6">
        <f t="shared" si="0"/>
        <v>2039</v>
      </c>
    </row>
    <row r="127" spans="9:9" ht="22" customHeight="1">
      <c r="I127" s="6">
        <f t="shared" si="0"/>
        <v>2040</v>
      </c>
    </row>
    <row r="128" spans="9:9" ht="22" customHeight="1">
      <c r="I128" s="6">
        <f t="shared" si="0"/>
        <v>2041</v>
      </c>
    </row>
    <row r="129" spans="9:9" ht="22" customHeight="1">
      <c r="I129" s="6">
        <f t="shared" si="0"/>
        <v>2042</v>
      </c>
    </row>
    <row r="130" spans="9:9" ht="22" customHeight="1">
      <c r="I130" s="6">
        <f t="shared" si="0"/>
        <v>2043</v>
      </c>
    </row>
    <row r="131" spans="9:9" ht="22" customHeight="1">
      <c r="I131" s="6">
        <f t="shared" si="0"/>
        <v>2044</v>
      </c>
    </row>
    <row r="132" spans="9:9" ht="22" customHeight="1">
      <c r="I132" s="6">
        <f t="shared" si="0"/>
        <v>2045</v>
      </c>
    </row>
    <row r="133" spans="9:9" ht="22" customHeight="1">
      <c r="I133" s="6">
        <f t="shared" si="0"/>
        <v>2046</v>
      </c>
    </row>
    <row r="134" spans="9:9" ht="22" customHeight="1">
      <c r="I134" s="6">
        <f t="shared" si="0"/>
        <v>2047</v>
      </c>
    </row>
    <row r="135" spans="9:9" ht="22" customHeight="1">
      <c r="I135" s="6">
        <f t="shared" si="0"/>
        <v>2048</v>
      </c>
    </row>
    <row r="136" spans="9:9" ht="22" customHeight="1">
      <c r="I136" s="6">
        <f t="shared" si="0"/>
        <v>2049</v>
      </c>
    </row>
    <row r="137" spans="9:9" ht="22" customHeight="1">
      <c r="I137" s="6">
        <f t="shared" si="0"/>
        <v>2050</v>
      </c>
    </row>
    <row r="138" spans="9:9" ht="22" customHeight="1">
      <c r="I138" s="6">
        <f t="shared" si="0"/>
        <v>2051</v>
      </c>
    </row>
    <row r="139" spans="9:9" ht="22" customHeight="1">
      <c r="I139" s="6">
        <f t="shared" si="0"/>
        <v>2052</v>
      </c>
    </row>
    <row r="140" spans="9:9" ht="22" customHeight="1">
      <c r="I140" s="6">
        <f t="shared" si="0"/>
        <v>2053</v>
      </c>
    </row>
    <row r="141" spans="9:9" ht="22" customHeight="1">
      <c r="I141" s="6">
        <f t="shared" si="0"/>
        <v>2054</v>
      </c>
    </row>
    <row r="142" spans="9:9" ht="22" customHeight="1">
      <c r="I142" s="6">
        <f t="shared" si="0"/>
        <v>2055</v>
      </c>
    </row>
    <row r="143" spans="9:9" ht="22" customHeight="1">
      <c r="I143" s="6">
        <f t="shared" si="0"/>
        <v>2056</v>
      </c>
    </row>
    <row r="144" spans="9:9" ht="22" customHeight="1">
      <c r="I144" s="6">
        <f t="shared" si="0"/>
        <v>2057</v>
      </c>
    </row>
    <row r="145" spans="9:9" ht="22" customHeight="1">
      <c r="I145" s="6">
        <f t="shared" si="0"/>
        <v>2058</v>
      </c>
    </row>
    <row r="146" spans="9:9" ht="22" customHeight="1">
      <c r="I146" s="6">
        <f t="shared" si="0"/>
        <v>2059</v>
      </c>
    </row>
    <row r="147" spans="9:9" ht="22" customHeight="1">
      <c r="I147" s="6">
        <f t="shared" si="0"/>
        <v>2060</v>
      </c>
    </row>
    <row r="148" spans="9:9" ht="22" customHeight="1">
      <c r="I148" s="6">
        <f t="shared" si="0"/>
        <v>2061</v>
      </c>
    </row>
    <row r="149" spans="9:9" ht="22" customHeight="1">
      <c r="I149" s="6">
        <f t="shared" si="0"/>
        <v>2062</v>
      </c>
    </row>
    <row r="150" spans="9:9" ht="22" customHeight="1">
      <c r="I150" s="6">
        <f t="shared" si="0"/>
        <v>2063</v>
      </c>
    </row>
    <row r="151" spans="9:9" ht="22" customHeight="1">
      <c r="I151" s="6">
        <f t="shared" si="0"/>
        <v>2064</v>
      </c>
    </row>
    <row r="152" spans="9:9" ht="22" customHeight="1">
      <c r="I152" s="6">
        <f t="shared" si="0"/>
        <v>2065</v>
      </c>
    </row>
    <row r="153" spans="9:9" ht="22" customHeight="1">
      <c r="I153" s="6">
        <f t="shared" si="0"/>
        <v>2066</v>
      </c>
    </row>
    <row r="154" spans="9:9" ht="22" customHeight="1">
      <c r="I154" s="6">
        <f t="shared" si="0"/>
        <v>2067</v>
      </c>
    </row>
    <row r="155" spans="9:9" ht="22" customHeight="1">
      <c r="I155" s="6">
        <f t="shared" si="0"/>
        <v>2068</v>
      </c>
    </row>
    <row r="156" spans="9:9" ht="22" customHeight="1">
      <c r="I156" s="6">
        <f t="shared" si="0"/>
        <v>2069</v>
      </c>
    </row>
    <row r="157" spans="9:9" ht="22" customHeight="1">
      <c r="I157" s="6">
        <f t="shared" ref="I157:I220" si="1">I156+1</f>
        <v>2070</v>
      </c>
    </row>
    <row r="158" spans="9:9" ht="22" customHeight="1">
      <c r="I158" s="6">
        <f t="shared" si="1"/>
        <v>2071</v>
      </c>
    </row>
    <row r="159" spans="9:9" ht="22" customHeight="1">
      <c r="I159" s="6">
        <f t="shared" si="1"/>
        <v>2072</v>
      </c>
    </row>
    <row r="160" spans="9:9" ht="22" customHeight="1">
      <c r="I160" s="6">
        <f t="shared" si="1"/>
        <v>2073</v>
      </c>
    </row>
    <row r="161" spans="9:9" ht="22" customHeight="1">
      <c r="I161" s="6">
        <f t="shared" si="1"/>
        <v>2074</v>
      </c>
    </row>
    <row r="162" spans="9:9" ht="22" customHeight="1">
      <c r="I162" s="6">
        <f t="shared" si="1"/>
        <v>2075</v>
      </c>
    </row>
    <row r="163" spans="9:9" ht="22" customHeight="1">
      <c r="I163" s="6">
        <f t="shared" si="1"/>
        <v>2076</v>
      </c>
    </row>
    <row r="164" spans="9:9" ht="22" customHeight="1">
      <c r="I164" s="6">
        <f t="shared" si="1"/>
        <v>2077</v>
      </c>
    </row>
    <row r="165" spans="9:9" ht="22" customHeight="1">
      <c r="I165" s="6">
        <f t="shared" si="1"/>
        <v>2078</v>
      </c>
    </row>
    <row r="166" spans="9:9" ht="22" customHeight="1">
      <c r="I166" s="6">
        <f t="shared" si="1"/>
        <v>2079</v>
      </c>
    </row>
    <row r="167" spans="9:9" ht="22" customHeight="1">
      <c r="I167" s="6">
        <f t="shared" si="1"/>
        <v>2080</v>
      </c>
    </row>
    <row r="168" spans="9:9" ht="22" customHeight="1">
      <c r="I168" s="6">
        <f t="shared" si="1"/>
        <v>2081</v>
      </c>
    </row>
    <row r="169" spans="9:9" ht="22" customHeight="1">
      <c r="I169" s="6">
        <f t="shared" si="1"/>
        <v>2082</v>
      </c>
    </row>
    <row r="170" spans="9:9" ht="22" customHeight="1">
      <c r="I170" s="6">
        <f t="shared" si="1"/>
        <v>2083</v>
      </c>
    </row>
    <row r="171" spans="9:9" ht="22" customHeight="1">
      <c r="I171" s="6">
        <f t="shared" si="1"/>
        <v>2084</v>
      </c>
    </row>
    <row r="172" spans="9:9" ht="22" customHeight="1">
      <c r="I172" s="6">
        <f t="shared" si="1"/>
        <v>2085</v>
      </c>
    </row>
    <row r="173" spans="9:9" ht="22" customHeight="1">
      <c r="I173" s="6">
        <f t="shared" si="1"/>
        <v>2086</v>
      </c>
    </row>
    <row r="174" spans="9:9" ht="22" customHeight="1">
      <c r="I174" s="6">
        <f t="shared" si="1"/>
        <v>2087</v>
      </c>
    </row>
    <row r="175" spans="9:9" ht="22" customHeight="1">
      <c r="I175" s="6">
        <f t="shared" si="1"/>
        <v>2088</v>
      </c>
    </row>
    <row r="176" spans="9:9" ht="22" customHeight="1">
      <c r="I176" s="6">
        <f t="shared" si="1"/>
        <v>2089</v>
      </c>
    </row>
    <row r="177" spans="9:9" ht="22" customHeight="1">
      <c r="I177" s="6">
        <f t="shared" si="1"/>
        <v>2090</v>
      </c>
    </row>
    <row r="178" spans="9:9" ht="22" customHeight="1">
      <c r="I178" s="6">
        <f t="shared" si="1"/>
        <v>2091</v>
      </c>
    </row>
    <row r="179" spans="9:9" ht="22" customHeight="1">
      <c r="I179" s="6">
        <f t="shared" si="1"/>
        <v>2092</v>
      </c>
    </row>
    <row r="180" spans="9:9" ht="22" customHeight="1">
      <c r="I180" s="6">
        <f t="shared" si="1"/>
        <v>2093</v>
      </c>
    </row>
    <row r="181" spans="9:9" ht="22" customHeight="1">
      <c r="I181" s="6">
        <f t="shared" si="1"/>
        <v>2094</v>
      </c>
    </row>
    <row r="182" spans="9:9" ht="22" customHeight="1">
      <c r="I182" s="6">
        <f t="shared" si="1"/>
        <v>2095</v>
      </c>
    </row>
    <row r="183" spans="9:9" ht="22" customHeight="1">
      <c r="I183" s="6">
        <f t="shared" si="1"/>
        <v>2096</v>
      </c>
    </row>
    <row r="184" spans="9:9" ht="22" customHeight="1">
      <c r="I184" s="6">
        <f t="shared" si="1"/>
        <v>2097</v>
      </c>
    </row>
    <row r="185" spans="9:9" ht="22" customHeight="1">
      <c r="I185" s="6">
        <f t="shared" si="1"/>
        <v>2098</v>
      </c>
    </row>
    <row r="186" spans="9:9" ht="22" customHeight="1">
      <c r="I186" s="6">
        <f t="shared" si="1"/>
        <v>2099</v>
      </c>
    </row>
    <row r="187" spans="9:9" ht="22" customHeight="1">
      <c r="I187" s="6">
        <f t="shared" si="1"/>
        <v>2100</v>
      </c>
    </row>
    <row r="188" spans="9:9" ht="22" customHeight="1">
      <c r="I188" s="6">
        <f t="shared" si="1"/>
        <v>2101</v>
      </c>
    </row>
    <row r="189" spans="9:9" ht="22" customHeight="1">
      <c r="I189" s="6">
        <f t="shared" si="1"/>
        <v>2102</v>
      </c>
    </row>
    <row r="190" spans="9:9" ht="22" customHeight="1">
      <c r="I190" s="6">
        <f t="shared" si="1"/>
        <v>2103</v>
      </c>
    </row>
    <row r="191" spans="9:9" ht="22" customHeight="1">
      <c r="I191" s="6">
        <f t="shared" si="1"/>
        <v>2104</v>
      </c>
    </row>
    <row r="192" spans="9:9" ht="22" customHeight="1">
      <c r="I192" s="6">
        <f t="shared" si="1"/>
        <v>2105</v>
      </c>
    </row>
    <row r="193" spans="9:9" ht="22" customHeight="1">
      <c r="I193" s="6">
        <f t="shared" si="1"/>
        <v>2106</v>
      </c>
    </row>
    <row r="194" spans="9:9" ht="22" customHeight="1">
      <c r="I194" s="6">
        <f t="shared" si="1"/>
        <v>2107</v>
      </c>
    </row>
    <row r="195" spans="9:9" ht="22" customHeight="1">
      <c r="I195" s="6">
        <f t="shared" si="1"/>
        <v>2108</v>
      </c>
    </row>
    <row r="196" spans="9:9" ht="22" customHeight="1">
      <c r="I196" s="6">
        <f t="shared" si="1"/>
        <v>2109</v>
      </c>
    </row>
    <row r="197" spans="9:9" ht="22" customHeight="1">
      <c r="I197" s="6">
        <f t="shared" si="1"/>
        <v>2110</v>
      </c>
    </row>
    <row r="198" spans="9:9" ht="22" customHeight="1">
      <c r="I198" s="6">
        <f t="shared" si="1"/>
        <v>2111</v>
      </c>
    </row>
    <row r="199" spans="9:9" ht="22" customHeight="1">
      <c r="I199" s="6">
        <f t="shared" si="1"/>
        <v>2112</v>
      </c>
    </row>
    <row r="200" spans="9:9" ht="22" customHeight="1">
      <c r="I200" s="6">
        <f t="shared" si="1"/>
        <v>2113</v>
      </c>
    </row>
    <row r="201" spans="9:9" ht="22" customHeight="1">
      <c r="I201" s="6">
        <f t="shared" si="1"/>
        <v>2114</v>
      </c>
    </row>
    <row r="202" spans="9:9" ht="22" customHeight="1">
      <c r="I202" s="6">
        <f t="shared" si="1"/>
        <v>2115</v>
      </c>
    </row>
    <row r="203" spans="9:9" ht="22" customHeight="1">
      <c r="I203" s="6">
        <f t="shared" si="1"/>
        <v>2116</v>
      </c>
    </row>
    <row r="204" spans="9:9" ht="22" customHeight="1">
      <c r="I204" s="6">
        <f t="shared" si="1"/>
        <v>2117</v>
      </c>
    </row>
    <row r="205" spans="9:9" ht="22" customHeight="1">
      <c r="I205" s="6">
        <f t="shared" si="1"/>
        <v>2118</v>
      </c>
    </row>
    <row r="206" spans="9:9" ht="22" customHeight="1">
      <c r="I206" s="6">
        <f t="shared" si="1"/>
        <v>2119</v>
      </c>
    </row>
    <row r="207" spans="9:9" ht="22" customHeight="1">
      <c r="I207" s="6">
        <f t="shared" si="1"/>
        <v>2120</v>
      </c>
    </row>
    <row r="208" spans="9:9" ht="22" customHeight="1">
      <c r="I208" s="6">
        <f t="shared" si="1"/>
        <v>2121</v>
      </c>
    </row>
    <row r="209" spans="9:9" ht="22" customHeight="1">
      <c r="I209" s="6">
        <f t="shared" si="1"/>
        <v>2122</v>
      </c>
    </row>
    <row r="210" spans="9:9" ht="22" customHeight="1">
      <c r="I210" s="6">
        <f t="shared" si="1"/>
        <v>2123</v>
      </c>
    </row>
    <row r="211" spans="9:9" ht="22" customHeight="1">
      <c r="I211" s="6">
        <f t="shared" si="1"/>
        <v>2124</v>
      </c>
    </row>
    <row r="212" spans="9:9" ht="22" customHeight="1">
      <c r="I212" s="6">
        <f t="shared" si="1"/>
        <v>2125</v>
      </c>
    </row>
    <row r="213" spans="9:9" ht="22" customHeight="1">
      <c r="I213" s="6">
        <f t="shared" si="1"/>
        <v>2126</v>
      </c>
    </row>
    <row r="214" spans="9:9" ht="22" customHeight="1">
      <c r="I214" s="6">
        <f t="shared" si="1"/>
        <v>2127</v>
      </c>
    </row>
    <row r="215" spans="9:9" ht="22" customHeight="1">
      <c r="I215" s="6">
        <f t="shared" si="1"/>
        <v>2128</v>
      </c>
    </row>
    <row r="216" spans="9:9" ht="22" customHeight="1">
      <c r="I216" s="6">
        <f t="shared" si="1"/>
        <v>2129</v>
      </c>
    </row>
    <row r="217" spans="9:9" ht="22" customHeight="1">
      <c r="I217" s="6">
        <f t="shared" si="1"/>
        <v>2130</v>
      </c>
    </row>
    <row r="218" spans="9:9" ht="22" customHeight="1">
      <c r="I218" s="6">
        <f t="shared" si="1"/>
        <v>2131</v>
      </c>
    </row>
    <row r="219" spans="9:9" ht="22" customHeight="1">
      <c r="I219" s="6">
        <f t="shared" si="1"/>
        <v>2132</v>
      </c>
    </row>
    <row r="220" spans="9:9" ht="22" customHeight="1">
      <c r="I220" s="6">
        <f t="shared" si="1"/>
        <v>2133</v>
      </c>
    </row>
    <row r="221" spans="9:9" ht="22" customHeight="1">
      <c r="I221" s="6">
        <f t="shared" ref="I221:I232" si="2">I220+1</f>
        <v>2134</v>
      </c>
    </row>
    <row r="222" spans="9:9" ht="22" customHeight="1">
      <c r="I222" s="6">
        <f t="shared" si="2"/>
        <v>2135</v>
      </c>
    </row>
    <row r="223" spans="9:9" ht="22" customHeight="1">
      <c r="I223" s="6">
        <f t="shared" si="2"/>
        <v>2136</v>
      </c>
    </row>
    <row r="224" spans="9:9" ht="22" customHeight="1">
      <c r="I224" s="6">
        <f t="shared" si="2"/>
        <v>2137</v>
      </c>
    </row>
    <row r="225" spans="9:9" ht="22" customHeight="1">
      <c r="I225" s="6">
        <f t="shared" si="2"/>
        <v>2138</v>
      </c>
    </row>
    <row r="226" spans="9:9" ht="22" customHeight="1">
      <c r="I226" s="6">
        <f t="shared" si="2"/>
        <v>2139</v>
      </c>
    </row>
    <row r="227" spans="9:9" ht="22" customHeight="1">
      <c r="I227" s="6">
        <f t="shared" si="2"/>
        <v>2140</v>
      </c>
    </row>
    <row r="228" spans="9:9" ht="22" customHeight="1">
      <c r="I228" s="6">
        <f t="shared" si="2"/>
        <v>2141</v>
      </c>
    </row>
    <row r="229" spans="9:9" ht="22" customHeight="1">
      <c r="I229" s="6">
        <f t="shared" si="2"/>
        <v>2142</v>
      </c>
    </row>
    <row r="230" spans="9:9" ht="22" customHeight="1">
      <c r="I230" s="6">
        <f t="shared" si="2"/>
        <v>2143</v>
      </c>
    </row>
    <row r="231" spans="9:9" ht="22" customHeight="1">
      <c r="I231" s="6">
        <f t="shared" si="2"/>
        <v>2144</v>
      </c>
    </row>
    <row r="232" spans="9:9" ht="22" customHeight="1">
      <c r="I232" s="6">
        <f t="shared" si="2"/>
        <v>2145</v>
      </c>
    </row>
    <row r="700" spans="4:4" ht="22" customHeight="1">
      <c r="D700"/>
    </row>
    <row r="701" spans="4:4" ht="22" customHeight="1">
      <c r="D701"/>
    </row>
    <row r="702" spans="4:4" ht="22" customHeight="1">
      <c r="D702"/>
    </row>
    <row r="703" spans="4:4" ht="22" customHeight="1">
      <c r="D703"/>
    </row>
    <row r="704" spans="4:4" ht="22" customHeight="1">
      <c r="D704"/>
    </row>
    <row r="705" spans="4:4" ht="22" customHeight="1">
      <c r="D705"/>
    </row>
    <row r="706" spans="4:4" ht="22" customHeight="1">
      <c r="D706"/>
    </row>
    <row r="707" spans="4:4" ht="22" customHeight="1">
      <c r="D707"/>
    </row>
    <row r="708" spans="4:4" ht="22" customHeight="1">
      <c r="D708"/>
    </row>
    <row r="709" spans="4:4" ht="22" customHeight="1">
      <c r="D709"/>
    </row>
    <row r="710" spans="4:4" ht="22" customHeight="1">
      <c r="D710"/>
    </row>
    <row r="711" spans="4:4" ht="22" customHeight="1">
      <c r="D711"/>
    </row>
    <row r="712" spans="4:4" ht="22" customHeight="1">
      <c r="D712"/>
    </row>
    <row r="713" spans="4:4" ht="22" customHeight="1">
      <c r="D713"/>
    </row>
    <row r="714" spans="4:4" ht="22" customHeight="1">
      <c r="D714"/>
    </row>
    <row r="715" spans="4:4" ht="22" customHeight="1">
      <c r="D715"/>
    </row>
    <row r="716" spans="4:4" ht="22" customHeight="1">
      <c r="D716"/>
    </row>
    <row r="717" spans="4:4" ht="22" customHeight="1">
      <c r="D717"/>
    </row>
    <row r="718" spans="4:4" ht="22" customHeight="1">
      <c r="D718"/>
    </row>
    <row r="719" spans="4:4" ht="22" customHeight="1">
      <c r="D719"/>
    </row>
    <row r="720" spans="4:4" ht="22" customHeight="1">
      <c r="D720"/>
    </row>
    <row r="721" spans="4:4" ht="22" customHeight="1">
      <c r="D721"/>
    </row>
    <row r="722" spans="4:4" ht="22" customHeight="1">
      <c r="D722"/>
    </row>
    <row r="723" spans="4:4" ht="22" customHeight="1">
      <c r="D723"/>
    </row>
    <row r="724" spans="4:4" ht="22" customHeight="1">
      <c r="D724"/>
    </row>
    <row r="725" spans="4:4" ht="22" customHeight="1">
      <c r="D725"/>
    </row>
    <row r="726" spans="4:4" ht="22" customHeight="1">
      <c r="D726"/>
    </row>
    <row r="727" spans="4:4" ht="22" customHeight="1">
      <c r="D727"/>
    </row>
    <row r="728" spans="4:4" ht="22" customHeight="1">
      <c r="D728"/>
    </row>
    <row r="729" spans="4:4" ht="22" customHeight="1">
      <c r="D729"/>
    </row>
    <row r="730" spans="4:4" ht="22" customHeight="1">
      <c r="D730"/>
    </row>
    <row r="731" spans="4:4" ht="22" customHeight="1">
      <c r="D731"/>
    </row>
    <row r="732" spans="4:4" ht="22" customHeight="1">
      <c r="D732"/>
    </row>
    <row r="733" spans="4:4" ht="22" customHeight="1">
      <c r="D733"/>
    </row>
    <row r="734" spans="4:4" ht="22" customHeight="1">
      <c r="D734"/>
    </row>
    <row r="735" spans="4:4" ht="22" customHeight="1">
      <c r="D735"/>
    </row>
    <row r="736" spans="4:4" ht="22" customHeight="1">
      <c r="D736"/>
    </row>
    <row r="737" spans="4:4" ht="22" customHeight="1">
      <c r="D737"/>
    </row>
    <row r="738" spans="4:4" ht="22" customHeight="1">
      <c r="D738"/>
    </row>
    <row r="739" spans="4:4" ht="22" customHeight="1">
      <c r="D739"/>
    </row>
    <row r="740" spans="4:4" ht="22" customHeight="1">
      <c r="D740"/>
    </row>
    <row r="741" spans="4:4" ht="22" customHeight="1">
      <c r="D741"/>
    </row>
    <row r="742" spans="4:4" ht="22" customHeight="1">
      <c r="D742"/>
    </row>
    <row r="743" spans="4:4" ht="22" customHeight="1">
      <c r="D743"/>
    </row>
    <row r="744" spans="4:4" ht="22" customHeight="1">
      <c r="D744"/>
    </row>
    <row r="745" spans="4:4" ht="22" customHeight="1">
      <c r="D745"/>
    </row>
    <row r="746" spans="4:4" ht="22" customHeight="1">
      <c r="D746"/>
    </row>
    <row r="747" spans="4:4" ht="22" customHeight="1">
      <c r="D747"/>
    </row>
    <row r="748" spans="4:4" ht="22" customHeight="1">
      <c r="D748"/>
    </row>
    <row r="749" spans="4:4" ht="22" customHeight="1">
      <c r="D749"/>
    </row>
    <row r="750" spans="4:4" ht="22" customHeight="1">
      <c r="D750"/>
    </row>
    <row r="751" spans="4:4" ht="22" customHeight="1">
      <c r="D751"/>
    </row>
    <row r="752" spans="4:4" ht="22" customHeight="1">
      <c r="D752"/>
    </row>
    <row r="753" spans="4:4" ht="22" customHeight="1">
      <c r="D753"/>
    </row>
    <row r="754" spans="4:4" ht="22" customHeight="1">
      <c r="D754"/>
    </row>
    <row r="755" spans="4:4" ht="22" customHeight="1">
      <c r="D755"/>
    </row>
    <row r="756" spans="4:4" ht="22" customHeight="1">
      <c r="D756"/>
    </row>
    <row r="757" spans="4:4" ht="22" customHeight="1">
      <c r="D757"/>
    </row>
    <row r="758" spans="4:4" ht="22" customHeight="1">
      <c r="D758"/>
    </row>
    <row r="759" spans="4:4" ht="22" customHeight="1">
      <c r="D759"/>
    </row>
    <row r="760" spans="4:4" ht="22" customHeight="1">
      <c r="D760"/>
    </row>
    <row r="761" spans="4:4" ht="22" customHeight="1">
      <c r="D761"/>
    </row>
    <row r="762" spans="4:4" ht="22" customHeight="1">
      <c r="D762"/>
    </row>
    <row r="763" spans="4:4" ht="22" customHeight="1">
      <c r="D763"/>
    </row>
    <row r="764" spans="4:4" ht="22" customHeight="1">
      <c r="D764"/>
    </row>
    <row r="765" spans="4:4" ht="22" customHeight="1">
      <c r="D765"/>
    </row>
    <row r="766" spans="4:4" ht="22" customHeight="1">
      <c r="D766"/>
    </row>
    <row r="767" spans="4:4" ht="22" customHeight="1">
      <c r="D767"/>
    </row>
    <row r="768" spans="4:4" ht="22" customHeight="1">
      <c r="D768"/>
    </row>
    <row r="769" spans="4:4" ht="22" customHeight="1">
      <c r="D769"/>
    </row>
    <row r="770" spans="4:4" ht="22" customHeight="1">
      <c r="D770"/>
    </row>
    <row r="771" spans="4:4" ht="22" customHeight="1">
      <c r="D771"/>
    </row>
    <row r="772" spans="4:4" ht="22" customHeight="1">
      <c r="D772"/>
    </row>
    <row r="773" spans="4:4" ht="22" customHeight="1">
      <c r="D773"/>
    </row>
    <row r="774" spans="4:4" ht="22" customHeight="1">
      <c r="D774"/>
    </row>
    <row r="775" spans="4:4" ht="22" customHeight="1">
      <c r="D775"/>
    </row>
    <row r="776" spans="4:4" ht="22" customHeight="1">
      <c r="D776"/>
    </row>
    <row r="777" spans="4:4" ht="22" customHeight="1">
      <c r="D777"/>
    </row>
    <row r="778" spans="4:4" ht="22" customHeight="1">
      <c r="D778"/>
    </row>
    <row r="779" spans="4:4" ht="22" customHeight="1">
      <c r="D779"/>
    </row>
    <row r="780" spans="4:4" ht="22" customHeight="1">
      <c r="D780"/>
    </row>
    <row r="781" spans="4:4" ht="22" customHeight="1">
      <c r="D781"/>
    </row>
    <row r="782" spans="4:4" ht="22" customHeight="1">
      <c r="D782"/>
    </row>
    <row r="783" spans="4:4" ht="22" customHeight="1">
      <c r="D783"/>
    </row>
    <row r="784" spans="4:4" ht="22" customHeight="1">
      <c r="D784"/>
    </row>
    <row r="785" spans="4:4" ht="22" customHeight="1">
      <c r="D785"/>
    </row>
    <row r="786" spans="4:4" ht="22" customHeight="1">
      <c r="D786"/>
    </row>
    <row r="787" spans="4:4" ht="22" customHeight="1">
      <c r="D787"/>
    </row>
    <row r="788" spans="4:4" ht="22" customHeight="1">
      <c r="D788"/>
    </row>
    <row r="789" spans="4:4" ht="22" customHeight="1">
      <c r="D789"/>
    </row>
    <row r="790" spans="4:4" ht="22" customHeight="1">
      <c r="D790"/>
    </row>
    <row r="791" spans="4:4" ht="22" customHeight="1">
      <c r="D791"/>
    </row>
    <row r="792" spans="4:4" ht="22" customHeight="1">
      <c r="D792"/>
    </row>
    <row r="793" spans="4:4" ht="22" customHeight="1">
      <c r="D793"/>
    </row>
    <row r="794" spans="4:4" ht="22" customHeight="1">
      <c r="D794"/>
    </row>
    <row r="795" spans="4:4" ht="22" customHeight="1">
      <c r="D795"/>
    </row>
    <row r="796" spans="4:4" ht="22" customHeight="1">
      <c r="D796"/>
    </row>
    <row r="797" spans="4:4" ht="22" customHeight="1">
      <c r="D797"/>
    </row>
    <row r="798" spans="4:4" ht="22" customHeight="1">
      <c r="D798"/>
    </row>
    <row r="799" spans="4:4" ht="22" customHeight="1">
      <c r="D799"/>
    </row>
    <row r="800" spans="4:4" ht="22" customHeight="1">
      <c r="D800"/>
    </row>
    <row r="801" spans="4:4" ht="22" customHeight="1">
      <c r="D801"/>
    </row>
    <row r="802" spans="4:4" ht="22" customHeight="1">
      <c r="D802"/>
    </row>
    <row r="803" spans="4:4" ht="22" customHeight="1">
      <c r="D803"/>
    </row>
    <row r="804" spans="4:4" ht="22" customHeight="1">
      <c r="D804"/>
    </row>
    <row r="805" spans="4:4" ht="22" customHeight="1">
      <c r="D805"/>
    </row>
    <row r="806" spans="4:4" ht="22" customHeight="1">
      <c r="D806"/>
    </row>
    <row r="807" spans="4:4" ht="22" customHeight="1">
      <c r="D807"/>
    </row>
    <row r="808" spans="4:4" ht="22" customHeight="1">
      <c r="D808"/>
    </row>
    <row r="809" spans="4:4" ht="22" customHeight="1">
      <c r="D809"/>
    </row>
    <row r="810" spans="4:4" ht="22" customHeight="1">
      <c r="D810"/>
    </row>
    <row r="811" spans="4:4" ht="22" customHeight="1">
      <c r="D811"/>
    </row>
    <row r="812" spans="4:4" ht="22" customHeight="1">
      <c r="D812"/>
    </row>
    <row r="813" spans="4:4" ht="22" customHeight="1">
      <c r="D813"/>
    </row>
    <row r="814" spans="4:4" ht="22" customHeight="1">
      <c r="D814"/>
    </row>
    <row r="815" spans="4:4" ht="22" customHeight="1">
      <c r="D815"/>
    </row>
    <row r="816" spans="4:4" ht="22" customHeight="1">
      <c r="D816"/>
    </row>
    <row r="817" spans="4:4" ht="22" customHeight="1">
      <c r="D817"/>
    </row>
    <row r="818" spans="4:4" ht="22" customHeight="1">
      <c r="D818"/>
    </row>
    <row r="819" spans="4:4" ht="22" customHeight="1">
      <c r="D819"/>
    </row>
    <row r="820" spans="4:4" ht="22" customHeight="1">
      <c r="D820"/>
    </row>
    <row r="821" spans="4:4" ht="22" customHeight="1">
      <c r="D821"/>
    </row>
    <row r="822" spans="4:4" ht="22" customHeight="1">
      <c r="D822"/>
    </row>
    <row r="823" spans="4:4" ht="22" customHeight="1">
      <c r="D823"/>
    </row>
    <row r="824" spans="4:4" ht="22" customHeight="1">
      <c r="D824"/>
    </row>
    <row r="825" spans="4:4" ht="22" customHeight="1">
      <c r="D825"/>
    </row>
    <row r="826" spans="4:4" ht="22" customHeight="1">
      <c r="D826"/>
    </row>
    <row r="827" spans="4:4" ht="22" customHeight="1">
      <c r="D827"/>
    </row>
    <row r="828" spans="4:4" ht="22" customHeight="1">
      <c r="D828"/>
    </row>
    <row r="829" spans="4:4" ht="22" customHeight="1">
      <c r="D829"/>
    </row>
    <row r="830" spans="4:4" ht="22" customHeight="1">
      <c r="D830"/>
    </row>
    <row r="831" spans="4:4" ht="22" customHeight="1">
      <c r="D831"/>
    </row>
    <row r="832" spans="4:4" ht="22" customHeight="1">
      <c r="D832"/>
    </row>
    <row r="833" spans="4:4" ht="22" customHeight="1">
      <c r="D833"/>
    </row>
    <row r="834" spans="4:4" ht="22" customHeight="1">
      <c r="D834"/>
    </row>
    <row r="835" spans="4:4" ht="22" customHeight="1">
      <c r="D835"/>
    </row>
    <row r="836" spans="4:4" ht="22" customHeight="1">
      <c r="D836"/>
    </row>
    <row r="837" spans="4:4" ht="22" customHeight="1">
      <c r="D837"/>
    </row>
    <row r="838" spans="4:4" ht="22" customHeight="1">
      <c r="D838"/>
    </row>
    <row r="839" spans="4:4" ht="22" customHeight="1">
      <c r="D839"/>
    </row>
    <row r="840" spans="4:4" ht="22" customHeight="1">
      <c r="D840"/>
    </row>
    <row r="841" spans="4:4" ht="22" customHeight="1">
      <c r="D841"/>
    </row>
    <row r="842" spans="4:4" ht="22" customHeight="1">
      <c r="D842"/>
    </row>
    <row r="843" spans="4:4" ht="22" customHeight="1">
      <c r="D843"/>
    </row>
    <row r="844" spans="4:4" ht="22" customHeight="1">
      <c r="D844"/>
    </row>
    <row r="845" spans="4:4" ht="22" customHeight="1">
      <c r="D845"/>
    </row>
    <row r="846" spans="4:4" ht="22" customHeight="1">
      <c r="D846"/>
    </row>
    <row r="847" spans="4:4" ht="22" customHeight="1">
      <c r="D847"/>
    </row>
    <row r="848" spans="4:4" ht="22" customHeight="1">
      <c r="D848"/>
    </row>
    <row r="849" spans="4:4" ht="22" customHeight="1">
      <c r="D849"/>
    </row>
    <row r="850" spans="4:4" ht="22" customHeight="1">
      <c r="D850"/>
    </row>
    <row r="851" spans="4:4" ht="22" customHeight="1">
      <c r="D851"/>
    </row>
    <row r="852" spans="4:4" ht="22" customHeight="1">
      <c r="D852"/>
    </row>
    <row r="853" spans="4:4" ht="22" customHeight="1">
      <c r="D853"/>
    </row>
    <row r="854" spans="4:4" ht="22" customHeight="1">
      <c r="D854"/>
    </row>
    <row r="855" spans="4:4" ht="22" customHeight="1">
      <c r="D855"/>
    </row>
    <row r="856" spans="4:4" ht="22" customHeight="1">
      <c r="D856"/>
    </row>
    <row r="857" spans="4:4" ht="22" customHeight="1">
      <c r="D857"/>
    </row>
    <row r="858" spans="4:4" ht="22" customHeight="1">
      <c r="D858"/>
    </row>
    <row r="859" spans="4:4" ht="22" customHeight="1">
      <c r="D859"/>
    </row>
    <row r="860" spans="4:4" ht="22" customHeight="1">
      <c r="D860"/>
    </row>
    <row r="861" spans="4:4" ht="22" customHeight="1">
      <c r="D861"/>
    </row>
    <row r="862" spans="4:4" ht="22" customHeight="1">
      <c r="D862"/>
    </row>
    <row r="863" spans="4:4" ht="22" customHeight="1">
      <c r="D863"/>
    </row>
    <row r="864" spans="4:4" ht="22" customHeight="1">
      <c r="D864"/>
    </row>
    <row r="865" spans="4:4" ht="22" customHeight="1">
      <c r="D865"/>
    </row>
    <row r="866" spans="4:4" ht="22" customHeight="1">
      <c r="D866"/>
    </row>
    <row r="867" spans="4:4" ht="22" customHeight="1">
      <c r="D867"/>
    </row>
    <row r="868" spans="4:4" ht="22" customHeight="1">
      <c r="D868"/>
    </row>
    <row r="869" spans="4:4" ht="22" customHeight="1">
      <c r="D869"/>
    </row>
    <row r="870" spans="4:4" ht="22" customHeight="1">
      <c r="D870"/>
    </row>
    <row r="871" spans="4:4" ht="22" customHeight="1">
      <c r="D871"/>
    </row>
    <row r="872" spans="4:4" ht="22" customHeight="1">
      <c r="D872"/>
    </row>
    <row r="873" spans="4:4" ht="22" customHeight="1">
      <c r="D873"/>
    </row>
    <row r="874" spans="4:4" ht="22" customHeight="1">
      <c r="D874"/>
    </row>
    <row r="875" spans="4:4" ht="22" customHeight="1">
      <c r="D875"/>
    </row>
    <row r="876" spans="4:4" ht="22" customHeight="1">
      <c r="D876"/>
    </row>
    <row r="877" spans="4:4" ht="22" customHeight="1">
      <c r="D877"/>
    </row>
    <row r="878" spans="4:4" ht="22" customHeight="1">
      <c r="D878"/>
    </row>
    <row r="879" spans="4:4" ht="22" customHeight="1">
      <c r="D879"/>
    </row>
    <row r="880" spans="4:4" ht="22" customHeight="1">
      <c r="D880"/>
    </row>
    <row r="881" spans="4:4" ht="22" customHeight="1">
      <c r="D881"/>
    </row>
    <row r="882" spans="4:4" ht="22" customHeight="1">
      <c r="D882"/>
    </row>
    <row r="883" spans="4:4" ht="22" customHeight="1">
      <c r="D883"/>
    </row>
    <row r="884" spans="4:4" ht="22" customHeight="1">
      <c r="D884"/>
    </row>
    <row r="885" spans="4:4" ht="22" customHeight="1">
      <c r="D885"/>
    </row>
    <row r="886" spans="4:4" ht="22" customHeight="1">
      <c r="D886"/>
    </row>
    <row r="887" spans="4:4" ht="22" customHeight="1">
      <c r="D887"/>
    </row>
    <row r="888" spans="4:4" ht="22" customHeight="1">
      <c r="D888"/>
    </row>
    <row r="889" spans="4:4" ht="22" customHeight="1">
      <c r="D889"/>
    </row>
    <row r="890" spans="4:4" ht="22" customHeight="1">
      <c r="D890"/>
    </row>
    <row r="891" spans="4:4" ht="22" customHeight="1">
      <c r="D891"/>
    </row>
    <row r="892" spans="4:4" ht="22" customHeight="1">
      <c r="D892"/>
    </row>
    <row r="893" spans="4:4" ht="22" customHeight="1">
      <c r="D893"/>
    </row>
    <row r="894" spans="4:4" ht="22" customHeight="1">
      <c r="D894"/>
    </row>
    <row r="895" spans="4:4" ht="22" customHeight="1">
      <c r="D895"/>
    </row>
    <row r="896" spans="4:4" ht="22" customHeight="1">
      <c r="D896"/>
    </row>
    <row r="897" spans="4:4" ht="22" customHeight="1">
      <c r="D897"/>
    </row>
    <row r="898" spans="4:4" ht="22" customHeight="1">
      <c r="D898"/>
    </row>
    <row r="899" spans="4:4" ht="22" customHeight="1">
      <c r="D899"/>
    </row>
    <row r="900" spans="4:4" ht="22" customHeight="1">
      <c r="D900"/>
    </row>
    <row r="901" spans="4:4" ht="22" customHeight="1">
      <c r="D901"/>
    </row>
    <row r="902" spans="4:4" ht="22" customHeight="1">
      <c r="D902"/>
    </row>
    <row r="903" spans="4:4" ht="22" customHeight="1">
      <c r="D903"/>
    </row>
    <row r="904" spans="4:4" ht="22" customHeight="1">
      <c r="D904"/>
    </row>
    <row r="905" spans="4:4" ht="22" customHeight="1">
      <c r="D905"/>
    </row>
    <row r="906" spans="4:4" ht="22" customHeight="1">
      <c r="D906"/>
    </row>
    <row r="907" spans="4:4" ht="22" customHeight="1">
      <c r="D907"/>
    </row>
    <row r="908" spans="4:4" ht="22" customHeight="1">
      <c r="D908"/>
    </row>
    <row r="909" spans="4:4" ht="22" customHeight="1">
      <c r="D909"/>
    </row>
    <row r="910" spans="4:4" ht="22" customHeight="1">
      <c r="D910"/>
    </row>
    <row r="911" spans="4:4" ht="22" customHeight="1">
      <c r="D911"/>
    </row>
    <row r="912" spans="4:4" ht="22" customHeight="1">
      <c r="D912"/>
    </row>
    <row r="913" spans="4:4" ht="22" customHeight="1">
      <c r="D913"/>
    </row>
    <row r="914" spans="4:4" ht="22" customHeight="1">
      <c r="D914"/>
    </row>
    <row r="915" spans="4:4" ht="22" customHeight="1">
      <c r="D915"/>
    </row>
    <row r="916" spans="4:4" ht="22" customHeight="1">
      <c r="D916"/>
    </row>
    <row r="917" spans="4:4" ht="22" customHeight="1">
      <c r="D917"/>
    </row>
    <row r="918" spans="4:4" ht="22" customHeight="1">
      <c r="D918"/>
    </row>
    <row r="919" spans="4:4" ht="22" customHeight="1">
      <c r="D919"/>
    </row>
    <row r="920" spans="4:4" ht="22" customHeight="1">
      <c r="D920"/>
    </row>
    <row r="921" spans="4:4" ht="22" customHeight="1">
      <c r="D921"/>
    </row>
    <row r="922" spans="4:4" ht="22" customHeight="1">
      <c r="D922"/>
    </row>
    <row r="923" spans="4:4" ht="22" customHeight="1">
      <c r="D923"/>
    </row>
    <row r="924" spans="4:4" ht="22" customHeight="1">
      <c r="D924"/>
    </row>
    <row r="925" spans="4:4" ht="22" customHeight="1">
      <c r="D925"/>
    </row>
    <row r="926" spans="4:4" ht="22" customHeight="1">
      <c r="D926"/>
    </row>
    <row r="927" spans="4:4" ht="22" customHeight="1">
      <c r="D927"/>
    </row>
    <row r="928" spans="4:4" ht="22" customHeight="1">
      <c r="D928"/>
    </row>
    <row r="929" spans="4:4" ht="22" customHeight="1">
      <c r="D929"/>
    </row>
    <row r="930" spans="4:4" ht="22" customHeight="1">
      <c r="D930"/>
    </row>
    <row r="931" spans="4:4" ht="22" customHeight="1">
      <c r="D931"/>
    </row>
    <row r="932" spans="4:4" ht="22" customHeight="1">
      <c r="D932"/>
    </row>
    <row r="933" spans="4:4" ht="22" customHeight="1">
      <c r="D933"/>
    </row>
    <row r="934" spans="4:4" ht="22" customHeight="1">
      <c r="D934"/>
    </row>
    <row r="935" spans="4:4" ht="22" customHeight="1">
      <c r="D935"/>
    </row>
    <row r="936" spans="4:4" ht="22" customHeight="1">
      <c r="D936"/>
    </row>
    <row r="937" spans="4:4" ht="22" customHeight="1">
      <c r="D937"/>
    </row>
    <row r="938" spans="4:4" ht="22" customHeight="1">
      <c r="D938"/>
    </row>
    <row r="939" spans="4:4" ht="22" customHeight="1">
      <c r="D939"/>
    </row>
    <row r="940" spans="4:4" ht="22" customHeight="1">
      <c r="D940"/>
    </row>
    <row r="941" spans="4:4" ht="22" customHeight="1">
      <c r="D941"/>
    </row>
    <row r="942" spans="4:4" ht="22" customHeight="1">
      <c r="D942"/>
    </row>
    <row r="943" spans="4:4" ht="22" customHeight="1">
      <c r="D943"/>
    </row>
    <row r="944" spans="4:4" ht="22" customHeight="1">
      <c r="D944"/>
    </row>
    <row r="945" spans="4:4" ht="22" customHeight="1">
      <c r="D945"/>
    </row>
    <row r="946" spans="4:4" ht="22" customHeight="1">
      <c r="D946"/>
    </row>
    <row r="947" spans="4:4" ht="22" customHeight="1">
      <c r="D947"/>
    </row>
    <row r="948" spans="4:4" ht="22" customHeight="1">
      <c r="D948"/>
    </row>
    <row r="949" spans="4:4" ht="22" customHeight="1">
      <c r="D949"/>
    </row>
    <row r="950" spans="4:4" ht="22" customHeight="1">
      <c r="D950"/>
    </row>
    <row r="951" spans="4:4" ht="22" customHeight="1">
      <c r="D951"/>
    </row>
    <row r="952" spans="4:4" ht="22" customHeight="1">
      <c r="D952"/>
    </row>
    <row r="953" spans="4:4" ht="22" customHeight="1">
      <c r="D953"/>
    </row>
    <row r="954" spans="4:4" ht="22" customHeight="1">
      <c r="D954"/>
    </row>
    <row r="955" spans="4:4" ht="22" customHeight="1">
      <c r="D955"/>
    </row>
    <row r="956" spans="4:4" ht="22" customHeight="1">
      <c r="D956"/>
    </row>
    <row r="957" spans="4:4" ht="22" customHeight="1">
      <c r="D957"/>
    </row>
    <row r="958" spans="4:4" ht="22" customHeight="1">
      <c r="D958"/>
    </row>
    <row r="959" spans="4:4" ht="22" customHeight="1">
      <c r="D959"/>
    </row>
    <row r="960" spans="4:4" ht="22" customHeight="1">
      <c r="D960"/>
    </row>
    <row r="961" spans="4:4" ht="22" customHeight="1">
      <c r="D961"/>
    </row>
    <row r="962" spans="4:4" ht="22" customHeight="1">
      <c r="D962"/>
    </row>
    <row r="963" spans="4:4" ht="22" customHeight="1">
      <c r="D963"/>
    </row>
    <row r="964" spans="4:4" ht="22" customHeight="1">
      <c r="D964"/>
    </row>
    <row r="965" spans="4:4" ht="22" customHeight="1">
      <c r="D965"/>
    </row>
    <row r="966" spans="4:4" ht="22" customHeight="1">
      <c r="D966"/>
    </row>
    <row r="967" spans="4:4" ht="22" customHeight="1">
      <c r="D967"/>
    </row>
    <row r="968" spans="4:4" ht="22" customHeight="1">
      <c r="D968"/>
    </row>
    <row r="969" spans="4:4" ht="22" customHeight="1">
      <c r="D969"/>
    </row>
    <row r="970" spans="4:4" ht="22" customHeight="1">
      <c r="D970"/>
    </row>
    <row r="971" spans="4:4" ht="22" customHeight="1">
      <c r="D971"/>
    </row>
    <row r="972" spans="4:4" ht="22" customHeight="1">
      <c r="D972"/>
    </row>
    <row r="973" spans="4:4" ht="22" customHeight="1">
      <c r="D973"/>
    </row>
    <row r="974" spans="4:4" ht="22" customHeight="1">
      <c r="D974"/>
    </row>
    <row r="975" spans="4:4" ht="22" customHeight="1">
      <c r="D975"/>
    </row>
    <row r="976" spans="4:4" ht="22" customHeight="1">
      <c r="D976"/>
    </row>
    <row r="977" spans="4:4" ht="22" customHeight="1">
      <c r="D977"/>
    </row>
    <row r="978" spans="4:4" ht="22" customHeight="1">
      <c r="D978"/>
    </row>
    <row r="979" spans="4:4" ht="22" customHeight="1">
      <c r="D979"/>
    </row>
    <row r="980" spans="4:4" ht="22" customHeight="1">
      <c r="D980"/>
    </row>
    <row r="981" spans="4:4" ht="22" customHeight="1">
      <c r="D981"/>
    </row>
    <row r="982" spans="4:4" ht="22" customHeight="1">
      <c r="D982"/>
    </row>
    <row r="983" spans="4:4" ht="22" customHeight="1">
      <c r="D983"/>
    </row>
    <row r="984" spans="4:4" ht="22" customHeight="1">
      <c r="D984"/>
    </row>
    <row r="985" spans="4:4" ht="22" customHeight="1">
      <c r="D985"/>
    </row>
    <row r="986" spans="4:4" ht="22" customHeight="1">
      <c r="D986"/>
    </row>
    <row r="987" spans="4:4" ht="22" customHeight="1">
      <c r="D987"/>
    </row>
    <row r="988" spans="4:4" ht="22" customHeight="1">
      <c r="D988"/>
    </row>
    <row r="989" spans="4:4" ht="22" customHeight="1">
      <c r="D989"/>
    </row>
    <row r="990" spans="4:4" ht="22" customHeight="1">
      <c r="D990"/>
    </row>
    <row r="991" spans="4:4" ht="22" customHeight="1">
      <c r="D991"/>
    </row>
    <row r="992" spans="4:4" ht="22" customHeight="1">
      <c r="D992"/>
    </row>
    <row r="993" spans="4:4" ht="22" customHeight="1">
      <c r="D993"/>
    </row>
    <row r="994" spans="4:4" ht="22" customHeight="1">
      <c r="D994"/>
    </row>
    <row r="995" spans="4:4" ht="22" customHeight="1">
      <c r="D995"/>
    </row>
    <row r="996" spans="4:4" ht="22" customHeight="1">
      <c r="D996"/>
    </row>
    <row r="997" spans="4:4" ht="22" customHeight="1">
      <c r="D997"/>
    </row>
    <row r="998" spans="4:4" ht="22" customHeight="1">
      <c r="D998"/>
    </row>
    <row r="999" spans="4:4" ht="22" customHeight="1">
      <c r="D999"/>
    </row>
    <row r="1000" spans="4:4" ht="22" customHeight="1">
      <c r="D1000"/>
    </row>
    <row r="1001" spans="4:4" ht="22" customHeight="1">
      <c r="D1001"/>
    </row>
    <row r="1002" spans="4:4" ht="22" customHeight="1">
      <c r="D1002"/>
    </row>
    <row r="1003" spans="4:4" ht="22" customHeight="1">
      <c r="D1003"/>
    </row>
    <row r="1004" spans="4:4" ht="22" customHeight="1">
      <c r="D1004"/>
    </row>
    <row r="1005" spans="4:4" ht="22" customHeight="1">
      <c r="D1005"/>
    </row>
    <row r="1006" spans="4:4" ht="22" customHeight="1">
      <c r="D1006"/>
    </row>
    <row r="1007" spans="4:4" ht="22" customHeight="1">
      <c r="D1007"/>
    </row>
    <row r="1008" spans="4:4" ht="22" customHeight="1">
      <c r="D1008"/>
    </row>
    <row r="1009" spans="4:4" ht="22" customHeight="1">
      <c r="D1009"/>
    </row>
    <row r="1010" spans="4:4" ht="22" customHeight="1">
      <c r="D1010"/>
    </row>
    <row r="1011" spans="4:4" ht="22" customHeight="1">
      <c r="D1011"/>
    </row>
    <row r="1012" spans="4:4" ht="22" customHeight="1">
      <c r="D1012"/>
    </row>
    <row r="1013" spans="4:4" ht="22" customHeight="1">
      <c r="D1013"/>
    </row>
    <row r="1014" spans="4:4" ht="22" customHeight="1">
      <c r="D1014"/>
    </row>
    <row r="1015" spans="4:4" ht="22" customHeight="1">
      <c r="D1015"/>
    </row>
    <row r="1016" spans="4:4" ht="22" customHeight="1">
      <c r="D1016"/>
    </row>
    <row r="1017" spans="4:4" ht="22" customHeight="1">
      <c r="D1017"/>
    </row>
    <row r="1018" spans="4:4" ht="22" customHeight="1">
      <c r="D1018"/>
    </row>
    <row r="1019" spans="4:4" ht="22" customHeight="1">
      <c r="D1019"/>
    </row>
    <row r="1020" spans="4:4" ht="22" customHeight="1">
      <c r="D1020"/>
    </row>
    <row r="1021" spans="4:4" ht="22" customHeight="1">
      <c r="D1021"/>
    </row>
    <row r="1022" spans="4:4" ht="22" customHeight="1">
      <c r="D1022"/>
    </row>
    <row r="1023" spans="4:4" ht="22" customHeight="1">
      <c r="D1023"/>
    </row>
    <row r="1024" spans="4:4" ht="22" customHeight="1">
      <c r="D1024"/>
    </row>
    <row r="1025" spans="4:4" ht="22" customHeight="1">
      <c r="D1025"/>
    </row>
    <row r="1026" spans="4:4" ht="22" customHeight="1">
      <c r="D1026"/>
    </row>
    <row r="1027" spans="4:4" ht="22" customHeight="1">
      <c r="D1027"/>
    </row>
    <row r="1028" spans="4:4" ht="22" customHeight="1">
      <c r="D1028"/>
    </row>
    <row r="1029" spans="4:4" ht="22" customHeight="1">
      <c r="D1029"/>
    </row>
    <row r="1030" spans="4:4" ht="22" customHeight="1">
      <c r="D1030"/>
    </row>
    <row r="1031" spans="4:4" ht="22" customHeight="1">
      <c r="D1031"/>
    </row>
    <row r="1032" spans="4:4" ht="22" customHeight="1">
      <c r="D1032"/>
    </row>
    <row r="1033" spans="4:4" ht="22" customHeight="1">
      <c r="D1033"/>
    </row>
    <row r="1034" spans="4:4" ht="22" customHeight="1">
      <c r="D1034"/>
    </row>
    <row r="1035" spans="4:4" ht="22" customHeight="1">
      <c r="D1035"/>
    </row>
    <row r="1036" spans="4:4" ht="22" customHeight="1">
      <c r="D1036"/>
    </row>
    <row r="1037" spans="4:4" ht="22" customHeight="1">
      <c r="D1037"/>
    </row>
    <row r="1038" spans="4:4" ht="22" customHeight="1">
      <c r="D1038"/>
    </row>
    <row r="1039" spans="4:4" ht="22" customHeight="1">
      <c r="D1039"/>
    </row>
    <row r="1040" spans="4:4" ht="22" customHeight="1">
      <c r="D1040"/>
    </row>
    <row r="1041" spans="4:4" ht="22" customHeight="1">
      <c r="D1041"/>
    </row>
    <row r="1042" spans="4:4" ht="22" customHeight="1">
      <c r="D1042"/>
    </row>
    <row r="1043" spans="4:4" ht="22" customHeight="1">
      <c r="D1043"/>
    </row>
    <row r="1044" spans="4:4" ht="22" customHeight="1">
      <c r="D1044"/>
    </row>
    <row r="1045" spans="4:4" ht="22" customHeight="1">
      <c r="D1045"/>
    </row>
    <row r="1046" spans="4:4" ht="22" customHeight="1">
      <c r="D1046"/>
    </row>
    <row r="1047" spans="4:4" ht="22" customHeight="1">
      <c r="D1047"/>
    </row>
    <row r="1048" spans="4:4" ht="22" customHeight="1">
      <c r="D1048"/>
    </row>
    <row r="1049" spans="4:4" ht="22" customHeight="1">
      <c r="D1049"/>
    </row>
    <row r="1050" spans="4:4" ht="22" customHeight="1">
      <c r="D1050"/>
    </row>
    <row r="1051" spans="4:4" ht="22" customHeight="1">
      <c r="D1051"/>
    </row>
    <row r="1052" spans="4:4" ht="22" customHeight="1">
      <c r="D1052"/>
    </row>
    <row r="1053" spans="4:4" ht="22" customHeight="1">
      <c r="D1053"/>
    </row>
    <row r="1054" spans="4:4" ht="22" customHeight="1">
      <c r="D1054"/>
    </row>
    <row r="1055" spans="4:4" ht="22" customHeight="1">
      <c r="D1055"/>
    </row>
    <row r="1056" spans="4:4" ht="22" customHeight="1">
      <c r="D1056"/>
    </row>
    <row r="1057" spans="4:4" ht="22" customHeight="1">
      <c r="D1057"/>
    </row>
    <row r="1058" spans="4:4" ht="22" customHeight="1">
      <c r="D1058"/>
    </row>
    <row r="1059" spans="4:4" ht="22" customHeight="1">
      <c r="D1059"/>
    </row>
    <row r="1060" spans="4:4" ht="22" customHeight="1">
      <c r="D1060"/>
    </row>
    <row r="1061" spans="4:4" ht="22" customHeight="1">
      <c r="D1061"/>
    </row>
    <row r="1062" spans="4:4" ht="22" customHeight="1">
      <c r="D1062"/>
    </row>
    <row r="1063" spans="4:4" ht="22" customHeight="1">
      <c r="D1063"/>
    </row>
    <row r="1064" spans="4:4" ht="22" customHeight="1">
      <c r="D1064"/>
    </row>
    <row r="1065" spans="4:4" ht="22" customHeight="1">
      <c r="D1065"/>
    </row>
    <row r="1066" spans="4:4" ht="22" customHeight="1">
      <c r="D1066"/>
    </row>
    <row r="1067" spans="4:4" ht="22" customHeight="1">
      <c r="D1067"/>
    </row>
    <row r="1068" spans="4:4" ht="22" customHeight="1">
      <c r="D1068"/>
    </row>
    <row r="1069" spans="4:4" ht="22" customHeight="1">
      <c r="D1069"/>
    </row>
    <row r="1070" spans="4:4" ht="22" customHeight="1">
      <c r="D1070"/>
    </row>
    <row r="1071" spans="4:4" ht="22" customHeight="1">
      <c r="D1071"/>
    </row>
    <row r="1072" spans="4:4" ht="22" customHeight="1">
      <c r="D1072"/>
    </row>
    <row r="1073" spans="4:4" ht="22" customHeight="1">
      <c r="D1073"/>
    </row>
    <row r="1074" spans="4:4" ht="22" customHeight="1">
      <c r="D1074"/>
    </row>
    <row r="1075" spans="4:4" ht="22" customHeight="1">
      <c r="D1075"/>
    </row>
    <row r="1076" spans="4:4" ht="22" customHeight="1">
      <c r="D1076"/>
    </row>
    <row r="1077" spans="4:4" ht="22" customHeight="1">
      <c r="D1077"/>
    </row>
    <row r="1078" spans="4:4" ht="22" customHeight="1">
      <c r="D1078"/>
    </row>
    <row r="1079" spans="4:4" ht="22" customHeight="1">
      <c r="D1079"/>
    </row>
    <row r="1080" spans="4:4" ht="22" customHeight="1">
      <c r="D1080"/>
    </row>
    <row r="1081" spans="4:4" ht="22" customHeight="1">
      <c r="D1081"/>
    </row>
    <row r="1082" spans="4:4" ht="22" customHeight="1">
      <c r="D1082"/>
    </row>
    <row r="1083" spans="4:4" ht="22" customHeight="1">
      <c r="D1083"/>
    </row>
    <row r="1084" spans="4:4" ht="22" customHeight="1">
      <c r="D1084"/>
    </row>
    <row r="1085" spans="4:4" ht="22" customHeight="1">
      <c r="D1085"/>
    </row>
    <row r="1086" spans="4:4" ht="22" customHeight="1">
      <c r="D1086"/>
    </row>
    <row r="1087" spans="4:4" ht="22" customHeight="1">
      <c r="D1087"/>
    </row>
    <row r="1088" spans="4:4" ht="22" customHeight="1">
      <c r="D1088"/>
    </row>
    <row r="1089" spans="4:4" ht="22" customHeight="1">
      <c r="D1089"/>
    </row>
    <row r="1090" spans="4:4" ht="22" customHeight="1">
      <c r="D1090"/>
    </row>
    <row r="1091" spans="4:4" ht="22" customHeight="1">
      <c r="D1091"/>
    </row>
    <row r="1092" spans="4:4" ht="22" customHeight="1">
      <c r="D1092"/>
    </row>
    <row r="1093" spans="4:4" ht="22" customHeight="1">
      <c r="D1093"/>
    </row>
    <row r="1094" spans="4:4" ht="22" customHeight="1">
      <c r="D1094"/>
    </row>
    <row r="1095" spans="4:4" ht="22" customHeight="1">
      <c r="D1095"/>
    </row>
    <row r="1096" spans="4:4" ht="22" customHeight="1">
      <c r="D1096"/>
    </row>
    <row r="1097" spans="4:4" ht="22" customHeight="1">
      <c r="D1097"/>
    </row>
    <row r="1098" spans="4:4" ht="22" customHeight="1">
      <c r="D1098"/>
    </row>
    <row r="1099" spans="4:4" ht="22" customHeight="1">
      <c r="D1099"/>
    </row>
    <row r="1100" spans="4:4" ht="22" customHeight="1">
      <c r="D1100"/>
    </row>
    <row r="1101" spans="4:4" ht="22" customHeight="1">
      <c r="D1101"/>
    </row>
    <row r="1102" spans="4:4" ht="22" customHeight="1">
      <c r="D1102"/>
    </row>
    <row r="1103" spans="4:4" ht="22" customHeight="1">
      <c r="D1103"/>
    </row>
    <row r="1104" spans="4:4" ht="22" customHeight="1">
      <c r="D1104"/>
    </row>
    <row r="1105" spans="4:4" ht="22" customHeight="1">
      <c r="D1105"/>
    </row>
    <row r="1106" spans="4:4" ht="22" customHeight="1">
      <c r="D1106"/>
    </row>
    <row r="1107" spans="4:4" ht="22" customHeight="1">
      <c r="D1107"/>
    </row>
    <row r="1108" spans="4:4" ht="22" customHeight="1">
      <c r="D1108"/>
    </row>
    <row r="1109" spans="4:4" ht="22" customHeight="1">
      <c r="D1109"/>
    </row>
    <row r="1110" spans="4:4" ht="22" customHeight="1">
      <c r="D1110"/>
    </row>
    <row r="1111" spans="4:4" ht="22" customHeight="1">
      <c r="D1111"/>
    </row>
    <row r="1112" spans="4:4" ht="22" customHeight="1">
      <c r="D1112"/>
    </row>
    <row r="1113" spans="4:4" ht="22" customHeight="1">
      <c r="D1113"/>
    </row>
    <row r="1114" spans="4:4" ht="22" customHeight="1">
      <c r="D1114"/>
    </row>
    <row r="1115" spans="4:4" ht="22" customHeight="1">
      <c r="D1115"/>
    </row>
    <row r="1116" spans="4:4" ht="22" customHeight="1">
      <c r="D1116"/>
    </row>
    <row r="1117" spans="4:4" ht="22" customHeight="1">
      <c r="D1117"/>
    </row>
    <row r="1118" spans="4:4" ht="22" customHeight="1">
      <c r="D1118"/>
    </row>
    <row r="1119" spans="4:4" ht="22" customHeight="1">
      <c r="D1119"/>
    </row>
    <row r="1120" spans="4:4" ht="22" customHeight="1">
      <c r="D1120"/>
    </row>
    <row r="1121" spans="4:4" ht="22" customHeight="1">
      <c r="D1121"/>
    </row>
    <row r="1122" spans="4:4" ht="22" customHeight="1">
      <c r="D1122"/>
    </row>
    <row r="1123" spans="4:4" ht="22" customHeight="1">
      <c r="D1123"/>
    </row>
    <row r="1124" spans="4:4" ht="22" customHeight="1">
      <c r="D1124"/>
    </row>
    <row r="1125" spans="4:4" ht="22" customHeight="1">
      <c r="D1125"/>
    </row>
    <row r="1126" spans="4:4" ht="22" customHeight="1">
      <c r="D1126"/>
    </row>
    <row r="1127" spans="4:4" ht="22" customHeight="1">
      <c r="D1127"/>
    </row>
    <row r="1128" spans="4:4" ht="22" customHeight="1">
      <c r="D1128"/>
    </row>
    <row r="1129" spans="4:4" ht="22" customHeight="1">
      <c r="D1129"/>
    </row>
    <row r="1130" spans="4:4" ht="22" customHeight="1">
      <c r="D1130"/>
    </row>
    <row r="1131" spans="4:4" ht="22" customHeight="1">
      <c r="D1131"/>
    </row>
    <row r="1132" spans="4:4" ht="22" customHeight="1">
      <c r="D1132"/>
    </row>
    <row r="1133" spans="4:4" ht="22" customHeight="1">
      <c r="D1133"/>
    </row>
    <row r="1134" spans="4:4" ht="22" customHeight="1">
      <c r="D1134"/>
    </row>
    <row r="1135" spans="4:4" ht="22" customHeight="1">
      <c r="D1135"/>
    </row>
    <row r="1136" spans="4:4" ht="22" customHeight="1">
      <c r="D1136"/>
    </row>
    <row r="1137" spans="4:4" ht="22" customHeight="1">
      <c r="D1137"/>
    </row>
    <row r="1138" spans="4:4" ht="22" customHeight="1">
      <c r="D1138"/>
    </row>
    <row r="1139" spans="4:4" ht="22" customHeight="1">
      <c r="D1139"/>
    </row>
    <row r="1140" spans="4:4" ht="22" customHeight="1">
      <c r="D1140"/>
    </row>
    <row r="1141" spans="4:4" ht="22" customHeight="1">
      <c r="D1141"/>
    </row>
    <row r="1142" spans="4:4" ht="22" customHeight="1">
      <c r="D1142"/>
    </row>
    <row r="1143" spans="4:4" ht="22" customHeight="1">
      <c r="D1143"/>
    </row>
    <row r="1144" spans="4:4" ht="22" customHeight="1">
      <c r="D1144"/>
    </row>
    <row r="1145" spans="4:4" ht="22" customHeight="1">
      <c r="D1145"/>
    </row>
    <row r="1146" spans="4:4" ht="22" customHeight="1">
      <c r="D1146"/>
    </row>
    <row r="1147" spans="4:4" ht="22" customHeight="1">
      <c r="D1147"/>
    </row>
    <row r="1148" spans="4:4" ht="22" customHeight="1">
      <c r="D1148"/>
    </row>
    <row r="1149" spans="4:4" ht="22" customHeight="1">
      <c r="D1149"/>
    </row>
    <row r="1150" spans="4:4" ht="22" customHeight="1">
      <c r="D1150"/>
    </row>
    <row r="1151" spans="4:4" ht="22" customHeight="1">
      <c r="D1151"/>
    </row>
    <row r="1152" spans="4:4" ht="22" customHeight="1">
      <c r="D1152"/>
    </row>
    <row r="1153" spans="4:4" ht="22" customHeight="1">
      <c r="D1153"/>
    </row>
    <row r="1154" spans="4:4" ht="22" customHeight="1">
      <c r="D1154"/>
    </row>
    <row r="1155" spans="4:4" ht="22" customHeight="1">
      <c r="D1155"/>
    </row>
    <row r="1156" spans="4:4" ht="22" customHeight="1">
      <c r="D1156"/>
    </row>
    <row r="1157" spans="4:4" ht="22" customHeight="1">
      <c r="D1157"/>
    </row>
    <row r="1158" spans="4:4" ht="22" customHeight="1">
      <c r="D1158"/>
    </row>
    <row r="1159" spans="4:4" ht="22" customHeight="1">
      <c r="D1159"/>
    </row>
    <row r="1160" spans="4:4" ht="22" customHeight="1">
      <c r="D1160"/>
    </row>
    <row r="1161" spans="4:4" ht="22" customHeight="1">
      <c r="D1161"/>
    </row>
    <row r="1162" spans="4:4" ht="22" customHeight="1">
      <c r="D1162"/>
    </row>
    <row r="1163" spans="4:4" ht="22" customHeight="1">
      <c r="D1163"/>
    </row>
    <row r="1164" spans="4:4" ht="22" customHeight="1">
      <c r="D1164"/>
    </row>
    <row r="1165" spans="4:4" ht="22" customHeight="1">
      <c r="D1165"/>
    </row>
    <row r="1166" spans="4:4" ht="22" customHeight="1">
      <c r="D1166"/>
    </row>
    <row r="1167" spans="4:4" ht="22" customHeight="1">
      <c r="D1167"/>
    </row>
    <row r="1168" spans="4:4" ht="22" customHeight="1">
      <c r="D1168"/>
    </row>
    <row r="1169" spans="4:4" ht="22" customHeight="1">
      <c r="D1169"/>
    </row>
    <row r="1170" spans="4:4" ht="22" customHeight="1">
      <c r="D1170"/>
    </row>
    <row r="1171" spans="4:4" ht="22" customHeight="1">
      <c r="D1171"/>
    </row>
    <row r="1172" spans="4:4" ht="22" customHeight="1">
      <c r="D1172"/>
    </row>
    <row r="1173" spans="4:4" ht="22" customHeight="1">
      <c r="D1173"/>
    </row>
    <row r="1174" spans="4:4" ht="22" customHeight="1">
      <c r="D1174"/>
    </row>
    <row r="1175" spans="4:4" ht="22" customHeight="1">
      <c r="D1175"/>
    </row>
    <row r="1176" spans="4:4" ht="22" customHeight="1">
      <c r="D1176"/>
    </row>
    <row r="1177" spans="4:4" ht="22" customHeight="1">
      <c r="D1177"/>
    </row>
    <row r="1178" spans="4:4" ht="22" customHeight="1">
      <c r="D1178"/>
    </row>
    <row r="1179" spans="4:4" ht="22" customHeight="1">
      <c r="D1179"/>
    </row>
    <row r="1180" spans="4:4" ht="22" customHeight="1">
      <c r="D1180"/>
    </row>
    <row r="1181" spans="4:4" ht="22" customHeight="1">
      <c r="D1181"/>
    </row>
    <row r="1182" spans="4:4" ht="22" customHeight="1">
      <c r="D1182"/>
    </row>
    <row r="1183" spans="4:4" ht="22" customHeight="1">
      <c r="D1183"/>
    </row>
    <row r="1184" spans="4:4" ht="22" customHeight="1">
      <c r="D1184"/>
    </row>
    <row r="1185" spans="4:4" ht="22" customHeight="1">
      <c r="D1185"/>
    </row>
    <row r="1186" spans="4:4" ht="22" customHeight="1">
      <c r="D1186"/>
    </row>
    <row r="1187" spans="4:4" ht="22" customHeight="1">
      <c r="D1187"/>
    </row>
    <row r="1188" spans="4:4" ht="22" customHeight="1">
      <c r="D1188"/>
    </row>
    <row r="1189" spans="4:4" ht="22" customHeight="1">
      <c r="D1189"/>
    </row>
    <row r="1190" spans="4:4" ht="22" customHeight="1">
      <c r="D1190"/>
    </row>
    <row r="1191" spans="4:4" ht="22" customHeight="1">
      <c r="D1191"/>
    </row>
    <row r="1192" spans="4:4" ht="22" customHeight="1">
      <c r="D1192"/>
    </row>
    <row r="1193" spans="4:4" ht="22" customHeight="1">
      <c r="D1193"/>
    </row>
    <row r="1194" spans="4:4" ht="22" customHeight="1">
      <c r="D1194"/>
    </row>
    <row r="1195" spans="4:4" ht="22" customHeight="1">
      <c r="D1195"/>
    </row>
    <row r="1196" spans="4:4" ht="22" customHeight="1">
      <c r="D1196"/>
    </row>
    <row r="1197" spans="4:4" ht="22" customHeight="1">
      <c r="D1197"/>
    </row>
    <row r="1198" spans="4:4" ht="22" customHeight="1">
      <c r="D1198"/>
    </row>
    <row r="1199" spans="4:4" ht="22" customHeight="1">
      <c r="D1199"/>
    </row>
    <row r="1200" spans="4:4" ht="22" customHeight="1">
      <c r="D1200"/>
    </row>
    <row r="1201" spans="4:4" ht="22" customHeight="1">
      <c r="D1201"/>
    </row>
    <row r="1202" spans="4:4" ht="22" customHeight="1">
      <c r="D1202"/>
    </row>
    <row r="1203" spans="4:4" ht="22" customHeight="1">
      <c r="D1203"/>
    </row>
    <row r="1204" spans="4:4" ht="22" customHeight="1">
      <c r="D1204"/>
    </row>
    <row r="1205" spans="4:4" ht="22" customHeight="1">
      <c r="D1205"/>
    </row>
    <row r="1206" spans="4:4" ht="22" customHeight="1">
      <c r="D1206"/>
    </row>
    <row r="1207" spans="4:4" ht="22" customHeight="1">
      <c r="D1207"/>
    </row>
    <row r="1208" spans="4:4" ht="22" customHeight="1">
      <c r="D1208"/>
    </row>
    <row r="1209" spans="4:4" ht="22" customHeight="1">
      <c r="D1209"/>
    </row>
    <row r="1210" spans="4:4" ht="22" customHeight="1">
      <c r="D1210"/>
    </row>
    <row r="1211" spans="4:4" ht="22" customHeight="1">
      <c r="D1211"/>
    </row>
    <row r="1212" spans="4:4" ht="22" customHeight="1">
      <c r="D1212"/>
    </row>
    <row r="1213" spans="4:4" ht="22" customHeight="1">
      <c r="D1213"/>
    </row>
    <row r="1214" spans="4:4" ht="22" customHeight="1">
      <c r="D1214"/>
    </row>
    <row r="1215" spans="4:4" ht="22" customHeight="1">
      <c r="D1215"/>
    </row>
    <row r="1216" spans="4:4" ht="22" customHeight="1">
      <c r="D1216"/>
    </row>
    <row r="1217" spans="4:4" ht="22" customHeight="1">
      <c r="D1217"/>
    </row>
    <row r="1218" spans="4:4" ht="22" customHeight="1">
      <c r="D1218"/>
    </row>
    <row r="1219" spans="4:4" ht="22" customHeight="1">
      <c r="D1219"/>
    </row>
    <row r="1220" spans="4:4" ht="22" customHeight="1">
      <c r="D1220"/>
    </row>
    <row r="1221" spans="4:4" ht="22" customHeight="1">
      <c r="D1221"/>
    </row>
    <row r="1222" spans="4:4" ht="22" customHeight="1">
      <c r="D1222"/>
    </row>
    <row r="1223" spans="4:4" ht="22" customHeight="1">
      <c r="D1223"/>
    </row>
    <row r="1224" spans="4:4" ht="22" customHeight="1">
      <c r="D1224"/>
    </row>
    <row r="1225" spans="4:4" ht="22" customHeight="1">
      <c r="D1225"/>
    </row>
    <row r="1226" spans="4:4" ht="22" customHeight="1">
      <c r="D1226"/>
    </row>
    <row r="1227" spans="4:4" ht="22" customHeight="1">
      <c r="D1227"/>
    </row>
    <row r="1228" spans="4:4" ht="22" customHeight="1">
      <c r="D1228"/>
    </row>
    <row r="1229" spans="4:4" ht="22" customHeight="1">
      <c r="D1229"/>
    </row>
    <row r="1230" spans="4:4" ht="22" customHeight="1">
      <c r="D1230"/>
    </row>
    <row r="1231" spans="4:4" ht="22" customHeight="1">
      <c r="D1231"/>
    </row>
    <row r="1232" spans="4:4" ht="22" customHeight="1">
      <c r="D1232"/>
    </row>
    <row r="1233" spans="4:4" ht="22" customHeight="1">
      <c r="D1233"/>
    </row>
    <row r="1234" spans="4:4" ht="22" customHeight="1">
      <c r="D1234"/>
    </row>
    <row r="1235" spans="4:4" ht="22" customHeight="1">
      <c r="D1235"/>
    </row>
    <row r="1236" spans="4:4" ht="22" customHeight="1">
      <c r="D1236"/>
    </row>
    <row r="1237" spans="4:4" ht="22" customHeight="1">
      <c r="D1237"/>
    </row>
    <row r="1238" spans="4:4" ht="22" customHeight="1">
      <c r="D1238"/>
    </row>
    <row r="1239" spans="4:4" ht="22" customHeight="1">
      <c r="D1239"/>
    </row>
    <row r="1240" spans="4:4" ht="22" customHeight="1">
      <c r="D1240"/>
    </row>
    <row r="1241" spans="4:4" ht="22" customHeight="1">
      <c r="D1241"/>
    </row>
    <row r="1242" spans="4:4" ht="22" customHeight="1">
      <c r="D1242"/>
    </row>
    <row r="1243" spans="4:4" ht="22" customHeight="1">
      <c r="D1243"/>
    </row>
    <row r="1244" spans="4:4" ht="22" customHeight="1">
      <c r="D1244"/>
    </row>
    <row r="1245" spans="4:4" ht="22" customHeight="1">
      <c r="D1245"/>
    </row>
    <row r="1246" spans="4:4" ht="22" customHeight="1">
      <c r="D1246"/>
    </row>
    <row r="1247" spans="4:4" ht="22" customHeight="1">
      <c r="D1247"/>
    </row>
    <row r="1248" spans="4:4" ht="22" customHeight="1">
      <c r="D1248"/>
    </row>
    <row r="1249" spans="4:4" ht="22" customHeight="1">
      <c r="D1249"/>
    </row>
    <row r="1250" spans="4:4" ht="22" customHeight="1">
      <c r="D1250"/>
    </row>
    <row r="1251" spans="4:4" ht="22" customHeight="1">
      <c r="D1251"/>
    </row>
    <row r="1252" spans="4:4" ht="22" customHeight="1">
      <c r="D1252"/>
    </row>
    <row r="1253" spans="4:4" ht="22" customHeight="1">
      <c r="D1253"/>
    </row>
    <row r="1254" spans="4:4" ht="22" customHeight="1">
      <c r="D1254"/>
    </row>
    <row r="1255" spans="4:4" ht="22" customHeight="1">
      <c r="D1255"/>
    </row>
    <row r="1256" spans="4:4" ht="22" customHeight="1">
      <c r="D1256"/>
    </row>
    <row r="1257" spans="4:4" ht="22" customHeight="1">
      <c r="D1257"/>
    </row>
    <row r="1258" spans="4:4" ht="22" customHeight="1">
      <c r="D1258"/>
    </row>
    <row r="1259" spans="4:4" ht="22" customHeight="1">
      <c r="D1259"/>
    </row>
    <row r="1260" spans="4:4" ht="22" customHeight="1">
      <c r="D1260"/>
    </row>
    <row r="1261" spans="4:4" ht="22" customHeight="1">
      <c r="D1261"/>
    </row>
    <row r="1262" spans="4:4" ht="22" customHeight="1">
      <c r="D1262"/>
    </row>
    <row r="1263" spans="4:4" ht="22" customHeight="1">
      <c r="D1263"/>
    </row>
    <row r="1264" spans="4:4" ht="22" customHeight="1">
      <c r="D1264"/>
    </row>
    <row r="1265" spans="4:4" ht="22" customHeight="1">
      <c r="D1265"/>
    </row>
    <row r="1266" spans="4:4" ht="22" customHeight="1">
      <c r="D1266"/>
    </row>
    <row r="1267" spans="4:4" ht="22" customHeight="1">
      <c r="D1267"/>
    </row>
    <row r="1268" spans="4:4" ht="22" customHeight="1">
      <c r="D1268"/>
    </row>
    <row r="1269" spans="4:4" ht="22" customHeight="1">
      <c r="D1269"/>
    </row>
    <row r="1270" spans="4:4" ht="22" customHeight="1">
      <c r="D1270"/>
    </row>
    <row r="1271" spans="4:4" ht="22" customHeight="1">
      <c r="D1271"/>
    </row>
    <row r="1272" spans="4:4" ht="22" customHeight="1">
      <c r="D1272"/>
    </row>
    <row r="1273" spans="4:4" ht="22" customHeight="1">
      <c r="D1273"/>
    </row>
    <row r="1274" spans="4:4" ht="22" customHeight="1">
      <c r="D1274"/>
    </row>
    <row r="1275" spans="4:4" ht="22" customHeight="1">
      <c r="D1275"/>
    </row>
    <row r="1276" spans="4:4" ht="22" customHeight="1">
      <c r="D1276"/>
    </row>
    <row r="1277" spans="4:4" ht="22" customHeight="1">
      <c r="D1277"/>
    </row>
    <row r="1278" spans="4:4" ht="22" customHeight="1">
      <c r="D1278"/>
    </row>
    <row r="1279" spans="4:4" ht="22" customHeight="1">
      <c r="D1279"/>
    </row>
    <row r="1280" spans="4:4" ht="22" customHeight="1">
      <c r="D1280"/>
    </row>
    <row r="1281" spans="4:4" ht="22" customHeight="1">
      <c r="D1281"/>
    </row>
    <row r="1282" spans="4:4" ht="22" customHeight="1">
      <c r="D1282"/>
    </row>
    <row r="1283" spans="4:4" ht="22" customHeight="1">
      <c r="D1283"/>
    </row>
    <row r="1284" spans="4:4" ht="22" customHeight="1">
      <c r="D1284"/>
    </row>
    <row r="1285" spans="4:4" ht="22" customHeight="1">
      <c r="D1285"/>
    </row>
    <row r="1286" spans="4:4" ht="22" customHeight="1">
      <c r="D1286"/>
    </row>
    <row r="1287" spans="4:4" ht="22" customHeight="1">
      <c r="D1287"/>
    </row>
    <row r="1288" spans="4:4" ht="22" customHeight="1">
      <c r="D1288"/>
    </row>
    <row r="1289" spans="4:4" ht="22" customHeight="1">
      <c r="D1289"/>
    </row>
    <row r="1290" spans="4:4" ht="22" customHeight="1">
      <c r="D1290"/>
    </row>
    <row r="1291" spans="4:4" ht="22" customHeight="1">
      <c r="D1291"/>
    </row>
    <row r="1292" spans="4:4" ht="22" customHeight="1">
      <c r="D1292"/>
    </row>
    <row r="1293" spans="4:4" ht="22" customHeight="1">
      <c r="D1293"/>
    </row>
    <row r="1294" spans="4:4" ht="22" customHeight="1">
      <c r="D1294"/>
    </row>
    <row r="1295" spans="4:4" ht="22" customHeight="1">
      <c r="D1295"/>
    </row>
    <row r="1296" spans="4:4" ht="22" customHeight="1">
      <c r="D1296"/>
    </row>
    <row r="1297" spans="4:4" ht="22" customHeight="1">
      <c r="D1297"/>
    </row>
    <row r="1298" spans="4:4" ht="22" customHeight="1">
      <c r="D1298"/>
    </row>
    <row r="1299" spans="4:4" ht="22" customHeight="1">
      <c r="D1299"/>
    </row>
    <row r="1300" spans="4:4" ht="22" customHeight="1">
      <c r="D1300"/>
    </row>
    <row r="1301" spans="4:4" ht="22" customHeight="1">
      <c r="D1301"/>
    </row>
    <row r="1302" spans="4:4" ht="22" customHeight="1">
      <c r="D1302"/>
    </row>
    <row r="1303" spans="4:4" ht="22" customHeight="1">
      <c r="D1303"/>
    </row>
    <row r="1304" spans="4:4" ht="22" customHeight="1">
      <c r="D1304"/>
    </row>
    <row r="1305" spans="4:4" ht="22" customHeight="1">
      <c r="D1305"/>
    </row>
    <row r="1306" spans="4:4" ht="22" customHeight="1">
      <c r="D1306"/>
    </row>
    <row r="1307" spans="4:4" ht="22" customHeight="1">
      <c r="D1307"/>
    </row>
    <row r="1308" spans="4:4" ht="22" customHeight="1">
      <c r="D1308"/>
    </row>
    <row r="1309" spans="4:4" ht="22" customHeight="1">
      <c r="D1309"/>
    </row>
    <row r="1310" spans="4:4" ht="22" customHeight="1">
      <c r="D1310"/>
    </row>
    <row r="1311" spans="4:4" ht="22" customHeight="1">
      <c r="D1311"/>
    </row>
    <row r="1312" spans="4:4" ht="22" customHeight="1">
      <c r="D1312"/>
    </row>
    <row r="1313" spans="4:4" ht="22" customHeight="1">
      <c r="D1313"/>
    </row>
    <row r="1314" spans="4:4" ht="22" customHeight="1">
      <c r="D1314"/>
    </row>
    <row r="1315" spans="4:4" ht="22" customHeight="1">
      <c r="D1315"/>
    </row>
    <row r="1316" spans="4:4" ht="22" customHeight="1">
      <c r="D1316"/>
    </row>
    <row r="1317" spans="4:4" ht="22" customHeight="1">
      <c r="D1317"/>
    </row>
    <row r="1318" spans="4:4" ht="22" customHeight="1">
      <c r="D1318"/>
    </row>
    <row r="1319" spans="4:4" ht="22" customHeight="1">
      <c r="D1319"/>
    </row>
    <row r="1320" spans="4:4" ht="22" customHeight="1">
      <c r="D1320"/>
    </row>
    <row r="1321" spans="4:4" ht="22" customHeight="1">
      <c r="D1321"/>
    </row>
    <row r="1322" spans="4:4" ht="22" customHeight="1">
      <c r="D1322"/>
    </row>
    <row r="1323" spans="4:4" ht="22" customHeight="1">
      <c r="D1323"/>
    </row>
    <row r="1324" spans="4:4" ht="22" customHeight="1">
      <c r="D1324"/>
    </row>
    <row r="1325" spans="4:4" ht="22" customHeight="1">
      <c r="D1325"/>
    </row>
    <row r="1326" spans="4:4" ht="22" customHeight="1">
      <c r="D1326"/>
    </row>
    <row r="1327" spans="4:4" ht="22" customHeight="1">
      <c r="D1327"/>
    </row>
    <row r="1328" spans="4:4" ht="22" customHeight="1">
      <c r="D1328"/>
    </row>
    <row r="1329" spans="4:4" ht="22" customHeight="1">
      <c r="D1329"/>
    </row>
    <row r="1330" spans="4:4" ht="22" customHeight="1">
      <c r="D1330"/>
    </row>
    <row r="1331" spans="4:4" ht="22" customHeight="1">
      <c r="D1331"/>
    </row>
    <row r="1332" spans="4:4" ht="22" customHeight="1">
      <c r="D1332"/>
    </row>
    <row r="1333" spans="4:4" ht="22" customHeight="1">
      <c r="D1333"/>
    </row>
    <row r="1334" spans="4:4" ht="22" customHeight="1">
      <c r="D1334"/>
    </row>
    <row r="1335" spans="4:4" ht="22" customHeight="1">
      <c r="D1335"/>
    </row>
    <row r="1336" spans="4:4" ht="22" customHeight="1">
      <c r="D1336"/>
    </row>
    <row r="1337" spans="4:4" ht="22" customHeight="1">
      <c r="D1337"/>
    </row>
    <row r="1338" spans="4:4" ht="22" customHeight="1">
      <c r="D1338"/>
    </row>
    <row r="1339" spans="4:4" ht="22" customHeight="1">
      <c r="D1339"/>
    </row>
    <row r="1340" spans="4:4" ht="22" customHeight="1">
      <c r="D1340"/>
    </row>
    <row r="1341" spans="4:4" ht="22" customHeight="1">
      <c r="D1341"/>
    </row>
    <row r="1342" spans="4:4" ht="22" customHeight="1">
      <c r="D1342"/>
    </row>
    <row r="1343" spans="4:4" ht="22" customHeight="1">
      <c r="D1343"/>
    </row>
    <row r="1344" spans="4:4" ht="22" customHeight="1">
      <c r="D1344"/>
    </row>
    <row r="1345" spans="4:4" ht="22" customHeight="1">
      <c r="D1345"/>
    </row>
    <row r="1346" spans="4:4" ht="22" customHeight="1">
      <c r="D1346"/>
    </row>
    <row r="1347" spans="4:4" ht="22" customHeight="1">
      <c r="D1347"/>
    </row>
    <row r="1348" spans="4:4" ht="22" customHeight="1">
      <c r="D1348"/>
    </row>
    <row r="1349" spans="4:4" ht="22" customHeight="1">
      <c r="D1349"/>
    </row>
    <row r="1350" spans="4:4" ht="22" customHeight="1">
      <c r="D1350"/>
    </row>
    <row r="1351" spans="4:4" ht="22" customHeight="1">
      <c r="D1351"/>
    </row>
    <row r="1352" spans="4:4" ht="22" customHeight="1">
      <c r="D1352"/>
    </row>
    <row r="1353" spans="4:4" ht="22" customHeight="1">
      <c r="D1353"/>
    </row>
    <row r="1354" spans="4:4" ht="22" customHeight="1">
      <c r="D1354"/>
    </row>
    <row r="1355" spans="4:4" ht="22" customHeight="1">
      <c r="D1355"/>
    </row>
    <row r="1356" spans="4:4" ht="22" customHeight="1">
      <c r="D1356"/>
    </row>
    <row r="1357" spans="4:4" ht="22" customHeight="1">
      <c r="D1357"/>
    </row>
    <row r="1358" spans="4:4" ht="22" customHeight="1">
      <c r="D1358"/>
    </row>
    <row r="1359" spans="4:4" ht="22" customHeight="1">
      <c r="D1359"/>
    </row>
    <row r="1360" spans="4:4" ht="22" customHeight="1">
      <c r="D1360"/>
    </row>
    <row r="1361" spans="4:4" ht="22" customHeight="1">
      <c r="D1361"/>
    </row>
    <row r="1362" spans="4:4" ht="22" customHeight="1">
      <c r="D1362"/>
    </row>
    <row r="1363" spans="4:4" ht="22" customHeight="1">
      <c r="D1363"/>
    </row>
    <row r="1364" spans="4:4" ht="22" customHeight="1">
      <c r="D1364"/>
    </row>
    <row r="1365" spans="4:4" ht="22" customHeight="1">
      <c r="D1365"/>
    </row>
    <row r="1366" spans="4:4" ht="22" customHeight="1">
      <c r="D1366"/>
    </row>
    <row r="1367" spans="4:4" ht="22" customHeight="1">
      <c r="D1367"/>
    </row>
    <row r="1368" spans="4:4" ht="22" customHeight="1">
      <c r="D1368"/>
    </row>
    <row r="1369" spans="4:4" ht="22" customHeight="1">
      <c r="D1369"/>
    </row>
    <row r="1370" spans="4:4" ht="22" customHeight="1">
      <c r="D1370"/>
    </row>
    <row r="1371" spans="4:4" ht="22" customHeight="1">
      <c r="D1371"/>
    </row>
    <row r="1372" spans="4:4" ht="22" customHeight="1">
      <c r="D1372"/>
    </row>
    <row r="1373" spans="4:4" ht="22" customHeight="1">
      <c r="D1373"/>
    </row>
    <row r="1374" spans="4:4" ht="22" customHeight="1">
      <c r="D1374"/>
    </row>
    <row r="1375" spans="4:4" ht="22" customHeight="1">
      <c r="D1375"/>
    </row>
    <row r="1376" spans="4:4" ht="22" customHeight="1">
      <c r="D1376"/>
    </row>
    <row r="1377" spans="4:4" ht="22" customHeight="1">
      <c r="D1377"/>
    </row>
    <row r="1378" spans="4:4" ht="22" customHeight="1">
      <c r="D1378"/>
    </row>
    <row r="1379" spans="4:4" ht="22" customHeight="1">
      <c r="D1379"/>
    </row>
    <row r="1380" spans="4:4" ht="22" customHeight="1">
      <c r="D1380"/>
    </row>
    <row r="1381" spans="4:4" ht="22" customHeight="1">
      <c r="D1381"/>
    </row>
    <row r="1382" spans="4:4" ht="22" customHeight="1">
      <c r="D1382"/>
    </row>
    <row r="1383" spans="4:4" ht="22" customHeight="1">
      <c r="D1383"/>
    </row>
    <row r="1384" spans="4:4" ht="22" customHeight="1">
      <c r="D1384"/>
    </row>
    <row r="1385" spans="4:4" ht="22" customHeight="1">
      <c r="D1385"/>
    </row>
    <row r="1386" spans="4:4" ht="22" customHeight="1">
      <c r="D1386"/>
    </row>
    <row r="1387" spans="4:4" ht="22" customHeight="1">
      <c r="D1387"/>
    </row>
    <row r="1388" spans="4:4" ht="22" customHeight="1">
      <c r="D1388"/>
    </row>
    <row r="1389" spans="4:4" ht="22" customHeight="1">
      <c r="D1389"/>
    </row>
    <row r="1390" spans="4:4" ht="22" customHeight="1">
      <c r="D1390"/>
    </row>
    <row r="1391" spans="4:4" ht="22" customHeight="1">
      <c r="D1391"/>
    </row>
    <row r="1392" spans="4:4" ht="22" customHeight="1">
      <c r="D1392"/>
    </row>
    <row r="1393" spans="4:4" ht="22" customHeight="1">
      <c r="D1393"/>
    </row>
    <row r="1394" spans="4:4" ht="22" customHeight="1">
      <c r="D1394"/>
    </row>
    <row r="1395" spans="4:4" ht="22" customHeight="1">
      <c r="D1395"/>
    </row>
    <row r="1396" spans="4:4" ht="22" customHeight="1">
      <c r="D1396"/>
    </row>
    <row r="1397" spans="4:4" ht="22" customHeight="1">
      <c r="D1397"/>
    </row>
    <row r="1398" spans="4:4" ht="22" customHeight="1">
      <c r="D1398"/>
    </row>
    <row r="1399" spans="4:4" ht="22" customHeight="1">
      <c r="D1399"/>
    </row>
    <row r="1400" spans="4:4" ht="22" customHeight="1">
      <c r="D1400"/>
    </row>
    <row r="1401" spans="4:4" ht="22" customHeight="1">
      <c r="D1401"/>
    </row>
    <row r="1402" spans="4:4" ht="22" customHeight="1">
      <c r="D1402"/>
    </row>
    <row r="1403" spans="4:4" ht="22" customHeight="1">
      <c r="D1403"/>
    </row>
    <row r="1404" spans="4:4" ht="22" customHeight="1">
      <c r="D1404"/>
    </row>
    <row r="1405" spans="4:4" ht="22" customHeight="1">
      <c r="D1405"/>
    </row>
    <row r="1406" spans="4:4" ht="22" customHeight="1">
      <c r="D1406"/>
    </row>
    <row r="1407" spans="4:4" ht="22" customHeight="1">
      <c r="D1407"/>
    </row>
    <row r="1408" spans="4:4" ht="22" customHeight="1">
      <c r="D1408"/>
    </row>
    <row r="1409" spans="4:4" ht="22" customHeight="1">
      <c r="D1409"/>
    </row>
    <row r="1410" spans="4:4" ht="22" customHeight="1">
      <c r="D1410"/>
    </row>
    <row r="1411" spans="4:4" ht="22" customHeight="1">
      <c r="D1411"/>
    </row>
    <row r="1412" spans="4:4" ht="22" customHeight="1">
      <c r="D1412"/>
    </row>
    <row r="1413" spans="4:4" ht="22" customHeight="1">
      <c r="D1413"/>
    </row>
    <row r="1414" spans="4:4" ht="22" customHeight="1">
      <c r="D1414"/>
    </row>
    <row r="1415" spans="4:4" ht="22" customHeight="1">
      <c r="D1415"/>
    </row>
    <row r="1416" spans="4:4" ht="22" customHeight="1">
      <c r="D1416"/>
    </row>
    <row r="1417" spans="4:4" ht="22" customHeight="1">
      <c r="D1417"/>
    </row>
    <row r="1418" spans="4:4" ht="22" customHeight="1">
      <c r="D1418"/>
    </row>
    <row r="1419" spans="4:4" ht="22" customHeight="1">
      <c r="D1419"/>
    </row>
    <row r="1420" spans="4:4" ht="22" customHeight="1">
      <c r="D1420"/>
    </row>
    <row r="1421" spans="4:4" ht="22" customHeight="1">
      <c r="D1421"/>
    </row>
    <row r="1422" spans="4:4" ht="22" customHeight="1">
      <c r="D1422"/>
    </row>
    <row r="1423" spans="4:4" ht="22" customHeight="1">
      <c r="D1423"/>
    </row>
    <row r="1424" spans="4:4" ht="22" customHeight="1">
      <c r="D1424"/>
    </row>
    <row r="1425" spans="4:4" ht="22" customHeight="1">
      <c r="D1425"/>
    </row>
    <row r="1426" spans="4:4" ht="22" customHeight="1">
      <c r="D1426"/>
    </row>
    <row r="1427" spans="4:4" ht="22" customHeight="1">
      <c r="D1427"/>
    </row>
    <row r="1428" spans="4:4" ht="22" customHeight="1">
      <c r="D1428"/>
    </row>
    <row r="1429" spans="4:4" ht="22" customHeight="1">
      <c r="D1429"/>
    </row>
    <row r="1430" spans="4:4" ht="22" customHeight="1">
      <c r="D1430"/>
    </row>
    <row r="1431" spans="4:4" ht="22" customHeight="1">
      <c r="D1431"/>
    </row>
    <row r="1432" spans="4:4" ht="22" customHeight="1">
      <c r="D1432"/>
    </row>
    <row r="1433" spans="4:4" ht="22" customHeight="1">
      <c r="D1433"/>
    </row>
    <row r="1434" spans="4:4" ht="22" customHeight="1">
      <c r="D1434"/>
    </row>
    <row r="1435" spans="4:4" ht="22" customHeight="1">
      <c r="D1435"/>
    </row>
    <row r="1436" spans="4:4" ht="22" customHeight="1">
      <c r="D1436"/>
    </row>
    <row r="1437" spans="4:4" ht="22" customHeight="1">
      <c r="D1437"/>
    </row>
    <row r="1438" spans="4:4" ht="22" customHeight="1">
      <c r="D1438"/>
    </row>
    <row r="1439" spans="4:4" ht="22" customHeight="1">
      <c r="D1439"/>
    </row>
    <row r="1440" spans="4:4" ht="22" customHeight="1">
      <c r="D1440"/>
    </row>
    <row r="1441" spans="4:4" ht="22" customHeight="1">
      <c r="D1441"/>
    </row>
    <row r="1442" spans="4:4" ht="22" customHeight="1">
      <c r="D1442"/>
    </row>
    <row r="1443" spans="4:4" ht="22" customHeight="1">
      <c r="D1443"/>
    </row>
    <row r="1444" spans="4:4" ht="22" customHeight="1">
      <c r="D1444"/>
    </row>
    <row r="1445" spans="4:4" ht="22" customHeight="1">
      <c r="D1445"/>
    </row>
    <row r="1446" spans="4:4" ht="22" customHeight="1">
      <c r="D1446"/>
    </row>
    <row r="1447" spans="4:4" ht="22" customHeight="1">
      <c r="D1447"/>
    </row>
    <row r="1448" spans="4:4" ht="22" customHeight="1">
      <c r="D1448"/>
    </row>
    <row r="1449" spans="4:4" ht="22" customHeight="1">
      <c r="D1449"/>
    </row>
    <row r="1450" spans="4:4" ht="22" customHeight="1">
      <c r="D1450"/>
    </row>
    <row r="1451" spans="4:4" ht="22" customHeight="1">
      <c r="D1451"/>
    </row>
    <row r="1452" spans="4:4" ht="22" customHeight="1">
      <c r="D1452"/>
    </row>
    <row r="1453" spans="4:4" ht="22" customHeight="1">
      <c r="D1453"/>
    </row>
    <row r="1454" spans="4:4" ht="22" customHeight="1">
      <c r="D1454"/>
    </row>
    <row r="1455" spans="4:4" ht="22" customHeight="1">
      <c r="D1455"/>
    </row>
    <row r="1456" spans="4:4" ht="22" customHeight="1">
      <c r="D1456"/>
    </row>
    <row r="1457" spans="4:4" ht="22" customHeight="1">
      <c r="D1457"/>
    </row>
    <row r="1458" spans="4:4" ht="22" customHeight="1">
      <c r="D1458"/>
    </row>
    <row r="1459" spans="4:4" ht="22" customHeight="1">
      <c r="D1459"/>
    </row>
    <row r="1460" spans="4:4" ht="22" customHeight="1">
      <c r="D1460"/>
    </row>
    <row r="1461" spans="4:4" ht="22" customHeight="1">
      <c r="D1461"/>
    </row>
    <row r="1462" spans="4:4" ht="22" customHeight="1">
      <c r="D1462"/>
    </row>
    <row r="1463" spans="4:4" ht="22" customHeight="1">
      <c r="D1463"/>
    </row>
    <row r="1464" spans="4:4" ht="22" customHeight="1">
      <c r="D1464"/>
    </row>
    <row r="1465" spans="4:4" ht="22" customHeight="1">
      <c r="D1465"/>
    </row>
    <row r="1466" spans="4:4" ht="22" customHeight="1">
      <c r="D1466"/>
    </row>
    <row r="1467" spans="4:4" ht="22" customHeight="1">
      <c r="D1467"/>
    </row>
    <row r="1468" spans="4:4" ht="22" customHeight="1">
      <c r="D1468"/>
    </row>
    <row r="1469" spans="4:4" ht="22" customHeight="1">
      <c r="D1469"/>
    </row>
    <row r="1470" spans="4:4" ht="22" customHeight="1">
      <c r="D1470"/>
    </row>
    <row r="1471" spans="4:4" ht="22" customHeight="1">
      <c r="D1471"/>
    </row>
    <row r="1472" spans="4:4" ht="22" customHeight="1">
      <c r="D1472"/>
    </row>
    <row r="1473" spans="4:4" ht="22" customHeight="1">
      <c r="D1473"/>
    </row>
    <row r="1474" spans="4:4" ht="22" customHeight="1">
      <c r="D1474"/>
    </row>
    <row r="1475" spans="4:4" ht="22" customHeight="1">
      <c r="D1475"/>
    </row>
    <row r="1476" spans="4:4" ht="22" customHeight="1">
      <c r="D1476"/>
    </row>
    <row r="1477" spans="4:4" ht="22" customHeight="1">
      <c r="D1477"/>
    </row>
    <row r="1478" spans="4:4" ht="22" customHeight="1">
      <c r="D1478"/>
    </row>
    <row r="1479" spans="4:4" ht="22" customHeight="1">
      <c r="D1479"/>
    </row>
    <row r="1480" spans="4:4" ht="22" customHeight="1">
      <c r="D1480"/>
    </row>
    <row r="1481" spans="4:4" ht="22" customHeight="1">
      <c r="D1481"/>
    </row>
    <row r="1482" spans="4:4" ht="22" customHeight="1">
      <c r="D1482"/>
    </row>
    <row r="1483" spans="4:4" ht="22" customHeight="1">
      <c r="D1483"/>
    </row>
    <row r="1484" spans="4:4" ht="22" customHeight="1">
      <c r="D1484"/>
    </row>
    <row r="1485" spans="4:4" ht="22" customHeight="1">
      <c r="D1485"/>
    </row>
    <row r="1486" spans="4:4" ht="22" customHeight="1">
      <c r="D1486"/>
    </row>
    <row r="1487" spans="4:4" ht="22" customHeight="1">
      <c r="D1487"/>
    </row>
    <row r="1488" spans="4:4" ht="22" customHeight="1">
      <c r="D1488"/>
    </row>
    <row r="1489" spans="4:4" ht="22" customHeight="1">
      <c r="D1489"/>
    </row>
    <row r="1490" spans="4:4" ht="22" customHeight="1">
      <c r="D1490"/>
    </row>
    <row r="1491" spans="4:4" ht="22" customHeight="1">
      <c r="D1491"/>
    </row>
    <row r="1492" spans="4:4" ht="22" customHeight="1">
      <c r="D1492"/>
    </row>
    <row r="1493" spans="4:4" ht="22" customHeight="1">
      <c r="D1493"/>
    </row>
    <row r="1494" spans="4:4" ht="22" customHeight="1">
      <c r="D1494"/>
    </row>
    <row r="1495" spans="4:4" ht="22" customHeight="1">
      <c r="D1495"/>
    </row>
    <row r="1496" spans="4:4" ht="22" customHeight="1">
      <c r="D1496"/>
    </row>
    <row r="1497" spans="4:4" ht="22" customHeight="1">
      <c r="D1497"/>
    </row>
    <row r="1498" spans="4:4" ht="22" customHeight="1">
      <c r="D1498"/>
    </row>
    <row r="1499" spans="4:4" ht="22" customHeight="1">
      <c r="D1499"/>
    </row>
    <row r="1500" spans="4:4" ht="22" customHeight="1">
      <c r="D1500"/>
    </row>
    <row r="1501" spans="4:4" ht="22" customHeight="1">
      <c r="D1501"/>
    </row>
    <row r="1502" spans="4:4" ht="22" customHeight="1">
      <c r="D1502"/>
    </row>
    <row r="1503" spans="4:4" ht="22" customHeight="1">
      <c r="D1503"/>
    </row>
    <row r="1504" spans="4:4" ht="22" customHeight="1">
      <c r="D1504"/>
    </row>
    <row r="1505" spans="4:4" ht="22" customHeight="1">
      <c r="D1505"/>
    </row>
    <row r="1506" spans="4:4" ht="22" customHeight="1">
      <c r="D1506"/>
    </row>
    <row r="1507" spans="4:4" ht="22" customHeight="1">
      <c r="D1507"/>
    </row>
    <row r="1508" spans="4:4" ht="22" customHeight="1">
      <c r="D1508"/>
    </row>
    <row r="1509" spans="4:4" ht="22" customHeight="1">
      <c r="D1509"/>
    </row>
    <row r="1510" spans="4:4" ht="22" customHeight="1">
      <c r="D1510"/>
    </row>
    <row r="1511" spans="4:4" ht="22" customHeight="1">
      <c r="D1511"/>
    </row>
    <row r="1512" spans="4:4" ht="22" customHeight="1">
      <c r="D1512"/>
    </row>
    <row r="1513" spans="4:4" ht="22" customHeight="1">
      <c r="D1513"/>
    </row>
    <row r="1514" spans="4:4" ht="22" customHeight="1">
      <c r="D1514"/>
    </row>
    <row r="1515" spans="4:4" ht="22" customHeight="1">
      <c r="D1515"/>
    </row>
    <row r="1516" spans="4:4" ht="22" customHeight="1">
      <c r="D1516"/>
    </row>
    <row r="1517" spans="4:4" ht="22" customHeight="1">
      <c r="D1517"/>
    </row>
    <row r="1518" spans="4:4" ht="22" customHeight="1">
      <c r="D1518"/>
    </row>
    <row r="1519" spans="4:4" ht="22" customHeight="1">
      <c r="D1519"/>
    </row>
    <row r="1520" spans="4:4" ht="22" customHeight="1">
      <c r="D1520"/>
    </row>
    <row r="1521" spans="4:4" ht="22" customHeight="1">
      <c r="D1521"/>
    </row>
    <row r="1522" spans="4:4" ht="22" customHeight="1">
      <c r="D1522"/>
    </row>
    <row r="1523" spans="4:4" ht="22" customHeight="1">
      <c r="D1523"/>
    </row>
    <row r="1524" spans="4:4" ht="22" customHeight="1">
      <c r="D1524"/>
    </row>
    <row r="1525" spans="4:4" ht="22" customHeight="1">
      <c r="D1525"/>
    </row>
    <row r="1526" spans="4:4" ht="22" customHeight="1">
      <c r="D1526"/>
    </row>
    <row r="1527" spans="4:4" ht="22" customHeight="1">
      <c r="D1527"/>
    </row>
    <row r="1528" spans="4:4" ht="22" customHeight="1">
      <c r="D1528"/>
    </row>
    <row r="1529" spans="4:4" ht="22" customHeight="1">
      <c r="D1529"/>
    </row>
    <row r="1530" spans="4:4" ht="22" customHeight="1">
      <c r="D1530"/>
    </row>
    <row r="1531" spans="4:4" ht="22" customHeight="1">
      <c r="D1531"/>
    </row>
    <row r="1532" spans="4:4" ht="22" customHeight="1">
      <c r="D1532"/>
    </row>
    <row r="1533" spans="4:4" ht="22" customHeight="1">
      <c r="D1533"/>
    </row>
    <row r="1534" spans="4:4" ht="22" customHeight="1">
      <c r="D1534"/>
    </row>
    <row r="1535" spans="4:4" ht="22" customHeight="1">
      <c r="D1535"/>
    </row>
    <row r="1536" spans="4:4" ht="22" customHeight="1">
      <c r="D1536"/>
    </row>
    <row r="1537" spans="4:4" ht="22" customHeight="1">
      <c r="D1537"/>
    </row>
    <row r="1538" spans="4:4" ht="22" customHeight="1">
      <c r="D1538"/>
    </row>
    <row r="1539" spans="4:4" ht="22" customHeight="1">
      <c r="D1539"/>
    </row>
    <row r="1540" spans="4:4" ht="22" customHeight="1">
      <c r="D1540"/>
    </row>
    <row r="1541" spans="4:4" ht="22" customHeight="1">
      <c r="D1541"/>
    </row>
    <row r="1542" spans="4:4" ht="22" customHeight="1">
      <c r="D1542"/>
    </row>
    <row r="1543" spans="4:4" ht="22" customHeight="1">
      <c r="D1543"/>
    </row>
    <row r="1544" spans="4:4" ht="22" customHeight="1">
      <c r="D1544"/>
    </row>
    <row r="1545" spans="4:4" ht="22" customHeight="1">
      <c r="D1545"/>
    </row>
    <row r="1546" spans="4:4" ht="22" customHeight="1">
      <c r="D1546"/>
    </row>
    <row r="1547" spans="4:4" ht="22" customHeight="1">
      <c r="D1547"/>
    </row>
    <row r="1548" spans="4:4" ht="22" customHeight="1">
      <c r="D1548"/>
    </row>
    <row r="1549" spans="4:4" ht="22" customHeight="1">
      <c r="D1549"/>
    </row>
    <row r="1550" spans="4:4" ht="22" customHeight="1">
      <c r="D1550"/>
    </row>
    <row r="1551" spans="4:4" ht="22" customHeight="1">
      <c r="D1551"/>
    </row>
    <row r="1552" spans="4:4" ht="22" customHeight="1">
      <c r="D1552"/>
    </row>
    <row r="1553" spans="4:4" ht="22" customHeight="1">
      <c r="D1553"/>
    </row>
    <row r="1554" spans="4:4" ht="22" customHeight="1">
      <c r="D1554"/>
    </row>
    <row r="1555" spans="4:4" ht="22" customHeight="1">
      <c r="D1555"/>
    </row>
    <row r="1556" spans="4:4" ht="22" customHeight="1">
      <c r="D1556"/>
    </row>
    <row r="1557" spans="4:4" ht="22" customHeight="1">
      <c r="D1557"/>
    </row>
    <row r="1558" spans="4:4" ht="22" customHeight="1">
      <c r="D1558"/>
    </row>
    <row r="1559" spans="4:4" ht="22" customHeight="1">
      <c r="D1559"/>
    </row>
    <row r="1560" spans="4:4" ht="22" customHeight="1">
      <c r="D1560"/>
    </row>
    <row r="1561" spans="4:4" ht="22" customHeight="1">
      <c r="D1561"/>
    </row>
    <row r="1562" spans="4:4" ht="22" customHeight="1">
      <c r="D1562"/>
    </row>
    <row r="1563" spans="4:4" ht="22" customHeight="1">
      <c r="D1563"/>
    </row>
    <row r="1564" spans="4:4" ht="22" customHeight="1">
      <c r="D1564"/>
    </row>
    <row r="1565" spans="4:4" ht="22" customHeight="1">
      <c r="D1565"/>
    </row>
    <row r="1566" spans="4:4" ht="22" customHeight="1">
      <c r="D1566"/>
    </row>
    <row r="1567" spans="4:4" ht="22" customHeight="1">
      <c r="D1567"/>
    </row>
    <row r="1568" spans="4:4" ht="22" customHeight="1">
      <c r="D1568"/>
    </row>
    <row r="1569" spans="4:4" ht="22" customHeight="1">
      <c r="D1569"/>
    </row>
    <row r="1570" spans="4:4" ht="22" customHeight="1">
      <c r="D1570"/>
    </row>
    <row r="1571" spans="4:4" ht="22" customHeight="1">
      <c r="D1571"/>
    </row>
    <row r="1572" spans="4:4" ht="22" customHeight="1">
      <c r="D1572"/>
    </row>
    <row r="1573" spans="4:4" ht="22" customHeight="1">
      <c r="D1573"/>
    </row>
    <row r="1574" spans="4:4" ht="22" customHeight="1">
      <c r="D1574"/>
    </row>
    <row r="1575" spans="4:4" ht="22" customHeight="1">
      <c r="D1575"/>
    </row>
    <row r="1576" spans="4:4" ht="22" customHeight="1">
      <c r="D1576"/>
    </row>
    <row r="1577" spans="4:4" ht="22" customHeight="1">
      <c r="D1577"/>
    </row>
    <row r="1578" spans="4:4" ht="22" customHeight="1">
      <c r="D1578"/>
    </row>
    <row r="1579" spans="4:4" ht="22" customHeight="1">
      <c r="D1579"/>
    </row>
    <row r="1580" spans="4:4" ht="22" customHeight="1">
      <c r="D1580"/>
    </row>
    <row r="1581" spans="4:4" ht="22" customHeight="1">
      <c r="D1581"/>
    </row>
    <row r="1582" spans="4:4" ht="22" customHeight="1">
      <c r="D1582"/>
    </row>
    <row r="1583" spans="4:4" ht="22" customHeight="1">
      <c r="D1583"/>
    </row>
    <row r="1584" spans="4:4" ht="22" customHeight="1">
      <c r="D1584"/>
    </row>
    <row r="1585" spans="4:4" ht="22" customHeight="1">
      <c r="D1585"/>
    </row>
    <row r="1586" spans="4:4" ht="22" customHeight="1">
      <c r="D1586"/>
    </row>
    <row r="1587" spans="4:4" ht="22" customHeight="1">
      <c r="D1587"/>
    </row>
    <row r="1588" spans="4:4" ht="22" customHeight="1">
      <c r="D1588"/>
    </row>
    <row r="1589" spans="4:4" ht="22" customHeight="1">
      <c r="D1589"/>
    </row>
    <row r="1590" spans="4:4" ht="22" customHeight="1">
      <c r="D1590"/>
    </row>
    <row r="1591" spans="4:4" ht="22" customHeight="1">
      <c r="D1591"/>
    </row>
    <row r="1592" spans="4:4" ht="22" customHeight="1">
      <c r="D1592"/>
    </row>
    <row r="1593" spans="4:4" ht="22" customHeight="1">
      <c r="D1593"/>
    </row>
    <row r="1594" spans="4:4" ht="22" customHeight="1">
      <c r="D1594"/>
    </row>
    <row r="1595" spans="4:4" ht="22" customHeight="1">
      <c r="D1595"/>
    </row>
    <row r="1596" spans="4:4" ht="22" customHeight="1">
      <c r="D1596"/>
    </row>
    <row r="1597" spans="4:4" ht="22" customHeight="1">
      <c r="D1597"/>
    </row>
    <row r="1598" spans="4:4" ht="22" customHeight="1">
      <c r="D1598"/>
    </row>
    <row r="1599" spans="4:4" ht="22" customHeight="1">
      <c r="D1599"/>
    </row>
    <row r="1600" spans="4:4" ht="22" customHeight="1">
      <c r="D1600"/>
    </row>
    <row r="1601" spans="4:4" ht="22" customHeight="1">
      <c r="D1601"/>
    </row>
    <row r="1602" spans="4:4" ht="22" customHeight="1">
      <c r="D1602"/>
    </row>
    <row r="1603" spans="4:4" ht="22" customHeight="1">
      <c r="D1603"/>
    </row>
    <row r="1604" spans="4:4" ht="22" customHeight="1">
      <c r="D1604"/>
    </row>
    <row r="1605" spans="4:4" ht="22" customHeight="1">
      <c r="D1605"/>
    </row>
    <row r="1606" spans="4:4" ht="22" customHeight="1">
      <c r="D1606"/>
    </row>
    <row r="1607" spans="4:4" ht="22" customHeight="1">
      <c r="D1607"/>
    </row>
    <row r="1608" spans="4:4" ht="22" customHeight="1">
      <c r="D1608"/>
    </row>
    <row r="1609" spans="4:4" ht="22" customHeight="1">
      <c r="D1609"/>
    </row>
    <row r="1610" spans="4:4" ht="22" customHeight="1">
      <c r="D1610"/>
    </row>
    <row r="1611" spans="4:4" ht="22" customHeight="1">
      <c r="D1611"/>
    </row>
    <row r="1612" spans="4:4" ht="22" customHeight="1">
      <c r="D1612"/>
    </row>
    <row r="1613" spans="4:4" ht="22" customHeight="1">
      <c r="D1613"/>
    </row>
    <row r="1614" spans="4:4" ht="22" customHeight="1">
      <c r="D1614"/>
    </row>
    <row r="1615" spans="4:4" ht="22" customHeight="1">
      <c r="D1615"/>
    </row>
    <row r="1616" spans="4:4" ht="22" customHeight="1">
      <c r="D1616"/>
    </row>
    <row r="1617" spans="4:4" ht="22" customHeight="1">
      <c r="D1617"/>
    </row>
    <row r="1618" spans="4:4" ht="22" customHeight="1">
      <c r="D1618"/>
    </row>
    <row r="1619" spans="4:4" ht="22" customHeight="1">
      <c r="D1619"/>
    </row>
    <row r="1620" spans="4:4" ht="22" customHeight="1">
      <c r="D1620"/>
    </row>
    <row r="1621" spans="4:4" ht="22" customHeight="1">
      <c r="D1621"/>
    </row>
    <row r="1622" spans="4:4" ht="22" customHeight="1">
      <c r="D1622"/>
    </row>
    <row r="1623" spans="4:4" ht="22" customHeight="1">
      <c r="D1623"/>
    </row>
    <row r="1624" spans="4:4" ht="22" customHeight="1">
      <c r="D1624"/>
    </row>
    <row r="1625" spans="4:4" ht="22" customHeight="1">
      <c r="D1625"/>
    </row>
    <row r="1626" spans="4:4" ht="22" customHeight="1">
      <c r="D1626"/>
    </row>
    <row r="1627" spans="4:4" ht="22" customHeight="1">
      <c r="D1627"/>
    </row>
    <row r="1628" spans="4:4" ht="22" customHeight="1">
      <c r="D1628"/>
    </row>
    <row r="1629" spans="4:4" ht="22" customHeight="1">
      <c r="D1629"/>
    </row>
    <row r="1630" spans="4:4" ht="22" customHeight="1">
      <c r="D1630"/>
    </row>
    <row r="1631" spans="4:4" ht="22" customHeight="1">
      <c r="D1631"/>
    </row>
    <row r="1632" spans="4:4" ht="22" customHeight="1">
      <c r="D1632"/>
    </row>
    <row r="1633" spans="4:4" ht="22" customHeight="1">
      <c r="D1633"/>
    </row>
    <row r="1634" spans="4:4" ht="22" customHeight="1">
      <c r="D1634"/>
    </row>
    <row r="1635" spans="4:4" ht="22" customHeight="1">
      <c r="D1635"/>
    </row>
    <row r="1636" spans="4:4" ht="22" customHeight="1">
      <c r="D1636"/>
    </row>
    <row r="1637" spans="4:4" ht="22" customHeight="1">
      <c r="D1637"/>
    </row>
    <row r="1638" spans="4:4" ht="22" customHeight="1">
      <c r="D1638"/>
    </row>
    <row r="1639" spans="4:4" ht="22" customHeight="1">
      <c r="D1639"/>
    </row>
    <row r="1640" spans="4:4" ht="22" customHeight="1">
      <c r="D1640"/>
    </row>
    <row r="1641" spans="4:4" ht="22" customHeight="1">
      <c r="D1641"/>
    </row>
    <row r="1642" spans="4:4" ht="22" customHeight="1">
      <c r="D1642"/>
    </row>
    <row r="1643" spans="4:4" ht="22" customHeight="1">
      <c r="D1643"/>
    </row>
    <row r="1644" spans="4:4" ht="22" customHeight="1">
      <c r="D1644"/>
    </row>
    <row r="1645" spans="4:4" ht="22" customHeight="1">
      <c r="D1645"/>
    </row>
    <row r="1646" spans="4:4" ht="22" customHeight="1">
      <c r="D1646"/>
    </row>
    <row r="1647" spans="4:4" ht="22" customHeight="1">
      <c r="D1647"/>
    </row>
    <row r="1648" spans="4:4" ht="22" customHeight="1">
      <c r="D1648"/>
    </row>
    <row r="1649" spans="4:4" ht="22" customHeight="1">
      <c r="D1649"/>
    </row>
    <row r="1650" spans="4:4" ht="22" customHeight="1">
      <c r="D1650"/>
    </row>
    <row r="1651" spans="4:4" ht="22" customHeight="1">
      <c r="D1651"/>
    </row>
    <row r="1652" spans="4:4" ht="22" customHeight="1">
      <c r="D1652"/>
    </row>
    <row r="1653" spans="4:4" ht="22" customHeight="1">
      <c r="D1653"/>
    </row>
    <row r="1654" spans="4:4" ht="22" customHeight="1">
      <c r="D1654"/>
    </row>
    <row r="1655" spans="4:4" ht="22" customHeight="1">
      <c r="D1655"/>
    </row>
    <row r="1656" spans="4:4" ht="22" customHeight="1">
      <c r="D1656"/>
    </row>
    <row r="1657" spans="4:4" ht="22" customHeight="1">
      <c r="D1657"/>
    </row>
    <row r="1658" spans="4:4" ht="22" customHeight="1">
      <c r="D1658"/>
    </row>
    <row r="1659" spans="4:4" ht="22" customHeight="1">
      <c r="D1659"/>
    </row>
    <row r="1660" spans="4:4" ht="22" customHeight="1">
      <c r="D1660"/>
    </row>
    <row r="1661" spans="4:4" ht="22" customHeight="1">
      <c r="D1661"/>
    </row>
    <row r="1662" spans="4:4" ht="22" customHeight="1">
      <c r="D1662"/>
    </row>
    <row r="1663" spans="4:4" ht="22" customHeight="1">
      <c r="D1663"/>
    </row>
    <row r="1664" spans="4:4" ht="22" customHeight="1">
      <c r="D1664"/>
    </row>
    <row r="1665" spans="4:4" ht="22" customHeight="1">
      <c r="D1665"/>
    </row>
    <row r="1666" spans="4:4" ht="22" customHeight="1">
      <c r="D1666"/>
    </row>
    <row r="1667" spans="4:4" ht="22" customHeight="1">
      <c r="D1667"/>
    </row>
    <row r="1668" spans="4:4" ht="22" customHeight="1">
      <c r="D1668"/>
    </row>
    <row r="1669" spans="4:4" ht="22" customHeight="1">
      <c r="D1669"/>
    </row>
    <row r="1670" spans="4:4" ht="22" customHeight="1">
      <c r="D1670"/>
    </row>
    <row r="1671" spans="4:4" ht="22" customHeight="1">
      <c r="D1671"/>
    </row>
    <row r="1672" spans="4:4" ht="22" customHeight="1">
      <c r="D1672"/>
    </row>
    <row r="1673" spans="4:4" ht="22" customHeight="1">
      <c r="D1673"/>
    </row>
    <row r="1674" spans="4:4" ht="22" customHeight="1">
      <c r="D1674"/>
    </row>
    <row r="1675" spans="4:4" ht="22" customHeight="1">
      <c r="D1675"/>
    </row>
    <row r="1676" spans="4:4" ht="22" customHeight="1">
      <c r="D1676"/>
    </row>
    <row r="1677" spans="4:4" ht="22" customHeight="1">
      <c r="D1677"/>
    </row>
    <row r="1678" spans="4:4" ht="22" customHeight="1">
      <c r="D1678"/>
    </row>
    <row r="1679" spans="4:4" ht="22" customHeight="1">
      <c r="D1679"/>
    </row>
    <row r="1680" spans="4:4" ht="22" customHeight="1">
      <c r="D1680"/>
    </row>
    <row r="1681" spans="4:4" ht="22" customHeight="1">
      <c r="D1681"/>
    </row>
    <row r="1682" spans="4:4" ht="22" customHeight="1">
      <c r="D1682"/>
    </row>
    <row r="1683" spans="4:4" ht="22" customHeight="1">
      <c r="D1683"/>
    </row>
    <row r="1684" spans="4:4" ht="22" customHeight="1">
      <c r="D1684"/>
    </row>
    <row r="1685" spans="4:4" ht="22" customHeight="1">
      <c r="D1685"/>
    </row>
    <row r="1686" spans="4:4" ht="22" customHeight="1">
      <c r="D1686"/>
    </row>
    <row r="1687" spans="4:4" ht="22" customHeight="1">
      <c r="D1687"/>
    </row>
    <row r="1688" spans="4:4" ht="22" customHeight="1">
      <c r="D1688"/>
    </row>
    <row r="1689" spans="4:4" ht="22" customHeight="1">
      <c r="D1689"/>
    </row>
    <row r="1690" spans="4:4" ht="22" customHeight="1">
      <c r="D1690"/>
    </row>
    <row r="1691" spans="4:4" ht="22" customHeight="1">
      <c r="D1691"/>
    </row>
    <row r="1692" spans="4:4" ht="22" customHeight="1">
      <c r="D1692"/>
    </row>
    <row r="1693" spans="4:4" ht="22" customHeight="1">
      <c r="D1693"/>
    </row>
    <row r="1694" spans="4:4" ht="22" customHeight="1">
      <c r="D1694"/>
    </row>
    <row r="1695" spans="4:4" ht="22" customHeight="1">
      <c r="D1695"/>
    </row>
    <row r="1696" spans="4:4" ht="22" customHeight="1">
      <c r="D1696"/>
    </row>
    <row r="1697" spans="4:4" ht="22" customHeight="1">
      <c r="D1697"/>
    </row>
    <row r="1698" spans="4:4" ht="22" customHeight="1">
      <c r="D1698"/>
    </row>
    <row r="1699" spans="4:4" ht="22" customHeight="1">
      <c r="D1699"/>
    </row>
    <row r="1700" spans="4:4" ht="22" customHeight="1">
      <c r="D1700"/>
    </row>
    <row r="1701" spans="4:4" ht="22" customHeight="1">
      <c r="D1701"/>
    </row>
    <row r="1702" spans="4:4" ht="22" customHeight="1">
      <c r="D1702"/>
    </row>
    <row r="1703" spans="4:4" ht="22" customHeight="1">
      <c r="D1703"/>
    </row>
    <row r="1704" spans="4:4" ht="22" customHeight="1">
      <c r="D1704"/>
    </row>
    <row r="1705" spans="4:4" ht="22" customHeight="1">
      <c r="D1705"/>
    </row>
    <row r="1706" spans="4:4" ht="22" customHeight="1">
      <c r="D1706"/>
    </row>
    <row r="1707" spans="4:4" ht="22" customHeight="1">
      <c r="D1707"/>
    </row>
    <row r="1708" spans="4:4" ht="22" customHeight="1">
      <c r="D1708"/>
    </row>
    <row r="1709" spans="4:4" ht="22" customHeight="1">
      <c r="D1709"/>
    </row>
    <row r="1710" spans="4:4" ht="22" customHeight="1">
      <c r="D1710"/>
    </row>
    <row r="1711" spans="4:4" ht="22" customHeight="1">
      <c r="D1711"/>
    </row>
    <row r="1712" spans="4:4" ht="22" customHeight="1">
      <c r="D1712"/>
    </row>
    <row r="1713" spans="4:4" ht="22" customHeight="1">
      <c r="D1713"/>
    </row>
    <row r="1714" spans="4:4" ht="22" customHeight="1">
      <c r="D1714"/>
    </row>
    <row r="1715" spans="4:4" ht="22" customHeight="1">
      <c r="D1715"/>
    </row>
    <row r="1716" spans="4:4" ht="22" customHeight="1">
      <c r="D1716"/>
    </row>
    <row r="1717" spans="4:4" ht="22" customHeight="1">
      <c r="D1717"/>
    </row>
    <row r="1718" spans="4:4" ht="22" customHeight="1">
      <c r="D1718"/>
    </row>
    <row r="1719" spans="4:4" ht="22" customHeight="1">
      <c r="D1719"/>
    </row>
    <row r="1720" spans="4:4" ht="22" customHeight="1">
      <c r="D1720"/>
    </row>
    <row r="1721" spans="4:4" ht="22" customHeight="1">
      <c r="D1721"/>
    </row>
    <row r="1722" spans="4:4" ht="22" customHeight="1">
      <c r="D1722"/>
    </row>
    <row r="1723" spans="4:4" ht="22" customHeight="1">
      <c r="D1723"/>
    </row>
    <row r="1724" spans="4:4" ht="22" customHeight="1">
      <c r="D1724"/>
    </row>
    <row r="1725" spans="4:4" ht="22" customHeight="1">
      <c r="D1725"/>
    </row>
    <row r="1726" spans="4:4" ht="22" customHeight="1">
      <c r="D1726"/>
    </row>
    <row r="1727" spans="4:4" ht="22" customHeight="1">
      <c r="D1727"/>
    </row>
    <row r="1728" spans="4:4" ht="22" customHeight="1">
      <c r="D1728"/>
    </row>
    <row r="1729" spans="4:4" ht="22" customHeight="1">
      <c r="D1729"/>
    </row>
    <row r="1730" spans="4:4" ht="22" customHeight="1">
      <c r="D1730"/>
    </row>
    <row r="1731" spans="4:4" ht="22" customHeight="1">
      <c r="D1731"/>
    </row>
    <row r="1732" spans="4:4" ht="22" customHeight="1">
      <c r="D1732"/>
    </row>
    <row r="1733" spans="4:4" ht="22" customHeight="1">
      <c r="D1733"/>
    </row>
    <row r="1734" spans="4:4" ht="22" customHeight="1">
      <c r="D1734"/>
    </row>
    <row r="1735" spans="4:4" ht="22" customHeight="1">
      <c r="D1735"/>
    </row>
    <row r="1736" spans="4:4" ht="22" customHeight="1">
      <c r="D1736"/>
    </row>
    <row r="1737" spans="4:4" ht="22" customHeight="1">
      <c r="D1737"/>
    </row>
    <row r="1738" spans="4:4" ht="22" customHeight="1">
      <c r="D1738"/>
    </row>
    <row r="1739" spans="4:4" ht="22" customHeight="1">
      <c r="D1739"/>
    </row>
    <row r="1740" spans="4:4" ht="22" customHeight="1">
      <c r="D1740"/>
    </row>
    <row r="1741" spans="4:4" ht="22" customHeight="1">
      <c r="D1741"/>
    </row>
    <row r="1742" spans="4:4" ht="22" customHeight="1">
      <c r="D1742"/>
    </row>
    <row r="1743" spans="4:4" ht="22" customHeight="1">
      <c r="D1743"/>
    </row>
    <row r="1744" spans="4:4" ht="22" customHeight="1">
      <c r="D1744"/>
    </row>
    <row r="1745" spans="4:4" ht="22" customHeight="1">
      <c r="D1745"/>
    </row>
    <row r="1746" spans="4:4" ht="22" customHeight="1">
      <c r="D1746"/>
    </row>
    <row r="1747" spans="4:4" ht="22" customHeight="1">
      <c r="D1747"/>
    </row>
    <row r="1748" spans="4:4" ht="22" customHeight="1">
      <c r="D1748"/>
    </row>
    <row r="1749" spans="4:4" ht="22" customHeight="1">
      <c r="D1749"/>
    </row>
    <row r="1750" spans="4:4" ht="22" customHeight="1">
      <c r="D1750"/>
    </row>
    <row r="1751" spans="4:4" ht="22" customHeight="1">
      <c r="D1751"/>
    </row>
    <row r="1752" spans="4:4" ht="22" customHeight="1">
      <c r="D1752"/>
    </row>
    <row r="1753" spans="4:4" ht="22" customHeight="1">
      <c r="D1753"/>
    </row>
    <row r="1754" spans="4:4" ht="22" customHeight="1">
      <c r="D1754"/>
    </row>
    <row r="1755" spans="4:4" ht="22" customHeight="1">
      <c r="D1755"/>
    </row>
    <row r="1756" spans="4:4" ht="22" customHeight="1">
      <c r="D1756"/>
    </row>
    <row r="1757" spans="4:4" ht="22" customHeight="1">
      <c r="D1757"/>
    </row>
    <row r="1758" spans="4:4" ht="22" customHeight="1">
      <c r="D1758"/>
    </row>
    <row r="1759" spans="4:4" ht="22" customHeight="1">
      <c r="D1759"/>
    </row>
    <row r="1760" spans="4:4" ht="22" customHeight="1">
      <c r="D1760"/>
    </row>
    <row r="1761" spans="4:4" ht="22" customHeight="1">
      <c r="D1761"/>
    </row>
    <row r="1762" spans="4:4" ht="22" customHeight="1">
      <c r="D1762"/>
    </row>
    <row r="1763" spans="4:4" ht="22" customHeight="1">
      <c r="D1763"/>
    </row>
    <row r="1764" spans="4:4" ht="22" customHeight="1">
      <c r="D1764"/>
    </row>
    <row r="1765" spans="4:4" ht="22" customHeight="1">
      <c r="D1765"/>
    </row>
    <row r="1766" spans="4:4" ht="22" customHeight="1">
      <c r="D1766"/>
    </row>
    <row r="1767" spans="4:4" ht="22" customHeight="1">
      <c r="D1767"/>
    </row>
    <row r="1768" spans="4:4" ht="22" customHeight="1">
      <c r="D1768"/>
    </row>
    <row r="1769" spans="4:4" ht="22" customHeight="1">
      <c r="D1769"/>
    </row>
    <row r="1770" spans="4:4" ht="22" customHeight="1">
      <c r="D1770"/>
    </row>
    <row r="1771" spans="4:4" ht="22" customHeight="1">
      <c r="D1771"/>
    </row>
    <row r="1772" spans="4:4" ht="22" customHeight="1">
      <c r="D1772"/>
    </row>
    <row r="1773" spans="4:4" ht="22" customHeight="1">
      <c r="D1773"/>
    </row>
    <row r="1774" spans="4:4" ht="22" customHeight="1">
      <c r="D1774"/>
    </row>
    <row r="1775" spans="4:4" ht="22" customHeight="1">
      <c r="D1775"/>
    </row>
    <row r="1776" spans="4:4" ht="22" customHeight="1">
      <c r="D1776"/>
    </row>
    <row r="1777" spans="4:4" ht="22" customHeight="1">
      <c r="D1777"/>
    </row>
    <row r="1778" spans="4:4" ht="22" customHeight="1">
      <c r="D1778"/>
    </row>
    <row r="1779" spans="4:4" ht="22" customHeight="1">
      <c r="D1779"/>
    </row>
    <row r="1780" spans="4:4" ht="22" customHeight="1">
      <c r="D1780"/>
    </row>
    <row r="1781" spans="4:4" ht="22" customHeight="1">
      <c r="D1781"/>
    </row>
    <row r="1782" spans="4:4" ht="22" customHeight="1">
      <c r="D1782"/>
    </row>
    <row r="1783" spans="4:4" ht="22" customHeight="1">
      <c r="D1783"/>
    </row>
    <row r="1784" spans="4:4" ht="22" customHeight="1">
      <c r="D1784"/>
    </row>
    <row r="1785" spans="4:4" ht="22" customHeight="1">
      <c r="D1785"/>
    </row>
    <row r="1786" spans="4:4" ht="22" customHeight="1">
      <c r="D1786"/>
    </row>
    <row r="1787" spans="4:4" ht="22" customHeight="1">
      <c r="D1787"/>
    </row>
    <row r="1788" spans="4:4" ht="22" customHeight="1">
      <c r="D1788"/>
    </row>
    <row r="1789" spans="4:4" ht="22" customHeight="1">
      <c r="D1789"/>
    </row>
    <row r="1790" spans="4:4" ht="22" customHeight="1">
      <c r="D1790"/>
    </row>
    <row r="1791" spans="4:4" ht="22" customHeight="1">
      <c r="D1791"/>
    </row>
    <row r="1792" spans="4:4" ht="22" customHeight="1">
      <c r="D1792"/>
    </row>
    <row r="1793" spans="4:4" ht="22" customHeight="1">
      <c r="D1793"/>
    </row>
    <row r="1794" spans="4:4" ht="22" customHeight="1">
      <c r="D1794"/>
    </row>
    <row r="1795" spans="4:4" ht="22" customHeight="1">
      <c r="D1795"/>
    </row>
    <row r="1796" spans="4:4" ht="22" customHeight="1">
      <c r="D1796"/>
    </row>
    <row r="1797" spans="4:4" ht="22" customHeight="1">
      <c r="D1797"/>
    </row>
    <row r="1798" spans="4:4" ht="22" customHeight="1">
      <c r="D1798"/>
    </row>
    <row r="1799" spans="4:4" ht="22" customHeight="1">
      <c r="D1799"/>
    </row>
    <row r="1800" spans="4:4" ht="22" customHeight="1">
      <c r="D1800"/>
    </row>
    <row r="1801" spans="4:4" ht="22" customHeight="1">
      <c r="D1801"/>
    </row>
    <row r="1802" spans="4:4" ht="22" customHeight="1">
      <c r="D1802"/>
    </row>
    <row r="1803" spans="4:4" ht="22" customHeight="1">
      <c r="D1803"/>
    </row>
    <row r="1804" spans="4:4" ht="22" customHeight="1">
      <c r="D1804"/>
    </row>
    <row r="1805" spans="4:4" ht="22" customHeight="1">
      <c r="D1805"/>
    </row>
    <row r="1806" spans="4:4" ht="22" customHeight="1">
      <c r="D1806"/>
    </row>
    <row r="1807" spans="4:4" ht="22" customHeight="1">
      <c r="D1807"/>
    </row>
    <row r="1808" spans="4:4" ht="22" customHeight="1">
      <c r="D1808"/>
    </row>
    <row r="1809" spans="4:4" ht="22" customHeight="1">
      <c r="D1809"/>
    </row>
    <row r="1810" spans="4:4" ht="22" customHeight="1">
      <c r="D1810"/>
    </row>
    <row r="1811" spans="4:4" ht="22" customHeight="1">
      <c r="D1811"/>
    </row>
    <row r="1812" spans="4:4" ht="22" customHeight="1">
      <c r="D1812"/>
    </row>
    <row r="1813" spans="4:4" ht="22" customHeight="1">
      <c r="D1813"/>
    </row>
    <row r="1814" spans="4:4" ht="22" customHeight="1">
      <c r="D1814"/>
    </row>
    <row r="1815" spans="4:4" ht="22" customHeight="1">
      <c r="D1815"/>
    </row>
    <row r="1816" spans="4:4" ht="22" customHeight="1">
      <c r="D1816"/>
    </row>
    <row r="1817" spans="4:4" ht="22" customHeight="1">
      <c r="D1817"/>
    </row>
    <row r="1818" spans="4:4" ht="22" customHeight="1">
      <c r="D1818"/>
    </row>
    <row r="1819" spans="4:4" ht="22" customHeight="1">
      <c r="D1819"/>
    </row>
    <row r="1820" spans="4:4" ht="22" customHeight="1">
      <c r="D1820"/>
    </row>
    <row r="1821" spans="4:4" ht="22" customHeight="1">
      <c r="D1821"/>
    </row>
    <row r="1822" spans="4:4" ht="22" customHeight="1">
      <c r="D1822"/>
    </row>
    <row r="1823" spans="4:4" ht="22" customHeight="1">
      <c r="D1823"/>
    </row>
    <row r="1824" spans="4:4" ht="22" customHeight="1">
      <c r="D1824"/>
    </row>
    <row r="1825" spans="4:4" ht="22" customHeight="1">
      <c r="D1825"/>
    </row>
    <row r="1826" spans="4:4" ht="22" customHeight="1">
      <c r="D1826"/>
    </row>
    <row r="1827" spans="4:4" ht="22" customHeight="1">
      <c r="D1827"/>
    </row>
    <row r="1828" spans="4:4" ht="22" customHeight="1">
      <c r="D1828"/>
    </row>
    <row r="1829" spans="4:4" ht="22" customHeight="1">
      <c r="D1829"/>
    </row>
    <row r="1830" spans="4:4" ht="22" customHeight="1">
      <c r="D1830"/>
    </row>
    <row r="1831" spans="4:4" ht="22" customHeight="1">
      <c r="D1831"/>
    </row>
    <row r="1832" spans="4:4" ht="22" customHeight="1">
      <c r="D1832"/>
    </row>
    <row r="1833" spans="4:4" ht="22" customHeight="1">
      <c r="D1833"/>
    </row>
    <row r="1834" spans="4:4" ht="22" customHeight="1">
      <c r="D1834"/>
    </row>
    <row r="1835" spans="4:4" ht="22" customHeight="1">
      <c r="D1835"/>
    </row>
    <row r="1836" spans="4:4" ht="22" customHeight="1">
      <c r="D1836"/>
    </row>
    <row r="1837" spans="4:4" ht="22" customHeight="1">
      <c r="D1837"/>
    </row>
    <row r="1838" spans="4:4" ht="22" customHeight="1">
      <c r="D1838"/>
    </row>
    <row r="1839" spans="4:4" ht="22" customHeight="1">
      <c r="D1839"/>
    </row>
    <row r="1840" spans="4:4" ht="22" customHeight="1">
      <c r="D1840"/>
    </row>
    <row r="1841" spans="4:4" ht="22" customHeight="1">
      <c r="D1841"/>
    </row>
    <row r="1842" spans="4:4" ht="22" customHeight="1">
      <c r="D1842"/>
    </row>
    <row r="1843" spans="4:4" ht="22" customHeight="1">
      <c r="D1843"/>
    </row>
    <row r="1844" spans="4:4" ht="22" customHeight="1">
      <c r="D1844"/>
    </row>
    <row r="1845" spans="4:4" ht="22" customHeight="1">
      <c r="D1845"/>
    </row>
    <row r="1846" spans="4:4" ht="22" customHeight="1">
      <c r="D1846"/>
    </row>
    <row r="1847" spans="4:4" ht="22" customHeight="1">
      <c r="D1847"/>
    </row>
    <row r="1848" spans="4:4" ht="22" customHeight="1">
      <c r="D1848"/>
    </row>
    <row r="1849" spans="4:4" ht="22" customHeight="1">
      <c r="D1849"/>
    </row>
    <row r="1850" spans="4:4" ht="22" customHeight="1">
      <c r="D1850"/>
    </row>
    <row r="1851" spans="4:4" ht="22" customHeight="1">
      <c r="D1851"/>
    </row>
    <row r="1852" spans="4:4" ht="22" customHeight="1">
      <c r="D1852"/>
    </row>
    <row r="1853" spans="4:4" ht="22" customHeight="1">
      <c r="D1853"/>
    </row>
    <row r="1854" spans="4:4" ht="22" customHeight="1">
      <c r="D1854"/>
    </row>
    <row r="1855" spans="4:4" ht="22" customHeight="1">
      <c r="D1855"/>
    </row>
    <row r="1856" spans="4:4" ht="22" customHeight="1">
      <c r="D1856"/>
    </row>
    <row r="1857" spans="4:4" ht="22" customHeight="1">
      <c r="D1857"/>
    </row>
    <row r="1858" spans="4:4" ht="22" customHeight="1">
      <c r="D1858"/>
    </row>
    <row r="1859" spans="4:4" ht="22" customHeight="1">
      <c r="D1859"/>
    </row>
    <row r="1860" spans="4:4" ht="22" customHeight="1">
      <c r="D1860"/>
    </row>
    <row r="1861" spans="4:4" ht="22" customHeight="1">
      <c r="D1861"/>
    </row>
    <row r="1862" spans="4:4" ht="22" customHeight="1">
      <c r="D1862"/>
    </row>
    <row r="1863" spans="4:4" ht="22" customHeight="1">
      <c r="D1863"/>
    </row>
    <row r="1864" spans="4:4" ht="22" customHeight="1">
      <c r="D1864"/>
    </row>
    <row r="1865" spans="4:4" ht="22" customHeight="1">
      <c r="D1865"/>
    </row>
    <row r="1866" spans="4:4" ht="22" customHeight="1">
      <c r="D1866"/>
    </row>
    <row r="1867" spans="4:4" ht="22" customHeight="1">
      <c r="D1867"/>
    </row>
    <row r="1868" spans="4:4" ht="22" customHeight="1">
      <c r="D1868"/>
    </row>
    <row r="1869" spans="4:4" ht="22" customHeight="1">
      <c r="D1869"/>
    </row>
    <row r="1870" spans="4:4" ht="22" customHeight="1">
      <c r="D1870"/>
    </row>
    <row r="1871" spans="4:4" ht="22" customHeight="1">
      <c r="D1871"/>
    </row>
    <row r="1872" spans="4:4" ht="22" customHeight="1">
      <c r="D1872"/>
    </row>
    <row r="1873" spans="4:4" ht="22" customHeight="1">
      <c r="D1873"/>
    </row>
    <row r="1874" spans="4:4" ht="22" customHeight="1">
      <c r="D1874"/>
    </row>
    <row r="1875" spans="4:4" ht="22" customHeight="1">
      <c r="D1875"/>
    </row>
    <row r="1876" spans="4:4" ht="22" customHeight="1">
      <c r="D1876"/>
    </row>
    <row r="1877" spans="4:4" ht="22" customHeight="1">
      <c r="D1877"/>
    </row>
    <row r="1878" spans="4:4" ht="22" customHeight="1">
      <c r="D1878"/>
    </row>
    <row r="1879" spans="4:4" ht="22" customHeight="1">
      <c r="D1879"/>
    </row>
    <row r="1880" spans="4:4" ht="22" customHeight="1">
      <c r="D1880"/>
    </row>
    <row r="1881" spans="4:4" ht="22" customHeight="1">
      <c r="D1881"/>
    </row>
    <row r="1882" spans="4:4" ht="22" customHeight="1">
      <c r="D1882"/>
    </row>
    <row r="1883" spans="4:4" ht="22" customHeight="1">
      <c r="D1883"/>
    </row>
    <row r="1884" spans="4:4" ht="22" customHeight="1">
      <c r="D1884"/>
    </row>
    <row r="1885" spans="4:4" ht="22" customHeight="1">
      <c r="D1885"/>
    </row>
    <row r="1886" spans="4:4" ht="22" customHeight="1">
      <c r="D1886"/>
    </row>
    <row r="1887" spans="4:4" ht="22" customHeight="1">
      <c r="D1887"/>
    </row>
    <row r="1888" spans="4:4" ht="22" customHeight="1">
      <c r="D1888"/>
    </row>
    <row r="1889" spans="4:4" ht="22" customHeight="1">
      <c r="D1889"/>
    </row>
    <row r="1890" spans="4:4" ht="22" customHeight="1">
      <c r="D1890"/>
    </row>
    <row r="1891" spans="4:4" ht="22" customHeight="1">
      <c r="D1891"/>
    </row>
    <row r="1892" spans="4:4" ht="22" customHeight="1">
      <c r="D1892"/>
    </row>
    <row r="1893" spans="4:4" ht="22" customHeight="1">
      <c r="D1893"/>
    </row>
    <row r="1894" spans="4:4" ht="22" customHeight="1">
      <c r="D1894"/>
    </row>
    <row r="1895" spans="4:4" ht="22" customHeight="1">
      <c r="D1895"/>
    </row>
    <row r="1896" spans="4:4" ht="22" customHeight="1">
      <c r="D1896"/>
    </row>
    <row r="1897" spans="4:4" ht="22" customHeight="1">
      <c r="D1897"/>
    </row>
    <row r="1898" spans="4:4" ht="22" customHeight="1">
      <c r="D1898"/>
    </row>
    <row r="1899" spans="4:4" ht="22" customHeight="1">
      <c r="D1899"/>
    </row>
    <row r="1900" spans="4:4" ht="22" customHeight="1">
      <c r="D1900"/>
    </row>
    <row r="1901" spans="4:4" ht="22" customHeight="1">
      <c r="D1901"/>
    </row>
    <row r="1902" spans="4:4" ht="22" customHeight="1">
      <c r="D1902"/>
    </row>
    <row r="1903" spans="4:4" ht="22" customHeight="1">
      <c r="D1903"/>
    </row>
    <row r="1904" spans="4:4" ht="22" customHeight="1">
      <c r="D1904"/>
    </row>
    <row r="1905" spans="4:4" ht="22" customHeight="1">
      <c r="D1905"/>
    </row>
    <row r="1906" spans="4:4" ht="22" customHeight="1">
      <c r="D1906"/>
    </row>
    <row r="1907" spans="4:4" ht="22" customHeight="1">
      <c r="D1907"/>
    </row>
    <row r="1908" spans="4:4" ht="22" customHeight="1">
      <c r="D1908"/>
    </row>
    <row r="1909" spans="4:4" ht="22" customHeight="1">
      <c r="D1909"/>
    </row>
    <row r="1910" spans="4:4" ht="22" customHeight="1">
      <c r="D1910"/>
    </row>
    <row r="1911" spans="4:4" ht="22" customHeight="1">
      <c r="D1911"/>
    </row>
    <row r="1912" spans="4:4" ht="22" customHeight="1">
      <c r="D1912"/>
    </row>
    <row r="1913" spans="4:4" ht="22" customHeight="1">
      <c r="D1913"/>
    </row>
    <row r="1914" spans="4:4" ht="22" customHeight="1">
      <c r="D1914"/>
    </row>
    <row r="1915" spans="4:4" ht="22" customHeight="1">
      <c r="D1915"/>
    </row>
    <row r="1916" spans="4:4" ht="22" customHeight="1">
      <c r="D1916"/>
    </row>
    <row r="1917" spans="4:4" ht="22" customHeight="1">
      <c r="D1917"/>
    </row>
    <row r="1918" spans="4:4" ht="22" customHeight="1">
      <c r="D1918"/>
    </row>
    <row r="1919" spans="4:4" ht="22" customHeight="1">
      <c r="D1919"/>
    </row>
    <row r="1920" spans="4:4" ht="22" customHeight="1">
      <c r="D1920"/>
    </row>
    <row r="1921" spans="4:4" ht="22" customHeight="1">
      <c r="D1921"/>
    </row>
    <row r="1922" spans="4:4" ht="22" customHeight="1">
      <c r="D1922"/>
    </row>
    <row r="1923" spans="4:4" ht="22" customHeight="1">
      <c r="D1923"/>
    </row>
    <row r="1924" spans="4:4" ht="22" customHeight="1">
      <c r="D1924"/>
    </row>
    <row r="1925" spans="4:4" ht="22" customHeight="1">
      <c r="D1925"/>
    </row>
    <row r="1926" spans="4:4" ht="22" customHeight="1">
      <c r="D1926"/>
    </row>
    <row r="1927" spans="4:4" ht="22" customHeight="1">
      <c r="D1927"/>
    </row>
    <row r="1928" spans="4:4" ht="22" customHeight="1">
      <c r="D1928"/>
    </row>
    <row r="1929" spans="4:4" ht="22" customHeight="1">
      <c r="D1929"/>
    </row>
    <row r="1930" spans="4:4" ht="22" customHeight="1">
      <c r="D1930"/>
    </row>
    <row r="1931" spans="4:4" ht="22" customHeight="1">
      <c r="D1931"/>
    </row>
    <row r="1932" spans="4:4" ht="22" customHeight="1">
      <c r="D1932"/>
    </row>
    <row r="1933" spans="4:4" ht="22" customHeight="1">
      <c r="D1933"/>
    </row>
    <row r="1934" spans="4:4" ht="22" customHeight="1">
      <c r="D1934"/>
    </row>
    <row r="1935" spans="4:4" ht="22" customHeight="1">
      <c r="D1935"/>
    </row>
    <row r="1936" spans="4:4" ht="22" customHeight="1">
      <c r="D1936"/>
    </row>
    <row r="1937" spans="4:4" ht="22" customHeight="1">
      <c r="D1937"/>
    </row>
    <row r="1938" spans="4:4" ht="22" customHeight="1">
      <c r="D1938"/>
    </row>
    <row r="1939" spans="4:4" ht="22" customHeight="1">
      <c r="D1939"/>
    </row>
    <row r="1940" spans="4:4" ht="22" customHeight="1">
      <c r="D1940"/>
    </row>
    <row r="1941" spans="4:4" ht="22" customHeight="1">
      <c r="D1941"/>
    </row>
    <row r="1942" spans="4:4" ht="22" customHeight="1">
      <c r="D1942"/>
    </row>
    <row r="1943" spans="4:4" ht="22" customHeight="1">
      <c r="D1943"/>
    </row>
    <row r="1944" spans="4:4" ht="22" customHeight="1">
      <c r="D1944"/>
    </row>
    <row r="1945" spans="4:4" ht="22" customHeight="1">
      <c r="D1945"/>
    </row>
    <row r="1946" spans="4:4" ht="22" customHeight="1">
      <c r="D1946"/>
    </row>
    <row r="1947" spans="4:4" ht="22" customHeight="1">
      <c r="D1947"/>
    </row>
    <row r="1948" spans="4:4" ht="22" customHeight="1">
      <c r="D1948"/>
    </row>
    <row r="1949" spans="4:4" ht="22" customHeight="1">
      <c r="D1949"/>
    </row>
    <row r="1950" spans="4:4" ht="22" customHeight="1">
      <c r="D1950"/>
    </row>
    <row r="1951" spans="4:4" ht="22" customHeight="1">
      <c r="D1951"/>
    </row>
    <row r="1952" spans="4:4" ht="22" customHeight="1">
      <c r="D1952"/>
    </row>
    <row r="1953" spans="4:4" ht="22" customHeight="1">
      <c r="D1953"/>
    </row>
    <row r="1954" spans="4:4" ht="22" customHeight="1">
      <c r="D1954"/>
    </row>
    <row r="1955" spans="4:4" ht="22" customHeight="1">
      <c r="D1955"/>
    </row>
    <row r="1956" spans="4:4" ht="22" customHeight="1">
      <c r="D1956"/>
    </row>
    <row r="1957" spans="4:4" ht="22" customHeight="1">
      <c r="D1957"/>
    </row>
    <row r="1958" spans="4:4" ht="22" customHeight="1">
      <c r="D1958"/>
    </row>
    <row r="1959" spans="4:4" ht="22" customHeight="1">
      <c r="D1959"/>
    </row>
    <row r="1960" spans="4:4" ht="22" customHeight="1">
      <c r="D1960"/>
    </row>
    <row r="1961" spans="4:4" ht="22" customHeight="1">
      <c r="D1961"/>
    </row>
    <row r="1962" spans="4:4" ht="22" customHeight="1">
      <c r="D1962"/>
    </row>
    <row r="1963" spans="4:4" ht="22" customHeight="1">
      <c r="D1963"/>
    </row>
    <row r="1964" spans="4:4" ht="22" customHeight="1">
      <c r="D1964"/>
    </row>
    <row r="1965" spans="4:4" ht="22" customHeight="1">
      <c r="D1965"/>
    </row>
    <row r="1966" spans="4:4" ht="22" customHeight="1">
      <c r="D1966"/>
    </row>
    <row r="1967" spans="4:4" ht="22" customHeight="1">
      <c r="D1967"/>
    </row>
    <row r="1968" spans="4:4" ht="22" customHeight="1">
      <c r="D1968"/>
    </row>
    <row r="1969" spans="4:4" ht="22" customHeight="1">
      <c r="D1969"/>
    </row>
    <row r="1970" spans="4:4" ht="22" customHeight="1">
      <c r="D1970"/>
    </row>
    <row r="1971" spans="4:4" ht="22" customHeight="1">
      <c r="D1971"/>
    </row>
    <row r="1972" spans="4:4" ht="22" customHeight="1">
      <c r="D1972"/>
    </row>
    <row r="1973" spans="4:4" ht="22" customHeight="1">
      <c r="D1973"/>
    </row>
    <row r="1974" spans="4:4" ht="22" customHeight="1">
      <c r="D1974"/>
    </row>
    <row r="1975" spans="4:4" ht="22" customHeight="1">
      <c r="D1975"/>
    </row>
    <row r="1976" spans="4:4" ht="22" customHeight="1">
      <c r="D1976"/>
    </row>
    <row r="1977" spans="4:4" ht="22" customHeight="1">
      <c r="D1977"/>
    </row>
    <row r="1978" spans="4:4" ht="22" customHeight="1">
      <c r="D1978"/>
    </row>
    <row r="1979" spans="4:4" ht="22" customHeight="1">
      <c r="D1979"/>
    </row>
    <row r="1980" spans="4:4" ht="22" customHeight="1">
      <c r="D1980"/>
    </row>
    <row r="1981" spans="4:4" ht="22" customHeight="1">
      <c r="D1981"/>
    </row>
    <row r="1982" spans="4:4" ht="22" customHeight="1">
      <c r="D1982"/>
    </row>
    <row r="1983" spans="4:4" ht="22" customHeight="1">
      <c r="D1983"/>
    </row>
    <row r="1984" spans="4:4" ht="22" customHeight="1">
      <c r="D1984"/>
    </row>
    <row r="1985" spans="4:4" ht="22" customHeight="1">
      <c r="D1985"/>
    </row>
    <row r="1986" spans="4:4" ht="22" customHeight="1">
      <c r="D1986"/>
    </row>
    <row r="1987" spans="4:4" ht="22" customHeight="1">
      <c r="D1987"/>
    </row>
    <row r="1988" spans="4:4" ht="22" customHeight="1">
      <c r="D1988"/>
    </row>
    <row r="1989" spans="4:4" ht="22" customHeight="1">
      <c r="D1989"/>
    </row>
    <row r="1990" spans="4:4" ht="22" customHeight="1">
      <c r="D1990"/>
    </row>
    <row r="1991" spans="4:4" ht="22" customHeight="1">
      <c r="D1991"/>
    </row>
    <row r="1992" spans="4:4" ht="22" customHeight="1">
      <c r="D1992"/>
    </row>
    <row r="1993" spans="4:4" ht="22" customHeight="1">
      <c r="D1993"/>
    </row>
    <row r="1994" spans="4:4" ht="22" customHeight="1">
      <c r="D1994"/>
    </row>
    <row r="1995" spans="4:4" ht="22" customHeight="1">
      <c r="D1995"/>
    </row>
    <row r="1996" spans="4:4" ht="22" customHeight="1">
      <c r="D1996"/>
    </row>
    <row r="1997" spans="4:4" ht="22" customHeight="1">
      <c r="D1997"/>
    </row>
    <row r="1998" spans="4:4" ht="22" customHeight="1">
      <c r="D1998"/>
    </row>
    <row r="1999" spans="4:4" ht="22" customHeight="1">
      <c r="D1999"/>
    </row>
    <row r="2000" spans="4:4" ht="22" customHeight="1">
      <c r="D2000"/>
    </row>
    <row r="2001" spans="4:4" ht="22" customHeight="1">
      <c r="D2001"/>
    </row>
    <row r="2002" spans="4:4" ht="22" customHeight="1">
      <c r="D2002"/>
    </row>
    <row r="2003" spans="4:4" ht="22" customHeight="1">
      <c r="D2003"/>
    </row>
    <row r="2004" spans="4:4" ht="22" customHeight="1">
      <c r="D2004"/>
    </row>
    <row r="2005" spans="4:4" ht="22" customHeight="1">
      <c r="D2005"/>
    </row>
    <row r="2006" spans="4:4" ht="22" customHeight="1">
      <c r="D2006"/>
    </row>
    <row r="2007" spans="4:4" ht="22" customHeight="1">
      <c r="D2007"/>
    </row>
    <row r="2008" spans="4:4" ht="22" customHeight="1">
      <c r="D2008"/>
    </row>
    <row r="2009" spans="4:4" ht="22" customHeight="1">
      <c r="D2009"/>
    </row>
    <row r="2010" spans="4:4" ht="22" customHeight="1">
      <c r="D2010"/>
    </row>
    <row r="2011" spans="4:4" ht="22" customHeight="1">
      <c r="D2011"/>
    </row>
    <row r="2012" spans="4:4" ht="22" customHeight="1">
      <c r="D2012"/>
    </row>
    <row r="2013" spans="4:4" ht="22" customHeight="1">
      <c r="D2013"/>
    </row>
    <row r="2014" spans="4:4" ht="22" customHeight="1">
      <c r="D2014"/>
    </row>
    <row r="2015" spans="4:4" ht="22" customHeight="1">
      <c r="D2015"/>
    </row>
    <row r="2016" spans="4:4" ht="22" customHeight="1">
      <c r="D2016"/>
    </row>
    <row r="2017" spans="4:4" ht="22" customHeight="1">
      <c r="D2017"/>
    </row>
    <row r="2018" spans="4:4" ht="22" customHeight="1">
      <c r="D2018"/>
    </row>
    <row r="2019" spans="4:4" ht="22" customHeight="1">
      <c r="D2019"/>
    </row>
    <row r="2020" spans="4:4" ht="22" customHeight="1">
      <c r="D2020"/>
    </row>
    <row r="2021" spans="4:4" ht="22" customHeight="1">
      <c r="D2021"/>
    </row>
    <row r="2022" spans="4:4" ht="22" customHeight="1">
      <c r="D2022"/>
    </row>
    <row r="2023" spans="4:4" ht="22" customHeight="1">
      <c r="D2023"/>
    </row>
    <row r="2024" spans="4:4" ht="22" customHeight="1">
      <c r="D2024"/>
    </row>
    <row r="2025" spans="4:4" ht="22" customHeight="1">
      <c r="D2025"/>
    </row>
    <row r="2026" spans="4:4" ht="22" customHeight="1">
      <c r="D2026"/>
    </row>
    <row r="2027" spans="4:4" ht="22" customHeight="1">
      <c r="D2027"/>
    </row>
    <row r="2028" spans="4:4" ht="22" customHeight="1">
      <c r="D2028"/>
    </row>
    <row r="2029" spans="4:4" ht="22" customHeight="1">
      <c r="D2029"/>
    </row>
    <row r="2030" spans="4:4" ht="22" customHeight="1">
      <c r="D2030"/>
    </row>
    <row r="2031" spans="4:4" ht="22" customHeight="1">
      <c r="D2031"/>
    </row>
    <row r="2032" spans="4:4" ht="22" customHeight="1">
      <c r="D2032"/>
    </row>
    <row r="2033" spans="4:4" ht="22" customHeight="1">
      <c r="D2033"/>
    </row>
    <row r="2034" spans="4:4" ht="22" customHeight="1">
      <c r="D2034"/>
    </row>
    <row r="2035" spans="4:4" ht="22" customHeight="1">
      <c r="D2035"/>
    </row>
    <row r="2036" spans="4:4" ht="22" customHeight="1">
      <c r="D2036"/>
    </row>
    <row r="2037" spans="4:4" ht="22" customHeight="1">
      <c r="D2037"/>
    </row>
    <row r="2038" spans="4:4" ht="22" customHeight="1">
      <c r="D2038"/>
    </row>
    <row r="2039" spans="4:4" ht="22" customHeight="1">
      <c r="D2039"/>
    </row>
    <row r="2040" spans="4:4" ht="22" customHeight="1">
      <c r="D2040"/>
    </row>
    <row r="2041" spans="4:4" ht="22" customHeight="1">
      <c r="D2041"/>
    </row>
    <row r="2042" spans="4:4" ht="22" customHeight="1">
      <c r="D2042"/>
    </row>
    <row r="2043" spans="4:4" ht="22" customHeight="1">
      <c r="D2043"/>
    </row>
    <row r="2044" spans="4:4" ht="22" customHeight="1">
      <c r="D2044"/>
    </row>
    <row r="2045" spans="4:4" ht="22" customHeight="1">
      <c r="D2045"/>
    </row>
    <row r="2046" spans="4:4" ht="22" customHeight="1">
      <c r="D2046"/>
    </row>
    <row r="2047" spans="4:4" ht="22" customHeight="1">
      <c r="D2047"/>
    </row>
    <row r="2048" spans="4:4" ht="22" customHeight="1">
      <c r="D2048"/>
    </row>
    <row r="2049" spans="4:4" ht="22" customHeight="1">
      <c r="D2049"/>
    </row>
    <row r="2050" spans="4:4" ht="22" customHeight="1">
      <c r="D2050"/>
    </row>
    <row r="2051" spans="4:4" ht="22" customHeight="1">
      <c r="D2051"/>
    </row>
    <row r="2052" spans="4:4" ht="22" customHeight="1">
      <c r="D2052"/>
    </row>
    <row r="2053" spans="4:4" ht="22" customHeight="1">
      <c r="D2053"/>
    </row>
    <row r="2054" spans="4:4" ht="22" customHeight="1">
      <c r="D2054"/>
    </row>
    <row r="2055" spans="4:4" ht="22" customHeight="1">
      <c r="D2055"/>
    </row>
    <row r="2056" spans="4:4" ht="22" customHeight="1">
      <c r="D2056"/>
    </row>
    <row r="2057" spans="4:4" ht="22" customHeight="1">
      <c r="D2057"/>
    </row>
    <row r="2058" spans="4:4" ht="22" customHeight="1">
      <c r="D2058"/>
    </row>
    <row r="2059" spans="4:4" ht="22" customHeight="1">
      <c r="D2059"/>
    </row>
    <row r="2060" spans="4:4" ht="22" customHeight="1">
      <c r="D2060"/>
    </row>
    <row r="2061" spans="4:4" ht="22" customHeight="1">
      <c r="D2061"/>
    </row>
    <row r="2062" spans="4:4" ht="22" customHeight="1">
      <c r="D2062"/>
    </row>
    <row r="2063" spans="4:4" ht="22" customHeight="1">
      <c r="D2063"/>
    </row>
    <row r="2064" spans="4:4" ht="22" customHeight="1">
      <c r="D2064"/>
    </row>
    <row r="2065" spans="4:4" ht="22" customHeight="1">
      <c r="D2065"/>
    </row>
    <row r="2066" spans="4:4" ht="22" customHeight="1">
      <c r="D2066"/>
    </row>
    <row r="2067" spans="4:4" ht="22" customHeight="1">
      <c r="D2067"/>
    </row>
    <row r="2068" spans="4:4" ht="22" customHeight="1">
      <c r="D2068"/>
    </row>
    <row r="2069" spans="4:4" ht="22" customHeight="1">
      <c r="D2069"/>
    </row>
    <row r="2070" spans="4:4" ht="22" customHeight="1">
      <c r="D2070"/>
    </row>
    <row r="2071" spans="4:4" ht="22" customHeight="1">
      <c r="D2071"/>
    </row>
    <row r="2072" spans="4:4" ht="22" customHeight="1">
      <c r="D2072"/>
    </row>
    <row r="2073" spans="4:4" ht="22" customHeight="1">
      <c r="D2073"/>
    </row>
    <row r="2074" spans="4:4" ht="22" customHeight="1">
      <c r="D2074"/>
    </row>
    <row r="2075" spans="4:4" ht="22" customHeight="1">
      <c r="D2075"/>
    </row>
    <row r="2076" spans="4:4" ht="22" customHeight="1">
      <c r="D2076"/>
    </row>
    <row r="2077" spans="4:4" ht="22" customHeight="1">
      <c r="D2077"/>
    </row>
    <row r="2078" spans="4:4" ht="22" customHeight="1">
      <c r="D2078"/>
    </row>
    <row r="2079" spans="4:4" ht="22" customHeight="1">
      <c r="D2079"/>
    </row>
    <row r="2080" spans="4:4" ht="22" customHeight="1">
      <c r="D2080"/>
    </row>
    <row r="2081" spans="4:4" ht="22" customHeight="1">
      <c r="D2081"/>
    </row>
    <row r="2082" spans="4:4" ht="22" customHeight="1">
      <c r="D2082"/>
    </row>
    <row r="2083" spans="4:4" ht="22" customHeight="1">
      <c r="D2083"/>
    </row>
    <row r="2084" spans="4:4" ht="22" customHeight="1">
      <c r="D2084"/>
    </row>
    <row r="2085" spans="4:4" ht="22" customHeight="1">
      <c r="D2085"/>
    </row>
    <row r="2086" spans="4:4" ht="22" customHeight="1">
      <c r="D2086"/>
    </row>
    <row r="2087" spans="4:4" ht="22" customHeight="1">
      <c r="D2087"/>
    </row>
    <row r="2088" spans="4:4" ht="22" customHeight="1">
      <c r="D2088"/>
    </row>
    <row r="2089" spans="4:4" ht="22" customHeight="1">
      <c r="D2089"/>
    </row>
    <row r="2090" spans="4:4" ht="22" customHeight="1">
      <c r="D2090"/>
    </row>
    <row r="2091" spans="4:4" ht="22" customHeight="1">
      <c r="D2091"/>
    </row>
    <row r="2092" spans="4:4" ht="22" customHeight="1">
      <c r="D2092"/>
    </row>
    <row r="2093" spans="4:4" ht="22" customHeight="1">
      <c r="D2093"/>
    </row>
    <row r="2094" spans="4:4" ht="22" customHeight="1">
      <c r="D2094"/>
    </row>
    <row r="2095" spans="4:4" ht="22" customHeight="1">
      <c r="D2095"/>
    </row>
    <row r="2096" spans="4:4" ht="22" customHeight="1">
      <c r="D2096"/>
    </row>
    <row r="2097" spans="4:4" ht="22" customHeight="1">
      <c r="D2097"/>
    </row>
    <row r="2098" spans="4:4" ht="22" customHeight="1">
      <c r="D2098"/>
    </row>
    <row r="2099" spans="4:4" ht="22" customHeight="1">
      <c r="D2099"/>
    </row>
    <row r="2100" spans="4:4" ht="22" customHeight="1">
      <c r="D2100"/>
    </row>
    <row r="2101" spans="4:4" ht="22" customHeight="1">
      <c r="D2101"/>
    </row>
    <row r="2102" spans="4:4" ht="22" customHeight="1">
      <c r="D2102"/>
    </row>
    <row r="2103" spans="4:4" ht="22" customHeight="1">
      <c r="D2103"/>
    </row>
    <row r="2104" spans="4:4" ht="22" customHeight="1">
      <c r="D2104"/>
    </row>
    <row r="2105" spans="4:4" ht="22" customHeight="1">
      <c r="D2105"/>
    </row>
    <row r="2106" spans="4:4" ht="22" customHeight="1">
      <c r="D2106"/>
    </row>
    <row r="2107" spans="4:4" ht="22" customHeight="1">
      <c r="D2107"/>
    </row>
    <row r="2108" spans="4:4" ht="22" customHeight="1">
      <c r="D2108"/>
    </row>
    <row r="2109" spans="4:4" ht="22" customHeight="1">
      <c r="D2109"/>
    </row>
    <row r="2110" spans="4:4" ht="22" customHeight="1">
      <c r="D2110"/>
    </row>
    <row r="2111" spans="4:4" ht="22" customHeight="1">
      <c r="D2111"/>
    </row>
    <row r="2112" spans="4:4" ht="22" customHeight="1">
      <c r="D2112"/>
    </row>
    <row r="2113" spans="4:4" ht="22" customHeight="1">
      <c r="D2113"/>
    </row>
    <row r="2114" spans="4:4" ht="22" customHeight="1">
      <c r="D2114"/>
    </row>
    <row r="2115" spans="4:4" ht="22" customHeight="1">
      <c r="D2115"/>
    </row>
    <row r="2116" spans="4:4" ht="22" customHeight="1">
      <c r="D2116"/>
    </row>
    <row r="2117" spans="4:4" ht="22" customHeight="1">
      <c r="D2117"/>
    </row>
    <row r="2118" spans="4:4" ht="22" customHeight="1">
      <c r="D2118"/>
    </row>
    <row r="2119" spans="4:4" ht="22" customHeight="1">
      <c r="D2119"/>
    </row>
    <row r="2120" spans="4:4" ht="22" customHeight="1">
      <c r="D2120"/>
    </row>
    <row r="2121" spans="4:4" ht="22" customHeight="1">
      <c r="D2121"/>
    </row>
    <row r="2122" spans="4:4" ht="22" customHeight="1">
      <c r="D2122"/>
    </row>
    <row r="2123" spans="4:4" ht="22" customHeight="1">
      <c r="D2123"/>
    </row>
    <row r="2124" spans="4:4" ht="22" customHeight="1">
      <c r="D2124"/>
    </row>
    <row r="2125" spans="4:4" ht="22" customHeight="1">
      <c r="D2125"/>
    </row>
    <row r="2126" spans="4:4" ht="22" customHeight="1">
      <c r="D2126"/>
    </row>
    <row r="2127" spans="4:4" ht="22" customHeight="1">
      <c r="D2127"/>
    </row>
    <row r="2128" spans="4:4" ht="22" customHeight="1">
      <c r="D2128"/>
    </row>
    <row r="2129" spans="4:4" ht="22" customHeight="1">
      <c r="D2129"/>
    </row>
    <row r="2130" spans="4:4" ht="22" customHeight="1">
      <c r="D2130"/>
    </row>
    <row r="2131" spans="4:4" ht="22" customHeight="1">
      <c r="D2131"/>
    </row>
    <row r="2132" spans="4:4" ht="22" customHeight="1">
      <c r="D2132"/>
    </row>
    <row r="2133" spans="4:4" ht="22" customHeight="1">
      <c r="D2133"/>
    </row>
    <row r="2134" spans="4:4" ht="22" customHeight="1">
      <c r="D2134"/>
    </row>
    <row r="2135" spans="4:4" ht="22" customHeight="1">
      <c r="D2135"/>
    </row>
    <row r="2136" spans="4:4" ht="22" customHeight="1">
      <c r="D2136"/>
    </row>
    <row r="2137" spans="4:4" ht="22" customHeight="1">
      <c r="D2137"/>
    </row>
    <row r="2138" spans="4:4" ht="22" customHeight="1">
      <c r="D2138"/>
    </row>
    <row r="2139" spans="4:4" ht="22" customHeight="1">
      <c r="D2139"/>
    </row>
    <row r="2140" spans="4:4" ht="22" customHeight="1">
      <c r="D2140"/>
    </row>
    <row r="2141" spans="4:4" ht="22" customHeight="1">
      <c r="D2141"/>
    </row>
    <row r="2142" spans="4:4" ht="22" customHeight="1">
      <c r="D2142"/>
    </row>
    <row r="2143" spans="4:4" ht="22" customHeight="1">
      <c r="D2143"/>
    </row>
    <row r="2144" spans="4:4" ht="22" customHeight="1">
      <c r="D2144"/>
    </row>
    <row r="2145" spans="4:4" ht="22" customHeight="1">
      <c r="D2145"/>
    </row>
    <row r="2146" spans="4:4" ht="22" customHeight="1">
      <c r="D2146"/>
    </row>
    <row r="2147" spans="4:4" ht="22" customHeight="1">
      <c r="D2147"/>
    </row>
    <row r="2148" spans="4:4" ht="22" customHeight="1">
      <c r="D2148"/>
    </row>
    <row r="2149" spans="4:4" ht="22" customHeight="1">
      <c r="D2149"/>
    </row>
    <row r="2150" spans="4:4" ht="22" customHeight="1">
      <c r="D2150"/>
    </row>
    <row r="2151" spans="4:4" ht="22" customHeight="1">
      <c r="D2151"/>
    </row>
    <row r="2152" spans="4:4" ht="22" customHeight="1">
      <c r="D2152"/>
    </row>
    <row r="2153" spans="4:4" ht="22" customHeight="1">
      <c r="D2153"/>
    </row>
    <row r="2154" spans="4:4" ht="22" customHeight="1">
      <c r="D2154"/>
    </row>
    <row r="2155" spans="4:4" ht="22" customHeight="1">
      <c r="D2155"/>
    </row>
    <row r="2156" spans="4:4" ht="22" customHeight="1">
      <c r="D2156"/>
    </row>
    <row r="2157" spans="4:4" ht="22" customHeight="1">
      <c r="D2157"/>
    </row>
    <row r="2158" spans="4:4" ht="22" customHeight="1">
      <c r="D2158"/>
    </row>
    <row r="2159" spans="4:4" ht="22" customHeight="1">
      <c r="D2159"/>
    </row>
    <row r="2160" spans="4:4" ht="22" customHeight="1">
      <c r="D2160"/>
    </row>
    <row r="2161" spans="4:4" ht="22" customHeight="1">
      <c r="D2161"/>
    </row>
    <row r="2162" spans="4:4" ht="22" customHeight="1">
      <c r="D2162"/>
    </row>
    <row r="2163" spans="4:4" ht="22" customHeight="1">
      <c r="D2163"/>
    </row>
    <row r="2164" spans="4:4" ht="22" customHeight="1">
      <c r="D2164"/>
    </row>
    <row r="2165" spans="4:4" ht="22" customHeight="1">
      <c r="D2165"/>
    </row>
    <row r="2166" spans="4:4" ht="22" customHeight="1">
      <c r="D2166"/>
    </row>
    <row r="2167" spans="4:4" ht="22" customHeight="1">
      <c r="D2167"/>
    </row>
    <row r="2168" spans="4:4" ht="22" customHeight="1">
      <c r="D2168"/>
    </row>
    <row r="2169" spans="4:4" ht="22" customHeight="1">
      <c r="D2169"/>
    </row>
    <row r="2170" spans="4:4" ht="22" customHeight="1">
      <c r="D2170"/>
    </row>
    <row r="2171" spans="4:4" ht="22" customHeight="1">
      <c r="D2171"/>
    </row>
    <row r="2172" spans="4:4" ht="22" customHeight="1">
      <c r="D2172"/>
    </row>
    <row r="2173" spans="4:4" ht="22" customHeight="1">
      <c r="D2173"/>
    </row>
    <row r="2174" spans="4:4" ht="22" customHeight="1">
      <c r="D2174"/>
    </row>
    <row r="2175" spans="4:4" ht="22" customHeight="1">
      <c r="D2175"/>
    </row>
    <row r="2176" spans="4:4" ht="22" customHeight="1">
      <c r="D2176"/>
    </row>
    <row r="2177" spans="4:4" ht="22" customHeight="1">
      <c r="D2177"/>
    </row>
    <row r="2178" spans="4:4" ht="22" customHeight="1">
      <c r="D2178"/>
    </row>
    <row r="2179" spans="4:4" ht="22" customHeight="1">
      <c r="D2179"/>
    </row>
    <row r="2180" spans="4:4" ht="22" customHeight="1">
      <c r="D2180"/>
    </row>
    <row r="2181" spans="4:4" ht="22" customHeight="1">
      <c r="D2181"/>
    </row>
    <row r="2182" spans="4:4" ht="22" customHeight="1">
      <c r="D2182"/>
    </row>
    <row r="2183" spans="4:4" ht="22" customHeight="1">
      <c r="D2183"/>
    </row>
    <row r="2184" spans="4:4" ht="22" customHeight="1">
      <c r="D2184"/>
    </row>
    <row r="2185" spans="4:4" ht="22" customHeight="1">
      <c r="D2185"/>
    </row>
    <row r="2186" spans="4:4" ht="22" customHeight="1">
      <c r="D2186"/>
    </row>
    <row r="2187" spans="4:4" ht="22" customHeight="1">
      <c r="D2187"/>
    </row>
    <row r="2188" spans="4:4" ht="22" customHeight="1">
      <c r="D2188"/>
    </row>
    <row r="2189" spans="4:4" ht="22" customHeight="1">
      <c r="D2189"/>
    </row>
    <row r="2190" spans="4:4" ht="22" customHeight="1">
      <c r="D2190"/>
    </row>
    <row r="2191" spans="4:4" ht="22" customHeight="1">
      <c r="D2191"/>
    </row>
    <row r="2192" spans="4:4" ht="22" customHeight="1">
      <c r="D2192"/>
    </row>
    <row r="2193" spans="4:4" ht="22" customHeight="1">
      <c r="D2193"/>
    </row>
    <row r="2194" spans="4:4" ht="22" customHeight="1">
      <c r="D2194"/>
    </row>
    <row r="2195" spans="4:4" ht="22" customHeight="1">
      <c r="D2195"/>
    </row>
    <row r="2196" spans="4:4" ht="22" customHeight="1">
      <c r="D2196"/>
    </row>
    <row r="2197" spans="4:4" ht="22" customHeight="1">
      <c r="D2197"/>
    </row>
    <row r="2198" spans="4:4" ht="22" customHeight="1">
      <c r="D2198"/>
    </row>
    <row r="2199" spans="4:4" ht="22" customHeight="1">
      <c r="D2199"/>
    </row>
    <row r="2200" spans="4:4" ht="22" customHeight="1">
      <c r="D2200"/>
    </row>
    <row r="2201" spans="4:4" ht="22" customHeight="1">
      <c r="D2201"/>
    </row>
    <row r="2202" spans="4:4" ht="22" customHeight="1">
      <c r="D2202"/>
    </row>
    <row r="2203" spans="4:4" ht="22" customHeight="1">
      <c r="D2203"/>
    </row>
    <row r="2204" spans="4:4" ht="22" customHeight="1">
      <c r="D2204"/>
    </row>
    <row r="2205" spans="4:4" ht="22" customHeight="1">
      <c r="D2205"/>
    </row>
    <row r="2206" spans="4:4" ht="22" customHeight="1">
      <c r="D2206"/>
    </row>
    <row r="2207" spans="4:4" ht="22" customHeight="1">
      <c r="D2207"/>
    </row>
    <row r="2208" spans="4:4" ht="22" customHeight="1">
      <c r="D2208"/>
    </row>
    <row r="2209" spans="4:4" ht="22" customHeight="1">
      <c r="D2209"/>
    </row>
    <row r="2210" spans="4:4" ht="22" customHeight="1">
      <c r="D2210"/>
    </row>
    <row r="2211" spans="4:4" ht="22" customHeight="1">
      <c r="D2211"/>
    </row>
    <row r="2212" spans="4:4" ht="22" customHeight="1">
      <c r="D2212"/>
    </row>
    <row r="2213" spans="4:4" ht="22" customHeight="1">
      <c r="D2213"/>
    </row>
    <row r="2214" spans="4:4" ht="22" customHeight="1">
      <c r="D2214"/>
    </row>
    <row r="2215" spans="4:4" ht="22" customHeight="1">
      <c r="D2215"/>
    </row>
    <row r="2216" spans="4:4" ht="22" customHeight="1">
      <c r="D2216"/>
    </row>
    <row r="2217" spans="4:4" ht="22" customHeight="1">
      <c r="D2217"/>
    </row>
    <row r="2218" spans="4:4" ht="22" customHeight="1">
      <c r="D2218"/>
    </row>
    <row r="2219" spans="4:4" ht="22" customHeight="1">
      <c r="D2219"/>
    </row>
    <row r="2220" spans="4:4" ht="22" customHeight="1">
      <c r="D2220"/>
    </row>
    <row r="2221" spans="4:4" ht="22" customHeight="1">
      <c r="D2221"/>
    </row>
    <row r="2222" spans="4:4" ht="22" customHeight="1">
      <c r="D2222"/>
    </row>
    <row r="2223" spans="4:4" ht="22" customHeight="1">
      <c r="D2223"/>
    </row>
    <row r="2224" spans="4:4" ht="22" customHeight="1">
      <c r="D2224"/>
    </row>
    <row r="2225" spans="4:4" ht="22" customHeight="1">
      <c r="D2225"/>
    </row>
    <row r="2226" spans="4:4" ht="22" customHeight="1">
      <c r="D2226"/>
    </row>
    <row r="2227" spans="4:4" ht="22" customHeight="1">
      <c r="D2227"/>
    </row>
    <row r="2228" spans="4:4" ht="22" customHeight="1">
      <c r="D2228"/>
    </row>
    <row r="2229" spans="4:4" ht="22" customHeight="1">
      <c r="D2229"/>
    </row>
    <row r="2230" spans="4:4" ht="22" customHeight="1">
      <c r="D2230"/>
    </row>
    <row r="2231" spans="4:4" ht="22" customHeight="1">
      <c r="D2231"/>
    </row>
    <row r="2232" spans="4:4" ht="22" customHeight="1">
      <c r="D2232"/>
    </row>
    <row r="2233" spans="4:4" ht="22" customHeight="1">
      <c r="D2233"/>
    </row>
    <row r="2234" spans="4:4" ht="22" customHeight="1">
      <c r="D2234"/>
    </row>
    <row r="2235" spans="4:4" ht="22" customHeight="1">
      <c r="D2235"/>
    </row>
    <row r="2236" spans="4:4" ht="22" customHeight="1">
      <c r="D2236"/>
    </row>
    <row r="2237" spans="4:4" ht="22" customHeight="1">
      <c r="D2237"/>
    </row>
    <row r="2238" spans="4:4" ht="22" customHeight="1">
      <c r="D2238"/>
    </row>
    <row r="2239" spans="4:4" ht="22" customHeight="1">
      <c r="D2239"/>
    </row>
    <row r="2240" spans="4:4" ht="22" customHeight="1">
      <c r="D2240"/>
    </row>
    <row r="2241" spans="4:4" ht="22" customHeight="1">
      <c r="D2241"/>
    </row>
    <row r="2242" spans="4:4" ht="22" customHeight="1">
      <c r="D2242"/>
    </row>
    <row r="2243" spans="4:4" ht="22" customHeight="1">
      <c r="D2243"/>
    </row>
    <row r="2244" spans="4:4" ht="22" customHeight="1">
      <c r="D2244"/>
    </row>
    <row r="2245" spans="4:4" ht="22" customHeight="1">
      <c r="D2245"/>
    </row>
    <row r="2246" spans="4:4" ht="22" customHeight="1">
      <c r="D2246"/>
    </row>
    <row r="2247" spans="4:4" ht="22" customHeight="1">
      <c r="D2247"/>
    </row>
    <row r="2248" spans="4:4" ht="22" customHeight="1">
      <c r="D2248"/>
    </row>
    <row r="2249" spans="4:4" ht="22" customHeight="1">
      <c r="D2249"/>
    </row>
    <row r="2250" spans="4:4" ht="22" customHeight="1">
      <c r="D2250"/>
    </row>
    <row r="2251" spans="4:4" ht="22" customHeight="1">
      <c r="D2251"/>
    </row>
    <row r="2252" spans="4:4" ht="22" customHeight="1">
      <c r="D2252"/>
    </row>
    <row r="2253" spans="4:4" ht="22" customHeight="1">
      <c r="D2253"/>
    </row>
    <row r="2254" spans="4:4" ht="22" customHeight="1">
      <c r="D2254"/>
    </row>
    <row r="2255" spans="4:4" ht="22" customHeight="1">
      <c r="D2255"/>
    </row>
    <row r="2256" spans="4:4" ht="22" customHeight="1">
      <c r="D2256"/>
    </row>
    <row r="2257" spans="4:4" ht="22" customHeight="1">
      <c r="D2257"/>
    </row>
    <row r="2258" spans="4:4" ht="22" customHeight="1">
      <c r="D2258"/>
    </row>
    <row r="2259" spans="4:4" ht="22" customHeight="1">
      <c r="D2259"/>
    </row>
    <row r="2260" spans="4:4" ht="22" customHeight="1">
      <c r="D2260"/>
    </row>
    <row r="2261" spans="4:4" ht="22" customHeight="1">
      <c r="D2261"/>
    </row>
    <row r="2262" spans="4:4" ht="22" customHeight="1">
      <c r="D2262"/>
    </row>
    <row r="2263" spans="4:4" ht="22" customHeight="1">
      <c r="D2263"/>
    </row>
    <row r="2264" spans="4:4" ht="22" customHeight="1">
      <c r="D2264"/>
    </row>
    <row r="2265" spans="4:4" ht="22" customHeight="1">
      <c r="D2265"/>
    </row>
    <row r="2266" spans="4:4" ht="22" customHeight="1">
      <c r="D2266"/>
    </row>
    <row r="2267" spans="4:4" ht="22" customHeight="1">
      <c r="D2267"/>
    </row>
    <row r="2268" spans="4:4" ht="22" customHeight="1">
      <c r="D2268"/>
    </row>
    <row r="2269" spans="4:4" ht="22" customHeight="1">
      <c r="D2269"/>
    </row>
    <row r="2270" spans="4:4" ht="22" customHeight="1">
      <c r="D2270"/>
    </row>
    <row r="2271" spans="4:4" ht="22" customHeight="1">
      <c r="D2271"/>
    </row>
    <row r="2272" spans="4:4" ht="22" customHeight="1">
      <c r="D2272"/>
    </row>
    <row r="2273" spans="4:4" ht="22" customHeight="1">
      <c r="D2273"/>
    </row>
    <row r="2274" spans="4:4" ht="22" customHeight="1">
      <c r="D2274"/>
    </row>
    <row r="2275" spans="4:4" ht="22" customHeight="1">
      <c r="D2275"/>
    </row>
    <row r="2276" spans="4:4" ht="22" customHeight="1">
      <c r="D2276"/>
    </row>
    <row r="2277" spans="4:4" ht="22" customHeight="1">
      <c r="D2277"/>
    </row>
    <row r="2278" spans="4:4" ht="22" customHeight="1">
      <c r="D2278"/>
    </row>
    <row r="2279" spans="4:4" ht="22" customHeight="1">
      <c r="D2279"/>
    </row>
    <row r="2280" spans="4:4" ht="22" customHeight="1">
      <c r="D2280"/>
    </row>
    <row r="2281" spans="4:4" ht="22" customHeight="1">
      <c r="D2281"/>
    </row>
    <row r="2282" spans="4:4" ht="22" customHeight="1">
      <c r="D2282"/>
    </row>
    <row r="2283" spans="4:4" ht="22" customHeight="1">
      <c r="D2283"/>
    </row>
    <row r="2284" spans="4:4" ht="22" customHeight="1">
      <c r="D2284"/>
    </row>
    <row r="2285" spans="4:4" ht="22" customHeight="1">
      <c r="D2285"/>
    </row>
    <row r="2286" spans="4:4" ht="22" customHeight="1">
      <c r="D2286"/>
    </row>
    <row r="2287" spans="4:4" ht="22" customHeight="1">
      <c r="D2287"/>
    </row>
    <row r="2288" spans="4:4" ht="22" customHeight="1">
      <c r="D2288"/>
    </row>
    <row r="2289" spans="4:4" ht="22" customHeight="1">
      <c r="D2289"/>
    </row>
    <row r="2290" spans="4:4" ht="22" customHeight="1">
      <c r="D2290"/>
    </row>
    <row r="2291" spans="4:4" ht="22" customHeight="1">
      <c r="D2291"/>
    </row>
    <row r="2292" spans="4:4" ht="22" customHeight="1">
      <c r="D2292"/>
    </row>
    <row r="2293" spans="4:4" ht="22" customHeight="1">
      <c r="D2293"/>
    </row>
    <row r="2294" spans="4:4" ht="22" customHeight="1">
      <c r="D2294"/>
    </row>
    <row r="2295" spans="4:4" ht="22" customHeight="1">
      <c r="D2295"/>
    </row>
    <row r="2296" spans="4:4" ht="22" customHeight="1">
      <c r="D2296"/>
    </row>
    <row r="2297" spans="4:4" ht="22" customHeight="1">
      <c r="D2297"/>
    </row>
    <row r="2298" spans="4:4" ht="22" customHeight="1">
      <c r="D2298"/>
    </row>
    <row r="2299" spans="4:4" ht="22" customHeight="1">
      <c r="D2299"/>
    </row>
    <row r="2300" spans="4:4" ht="22" customHeight="1">
      <c r="D2300"/>
    </row>
    <row r="2301" spans="4:4" ht="22" customHeight="1">
      <c r="D2301"/>
    </row>
    <row r="2302" spans="4:4" ht="22" customHeight="1">
      <c r="D2302"/>
    </row>
    <row r="2303" spans="4:4" ht="22" customHeight="1">
      <c r="D2303"/>
    </row>
    <row r="2304" spans="4:4" ht="22" customHeight="1">
      <c r="D2304"/>
    </row>
    <row r="2305" spans="4:4" ht="22" customHeight="1">
      <c r="D2305"/>
    </row>
    <row r="2306" spans="4:4" ht="22" customHeight="1">
      <c r="D2306"/>
    </row>
    <row r="2307" spans="4:4" ht="22" customHeight="1">
      <c r="D2307"/>
    </row>
    <row r="2308" spans="4:4" ht="22" customHeight="1">
      <c r="D2308"/>
    </row>
    <row r="2309" spans="4:4" ht="22" customHeight="1">
      <c r="D2309"/>
    </row>
    <row r="2310" spans="4:4" ht="22" customHeight="1">
      <c r="D2310"/>
    </row>
    <row r="2311" spans="4:4" ht="22" customHeight="1">
      <c r="D2311"/>
    </row>
    <row r="2312" spans="4:4" ht="22" customHeight="1">
      <c r="D2312"/>
    </row>
    <row r="2313" spans="4:4" ht="22" customHeight="1">
      <c r="D2313"/>
    </row>
    <row r="2314" spans="4:4" ht="22" customHeight="1">
      <c r="D2314"/>
    </row>
    <row r="2315" spans="4:4" ht="22" customHeight="1">
      <c r="D2315"/>
    </row>
    <row r="2316" spans="4:4" ht="22" customHeight="1">
      <c r="D2316"/>
    </row>
    <row r="2317" spans="4:4" ht="22" customHeight="1">
      <c r="D2317"/>
    </row>
    <row r="2318" spans="4:4" ht="22" customHeight="1">
      <c r="D2318"/>
    </row>
    <row r="2319" spans="4:4" ht="22" customHeight="1">
      <c r="D2319"/>
    </row>
    <row r="2320" spans="4:4" ht="22" customHeight="1">
      <c r="D2320"/>
    </row>
    <row r="2321" spans="4:4" ht="22" customHeight="1">
      <c r="D2321"/>
    </row>
    <row r="2322" spans="4:4" ht="22" customHeight="1">
      <c r="D2322"/>
    </row>
    <row r="2323" spans="4:4" ht="22" customHeight="1">
      <c r="D2323"/>
    </row>
    <row r="2324" spans="4:4" ht="22" customHeight="1">
      <c r="D2324"/>
    </row>
  </sheetData>
  <autoFilter ref="A1:D1" xr:uid="{EB69E639-655C-DE4D-BE74-ECA1EFBB406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46C3-81DD-7840-B03E-392704D7BA08}">
  <sheetPr codeName="Feuil14">
    <tabColor theme="0"/>
  </sheetPr>
  <dimension ref="A1:AD147"/>
  <sheetViews>
    <sheetView workbookViewId="0">
      <selection activeCell="N22" sqref="N22"/>
    </sheetView>
  </sheetViews>
  <sheetFormatPr baseColWidth="10" defaultColWidth="11" defaultRowHeight="24" customHeight="1"/>
  <cols>
    <col min="1" max="1" width="18.1640625" style="3" customWidth="1"/>
    <col min="2" max="2" width="8.33203125" style="3" customWidth="1"/>
    <col min="3" max="3" width="15.83203125" style="3" customWidth="1"/>
    <col min="4" max="30" width="10.83203125" style="3"/>
  </cols>
  <sheetData>
    <row r="1" spans="1:9" s="3" customFormat="1" ht="24" customHeight="1">
      <c r="A1" s="357" t="s">
        <v>432</v>
      </c>
      <c r="B1" s="358" t="s">
        <v>433</v>
      </c>
      <c r="C1" s="357" t="s">
        <v>434</v>
      </c>
      <c r="D1" s="357"/>
      <c r="E1" s="357"/>
      <c r="F1" s="5"/>
      <c r="G1" s="5"/>
    </row>
    <row r="2" spans="1:9" s="3" customFormat="1" ht="24" customHeight="1">
      <c r="A2" s="357"/>
      <c r="B2" s="358"/>
      <c r="C2" s="8" t="s">
        <v>435</v>
      </c>
      <c r="D2" s="8" t="s">
        <v>436</v>
      </c>
      <c r="E2" s="8" t="s">
        <v>437</v>
      </c>
      <c r="F2" s="5"/>
      <c r="G2" s="5"/>
    </row>
    <row r="3" spans="1:9" s="3" customFormat="1" ht="24" customHeight="1">
      <c r="A3" s="9" t="s">
        <v>438</v>
      </c>
      <c r="B3" s="10" t="s">
        <v>439</v>
      </c>
      <c r="C3" s="4">
        <v>1</v>
      </c>
      <c r="D3" s="1">
        <v>1</v>
      </c>
      <c r="E3" s="1">
        <v>1</v>
      </c>
      <c r="F3" s="5"/>
      <c r="G3" s="5"/>
    </row>
    <row r="4" spans="1:9" s="3" customFormat="1" ht="24" customHeight="1">
      <c r="A4" s="9" t="s">
        <v>440</v>
      </c>
      <c r="B4" s="10" t="s">
        <v>441</v>
      </c>
      <c r="C4" s="1">
        <v>21</v>
      </c>
      <c r="D4" s="1">
        <v>25</v>
      </c>
      <c r="E4" s="1">
        <v>28</v>
      </c>
      <c r="F4" s="5"/>
      <c r="G4" s="5"/>
    </row>
    <row r="5" spans="1:9" s="3" customFormat="1" ht="24" customHeight="1">
      <c r="A5" s="9" t="s">
        <v>442</v>
      </c>
      <c r="B5" s="10" t="s">
        <v>443</v>
      </c>
      <c r="C5" s="4">
        <v>310</v>
      </c>
      <c r="D5" s="1">
        <v>298</v>
      </c>
      <c r="E5" s="1">
        <v>265</v>
      </c>
      <c r="F5" s="5"/>
      <c r="G5" s="5"/>
    </row>
    <row r="6" spans="1:9" s="3" customFormat="1" ht="24" customHeight="1">
      <c r="A6" s="5"/>
      <c r="B6" s="11"/>
      <c r="C6" s="5"/>
      <c r="D6" s="5"/>
      <c r="E6" s="5"/>
      <c r="F6" s="5"/>
      <c r="G6" s="5"/>
    </row>
    <row r="7" spans="1:9" s="3" customFormat="1" ht="24" customHeight="1">
      <c r="A7" s="24" t="s">
        <v>444</v>
      </c>
      <c r="B7" s="30">
        <v>1</v>
      </c>
      <c r="C7" s="26" t="s">
        <v>445</v>
      </c>
      <c r="D7" s="351" t="s">
        <v>446</v>
      </c>
      <c r="E7" s="352"/>
      <c r="F7" s="352"/>
      <c r="G7" s="352"/>
      <c r="H7" s="352"/>
      <c r="I7" s="353"/>
    </row>
    <row r="8" spans="1:9" s="3" customFormat="1" ht="24" customHeight="1">
      <c r="A8" s="24" t="s">
        <v>447</v>
      </c>
      <c r="B8" s="30">
        <v>1810</v>
      </c>
      <c r="C8" s="26" t="s">
        <v>448</v>
      </c>
      <c r="D8" s="351" t="s">
        <v>446</v>
      </c>
      <c r="E8" s="352"/>
      <c r="F8" s="352"/>
      <c r="G8" s="352"/>
      <c r="H8" s="352"/>
      <c r="I8" s="353"/>
    </row>
    <row r="9" spans="1:9" s="3" customFormat="1" ht="24" customHeight="1">
      <c r="A9" s="25" t="s">
        <v>449</v>
      </c>
      <c r="B9" s="30">
        <v>2800</v>
      </c>
      <c r="C9" s="26" t="s">
        <v>450</v>
      </c>
      <c r="D9" s="351" t="s">
        <v>446</v>
      </c>
      <c r="E9" s="352"/>
      <c r="F9" s="352"/>
      <c r="G9" s="352"/>
      <c r="H9" s="352"/>
      <c r="I9" s="353"/>
    </row>
    <row r="10" spans="1:9" s="3" customFormat="1" ht="24" customHeight="1">
      <c r="A10" s="25" t="s">
        <v>451</v>
      </c>
      <c r="B10" s="30">
        <v>4470</v>
      </c>
      <c r="C10" s="26" t="s">
        <v>452</v>
      </c>
      <c r="D10" s="351" t="s">
        <v>446</v>
      </c>
      <c r="E10" s="352"/>
      <c r="F10" s="352"/>
      <c r="G10" s="352"/>
      <c r="H10" s="352"/>
      <c r="I10" s="353"/>
    </row>
    <row r="11" spans="1:9" s="3" customFormat="1" ht="24" customHeight="1">
      <c r="A11" s="24" t="s">
        <v>453</v>
      </c>
      <c r="B11" s="30">
        <f>AVERAGE(B9:B10)</f>
        <v>3635</v>
      </c>
      <c r="C11" s="26" t="s">
        <v>454</v>
      </c>
      <c r="D11" s="356" t="s">
        <v>455</v>
      </c>
      <c r="E11" s="352"/>
      <c r="F11" s="352"/>
      <c r="G11" s="352"/>
      <c r="H11" s="352"/>
      <c r="I11" s="353"/>
    </row>
    <row r="12" spans="1:9" s="3" customFormat="1" ht="24" customHeight="1">
      <c r="A12" s="25" t="s">
        <v>456</v>
      </c>
      <c r="B12" s="30">
        <v>1300</v>
      </c>
      <c r="C12" s="26" t="s">
        <v>457</v>
      </c>
      <c r="D12" s="351" t="s">
        <v>446</v>
      </c>
      <c r="E12" s="352"/>
      <c r="F12" s="352"/>
      <c r="G12" s="352"/>
      <c r="H12" s="352"/>
      <c r="I12" s="353"/>
    </row>
    <row r="13" spans="1:9" s="3" customFormat="1" ht="24" customHeight="1">
      <c r="A13" s="25" t="s">
        <v>458</v>
      </c>
      <c r="B13" s="30">
        <f>52%*B10+44%*B9+4%*B12</f>
        <v>3608.4</v>
      </c>
      <c r="C13" s="26" t="s">
        <v>459</v>
      </c>
      <c r="D13" s="351" t="s">
        <v>460</v>
      </c>
      <c r="E13" s="352"/>
      <c r="F13" s="352"/>
      <c r="G13" s="352"/>
      <c r="H13" s="352"/>
      <c r="I13" s="353"/>
    </row>
    <row r="14" spans="1:9" s="3" customFormat="1" ht="24" customHeight="1">
      <c r="A14" s="25" t="s">
        <v>461</v>
      </c>
      <c r="B14" s="30">
        <v>675</v>
      </c>
      <c r="C14" s="26" t="s">
        <v>462</v>
      </c>
      <c r="D14" s="351" t="s">
        <v>446</v>
      </c>
      <c r="E14" s="352"/>
      <c r="F14" s="352"/>
      <c r="G14" s="352"/>
      <c r="H14" s="352"/>
      <c r="I14" s="353"/>
    </row>
    <row r="15" spans="1:9" s="3" customFormat="1" ht="24" customHeight="1">
      <c r="A15" s="24" t="s">
        <v>463</v>
      </c>
      <c r="B15" s="30">
        <f>52%*B12+25%*B9+23%*B14</f>
        <v>1531.25</v>
      </c>
      <c r="C15" s="26" t="s">
        <v>464</v>
      </c>
      <c r="D15" s="351" t="s">
        <v>465</v>
      </c>
      <c r="E15" s="354"/>
      <c r="F15" s="354"/>
      <c r="G15" s="354"/>
      <c r="H15" s="354"/>
      <c r="I15" s="355"/>
    </row>
    <row r="16" spans="1:9" s="3" customFormat="1" ht="24" customHeight="1">
      <c r="A16" s="25" t="s">
        <v>466</v>
      </c>
      <c r="B16" s="30">
        <f>50%*B9+50%*B14</f>
        <v>1737.5</v>
      </c>
      <c r="C16" s="26" t="s">
        <v>467</v>
      </c>
      <c r="D16" s="351" t="s">
        <v>446</v>
      </c>
      <c r="E16" s="352"/>
      <c r="F16" s="352"/>
      <c r="G16" s="352"/>
      <c r="H16" s="352"/>
      <c r="I16" s="353"/>
    </row>
    <row r="17" spans="1:9" s="3" customFormat="1" ht="24" customHeight="1">
      <c r="A17" s="27" t="s">
        <v>468</v>
      </c>
      <c r="B17" s="28">
        <v>631</v>
      </c>
      <c r="C17" s="29" t="s">
        <v>469</v>
      </c>
      <c r="D17" s="348" t="s">
        <v>470</v>
      </c>
      <c r="E17" s="349"/>
      <c r="F17" s="349"/>
      <c r="G17" s="349"/>
      <c r="H17" s="349"/>
      <c r="I17" s="350"/>
    </row>
    <row r="18" spans="1:9" s="3" customFormat="1" ht="23.25" customHeight="1">
      <c r="A18" s="27" t="s">
        <v>289</v>
      </c>
      <c r="B18" s="28">
        <v>0</v>
      </c>
      <c r="C18" s="29"/>
      <c r="D18" s="348"/>
      <c r="E18" s="349"/>
      <c r="F18" s="349"/>
      <c r="G18" s="349"/>
      <c r="H18" s="349"/>
      <c r="I18" s="350"/>
    </row>
    <row r="19" spans="1:9" s="3" customFormat="1" ht="24" customHeight="1">
      <c r="A19" s="27"/>
      <c r="B19" s="51"/>
      <c r="C19" s="9"/>
      <c r="D19" s="348"/>
      <c r="E19" s="349"/>
      <c r="F19" s="349"/>
      <c r="G19" s="349"/>
      <c r="H19" s="349"/>
      <c r="I19" s="350"/>
    </row>
    <row r="20" spans="1:9" s="3" customFormat="1" ht="24" customHeight="1">
      <c r="A20" s="12"/>
      <c r="B20" s="12"/>
      <c r="C20" s="12"/>
      <c r="D20" s="12"/>
      <c r="E20" s="12"/>
      <c r="F20" s="5"/>
      <c r="G20" s="5"/>
    </row>
    <row r="21" spans="1:9" s="3" customFormat="1" ht="24" customHeight="1">
      <c r="A21" s="12"/>
      <c r="B21" s="12"/>
      <c r="C21" s="12"/>
      <c r="D21" s="12"/>
      <c r="E21" s="12"/>
      <c r="F21" s="5"/>
      <c r="G21" s="5"/>
    </row>
    <row r="22" spans="1:9" s="3" customFormat="1" ht="24" customHeight="1">
      <c r="A22" s="5"/>
      <c r="B22" s="5"/>
      <c r="C22" s="5"/>
      <c r="D22" s="5"/>
      <c r="E22" s="5"/>
      <c r="F22" s="5"/>
      <c r="G22" s="5"/>
    </row>
    <row r="23" spans="1:9" s="3" customFormat="1" ht="24" customHeight="1">
      <c r="A23" s="5"/>
      <c r="B23" s="5"/>
      <c r="C23" s="5"/>
      <c r="D23" s="5"/>
      <c r="E23" s="5"/>
      <c r="F23" s="5"/>
      <c r="G23" s="5"/>
    </row>
    <row r="24" spans="1:9" s="3" customFormat="1" ht="24" customHeight="1">
      <c r="A24" s="5"/>
      <c r="B24" s="5"/>
      <c r="C24" s="5"/>
      <c r="D24" s="5"/>
      <c r="E24" s="5"/>
      <c r="F24" s="5"/>
      <c r="G24" s="5"/>
    </row>
    <row r="25" spans="1:9" s="3" customFormat="1" ht="24" customHeight="1"/>
    <row r="26" spans="1:9" s="3" customFormat="1" ht="24" customHeight="1"/>
    <row r="27" spans="1:9" s="3" customFormat="1" ht="24" customHeight="1"/>
    <row r="28" spans="1:9" s="3" customFormat="1" ht="24" customHeight="1"/>
    <row r="29" spans="1:9" s="3" customFormat="1" ht="24" customHeight="1"/>
    <row r="30" spans="1:9" s="3" customFormat="1" ht="24" customHeight="1"/>
    <row r="31" spans="1:9" s="3" customFormat="1" ht="24" customHeight="1"/>
    <row r="32" spans="1:9" s="3" customFormat="1" ht="24" customHeight="1"/>
    <row r="33" s="3" customFormat="1" ht="24" customHeight="1"/>
    <row r="34" s="3" customFormat="1" ht="24" customHeight="1"/>
    <row r="35" s="3" customFormat="1" ht="24" customHeight="1"/>
    <row r="36" s="3" customFormat="1" ht="24" customHeight="1"/>
    <row r="37" s="3" customFormat="1" ht="24" customHeight="1"/>
    <row r="38" s="3" customFormat="1" ht="24" customHeight="1"/>
    <row r="39" s="3" customFormat="1" ht="24" customHeight="1"/>
    <row r="40" s="3" customFormat="1" ht="24" customHeight="1"/>
    <row r="41" s="3" customFormat="1" ht="24" customHeight="1"/>
    <row r="42" s="3" customFormat="1" ht="24" customHeight="1"/>
    <row r="43" s="3" customFormat="1" ht="24" customHeight="1"/>
    <row r="44" s="3" customFormat="1" ht="24" customHeight="1"/>
    <row r="45" s="3" customFormat="1" ht="24" customHeight="1"/>
    <row r="46" s="3" customFormat="1" ht="24" customHeight="1"/>
    <row r="47" s="3" customFormat="1" ht="24" customHeight="1"/>
    <row r="48" s="3" customFormat="1" ht="24" customHeight="1"/>
    <row r="49" s="3" customFormat="1" ht="24" customHeight="1"/>
    <row r="50" s="3" customFormat="1" ht="24" customHeight="1"/>
    <row r="51" s="3" customFormat="1" ht="24" customHeight="1"/>
    <row r="52" s="3" customFormat="1" ht="24" customHeight="1"/>
    <row r="53" s="3" customFormat="1" ht="24" customHeight="1"/>
    <row r="54" s="3" customFormat="1" ht="24" customHeight="1"/>
    <row r="55" s="3" customFormat="1" ht="24" customHeight="1"/>
    <row r="56" s="3" customFormat="1" ht="24" customHeight="1"/>
    <row r="57" s="3" customFormat="1" ht="24" customHeight="1"/>
    <row r="58" s="3" customFormat="1" ht="24" customHeight="1"/>
    <row r="59" s="3" customFormat="1" ht="24" customHeight="1"/>
    <row r="60" s="3" customFormat="1" ht="24" customHeight="1"/>
    <row r="61" s="3" customFormat="1" ht="24" customHeight="1"/>
    <row r="62" s="3" customFormat="1" ht="24" customHeight="1"/>
    <row r="63" s="3" customFormat="1" ht="24" customHeight="1"/>
    <row r="64" s="3" customFormat="1" ht="24" customHeight="1"/>
    <row r="65" s="3" customFormat="1" ht="24" customHeight="1"/>
    <row r="66" s="3" customFormat="1" ht="24" customHeight="1"/>
    <row r="67" s="3" customFormat="1" ht="24" customHeight="1"/>
    <row r="68" s="3" customFormat="1" ht="24" customHeight="1"/>
    <row r="69" s="3" customFormat="1" ht="24" customHeight="1"/>
    <row r="70" s="3" customFormat="1" ht="24" customHeight="1"/>
    <row r="71" s="3" customFormat="1" ht="24" customHeight="1"/>
    <row r="72" s="3" customFormat="1" ht="24" customHeight="1"/>
    <row r="73" s="3" customFormat="1" ht="24" customHeight="1"/>
    <row r="74" s="3" customFormat="1" ht="24" customHeight="1"/>
    <row r="75" s="3" customFormat="1" ht="24" customHeight="1"/>
    <row r="76" s="3" customFormat="1" ht="24" customHeight="1"/>
    <row r="77" s="3" customFormat="1" ht="24" customHeight="1"/>
    <row r="78" s="3" customFormat="1" ht="24" customHeight="1"/>
    <row r="79" s="3" customFormat="1" ht="24" customHeight="1"/>
    <row r="80" s="3" customFormat="1" ht="24" customHeight="1"/>
    <row r="81" s="3" customFormat="1" ht="24" customHeight="1"/>
    <row r="82" s="3" customFormat="1" ht="24" customHeight="1"/>
    <row r="83" s="3" customFormat="1" ht="24" customHeight="1"/>
    <row r="84" s="3" customFormat="1" ht="24" customHeight="1"/>
    <row r="85" s="3" customFormat="1" ht="24" customHeight="1"/>
    <row r="86" s="3" customFormat="1" ht="24" customHeight="1"/>
    <row r="87" s="3" customFormat="1" ht="24" customHeight="1"/>
    <row r="88" s="3" customFormat="1" ht="24" customHeight="1"/>
    <row r="89" s="3" customFormat="1" ht="24" customHeight="1"/>
    <row r="90" s="3" customFormat="1" ht="24" customHeight="1"/>
    <row r="91" s="3" customFormat="1" ht="24" customHeight="1"/>
    <row r="92" s="3" customFormat="1" ht="24" customHeight="1"/>
    <row r="93" s="3" customFormat="1" ht="24" customHeight="1"/>
    <row r="94" s="3" customFormat="1" ht="24" customHeight="1"/>
    <row r="95" s="3" customFormat="1" ht="24" customHeight="1"/>
    <row r="96" s="3" customFormat="1" ht="24" customHeight="1"/>
    <row r="97" s="3" customFormat="1" ht="24" customHeight="1"/>
    <row r="98" s="3" customFormat="1" ht="24" customHeight="1"/>
    <row r="99" s="3" customFormat="1" ht="24" customHeight="1"/>
    <row r="100" s="3" customFormat="1" ht="24" customHeight="1"/>
    <row r="101" s="3" customFormat="1" ht="24" customHeight="1"/>
    <row r="102" s="3" customFormat="1" ht="24" customHeight="1"/>
    <row r="103" s="3" customFormat="1" ht="24" customHeight="1"/>
    <row r="104" s="3" customFormat="1" ht="24" customHeight="1"/>
    <row r="105" s="3" customFormat="1" ht="24" customHeight="1"/>
    <row r="106" s="3" customFormat="1" ht="24" customHeight="1"/>
    <row r="107" s="3" customFormat="1" ht="24" customHeight="1"/>
    <row r="108" s="3" customFormat="1" ht="24" customHeight="1"/>
    <row r="109" s="3" customFormat="1" ht="24" customHeight="1"/>
    <row r="110" s="3" customFormat="1" ht="24" customHeight="1"/>
    <row r="111" s="3" customFormat="1" ht="24" customHeight="1"/>
    <row r="112" s="3" customFormat="1" ht="24" customHeight="1"/>
    <row r="113" s="3" customFormat="1" ht="24" customHeight="1"/>
    <row r="114" s="3" customFormat="1" ht="24" customHeight="1"/>
    <row r="115" s="3" customFormat="1" ht="24" customHeight="1"/>
    <row r="116" s="3" customFormat="1" ht="24" customHeight="1"/>
    <row r="117" s="3" customFormat="1" ht="24" customHeight="1"/>
    <row r="118" s="3" customFormat="1" ht="24" customHeight="1"/>
    <row r="119" s="3" customFormat="1" ht="24" customHeight="1"/>
    <row r="120" s="3" customFormat="1" ht="24" customHeight="1"/>
    <row r="121" s="3" customFormat="1" ht="24" customHeight="1"/>
    <row r="122" s="3" customFormat="1" ht="24" customHeight="1"/>
    <row r="123" s="3" customFormat="1" ht="24" customHeight="1"/>
    <row r="124" s="3" customFormat="1" ht="24" customHeight="1"/>
    <row r="125" s="3" customFormat="1" ht="24" customHeight="1"/>
    <row r="126" s="3" customFormat="1" ht="24" customHeight="1"/>
    <row r="127" s="3" customFormat="1" ht="24" customHeight="1"/>
    <row r="128" s="3" customFormat="1" ht="24" customHeight="1"/>
    <row r="129" s="3" customFormat="1" ht="24" customHeight="1"/>
    <row r="130" s="3" customFormat="1" ht="24" customHeight="1"/>
    <row r="131" s="3" customFormat="1" ht="24" customHeight="1"/>
    <row r="132" s="3" customFormat="1" ht="24" customHeight="1"/>
    <row r="133" s="3" customFormat="1" ht="24" customHeight="1"/>
    <row r="134" s="3" customFormat="1" ht="24" customHeight="1"/>
    <row r="135" s="3" customFormat="1" ht="24" customHeight="1"/>
    <row r="136" s="3" customFormat="1" ht="24" customHeight="1"/>
    <row r="137" s="3" customFormat="1" ht="24" customHeight="1"/>
    <row r="138" s="3" customFormat="1" ht="24" customHeight="1"/>
    <row r="139" s="3" customFormat="1" ht="24" customHeight="1"/>
    <row r="140" s="3" customFormat="1" ht="24" customHeight="1"/>
    <row r="141" s="3" customFormat="1" ht="24" customHeight="1"/>
    <row r="142" s="3" customFormat="1" ht="24" customHeight="1"/>
    <row r="143" s="3" customFormat="1" ht="24" customHeight="1"/>
    <row r="144" s="3" customFormat="1" ht="24" customHeight="1"/>
    <row r="145" s="3" customFormat="1" ht="24" customHeight="1"/>
    <row r="146" s="3" customFormat="1" ht="24" customHeight="1"/>
    <row r="147" s="3" customFormat="1" ht="24" customHeight="1"/>
  </sheetData>
  <mergeCells count="16">
    <mergeCell ref="A1:A2"/>
    <mergeCell ref="B1:B2"/>
    <mergeCell ref="C1:E1"/>
    <mergeCell ref="D7:I7"/>
    <mergeCell ref="D8:I8"/>
    <mergeCell ref="D9:I9"/>
    <mergeCell ref="D10:I10"/>
    <mergeCell ref="D11:I11"/>
    <mergeCell ref="D12:I12"/>
    <mergeCell ref="D13:I13"/>
    <mergeCell ref="D19:I19"/>
    <mergeCell ref="D17:I17"/>
    <mergeCell ref="D14:I14"/>
    <mergeCell ref="D15:I15"/>
    <mergeCell ref="D16:I16"/>
    <mergeCell ref="D18:I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0CCF-8B9C-6C47-B98E-462F749CDB35}">
  <sheetPr codeName="Feuil3">
    <tabColor theme="1"/>
  </sheetPr>
  <dimension ref="A1:H10"/>
  <sheetViews>
    <sheetView zoomScale="115" zoomScaleNormal="115" workbookViewId="0">
      <pane ySplit="2" topLeftCell="A3" activePane="bottomLeft" state="frozen"/>
      <selection activeCell="G22" sqref="G22"/>
      <selection pane="bottomLeft" activeCell="B15" sqref="B15"/>
    </sheetView>
  </sheetViews>
  <sheetFormatPr baseColWidth="10" defaultColWidth="10.83203125" defaultRowHeight="28" customHeight="1"/>
  <cols>
    <col min="1" max="1" width="34.1640625" style="106" customWidth="1"/>
    <col min="2" max="2" width="71.33203125" style="106" customWidth="1"/>
    <col min="3" max="3" width="22.5" style="106" customWidth="1"/>
    <col min="4" max="4" width="40.1640625" style="107" customWidth="1"/>
    <col min="5" max="5" width="44.6640625" style="107" customWidth="1"/>
    <col min="6" max="6" width="24.5" style="107" customWidth="1"/>
    <col min="7" max="7" width="29.33203125" style="106" customWidth="1"/>
    <col min="8" max="8" width="10.83203125" style="107"/>
    <col min="9" max="16384" width="10.83203125" style="97"/>
  </cols>
  <sheetData>
    <row r="1" spans="1:8" ht="28" customHeight="1">
      <c r="A1" s="104" t="s">
        <v>15</v>
      </c>
      <c r="B1" s="105"/>
    </row>
    <row r="2" spans="1:8" s="99" customFormat="1" ht="28" customHeight="1">
      <c r="A2" s="104" t="s">
        <v>16</v>
      </c>
      <c r="B2" s="105"/>
      <c r="H2" s="107"/>
    </row>
    <row r="3" spans="1:8" ht="28" customHeight="1">
      <c r="A3" s="104" t="s">
        <v>17</v>
      </c>
      <c r="B3" s="108"/>
    </row>
    <row r="4" spans="1:8" ht="28" customHeight="1">
      <c r="A4" s="104" t="s">
        <v>18</v>
      </c>
      <c r="B4" s="108"/>
    </row>
    <row r="5" spans="1:8" ht="28" customHeight="1">
      <c r="A5" s="109" t="s">
        <v>19</v>
      </c>
      <c r="B5" s="108"/>
    </row>
    <row r="6" spans="1:8" ht="28" customHeight="1">
      <c r="A6" s="109" t="s">
        <v>20</v>
      </c>
      <c r="B6" s="108"/>
    </row>
    <row r="7" spans="1:8" ht="28" customHeight="1">
      <c r="A7" s="109" t="s">
        <v>21</v>
      </c>
      <c r="B7" s="108"/>
    </row>
    <row r="8" spans="1:8" ht="28" customHeight="1">
      <c r="A8" s="245" t="s">
        <v>488</v>
      </c>
      <c r="B8" s="110"/>
    </row>
    <row r="9" spans="1:8" ht="28" customHeight="1">
      <c r="A9" s="217" t="s">
        <v>22</v>
      </c>
      <c r="B9" s="108"/>
    </row>
    <row r="10" spans="1:8" ht="28" customHeight="1">
      <c r="A10" s="109" t="s">
        <v>23</v>
      </c>
      <c r="B10" s="108"/>
    </row>
  </sheetData>
  <sheetProtection algorithmName="SHA-512" hashValue="3rH7lHM3oSUB4AMLjK705ulVZdzuF/EhRPhS9iNRa4CamdEzrx80yzaq+aDw/B+i7+x6b658SbiZMnt72y8Kvg==" saltValue="IN+8qM7/ziVGcGWaTkCS8A==" spinCount="100000" sheet="1" objects="1" scenarios="1"/>
  <phoneticPr fontId="14"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3936-4ED1-3E47-8D22-20B1F64EAE05}">
  <sheetPr codeName="Feuil5">
    <tabColor theme="4"/>
  </sheetPr>
  <dimension ref="A1:R60"/>
  <sheetViews>
    <sheetView zoomScale="90" zoomScaleNormal="90" workbookViewId="0">
      <pane ySplit="2" topLeftCell="A3" activePane="bottomLeft" state="frozen"/>
      <selection pane="bottomLeft" activeCell="P11" sqref="P11"/>
    </sheetView>
  </sheetViews>
  <sheetFormatPr baseColWidth="10" defaultColWidth="10.83203125" defaultRowHeight="34" customHeight="1"/>
  <cols>
    <col min="1" max="1" width="13.6640625" style="106" customWidth="1"/>
    <col min="2" max="2" width="24.6640625" style="98" customWidth="1"/>
    <col min="3" max="3" width="26.83203125" style="98" customWidth="1"/>
    <col min="4" max="5" width="17.33203125" style="98" customWidth="1"/>
    <col min="6" max="7" width="14.1640625" style="107" customWidth="1"/>
    <col min="8" max="8" width="17.33203125" style="107" customWidth="1"/>
    <col min="9" max="9" width="14.5" style="107" customWidth="1"/>
    <col min="10" max="11" width="15.5" style="107" customWidth="1"/>
    <col min="12" max="12" width="10.83203125" style="98"/>
    <col min="13" max="13" width="10.83203125" style="107"/>
    <col min="14" max="14" width="10.83203125" style="97"/>
    <col min="15" max="15" width="10" style="97" customWidth="1"/>
    <col min="16" max="16" width="125.6640625" style="100" customWidth="1"/>
    <col min="17" max="17" width="10.83203125" style="97"/>
    <col min="18" max="18" width="88.1640625" style="97" bestFit="1" customWidth="1"/>
    <col min="19" max="16384" width="10.83203125" style="97"/>
  </cols>
  <sheetData>
    <row r="1" spans="1:16" s="112" customFormat="1" ht="34" customHeight="1">
      <c r="A1" s="364" t="s">
        <v>24</v>
      </c>
      <c r="B1" s="364"/>
      <c r="C1" s="364"/>
      <c r="D1" s="364"/>
      <c r="E1" s="364"/>
      <c r="F1" s="364"/>
      <c r="G1" s="364"/>
      <c r="H1" s="364"/>
      <c r="I1" s="364"/>
      <c r="J1" s="364"/>
      <c r="K1" s="364"/>
      <c r="L1" s="364"/>
      <c r="M1" s="364"/>
      <c r="N1" s="364"/>
      <c r="O1" s="364"/>
      <c r="P1" s="111"/>
    </row>
    <row r="2" spans="1:16" ht="54" customHeight="1">
      <c r="A2" s="113" t="s">
        <v>25</v>
      </c>
      <c r="B2" s="114" t="s">
        <v>26</v>
      </c>
      <c r="C2" s="114" t="s">
        <v>27</v>
      </c>
      <c r="D2" s="114" t="s">
        <v>28</v>
      </c>
      <c r="E2" s="113" t="s">
        <v>471</v>
      </c>
      <c r="F2" s="114" t="s">
        <v>29</v>
      </c>
      <c r="G2" s="113" t="s">
        <v>30</v>
      </c>
      <c r="H2" s="114" t="s">
        <v>31</v>
      </c>
      <c r="I2" s="243" t="s">
        <v>472</v>
      </c>
      <c r="J2" s="218" t="s">
        <v>32</v>
      </c>
      <c r="K2" s="243" t="s">
        <v>473</v>
      </c>
      <c r="L2" s="116" t="s">
        <v>33</v>
      </c>
      <c r="M2" s="116" t="s">
        <v>34</v>
      </c>
      <c r="N2" s="116" t="s">
        <v>35</v>
      </c>
      <c r="O2" s="117" t="s">
        <v>36</v>
      </c>
      <c r="P2" s="118" t="s">
        <v>37</v>
      </c>
    </row>
    <row r="3" spans="1:16" ht="34" customHeight="1">
      <c r="A3" s="174">
        <v>1</v>
      </c>
      <c r="B3" s="120"/>
      <c r="C3" s="121"/>
      <c r="D3" s="121"/>
      <c r="E3" s="174" t="str">
        <f>IF(D3="","",IF(D3="ville",1,3))</f>
        <v/>
      </c>
      <c r="F3" s="122"/>
      <c r="G3" s="182" t="str">
        <f>IF(ISTEXT(B3),VLOOKUP(B3&amp;" "&amp;F3,codesÉM!$C:$E,3,FALSE),"s.o.")</f>
        <v>s.o.</v>
      </c>
      <c r="H3" s="123"/>
      <c r="I3" s="124"/>
      <c r="J3" s="125"/>
      <c r="K3" s="125"/>
      <c r="L3" s="181">
        <f>IF(I3&gt;0,VLOOKUP(G3,'FE-ÉM'!$D:$G,2,FALSE)*I3/1000,0)</f>
        <v>0</v>
      </c>
      <c r="M3" s="181">
        <f>IF(I3&gt;0,VLOOKUP(G3,'FE-ÉM'!$D:$G,3,FALSE)*I3/1000,0)</f>
        <v>0</v>
      </c>
      <c r="N3" s="181">
        <f>IF(I3&gt;0,VLOOKUP(G3,'FE-ÉM'!$D:$G,4,FALSE)*I3/1000,0)</f>
        <v>0</v>
      </c>
      <c r="O3" s="181">
        <f>(L3*PRP!$D$3)+(M3*PRP!$D$4)+(N3*PRP!$D$5)</f>
        <v>0</v>
      </c>
      <c r="P3" s="126"/>
    </row>
    <row r="4" spans="1:16" ht="34" customHeight="1">
      <c r="A4" s="174">
        <v>2</v>
      </c>
      <c r="B4" s="120"/>
      <c r="C4" s="121"/>
      <c r="D4" s="121"/>
      <c r="E4" s="174" t="str">
        <f t="shared" ref="E4:E52" si="0">IF(D4="","",IF(D4="ville",1,3))</f>
        <v/>
      </c>
      <c r="F4" s="122"/>
      <c r="G4" s="182" t="str">
        <f>IF(ISTEXT(B4),VLOOKUP(B4&amp;" "&amp;F4,codesÉM!$C:$E,3,FALSE),"s.o.")</f>
        <v>s.o.</v>
      </c>
      <c r="H4" s="123"/>
      <c r="I4" s="124"/>
      <c r="J4" s="125"/>
      <c r="K4" s="125"/>
      <c r="L4" s="181">
        <f>IF(I4&gt;0,VLOOKUP(G4,'FE-ÉM'!$D:$G,2,FALSE)*I4/1000,0)</f>
        <v>0</v>
      </c>
      <c r="M4" s="181">
        <f>IF(I4&gt;0,VLOOKUP(G4,'FE-ÉM'!$D:$G,3,FALSE)*I4/1000,0)</f>
        <v>0</v>
      </c>
      <c r="N4" s="181">
        <f>IF(I4&gt;0,VLOOKUP(G4,'FE-ÉM'!$D:$G,4,FALSE)*I4/1000,0)</f>
        <v>0</v>
      </c>
      <c r="O4" s="181">
        <f>(L4*PRP!$D$3)+(M4*PRP!$D$4)+(N4*PRP!$D$5)</f>
        <v>0</v>
      </c>
      <c r="P4" s="126"/>
    </row>
    <row r="5" spans="1:16" ht="34" customHeight="1">
      <c r="A5" s="174">
        <v>3</v>
      </c>
      <c r="B5" s="120"/>
      <c r="C5" s="121"/>
      <c r="D5" s="121"/>
      <c r="E5" s="174" t="str">
        <f t="shared" si="0"/>
        <v/>
      </c>
      <c r="F5" s="122"/>
      <c r="G5" s="182" t="str">
        <f>IF(ISTEXT(B5),VLOOKUP(B5&amp;" "&amp;F5,codesÉM!$C:$E,3,FALSE),"s.o.")</f>
        <v>s.o.</v>
      </c>
      <c r="H5" s="123"/>
      <c r="I5" s="124"/>
      <c r="J5" s="125"/>
      <c r="K5" s="125"/>
      <c r="L5" s="181">
        <f>IF(I5&gt;0,VLOOKUP(G5,'FE-ÉM'!$D:$G,2,FALSE)*I5/1000,0)</f>
        <v>0</v>
      </c>
      <c r="M5" s="181">
        <f>IF(I5&gt;0,VLOOKUP(G5,'FE-ÉM'!$D:$G,3,FALSE)*I5/1000,0)</f>
        <v>0</v>
      </c>
      <c r="N5" s="181">
        <f>IF(I5&gt;0,VLOOKUP(G5,'FE-ÉM'!$D:$G,4,FALSE)*I5/1000,0)</f>
        <v>0</v>
      </c>
      <c r="O5" s="181">
        <f>(L5*PRP!$D$3)+(M5*PRP!$D$4)+(N5*PRP!$D$5)</f>
        <v>0</v>
      </c>
      <c r="P5" s="126"/>
    </row>
    <row r="6" spans="1:16" ht="34" customHeight="1">
      <c r="A6" s="174">
        <v>4</v>
      </c>
      <c r="B6" s="120"/>
      <c r="C6" s="121"/>
      <c r="D6" s="121"/>
      <c r="E6" s="174" t="str">
        <f t="shared" si="0"/>
        <v/>
      </c>
      <c r="F6" s="122"/>
      <c r="G6" s="182" t="str">
        <f>IF(ISTEXT(B6),VLOOKUP(B6&amp;" "&amp;F6,codesÉM!$C:$E,3,FALSE),"s.o.")</f>
        <v>s.o.</v>
      </c>
      <c r="H6" s="123"/>
      <c r="I6" s="124"/>
      <c r="J6" s="125"/>
      <c r="K6" s="125"/>
      <c r="L6" s="181">
        <f>IF(I6&gt;0,VLOOKUP(G6,'FE-ÉM'!$D:$G,2,FALSE)*I6/1000,0)</f>
        <v>0</v>
      </c>
      <c r="M6" s="181">
        <f>IF(I6&gt;0,VLOOKUP(G6,'FE-ÉM'!$D:$G,3,FALSE)*I6/1000,0)</f>
        <v>0</v>
      </c>
      <c r="N6" s="181">
        <f>IF(I6&gt;0,VLOOKUP(G6,'FE-ÉM'!$D:$G,4,FALSE)*I6/1000,0)</f>
        <v>0</v>
      </c>
      <c r="O6" s="181">
        <f>(L6*PRP!$D$3)+(M6*PRP!$D$4)+(N6*PRP!$D$5)</f>
        <v>0</v>
      </c>
      <c r="P6" s="126"/>
    </row>
    <row r="7" spans="1:16" ht="34" customHeight="1">
      <c r="A7" s="174">
        <v>5</v>
      </c>
      <c r="B7" s="120"/>
      <c r="C7" s="121"/>
      <c r="D7" s="121"/>
      <c r="E7" s="174" t="str">
        <f t="shared" si="0"/>
        <v/>
      </c>
      <c r="F7" s="122"/>
      <c r="G7" s="182" t="str">
        <f>IF(ISTEXT(B7),VLOOKUP(B7&amp;" "&amp;F7,codesÉM!$C:$E,3,FALSE),"s.o.")</f>
        <v>s.o.</v>
      </c>
      <c r="H7" s="123"/>
      <c r="I7" s="124"/>
      <c r="J7" s="125"/>
      <c r="K7" s="125"/>
      <c r="L7" s="181">
        <f>IF(I7&gt;0,VLOOKUP(G7,'FE-ÉM'!$D:$G,2,FALSE)*I7/1000,0)</f>
        <v>0</v>
      </c>
      <c r="M7" s="181">
        <f>IF(I7&gt;0,VLOOKUP(G7,'FE-ÉM'!$D:$G,3,FALSE)*I7/1000,0)</f>
        <v>0</v>
      </c>
      <c r="N7" s="181">
        <f>IF(I7&gt;0,VLOOKUP(G7,'FE-ÉM'!$D:$G,4,FALSE)*I7/1000,0)</f>
        <v>0</v>
      </c>
      <c r="O7" s="181">
        <f>(L7*PRP!$D$3)+(M7*PRP!$D$4)+(N7*PRP!$D$5)</f>
        <v>0</v>
      </c>
      <c r="P7" s="126"/>
    </row>
    <row r="8" spans="1:16" ht="34" customHeight="1">
      <c r="A8" s="174">
        <v>6</v>
      </c>
      <c r="B8" s="120"/>
      <c r="C8" s="121"/>
      <c r="D8" s="121"/>
      <c r="E8" s="174" t="str">
        <f t="shared" si="0"/>
        <v/>
      </c>
      <c r="F8" s="122"/>
      <c r="G8" s="182" t="str">
        <f>IF(ISTEXT(B8),VLOOKUP(B8&amp;" "&amp;F8,codesÉM!$C:$E,3,FALSE),"s.o.")</f>
        <v>s.o.</v>
      </c>
      <c r="H8" s="123"/>
      <c r="I8" s="124"/>
      <c r="J8" s="125"/>
      <c r="K8" s="125"/>
      <c r="L8" s="181">
        <f>IF(I8&gt;0,VLOOKUP(G8,'FE-ÉM'!$D:$G,2,FALSE)*I8/1000,0)</f>
        <v>0</v>
      </c>
      <c r="M8" s="181">
        <f>IF(I8&gt;0,VLOOKUP(G8,'FE-ÉM'!$D:$G,3,FALSE)*I8/1000,0)</f>
        <v>0</v>
      </c>
      <c r="N8" s="181">
        <f>IF(I8&gt;0,VLOOKUP(G8,'FE-ÉM'!$D:$G,4,FALSE)*I8/1000,0)</f>
        <v>0</v>
      </c>
      <c r="O8" s="181">
        <f>(L8*PRP!$D$3)+(M8*PRP!$D$4)+(N8*PRP!$D$5)</f>
        <v>0</v>
      </c>
      <c r="P8" s="126"/>
    </row>
    <row r="9" spans="1:16" ht="34" customHeight="1">
      <c r="A9" s="174">
        <v>7</v>
      </c>
      <c r="B9" s="120"/>
      <c r="C9" s="121"/>
      <c r="D9" s="121"/>
      <c r="E9" s="174" t="str">
        <f t="shared" si="0"/>
        <v/>
      </c>
      <c r="F9" s="122"/>
      <c r="G9" s="182" t="str">
        <f>IF(ISTEXT(B9),VLOOKUP(B9&amp;" "&amp;F9,codesÉM!$C:$E,3,FALSE),"s.o.")</f>
        <v>s.o.</v>
      </c>
      <c r="H9" s="123"/>
      <c r="I9" s="124"/>
      <c r="J9" s="125"/>
      <c r="K9" s="125"/>
      <c r="L9" s="181">
        <f>IF(I9&gt;0,VLOOKUP(G9,'FE-ÉM'!$D:$G,2,FALSE)*I9/1000,0)</f>
        <v>0</v>
      </c>
      <c r="M9" s="181">
        <f>IF(I9&gt;0,VLOOKUP(G9,'FE-ÉM'!$D:$G,3,FALSE)*I9/1000,0)</f>
        <v>0</v>
      </c>
      <c r="N9" s="181">
        <f>IF(I9&gt;0,VLOOKUP(G9,'FE-ÉM'!$D:$G,4,FALSE)*I9/1000,0)</f>
        <v>0</v>
      </c>
      <c r="O9" s="181">
        <f>(L9*PRP!$D$3)+(M9*PRP!$D$4)+(N9*PRP!$D$5)</f>
        <v>0</v>
      </c>
      <c r="P9" s="126"/>
    </row>
    <row r="10" spans="1:16" ht="34" customHeight="1">
      <c r="A10" s="174">
        <v>8</v>
      </c>
      <c r="B10" s="120"/>
      <c r="C10" s="121"/>
      <c r="D10" s="121"/>
      <c r="E10" s="174" t="str">
        <f t="shared" si="0"/>
        <v/>
      </c>
      <c r="F10" s="122"/>
      <c r="G10" s="182" t="str">
        <f>IF(ISTEXT(B10),VLOOKUP(B10&amp;" "&amp;F10,codesÉM!$C:$E,3,FALSE),"s.o.")</f>
        <v>s.o.</v>
      </c>
      <c r="H10" s="123"/>
      <c r="I10" s="124"/>
      <c r="J10" s="125"/>
      <c r="K10" s="125"/>
      <c r="L10" s="181">
        <f>IF(I10&gt;0,VLOOKUP(G10,'FE-ÉM'!$D:$G,2,FALSE)*I10/1000,0)</f>
        <v>0</v>
      </c>
      <c r="M10" s="181">
        <f>IF(I10&gt;0,VLOOKUP(G10,'FE-ÉM'!$D:$G,3,FALSE)*I10/1000,0)</f>
        <v>0</v>
      </c>
      <c r="N10" s="181">
        <f>IF(I10&gt;0,VLOOKUP(G10,'FE-ÉM'!$D:$G,4,FALSE)*I10/1000,0)</f>
        <v>0</v>
      </c>
      <c r="O10" s="181">
        <f>(L10*PRP!$D$3)+(M10*PRP!$D$4)+(N10*PRP!$D$5)</f>
        <v>0</v>
      </c>
      <c r="P10" s="126"/>
    </row>
    <row r="11" spans="1:16" ht="34" customHeight="1">
      <c r="A11" s="174">
        <v>9</v>
      </c>
      <c r="B11" s="120"/>
      <c r="C11" s="121"/>
      <c r="D11" s="121"/>
      <c r="E11" s="174" t="str">
        <f t="shared" si="0"/>
        <v/>
      </c>
      <c r="F11" s="122"/>
      <c r="G11" s="182" t="str">
        <f>IF(ISTEXT(B11),VLOOKUP(B11&amp;" "&amp;F11,codesÉM!$C:$E,3,FALSE),"s.o.")</f>
        <v>s.o.</v>
      </c>
      <c r="H11" s="123"/>
      <c r="I11" s="124"/>
      <c r="J11" s="125"/>
      <c r="K11" s="125"/>
      <c r="L11" s="181">
        <f>IF(I11&gt;0,VLOOKUP(G11,'FE-ÉM'!$D:$G,2,FALSE)*I11/1000,0)</f>
        <v>0</v>
      </c>
      <c r="M11" s="181">
        <f>IF(I11&gt;0,VLOOKUP(G11,'FE-ÉM'!$D:$G,3,FALSE)*I11/1000,0)</f>
        <v>0</v>
      </c>
      <c r="N11" s="181">
        <f>IF(I11&gt;0,VLOOKUP(G11,'FE-ÉM'!$D:$G,4,FALSE)*I11/1000,0)</f>
        <v>0</v>
      </c>
      <c r="O11" s="181">
        <f>(L11*PRP!$D$3)+(M11*PRP!$D$4)+(N11*PRP!$D$5)</f>
        <v>0</v>
      </c>
      <c r="P11" s="127"/>
    </row>
    <row r="12" spans="1:16" ht="34" customHeight="1">
      <c r="A12" s="174">
        <v>10</v>
      </c>
      <c r="B12" s="120"/>
      <c r="C12" s="121"/>
      <c r="D12" s="121"/>
      <c r="E12" s="174" t="str">
        <f t="shared" si="0"/>
        <v/>
      </c>
      <c r="F12" s="122"/>
      <c r="G12" s="182" t="str">
        <f>IF(ISTEXT(B12),VLOOKUP(B12&amp;" "&amp;F12,codesÉM!$C:$E,3,FALSE),"s.o.")</f>
        <v>s.o.</v>
      </c>
      <c r="H12" s="123"/>
      <c r="I12" s="124"/>
      <c r="J12" s="125"/>
      <c r="K12" s="125"/>
      <c r="L12" s="181">
        <f>IF(I12&gt;0,VLOOKUP(G12,'FE-ÉM'!$D:$G,2,FALSE)*I12/1000,0)</f>
        <v>0</v>
      </c>
      <c r="M12" s="181">
        <f>IF(I12&gt;0,VLOOKUP(G12,'FE-ÉM'!$D:$G,3,FALSE)*I12/1000,0)</f>
        <v>0</v>
      </c>
      <c r="N12" s="181">
        <f>IF(I12&gt;0,VLOOKUP(G12,'FE-ÉM'!$D:$G,4,FALSE)*I12/1000,0)</f>
        <v>0</v>
      </c>
      <c r="O12" s="181">
        <f>(L12*PRP!$D$3)+(M12*PRP!$D$4)+(N12*PRP!$D$5)</f>
        <v>0</v>
      </c>
      <c r="P12" s="126"/>
    </row>
    <row r="13" spans="1:16" ht="34" customHeight="1">
      <c r="A13" s="174">
        <v>11</v>
      </c>
      <c r="B13" s="120"/>
      <c r="C13" s="121"/>
      <c r="D13" s="121"/>
      <c r="E13" s="174" t="str">
        <f t="shared" si="0"/>
        <v/>
      </c>
      <c r="F13" s="122"/>
      <c r="G13" s="182" t="str">
        <f>IF(ISTEXT(B13),VLOOKUP(B13&amp;" "&amp;F13,codesÉM!$C:$E,3,FALSE),"s.o.")</f>
        <v>s.o.</v>
      </c>
      <c r="H13" s="123"/>
      <c r="I13" s="124"/>
      <c r="J13" s="125"/>
      <c r="K13" s="125"/>
      <c r="L13" s="181">
        <f>IF(I13&gt;0,VLOOKUP(G13,'FE-ÉM'!$D:$G,2,FALSE)*I13/1000,0)</f>
        <v>0</v>
      </c>
      <c r="M13" s="181">
        <f>IF(I13&gt;0,VLOOKUP(G13,'FE-ÉM'!$D:$G,3,FALSE)*I13/1000,0)</f>
        <v>0</v>
      </c>
      <c r="N13" s="181">
        <f>IF(I13&gt;0,VLOOKUP(G13,'FE-ÉM'!$D:$G,4,FALSE)*I13/1000,0)</f>
        <v>0</v>
      </c>
      <c r="O13" s="181">
        <f>(L13*PRP!$D$3)+(M13*PRP!$D$4)+(N13*PRP!$D$5)</f>
        <v>0</v>
      </c>
      <c r="P13" s="127"/>
    </row>
    <row r="14" spans="1:16" ht="34" customHeight="1">
      <c r="A14" s="174">
        <v>12</v>
      </c>
      <c r="B14" s="120"/>
      <c r="C14" s="121"/>
      <c r="D14" s="121"/>
      <c r="E14" s="174" t="str">
        <f t="shared" si="0"/>
        <v/>
      </c>
      <c r="F14" s="122"/>
      <c r="G14" s="182" t="str">
        <f>IF(ISTEXT(B14),VLOOKUP(B14&amp;" "&amp;F14,codesÉM!$C:$E,3,FALSE),"s.o.")</f>
        <v>s.o.</v>
      </c>
      <c r="H14" s="123"/>
      <c r="I14" s="124"/>
      <c r="J14" s="125"/>
      <c r="K14" s="125"/>
      <c r="L14" s="181">
        <f>IF(I14&gt;0,VLOOKUP(G14,'FE-ÉM'!$D:$G,2,FALSE)*I14/1000,0)</f>
        <v>0</v>
      </c>
      <c r="M14" s="181">
        <f>IF(I14&gt;0,VLOOKUP(G14,'FE-ÉM'!$D:$G,3,FALSE)*I14/1000,0)</f>
        <v>0</v>
      </c>
      <c r="N14" s="181">
        <f>IF(I14&gt;0,VLOOKUP(G14,'FE-ÉM'!$D:$G,4,FALSE)*I14/1000,0)</f>
        <v>0</v>
      </c>
      <c r="O14" s="181">
        <f>(L14*PRP!$D$3)+(M14*PRP!$D$4)+(N14*PRP!$D$5)</f>
        <v>0</v>
      </c>
      <c r="P14" s="126"/>
    </row>
    <row r="15" spans="1:16" ht="34" customHeight="1">
      <c r="A15" s="174">
        <v>13</v>
      </c>
      <c r="B15" s="120"/>
      <c r="C15" s="121"/>
      <c r="D15" s="121"/>
      <c r="E15" s="174" t="str">
        <f t="shared" si="0"/>
        <v/>
      </c>
      <c r="F15" s="122"/>
      <c r="G15" s="182" t="str">
        <f>IF(ISTEXT(B15),VLOOKUP(B15&amp;" "&amp;F15,codesÉM!$C:$E,3,FALSE),"s.o.")</f>
        <v>s.o.</v>
      </c>
      <c r="H15" s="123"/>
      <c r="I15" s="124"/>
      <c r="J15" s="125"/>
      <c r="K15" s="125"/>
      <c r="L15" s="181">
        <f>IF(I15&gt;0,VLOOKUP(G15,'FE-ÉM'!$D:$G,2,FALSE)*I15/1000,0)</f>
        <v>0</v>
      </c>
      <c r="M15" s="181">
        <f>IF(I15&gt;0,VLOOKUP(G15,'FE-ÉM'!$D:$G,3,FALSE)*I15/1000,0)</f>
        <v>0</v>
      </c>
      <c r="N15" s="181">
        <f>IF(I15&gt;0,VLOOKUP(G15,'FE-ÉM'!$D:$G,4,FALSE)*I15/1000,0)</f>
        <v>0</v>
      </c>
      <c r="O15" s="181">
        <f>(L15*PRP!$D$3)+(M15*PRP!$D$4)+(N15*PRP!$D$5)</f>
        <v>0</v>
      </c>
      <c r="P15" s="127"/>
    </row>
    <row r="16" spans="1:16" ht="34" customHeight="1">
      <c r="A16" s="174">
        <v>14</v>
      </c>
      <c r="B16" s="120"/>
      <c r="C16" s="121"/>
      <c r="D16" s="121"/>
      <c r="E16" s="174" t="str">
        <f t="shared" si="0"/>
        <v/>
      </c>
      <c r="F16" s="122"/>
      <c r="G16" s="182" t="str">
        <f>IF(ISTEXT(B16),VLOOKUP(B16&amp;" "&amp;F16,codesÉM!$C:$E,3,FALSE),"s.o.")</f>
        <v>s.o.</v>
      </c>
      <c r="H16" s="123"/>
      <c r="I16" s="124"/>
      <c r="J16" s="125"/>
      <c r="K16" s="125"/>
      <c r="L16" s="181">
        <f>IF(I16&gt;0,VLOOKUP(G16,'FE-ÉM'!$D:$G,2,FALSE)*I16/1000,0)</f>
        <v>0</v>
      </c>
      <c r="M16" s="181">
        <f>IF(I16&gt;0,VLOOKUP(G16,'FE-ÉM'!$D:$G,3,FALSE)*I16/1000,0)</f>
        <v>0</v>
      </c>
      <c r="N16" s="181">
        <f>IF(I16&gt;0,VLOOKUP(G16,'FE-ÉM'!$D:$G,4,FALSE)*I16/1000,0)</f>
        <v>0</v>
      </c>
      <c r="O16" s="181">
        <f>(L16*PRP!$D$3)+(M16*PRP!$D$4)+(N16*PRP!$D$5)</f>
        <v>0</v>
      </c>
      <c r="P16" s="126"/>
    </row>
    <row r="17" spans="1:18" ht="34" customHeight="1">
      <c r="A17" s="174">
        <v>15</v>
      </c>
      <c r="B17" s="120"/>
      <c r="C17" s="121"/>
      <c r="D17" s="121"/>
      <c r="E17" s="174" t="str">
        <f t="shared" si="0"/>
        <v/>
      </c>
      <c r="F17" s="122"/>
      <c r="G17" s="182" t="str">
        <f>IF(ISTEXT(B17),VLOOKUP(B17&amp;" "&amp;F17,codesÉM!$C:$E,3,FALSE),"s.o.")</f>
        <v>s.o.</v>
      </c>
      <c r="H17" s="123"/>
      <c r="I17" s="124"/>
      <c r="J17" s="125"/>
      <c r="K17" s="125"/>
      <c r="L17" s="181">
        <f>IF(I17&gt;0,VLOOKUP(G17,'FE-ÉM'!$D:$G,2,FALSE)*I17/1000,0)</f>
        <v>0</v>
      </c>
      <c r="M17" s="181">
        <f>IF(I17&gt;0,VLOOKUP(G17,'FE-ÉM'!$D:$G,3,FALSE)*I17/1000,0)</f>
        <v>0</v>
      </c>
      <c r="N17" s="181">
        <f>IF(I17&gt;0,VLOOKUP(G17,'FE-ÉM'!$D:$G,4,FALSE)*I17/1000,0)</f>
        <v>0</v>
      </c>
      <c r="O17" s="181">
        <f>(L17*PRP!$D$3)+(M17*PRP!$D$4)+(N17*PRP!$D$5)</f>
        <v>0</v>
      </c>
      <c r="P17" s="126"/>
    </row>
    <row r="18" spans="1:18" ht="34" customHeight="1">
      <c r="A18" s="174">
        <v>16</v>
      </c>
      <c r="B18" s="120"/>
      <c r="C18" s="121"/>
      <c r="D18" s="121"/>
      <c r="E18" s="174" t="str">
        <f t="shared" si="0"/>
        <v/>
      </c>
      <c r="F18" s="122"/>
      <c r="G18" s="182" t="str">
        <f>IF(ISTEXT(B18),VLOOKUP(B18&amp;" "&amp;F18,codesÉM!$C:$E,3,FALSE),"s.o.")</f>
        <v>s.o.</v>
      </c>
      <c r="H18" s="123"/>
      <c r="I18" s="124"/>
      <c r="J18" s="125"/>
      <c r="K18" s="125"/>
      <c r="L18" s="181">
        <f>IF(I18&gt;0,VLOOKUP(G18,'FE-ÉM'!$D:$G,2,FALSE)*I18/1000,0)</f>
        <v>0</v>
      </c>
      <c r="M18" s="181">
        <f>IF(I18&gt;0,VLOOKUP(G18,'FE-ÉM'!$D:$G,3,FALSE)*I18/1000,0)</f>
        <v>0</v>
      </c>
      <c r="N18" s="181">
        <f>IF(I18&gt;0,VLOOKUP(G18,'FE-ÉM'!$D:$G,4,FALSE)*I18/1000,0)</f>
        <v>0</v>
      </c>
      <c r="O18" s="181">
        <f>(L18*PRP!$D$3)+(M18*PRP!$D$4)+(N18*PRP!$D$5)</f>
        <v>0</v>
      </c>
      <c r="P18" s="126"/>
    </row>
    <row r="19" spans="1:18" ht="34" customHeight="1">
      <c r="A19" s="174">
        <v>17</v>
      </c>
      <c r="B19" s="120"/>
      <c r="C19" s="121"/>
      <c r="D19" s="121"/>
      <c r="E19" s="174" t="str">
        <f t="shared" si="0"/>
        <v/>
      </c>
      <c r="F19" s="122"/>
      <c r="G19" s="182" t="str">
        <f>IF(ISTEXT(B19),VLOOKUP(B19&amp;" "&amp;F19,codesÉM!$C:$E,3,FALSE),"s.o.")</f>
        <v>s.o.</v>
      </c>
      <c r="H19" s="123"/>
      <c r="I19" s="124"/>
      <c r="J19" s="125"/>
      <c r="K19" s="125"/>
      <c r="L19" s="181">
        <f>IF(I19&gt;0,VLOOKUP(G19,'FE-ÉM'!$D:$G,2,FALSE)*I19/1000,0)</f>
        <v>0</v>
      </c>
      <c r="M19" s="181">
        <f>IF(I19&gt;0,VLOOKUP(G19,'FE-ÉM'!$D:$G,3,FALSE)*I19/1000,0)</f>
        <v>0</v>
      </c>
      <c r="N19" s="181">
        <f>IF(I19&gt;0,VLOOKUP(G19,'FE-ÉM'!$D:$G,4,FALSE)*I19/1000,0)</f>
        <v>0</v>
      </c>
      <c r="O19" s="181">
        <f>(L19*PRP!$D$3)+(M19*PRP!$D$4)+(N19*PRP!$D$5)</f>
        <v>0</v>
      </c>
      <c r="P19" s="126"/>
    </row>
    <row r="20" spans="1:18" ht="34" customHeight="1">
      <c r="A20" s="174">
        <v>18</v>
      </c>
      <c r="B20" s="120"/>
      <c r="C20" s="121"/>
      <c r="D20" s="121"/>
      <c r="E20" s="174" t="str">
        <f t="shared" si="0"/>
        <v/>
      </c>
      <c r="F20" s="122"/>
      <c r="G20" s="182" t="str">
        <f>IF(ISTEXT(B20),VLOOKUP(B20&amp;" "&amp;F20,codesÉM!$C:$E,3,FALSE),"s.o.")</f>
        <v>s.o.</v>
      </c>
      <c r="H20" s="123"/>
      <c r="I20" s="124"/>
      <c r="J20" s="128"/>
      <c r="K20" s="125"/>
      <c r="L20" s="181">
        <f>IF(I20&gt;0,VLOOKUP(G20,'FE-ÉM'!$D:$G,2,FALSE)*I20/1000,0)</f>
        <v>0</v>
      </c>
      <c r="M20" s="181">
        <f>IF(I20&gt;0,VLOOKUP(G20,'FE-ÉM'!$D:$G,3,FALSE)*I20/1000,0)</f>
        <v>0</v>
      </c>
      <c r="N20" s="181">
        <f>IF(I20&gt;0,VLOOKUP(G20,'FE-ÉM'!$D:$G,4,FALSE)*I20/1000,0)</f>
        <v>0</v>
      </c>
      <c r="O20" s="181">
        <f>(L20*PRP!$D$3)+(M20*PRP!$D$4)+(N20*PRP!$D$5)</f>
        <v>0</v>
      </c>
      <c r="P20" s="129">
        <v>4</v>
      </c>
    </row>
    <row r="21" spans="1:18" ht="34" customHeight="1">
      <c r="A21" s="174">
        <v>19</v>
      </c>
      <c r="B21" s="120"/>
      <c r="C21" s="121"/>
      <c r="D21" s="121"/>
      <c r="E21" s="174" t="str">
        <f t="shared" si="0"/>
        <v/>
      </c>
      <c r="F21" s="122"/>
      <c r="G21" s="182" t="str">
        <f>IF(ISTEXT(B21),VLOOKUP(B21&amp;" "&amp;F21,codesÉM!$C:$E,3,FALSE),"s.o.")</f>
        <v>s.o.</v>
      </c>
      <c r="H21" s="123"/>
      <c r="I21" s="124"/>
      <c r="J21" s="125"/>
      <c r="K21" s="125"/>
      <c r="L21" s="181">
        <f>IF(I21&gt;0,VLOOKUP(G21,'FE-ÉM'!$D:$G,2,FALSE)*I21/1000,0)</f>
        <v>0</v>
      </c>
      <c r="M21" s="181">
        <f>IF(I21&gt;0,VLOOKUP(G21,'FE-ÉM'!$D:$G,3,FALSE)*I21/1000,0)</f>
        <v>0</v>
      </c>
      <c r="N21" s="181">
        <f>IF(I21&gt;0,VLOOKUP(G21,'FE-ÉM'!$D:$G,4,FALSE)*I21/1000,0)</f>
        <v>0</v>
      </c>
      <c r="O21" s="181">
        <f>(L21*PRP!$D$3)+(M21*PRP!$D$4)+(N21*PRP!$D$5)</f>
        <v>0</v>
      </c>
      <c r="P21" s="130"/>
      <c r="Q21" s="131"/>
      <c r="R21" s="131"/>
    </row>
    <row r="22" spans="1:18" ht="34" customHeight="1">
      <c r="A22" s="174">
        <v>20</v>
      </c>
      <c r="B22" s="120"/>
      <c r="C22" s="121"/>
      <c r="D22" s="121"/>
      <c r="E22" s="174" t="str">
        <f t="shared" si="0"/>
        <v/>
      </c>
      <c r="F22" s="122"/>
      <c r="G22" s="182" t="str">
        <f>IF(ISTEXT(B22),VLOOKUP(B22&amp;" "&amp;F22,codesÉM!$C:$E,3,FALSE),"s.o.")</f>
        <v>s.o.</v>
      </c>
      <c r="H22" s="123"/>
      <c r="I22" s="124"/>
      <c r="J22" s="125"/>
      <c r="K22" s="125"/>
      <c r="L22" s="181">
        <f>IF(I22&gt;0,VLOOKUP(G22,'FE-ÉM'!$D:$G,2,FALSE)*I22/1000,0)</f>
        <v>0</v>
      </c>
      <c r="M22" s="181">
        <f>IF(I22&gt;0,VLOOKUP(G22,'FE-ÉM'!$D:$G,3,FALSE)*I22/1000,0)</f>
        <v>0</v>
      </c>
      <c r="N22" s="181">
        <f>IF(I22&gt;0,VLOOKUP(G22,'FE-ÉM'!$D:$G,4,FALSE)*I22/1000,0)</f>
        <v>0</v>
      </c>
      <c r="O22" s="181">
        <f>(L22*PRP!$D$3)+(M22*PRP!$D$4)+(N22*PRP!$D$5)</f>
        <v>0</v>
      </c>
      <c r="P22" s="132"/>
    </row>
    <row r="23" spans="1:18" ht="34" customHeight="1">
      <c r="A23" s="174">
        <v>21</v>
      </c>
      <c r="B23" s="120"/>
      <c r="C23" s="121"/>
      <c r="D23" s="121"/>
      <c r="E23" s="174" t="str">
        <f t="shared" si="0"/>
        <v/>
      </c>
      <c r="F23" s="122"/>
      <c r="G23" s="182" t="str">
        <f>IF(ISTEXT(B23),VLOOKUP(B23&amp;" "&amp;F23,codesÉM!$C:$E,3,FALSE),"s.o.")</f>
        <v>s.o.</v>
      </c>
      <c r="H23" s="123"/>
      <c r="I23" s="124"/>
      <c r="J23" s="125"/>
      <c r="K23" s="125"/>
      <c r="L23" s="181">
        <f>IF(I23&gt;0,VLOOKUP(G23,'FE-ÉM'!$D:$G,2,FALSE)*I23/1000,0)</f>
        <v>0</v>
      </c>
      <c r="M23" s="181">
        <f>IF(I23&gt;0,VLOOKUP(G23,'FE-ÉM'!$D:$G,3,FALSE)*I23/1000,0)</f>
        <v>0</v>
      </c>
      <c r="N23" s="181">
        <f>IF(I23&gt;0,VLOOKUP(G23,'FE-ÉM'!$D:$G,4,FALSE)*I23/1000,0)</f>
        <v>0</v>
      </c>
      <c r="O23" s="181">
        <f>(L23*PRP!$D$3)+(M23*PRP!$D$4)+(N23*PRP!$D$5)</f>
        <v>0</v>
      </c>
      <c r="P23" s="126"/>
      <c r="R23" s="133"/>
    </row>
    <row r="24" spans="1:18" ht="34" customHeight="1">
      <c r="A24" s="174">
        <v>22</v>
      </c>
      <c r="B24" s="120"/>
      <c r="C24" s="121"/>
      <c r="D24" s="121"/>
      <c r="E24" s="174" t="str">
        <f t="shared" si="0"/>
        <v/>
      </c>
      <c r="F24" s="122"/>
      <c r="G24" s="182" t="str">
        <f>IF(ISTEXT(B24),VLOOKUP(B24&amp;" "&amp;F24,codesÉM!$C:$E,3,FALSE),"s.o.")</f>
        <v>s.o.</v>
      </c>
      <c r="H24" s="123"/>
      <c r="I24" s="124"/>
      <c r="J24" s="125"/>
      <c r="K24" s="125"/>
      <c r="L24" s="181">
        <f>IF(I24&gt;0,VLOOKUP(G24,'FE-ÉM'!$D:$G,2,FALSE)*I24/1000,0)</f>
        <v>0</v>
      </c>
      <c r="M24" s="181">
        <f>IF(I24&gt;0,VLOOKUP(G24,'FE-ÉM'!$D:$G,3,FALSE)*I24/1000,0)</f>
        <v>0</v>
      </c>
      <c r="N24" s="181">
        <f>IF(I24&gt;0,VLOOKUP(G24,'FE-ÉM'!$D:$G,4,FALSE)*I24/1000,0)</f>
        <v>0</v>
      </c>
      <c r="O24" s="181">
        <f>(L24*PRP!$D$3)+(M24*PRP!$D$4)+(N24*PRP!$D$5)</f>
        <v>0</v>
      </c>
      <c r="P24" s="126"/>
      <c r="R24" s="133"/>
    </row>
    <row r="25" spans="1:18" ht="34" customHeight="1">
      <c r="A25" s="174">
        <v>23</v>
      </c>
      <c r="B25" s="120"/>
      <c r="C25" s="121"/>
      <c r="D25" s="121"/>
      <c r="E25" s="174" t="str">
        <f t="shared" si="0"/>
        <v/>
      </c>
      <c r="F25" s="122"/>
      <c r="G25" s="182" t="str">
        <f>IF(ISTEXT(B25),VLOOKUP(B25&amp;" "&amp;F25,codesÉM!$C:$E,3,FALSE),"s.o.")</f>
        <v>s.o.</v>
      </c>
      <c r="H25" s="123"/>
      <c r="I25" s="124"/>
      <c r="J25" s="125"/>
      <c r="K25" s="125"/>
      <c r="L25" s="181">
        <f>IF(I25&gt;0,VLOOKUP(G25,'FE-ÉM'!$D:$G,2,FALSE)*I25/1000,0)</f>
        <v>0</v>
      </c>
      <c r="M25" s="181">
        <f>IF(I25&gt;0,VLOOKUP(G25,'FE-ÉM'!$D:$G,3,FALSE)*I25/1000,0)</f>
        <v>0</v>
      </c>
      <c r="N25" s="181">
        <f>IF(I25&gt;0,VLOOKUP(G25,'FE-ÉM'!$D:$G,4,FALSE)*I25/1000,0)</f>
        <v>0</v>
      </c>
      <c r="O25" s="181">
        <f>(L25*PRP!$D$3)+(M25*PRP!$D$4)+(N25*PRP!$D$5)</f>
        <v>0</v>
      </c>
      <c r="P25" s="126"/>
      <c r="R25" s="133"/>
    </row>
    <row r="26" spans="1:18" ht="34" customHeight="1">
      <c r="A26" s="174">
        <v>24</v>
      </c>
      <c r="B26" s="120"/>
      <c r="C26" s="121"/>
      <c r="D26" s="121"/>
      <c r="E26" s="174" t="str">
        <f t="shared" si="0"/>
        <v/>
      </c>
      <c r="F26" s="122"/>
      <c r="G26" s="182" t="str">
        <f>IF(ISTEXT(B26),VLOOKUP(B26&amp;" "&amp;F26,codesÉM!$C:$E,3,FALSE),"s.o.")</f>
        <v>s.o.</v>
      </c>
      <c r="H26" s="123"/>
      <c r="I26" s="124"/>
      <c r="J26" s="125"/>
      <c r="K26" s="125"/>
      <c r="L26" s="181">
        <f>IF(I26&gt;0,VLOOKUP(G26,'FE-ÉM'!$D:$G,2,FALSE)*I26/1000,0)</f>
        <v>0</v>
      </c>
      <c r="M26" s="181">
        <f>IF(I26&gt;0,VLOOKUP(G26,'FE-ÉM'!$D:$G,3,FALSE)*I26/1000,0)</f>
        <v>0</v>
      </c>
      <c r="N26" s="181">
        <f>IF(I26&gt;0,VLOOKUP(G26,'FE-ÉM'!$D:$G,4,FALSE)*I26/1000,0)</f>
        <v>0</v>
      </c>
      <c r="O26" s="181">
        <f>(L26*PRP!$D$3)+(M26*PRP!$D$4)+(N26*PRP!$D$5)</f>
        <v>0</v>
      </c>
      <c r="P26" s="126"/>
    </row>
    <row r="27" spans="1:18" ht="34" customHeight="1">
      <c r="A27" s="174">
        <v>25</v>
      </c>
      <c r="B27" s="120"/>
      <c r="C27" s="121"/>
      <c r="D27" s="121"/>
      <c r="E27" s="174" t="str">
        <f t="shared" si="0"/>
        <v/>
      </c>
      <c r="F27" s="122"/>
      <c r="G27" s="182" t="str">
        <f>IF(ISTEXT(B27),VLOOKUP(B27&amp;" "&amp;F27,codesÉM!$C:$E,3,FALSE),"s.o.")</f>
        <v>s.o.</v>
      </c>
      <c r="H27" s="123"/>
      <c r="I27" s="124"/>
      <c r="J27" s="125"/>
      <c r="K27" s="125"/>
      <c r="L27" s="181">
        <f>IF(I27&gt;0,VLOOKUP(G27,'FE-ÉM'!$D:$G,2,FALSE)*I27/1000,0)</f>
        <v>0</v>
      </c>
      <c r="M27" s="181">
        <f>IF(I27&gt;0,VLOOKUP(G27,'FE-ÉM'!$D:$G,3,FALSE)*I27/1000,0)</f>
        <v>0</v>
      </c>
      <c r="N27" s="181">
        <f>IF(I27&gt;0,VLOOKUP(G27,'FE-ÉM'!$D:$G,4,FALSE)*I27/1000,0)</f>
        <v>0</v>
      </c>
      <c r="O27" s="181">
        <f>(L27*PRP!$D$3)+(M27*PRP!$D$4)+(N27*PRP!$D$5)</f>
        <v>0</v>
      </c>
      <c r="P27" s="126">
        <v>4</v>
      </c>
    </row>
    <row r="28" spans="1:18" ht="34" customHeight="1">
      <c r="A28" s="174">
        <v>26</v>
      </c>
      <c r="B28" s="120"/>
      <c r="C28" s="121"/>
      <c r="D28" s="121"/>
      <c r="E28" s="174" t="str">
        <f t="shared" si="0"/>
        <v/>
      </c>
      <c r="F28" s="122"/>
      <c r="G28" s="182" t="str">
        <f>IF(ISTEXT(B28),VLOOKUP(B28&amp;" "&amp;F28,codesÉM!$C:$E,3,FALSE),"s.o.")</f>
        <v>s.o.</v>
      </c>
      <c r="H28" s="123"/>
      <c r="I28" s="124"/>
      <c r="J28" s="125"/>
      <c r="K28" s="125"/>
      <c r="L28" s="181">
        <f>IF(I28&gt;0,VLOOKUP(G28,'FE-ÉM'!$D:$G,2,FALSE)*I28/1000,0)</f>
        <v>0</v>
      </c>
      <c r="M28" s="181">
        <f>IF(I28&gt;0,VLOOKUP(G28,'FE-ÉM'!$D:$G,3,FALSE)*I28/1000,0)</f>
        <v>0</v>
      </c>
      <c r="N28" s="181">
        <f>IF(I28&gt;0,VLOOKUP(G28,'FE-ÉM'!$D:$G,4,FALSE)*I28/1000,0)</f>
        <v>0</v>
      </c>
      <c r="O28" s="181">
        <f>(L28*PRP!$D$3)+(M28*PRP!$D$4)+(N28*PRP!$D$5)</f>
        <v>0</v>
      </c>
      <c r="P28" s="126"/>
    </row>
    <row r="29" spans="1:18" ht="34" customHeight="1">
      <c r="A29" s="174">
        <v>27</v>
      </c>
      <c r="B29" s="120"/>
      <c r="C29" s="121"/>
      <c r="D29" s="121"/>
      <c r="E29" s="174" t="str">
        <f t="shared" si="0"/>
        <v/>
      </c>
      <c r="F29" s="122"/>
      <c r="G29" s="182" t="str">
        <f>IF(ISTEXT(B29),VLOOKUP(B29&amp;" "&amp;F29,codesÉM!$C:$E,3,FALSE),"s.o.")</f>
        <v>s.o.</v>
      </c>
      <c r="H29" s="123"/>
      <c r="I29" s="124"/>
      <c r="J29" s="125"/>
      <c r="K29" s="125"/>
      <c r="L29" s="181">
        <f>IF(I29&gt;0,VLOOKUP(G29,'FE-ÉM'!$D:$G,2,FALSE)*I29/1000,0)</f>
        <v>0</v>
      </c>
      <c r="M29" s="181">
        <f>IF(I29&gt;0,VLOOKUP(G29,'FE-ÉM'!$D:$G,3,FALSE)*I29/1000,0)</f>
        <v>0</v>
      </c>
      <c r="N29" s="181">
        <f>IF(I29&gt;0,VLOOKUP(G29,'FE-ÉM'!$D:$G,4,FALSE)*I29/1000,0)</f>
        <v>0</v>
      </c>
      <c r="O29" s="181">
        <f>(L29*PRP!$D$3)+(M29*PRP!$D$4)+(N29*PRP!$D$5)</f>
        <v>0</v>
      </c>
      <c r="P29" s="126"/>
    </row>
    <row r="30" spans="1:18" ht="34" customHeight="1">
      <c r="A30" s="174">
        <v>28</v>
      </c>
      <c r="B30" s="120"/>
      <c r="C30" s="121"/>
      <c r="D30" s="121"/>
      <c r="E30" s="174" t="str">
        <f t="shared" si="0"/>
        <v/>
      </c>
      <c r="F30" s="122"/>
      <c r="G30" s="182" t="str">
        <f>IF(ISTEXT(B30),VLOOKUP(B30&amp;" "&amp;F30,codesÉM!$C:$E,3,FALSE),"s.o.")</f>
        <v>s.o.</v>
      </c>
      <c r="H30" s="123"/>
      <c r="I30" s="124"/>
      <c r="J30" s="125"/>
      <c r="K30" s="125"/>
      <c r="L30" s="181">
        <f>IF(I30&gt;0,VLOOKUP(G30,'FE-ÉM'!$D:$G,2,FALSE)*I30/1000,0)</f>
        <v>0</v>
      </c>
      <c r="M30" s="181">
        <f>IF(I30&gt;0,VLOOKUP(G30,'FE-ÉM'!$D:$G,3,FALSE)*I30/1000,0)</f>
        <v>0</v>
      </c>
      <c r="N30" s="181">
        <f>IF(I30&gt;0,VLOOKUP(G30,'FE-ÉM'!$D:$G,4,FALSE)*I30/1000,0)</f>
        <v>0</v>
      </c>
      <c r="O30" s="181">
        <f>(L30*PRP!$D$3)+(M30*PRP!$D$4)+(N30*PRP!$D$5)</f>
        <v>0</v>
      </c>
      <c r="P30" s="126"/>
    </row>
    <row r="31" spans="1:18" ht="34" customHeight="1">
      <c r="A31" s="174">
        <v>29</v>
      </c>
      <c r="B31" s="120"/>
      <c r="C31" s="121"/>
      <c r="D31" s="121"/>
      <c r="E31" s="174" t="str">
        <f t="shared" si="0"/>
        <v/>
      </c>
      <c r="F31" s="122"/>
      <c r="G31" s="182" t="str">
        <f>IF(ISTEXT(B31),VLOOKUP(B31&amp;" "&amp;F31,codesÉM!$C:$E,3,FALSE),"s.o.")</f>
        <v>s.o.</v>
      </c>
      <c r="H31" s="123"/>
      <c r="I31" s="124"/>
      <c r="J31" s="125"/>
      <c r="K31" s="125"/>
      <c r="L31" s="181">
        <f>IF(I31&gt;0,VLOOKUP(G31,'FE-ÉM'!$D:$G,2,FALSE)*I31/1000,0)</f>
        <v>0</v>
      </c>
      <c r="M31" s="181">
        <f>IF(I31&gt;0,VLOOKUP(G31,'FE-ÉM'!$D:$G,3,FALSE)*I31/1000,0)</f>
        <v>0</v>
      </c>
      <c r="N31" s="181">
        <f>IF(I31&gt;0,VLOOKUP(G31,'FE-ÉM'!$D:$G,4,FALSE)*I31/1000,0)</f>
        <v>0</v>
      </c>
      <c r="O31" s="181">
        <f>(L31*PRP!$D$3)+(M31*PRP!$D$4)+(N31*PRP!$D$5)</f>
        <v>0</v>
      </c>
      <c r="P31" s="126"/>
    </row>
    <row r="32" spans="1:18" ht="34" customHeight="1">
      <c r="A32" s="174">
        <v>30</v>
      </c>
      <c r="B32" s="120"/>
      <c r="C32" s="121"/>
      <c r="D32" s="121"/>
      <c r="E32" s="174" t="str">
        <f t="shared" si="0"/>
        <v/>
      </c>
      <c r="F32" s="122"/>
      <c r="G32" s="182" t="str">
        <f>IF(ISTEXT(B32),VLOOKUP(B32&amp;" "&amp;F32,codesÉM!$C:$E,3,FALSE),"s.o.")</f>
        <v>s.o.</v>
      </c>
      <c r="H32" s="123"/>
      <c r="I32" s="124"/>
      <c r="J32" s="125"/>
      <c r="K32" s="125"/>
      <c r="L32" s="181">
        <f>IF(I32&gt;0,VLOOKUP(G32,'FE-ÉM'!$D:$G,2,FALSE)*I32/1000,0)</f>
        <v>0</v>
      </c>
      <c r="M32" s="181">
        <f>IF(I32&gt;0,VLOOKUP(G32,'FE-ÉM'!$D:$G,3,FALSE)*I32/1000,0)</f>
        <v>0</v>
      </c>
      <c r="N32" s="181">
        <f>IF(I32&gt;0,VLOOKUP(G32,'FE-ÉM'!$D:$G,4,FALSE)*I32/1000,0)</f>
        <v>0</v>
      </c>
      <c r="O32" s="181">
        <f>(L32*PRP!$D$3)+(M32*PRP!$D$4)+(N32*PRP!$D$5)</f>
        <v>0</v>
      </c>
      <c r="P32" s="126"/>
    </row>
    <row r="33" spans="1:16" ht="34" customHeight="1">
      <c r="A33" s="174">
        <v>31</v>
      </c>
      <c r="B33" s="120"/>
      <c r="C33" s="121"/>
      <c r="D33" s="121"/>
      <c r="E33" s="174" t="str">
        <f t="shared" si="0"/>
        <v/>
      </c>
      <c r="F33" s="122"/>
      <c r="G33" s="182" t="str">
        <f>IF(ISTEXT(B33),VLOOKUP(B33&amp;" "&amp;F33,codesÉM!$C:$E,3,FALSE),"s.o.")</f>
        <v>s.o.</v>
      </c>
      <c r="H33" s="123"/>
      <c r="I33" s="124"/>
      <c r="J33" s="125"/>
      <c r="K33" s="125"/>
      <c r="L33" s="181">
        <f>IF(I33&gt;0,VLOOKUP(G33,'FE-ÉM'!$D:$G,2,FALSE)*I33/1000,0)</f>
        <v>0</v>
      </c>
      <c r="M33" s="181">
        <f>IF(I33&gt;0,VLOOKUP(G33,'FE-ÉM'!$D:$G,3,FALSE)*I33/1000,0)</f>
        <v>0</v>
      </c>
      <c r="N33" s="181">
        <f>IF(I33&gt;0,VLOOKUP(G33,'FE-ÉM'!$D:$G,4,FALSE)*I33/1000,0)</f>
        <v>0</v>
      </c>
      <c r="O33" s="181">
        <f>(L33*PRP!$D$3)+(M33*PRP!$D$4)+(N33*PRP!$D$5)</f>
        <v>0</v>
      </c>
      <c r="P33" s="126"/>
    </row>
    <row r="34" spans="1:16" ht="34" customHeight="1">
      <c r="A34" s="174">
        <v>32</v>
      </c>
      <c r="B34" s="120"/>
      <c r="C34" s="121"/>
      <c r="D34" s="121"/>
      <c r="E34" s="174" t="str">
        <f t="shared" si="0"/>
        <v/>
      </c>
      <c r="F34" s="122"/>
      <c r="G34" s="182" t="str">
        <f>IF(ISTEXT(B34),VLOOKUP(B34&amp;" "&amp;F34,codesÉM!$C:$E,3,FALSE),"s.o.")</f>
        <v>s.o.</v>
      </c>
      <c r="H34" s="123"/>
      <c r="I34" s="124"/>
      <c r="J34" s="125"/>
      <c r="K34" s="125"/>
      <c r="L34" s="181">
        <f>IF(I34&gt;0,VLOOKUP(G34,'FE-ÉM'!$D:$G,2,FALSE)*I34/1000,0)</f>
        <v>0</v>
      </c>
      <c r="M34" s="181">
        <f>IF(I34&gt;0,VLOOKUP(G34,'FE-ÉM'!$D:$G,3,FALSE)*I34/1000,0)</f>
        <v>0</v>
      </c>
      <c r="N34" s="181">
        <f>IF(I34&gt;0,VLOOKUP(G34,'FE-ÉM'!$D:$G,4,FALSE)*I34/1000,0)</f>
        <v>0</v>
      </c>
      <c r="O34" s="181">
        <f>(L34*PRP!$D$3)+(M34*PRP!$D$4)+(N34*PRP!$D$5)</f>
        <v>0</v>
      </c>
      <c r="P34" s="126"/>
    </row>
    <row r="35" spans="1:16" ht="34" customHeight="1">
      <c r="A35" s="174">
        <v>33</v>
      </c>
      <c r="B35" s="120"/>
      <c r="C35" s="121"/>
      <c r="D35" s="121"/>
      <c r="E35" s="174" t="str">
        <f t="shared" si="0"/>
        <v/>
      </c>
      <c r="F35" s="122"/>
      <c r="G35" s="182" t="str">
        <f>IF(ISTEXT(B35),VLOOKUP(B35&amp;" "&amp;F35,codesÉM!$C:$E,3,FALSE),"s.o.")</f>
        <v>s.o.</v>
      </c>
      <c r="H35" s="123"/>
      <c r="I35" s="124"/>
      <c r="J35" s="125"/>
      <c r="K35" s="125"/>
      <c r="L35" s="181">
        <f>IF(I35&gt;0,VLOOKUP(G35,'FE-ÉM'!$D:$G,2,FALSE)*I35/1000,0)</f>
        <v>0</v>
      </c>
      <c r="M35" s="181">
        <f>IF(I35&gt;0,VLOOKUP(G35,'FE-ÉM'!$D:$G,3,FALSE)*I35/1000,0)</f>
        <v>0</v>
      </c>
      <c r="N35" s="181">
        <f>IF(I35&gt;0,VLOOKUP(G35,'FE-ÉM'!$D:$G,4,FALSE)*I35/1000,0)</f>
        <v>0</v>
      </c>
      <c r="O35" s="181">
        <f>(L35*PRP!$D$3)+(M35*PRP!$D$4)+(N35*PRP!$D$5)</f>
        <v>0</v>
      </c>
      <c r="P35" s="126"/>
    </row>
    <row r="36" spans="1:16" ht="34" customHeight="1">
      <c r="A36" s="174">
        <v>34</v>
      </c>
      <c r="B36" s="120"/>
      <c r="C36" s="121"/>
      <c r="D36" s="121"/>
      <c r="E36" s="174" t="str">
        <f t="shared" si="0"/>
        <v/>
      </c>
      <c r="F36" s="122"/>
      <c r="G36" s="182" t="str">
        <f>IF(ISTEXT(B36),VLOOKUP(B36&amp;" "&amp;F36,codesÉM!$C:$E,3,FALSE),"s.o.")</f>
        <v>s.o.</v>
      </c>
      <c r="H36" s="123"/>
      <c r="I36" s="124"/>
      <c r="J36" s="125"/>
      <c r="K36" s="125"/>
      <c r="L36" s="181">
        <f>IF(I36&gt;0,VLOOKUP(G36,'FE-ÉM'!$D:$G,2,FALSE)*I36/1000,0)</f>
        <v>0</v>
      </c>
      <c r="M36" s="181">
        <f>IF(I36&gt;0,VLOOKUP(G36,'FE-ÉM'!$D:$G,3,FALSE)*I36/1000,0)</f>
        <v>0</v>
      </c>
      <c r="N36" s="181">
        <f>IF(I36&gt;0,VLOOKUP(G36,'FE-ÉM'!$D:$G,4,FALSE)*I36/1000,0)</f>
        <v>0</v>
      </c>
      <c r="O36" s="181">
        <f>(L36*PRP!$D$3)+(M36*PRP!$D$4)+(N36*PRP!$D$5)</f>
        <v>0</v>
      </c>
      <c r="P36" s="126"/>
    </row>
    <row r="37" spans="1:16" ht="34" customHeight="1">
      <c r="A37" s="174">
        <v>35</v>
      </c>
      <c r="B37" s="120"/>
      <c r="C37" s="121"/>
      <c r="D37" s="121"/>
      <c r="E37" s="174" t="str">
        <f t="shared" si="0"/>
        <v/>
      </c>
      <c r="F37" s="122"/>
      <c r="G37" s="182" t="str">
        <f>IF(ISTEXT(B37),VLOOKUP(B37&amp;" "&amp;F37,codesÉM!$C:$E,3,FALSE),"s.o.")</f>
        <v>s.o.</v>
      </c>
      <c r="H37" s="123"/>
      <c r="I37" s="124"/>
      <c r="J37" s="125"/>
      <c r="K37" s="125"/>
      <c r="L37" s="181">
        <f>IF(I37&gt;0,VLOOKUP(G37,'FE-ÉM'!$D:$G,2,FALSE)*I37/1000,0)</f>
        <v>0</v>
      </c>
      <c r="M37" s="181">
        <f>IF(I37&gt;0,VLOOKUP(G37,'FE-ÉM'!$D:$G,3,FALSE)*I37/1000,0)</f>
        <v>0</v>
      </c>
      <c r="N37" s="181">
        <f>IF(I37&gt;0,VLOOKUP(G37,'FE-ÉM'!$D:$G,4,FALSE)*I37/1000,0)</f>
        <v>0</v>
      </c>
      <c r="O37" s="181">
        <f>(L37*PRP!$D$3)+(M37*PRP!$D$4)+(N37*PRP!$D$5)</f>
        <v>0</v>
      </c>
      <c r="P37" s="126"/>
    </row>
    <row r="38" spans="1:16" ht="34" customHeight="1">
      <c r="A38" s="174">
        <v>36</v>
      </c>
      <c r="B38" s="120"/>
      <c r="C38" s="121"/>
      <c r="D38" s="121"/>
      <c r="E38" s="174" t="str">
        <f t="shared" si="0"/>
        <v/>
      </c>
      <c r="F38" s="122"/>
      <c r="G38" s="182" t="str">
        <f>IF(ISTEXT(B38),VLOOKUP(B38&amp;" "&amp;F38,codesÉM!$C:$E,3,FALSE),"s.o.")</f>
        <v>s.o.</v>
      </c>
      <c r="H38" s="123"/>
      <c r="I38" s="124"/>
      <c r="J38" s="125"/>
      <c r="K38" s="125"/>
      <c r="L38" s="181">
        <f>IF(I38&gt;0,VLOOKUP(G38,'FE-ÉM'!$D:$G,2,FALSE)*I38/1000,0)</f>
        <v>0</v>
      </c>
      <c r="M38" s="181">
        <f>IF(I38&gt;0,VLOOKUP(G38,'FE-ÉM'!$D:$G,3,FALSE)*I38/1000,0)</f>
        <v>0</v>
      </c>
      <c r="N38" s="181">
        <f>IF(I38&gt;0,VLOOKUP(G38,'FE-ÉM'!$D:$G,4,FALSE)*I38/1000,0)</f>
        <v>0</v>
      </c>
      <c r="O38" s="181">
        <f>(L38*PRP!$D$3)+(M38*PRP!$D$4)+(N38*PRP!$D$5)</f>
        <v>0</v>
      </c>
      <c r="P38" s="126"/>
    </row>
    <row r="39" spans="1:16" ht="34" customHeight="1">
      <c r="A39" s="174">
        <v>37</v>
      </c>
      <c r="B39" s="120"/>
      <c r="C39" s="121"/>
      <c r="D39" s="121"/>
      <c r="E39" s="174" t="str">
        <f t="shared" si="0"/>
        <v/>
      </c>
      <c r="F39" s="122"/>
      <c r="G39" s="182" t="str">
        <f>IF(ISTEXT(B39),VLOOKUP(B39&amp;" "&amp;F39,codesÉM!$C:$E,3,FALSE),"s.o.")</f>
        <v>s.o.</v>
      </c>
      <c r="H39" s="123"/>
      <c r="I39" s="124"/>
      <c r="J39" s="125"/>
      <c r="K39" s="125"/>
      <c r="L39" s="181">
        <f>IF(I39&gt;0,VLOOKUP(G39,'FE-ÉM'!$D:$G,2,FALSE)*I39/1000,0)</f>
        <v>0</v>
      </c>
      <c r="M39" s="181">
        <f>IF(I39&gt;0,VLOOKUP(G39,'FE-ÉM'!$D:$G,3,FALSE)*I39/1000,0)</f>
        <v>0</v>
      </c>
      <c r="N39" s="181">
        <f>IF(I39&gt;0,VLOOKUP(G39,'FE-ÉM'!$D:$G,4,FALSE)*I39/1000,0)</f>
        <v>0</v>
      </c>
      <c r="O39" s="181">
        <f>(L39*PRP!$D$3)+(M39*PRP!$D$4)+(N39*PRP!$D$5)</f>
        <v>0</v>
      </c>
      <c r="P39" s="126"/>
    </row>
    <row r="40" spans="1:16" ht="34" customHeight="1">
      <c r="A40" s="174">
        <v>38</v>
      </c>
      <c r="B40" s="120"/>
      <c r="C40" s="120"/>
      <c r="D40" s="120"/>
      <c r="E40" s="174" t="str">
        <f t="shared" si="0"/>
        <v/>
      </c>
      <c r="F40" s="122"/>
      <c r="G40" s="182" t="str">
        <f>IF(ISTEXT(B40),VLOOKUP(B40&amp;" "&amp;F40,codesÉM!$C:$E,3,FALSE),"s.o.")</f>
        <v>s.o.</v>
      </c>
      <c r="H40" s="123"/>
      <c r="I40" s="134"/>
      <c r="J40" s="135"/>
      <c r="K40" s="135"/>
      <c r="L40" s="181">
        <f>IF(I40&gt;0,VLOOKUP(G40,'FE-ÉM'!$D:$G,2,FALSE)*I40/1000,0)</f>
        <v>0</v>
      </c>
      <c r="M40" s="181">
        <f>IF(I40&gt;0,VLOOKUP(G40,'FE-ÉM'!$D:$G,3,FALSE)*I40/1000,0)</f>
        <v>0</v>
      </c>
      <c r="N40" s="181">
        <f>IF(I40&gt;0,VLOOKUP(G40,'FE-ÉM'!$D:$G,4,FALSE)*I40/1000,0)</f>
        <v>0</v>
      </c>
      <c r="O40" s="181">
        <f>(L40*PRP!$D$3)+(M40*PRP!$D$4)+(N40*PRP!$D$5)</f>
        <v>0</v>
      </c>
      <c r="P40" s="126"/>
    </row>
    <row r="41" spans="1:16" ht="34" customHeight="1">
      <c r="A41" s="174">
        <v>39</v>
      </c>
      <c r="B41" s="120"/>
      <c r="C41" s="120"/>
      <c r="D41" s="120"/>
      <c r="E41" s="174" t="str">
        <f t="shared" si="0"/>
        <v/>
      </c>
      <c r="F41" s="122"/>
      <c r="G41" s="182" t="str">
        <f>IF(ISTEXT(B41),VLOOKUP(B41&amp;" "&amp;F41,codesÉM!$C:$E,3,FALSE),"s.o.")</f>
        <v>s.o.</v>
      </c>
      <c r="H41" s="123"/>
      <c r="I41" s="134"/>
      <c r="J41" s="135"/>
      <c r="K41" s="135"/>
      <c r="L41" s="181">
        <f>IF(I41&gt;0,VLOOKUP(G41,'FE-ÉM'!$D:$G,2,FALSE)*I41/1000,0)</f>
        <v>0</v>
      </c>
      <c r="M41" s="181">
        <f>IF(I41&gt;0,VLOOKUP(G41,'FE-ÉM'!$D:$G,3,FALSE)*I41/1000,0)</f>
        <v>0</v>
      </c>
      <c r="N41" s="181">
        <f>IF(I41&gt;0,VLOOKUP(G41,'FE-ÉM'!$D:$G,4,FALSE)*I41/1000,0)</f>
        <v>0</v>
      </c>
      <c r="O41" s="181">
        <f>(L41*PRP!$D$3)+(M41*PRP!$D$4)+(N41*PRP!$D$5)</f>
        <v>0</v>
      </c>
      <c r="P41" s="126"/>
    </row>
    <row r="42" spans="1:16" ht="34" customHeight="1">
      <c r="A42" s="174">
        <v>40</v>
      </c>
      <c r="B42" s="120"/>
      <c r="C42" s="120"/>
      <c r="D42" s="120"/>
      <c r="E42" s="174" t="str">
        <f t="shared" si="0"/>
        <v/>
      </c>
      <c r="F42" s="122"/>
      <c r="G42" s="182" t="str">
        <f>IF(ISTEXT(B42),VLOOKUP(B42&amp;" "&amp;F42,codesÉM!$C:$E,3,FALSE),"s.o.")</f>
        <v>s.o.</v>
      </c>
      <c r="H42" s="123"/>
      <c r="I42" s="134"/>
      <c r="J42" s="135"/>
      <c r="K42" s="135"/>
      <c r="L42" s="181">
        <f>IF(I42&gt;0,VLOOKUP(G42,'FE-ÉM'!$D:$G,2,FALSE)*I42/1000,0)</f>
        <v>0</v>
      </c>
      <c r="M42" s="181">
        <f>IF(I42&gt;0,VLOOKUP(G42,'FE-ÉM'!$D:$G,3,FALSE)*I42/1000,0)</f>
        <v>0</v>
      </c>
      <c r="N42" s="181">
        <f>IF(I42&gt;0,VLOOKUP(G42,'FE-ÉM'!$D:$G,4,FALSE)*I42/1000,0)</f>
        <v>0</v>
      </c>
      <c r="O42" s="181">
        <f>(L42*PRP!$D$3)+(M42*PRP!$D$4)+(N42*PRP!$D$5)</f>
        <v>0</v>
      </c>
      <c r="P42" s="126"/>
    </row>
    <row r="43" spans="1:16" ht="34" customHeight="1">
      <c r="A43" s="174">
        <v>41</v>
      </c>
      <c r="B43" s="120"/>
      <c r="C43" s="120"/>
      <c r="D43" s="120"/>
      <c r="E43" s="174" t="str">
        <f t="shared" si="0"/>
        <v/>
      </c>
      <c r="F43" s="122"/>
      <c r="G43" s="182" t="str">
        <f>IF(ISTEXT(B43),VLOOKUP(B43&amp;" "&amp;F43,codesÉM!$C:$E,3,FALSE),"s.o.")</f>
        <v>s.o.</v>
      </c>
      <c r="H43" s="123"/>
      <c r="I43" s="134"/>
      <c r="J43" s="135"/>
      <c r="K43" s="135"/>
      <c r="L43" s="181">
        <f>IF(I43&gt;0,VLOOKUP(G43,'FE-ÉM'!$D:$G,2,FALSE)*I43/1000,0)</f>
        <v>0</v>
      </c>
      <c r="M43" s="181">
        <f>IF(I43&gt;0,VLOOKUP(G43,'FE-ÉM'!$D:$G,3,FALSE)*I43/1000,0)</f>
        <v>0</v>
      </c>
      <c r="N43" s="181">
        <f>IF(I43&gt;0,VLOOKUP(G43,'FE-ÉM'!$D:$G,4,FALSE)*I43/1000,0)</f>
        <v>0</v>
      </c>
      <c r="O43" s="181">
        <f>(L43*PRP!$D$3)+(M43*PRP!$D$4)+(N43*PRP!$D$5)</f>
        <v>0</v>
      </c>
      <c r="P43" s="126"/>
    </row>
    <row r="44" spans="1:16" ht="34" customHeight="1">
      <c r="A44" s="174">
        <v>42</v>
      </c>
      <c r="B44" s="120"/>
      <c r="C44" s="120"/>
      <c r="D44" s="120"/>
      <c r="E44" s="174" t="str">
        <f t="shared" si="0"/>
        <v/>
      </c>
      <c r="F44" s="122"/>
      <c r="G44" s="182" t="str">
        <f>IF(ISTEXT(B44),VLOOKUP(B44&amp;" "&amp;F44,codesÉM!$C:$E,3,FALSE),"s.o.")</f>
        <v>s.o.</v>
      </c>
      <c r="H44" s="123"/>
      <c r="I44" s="134"/>
      <c r="J44" s="135"/>
      <c r="K44" s="135"/>
      <c r="L44" s="181">
        <f>IF(I44&gt;0,VLOOKUP(G44,'FE-ÉM'!$D:$G,2,FALSE)*I44/1000,0)</f>
        <v>0</v>
      </c>
      <c r="M44" s="181">
        <f>IF(I44&gt;0,VLOOKUP(G44,'FE-ÉM'!$D:$G,3,FALSE)*I44/1000,0)</f>
        <v>0</v>
      </c>
      <c r="N44" s="181">
        <f>IF(I44&gt;0,VLOOKUP(G44,'FE-ÉM'!$D:$G,4,FALSE)*I44/1000,0)</f>
        <v>0</v>
      </c>
      <c r="O44" s="181">
        <f>(L44*PRP!$D$3)+(M44*PRP!$D$4)+(N44*PRP!$D$5)</f>
        <v>0</v>
      </c>
      <c r="P44" s="126"/>
    </row>
    <row r="45" spans="1:16" ht="34" customHeight="1">
      <c r="A45" s="174">
        <v>43</v>
      </c>
      <c r="B45" s="120"/>
      <c r="C45" s="120"/>
      <c r="D45" s="120"/>
      <c r="E45" s="174" t="str">
        <f t="shared" si="0"/>
        <v/>
      </c>
      <c r="F45" s="122"/>
      <c r="G45" s="182" t="str">
        <f>IF(ISTEXT(B45),VLOOKUP(B45&amp;" "&amp;F45,codesÉM!$C:$E,3,FALSE),"s.o.")</f>
        <v>s.o.</v>
      </c>
      <c r="H45" s="123"/>
      <c r="I45" s="134"/>
      <c r="J45" s="136"/>
      <c r="K45" s="136"/>
      <c r="L45" s="181">
        <f>IF(I45&gt;0,VLOOKUP(G45,'FE-ÉM'!$D:$G,2,FALSE)*I45/1000,0)</f>
        <v>0</v>
      </c>
      <c r="M45" s="181">
        <f>IF(I45&gt;0,VLOOKUP(G45,'FE-ÉM'!$D:$G,3,FALSE)*I45/1000,0)</f>
        <v>0</v>
      </c>
      <c r="N45" s="181">
        <f>IF(I45&gt;0,VLOOKUP(G45,'FE-ÉM'!$D:$G,4,FALSE)*I45/1000,0)</f>
        <v>0</v>
      </c>
      <c r="O45" s="181">
        <f>(L45*PRP!$D$3)+(M45*PRP!$D$4)+(N45*PRP!$D$5)</f>
        <v>0</v>
      </c>
      <c r="P45" s="137"/>
    </row>
    <row r="46" spans="1:16" ht="34" customHeight="1">
      <c r="A46" s="174">
        <v>44</v>
      </c>
      <c r="B46" s="120"/>
      <c r="C46" s="120"/>
      <c r="D46" s="120"/>
      <c r="E46" s="174" t="str">
        <f t="shared" si="0"/>
        <v/>
      </c>
      <c r="F46" s="122"/>
      <c r="G46" s="182" t="str">
        <f>IF(ISTEXT(B46),VLOOKUP(B46&amp;" "&amp;F46,codesÉM!$C:$E,3,FALSE),"s.o.")</f>
        <v>s.o.</v>
      </c>
      <c r="H46" s="123"/>
      <c r="I46" s="134"/>
      <c r="J46" s="136"/>
      <c r="K46" s="136"/>
      <c r="L46" s="181">
        <f>IF(I46&gt;0,VLOOKUP(G46,'FE-ÉM'!$D:$G,2,FALSE)*I46/1000,0)</f>
        <v>0</v>
      </c>
      <c r="M46" s="181">
        <f>IF(I46&gt;0,VLOOKUP(G46,'FE-ÉM'!$D:$G,3,FALSE)*I46/1000,0)</f>
        <v>0</v>
      </c>
      <c r="N46" s="181">
        <f>IF(I46&gt;0,VLOOKUP(G46,'FE-ÉM'!$D:$G,4,FALSE)*I46/1000,0)</f>
        <v>0</v>
      </c>
      <c r="O46" s="181">
        <f>(L46*PRP!$D$3)+(M46*PRP!$D$4)+(N46*PRP!$D$5)</f>
        <v>0</v>
      </c>
      <c r="P46" s="137"/>
    </row>
    <row r="47" spans="1:16" ht="34" customHeight="1">
      <c r="A47" s="174">
        <v>45</v>
      </c>
      <c r="B47" s="120"/>
      <c r="C47" s="120"/>
      <c r="D47" s="120"/>
      <c r="E47" s="174" t="str">
        <f t="shared" si="0"/>
        <v/>
      </c>
      <c r="F47" s="122"/>
      <c r="G47" s="182" t="str">
        <f>IF(ISTEXT(B47),VLOOKUP(B47&amp;" "&amp;F47,codesÉM!$C:$E,3,FALSE),"s.o.")</f>
        <v>s.o.</v>
      </c>
      <c r="H47" s="123"/>
      <c r="I47" s="134"/>
      <c r="J47" s="136"/>
      <c r="K47" s="136"/>
      <c r="L47" s="181">
        <f>IF(I47&gt;0,VLOOKUP(G47,'FE-ÉM'!$D:$G,2,FALSE)*I47/1000,0)</f>
        <v>0</v>
      </c>
      <c r="M47" s="181">
        <f>IF(I47&gt;0,VLOOKUP(G47,'FE-ÉM'!$D:$G,3,FALSE)*I47/1000,0)</f>
        <v>0</v>
      </c>
      <c r="N47" s="181">
        <f>IF(I47&gt;0,VLOOKUP(G47,'FE-ÉM'!$D:$G,4,FALSE)*I47/1000,0)</f>
        <v>0</v>
      </c>
      <c r="O47" s="181">
        <f>(L47*PRP!$D$3)+(M47*PRP!$D$4)+(N47*PRP!$D$5)</f>
        <v>0</v>
      </c>
      <c r="P47" s="137"/>
    </row>
    <row r="48" spans="1:16" ht="34" customHeight="1">
      <c r="A48" s="174">
        <v>46</v>
      </c>
      <c r="B48" s="120"/>
      <c r="C48" s="120"/>
      <c r="D48" s="120"/>
      <c r="E48" s="174" t="str">
        <f t="shared" si="0"/>
        <v/>
      </c>
      <c r="F48" s="122"/>
      <c r="G48" s="182" t="str">
        <f>IF(ISTEXT(B48),VLOOKUP(B48&amp;" "&amp;F48,codesÉM!$C:$E,3,FALSE),"s.o.")</f>
        <v>s.o.</v>
      </c>
      <c r="H48" s="123"/>
      <c r="I48" s="134"/>
      <c r="J48" s="136"/>
      <c r="K48" s="136"/>
      <c r="L48" s="181">
        <f>IF(I48&gt;0,VLOOKUP(G48,'FE-ÉM'!$D:$G,2,FALSE)*I48/1000,0)</f>
        <v>0</v>
      </c>
      <c r="M48" s="181">
        <f>IF(I48&gt;0,VLOOKUP(G48,'FE-ÉM'!$D:$G,3,FALSE)*I48/1000,0)</f>
        <v>0</v>
      </c>
      <c r="N48" s="181">
        <f>IF(I48&gt;0,VLOOKUP(G48,'FE-ÉM'!$D:$G,4,FALSE)*I48/1000,0)</f>
        <v>0</v>
      </c>
      <c r="O48" s="181">
        <f>(L48*PRP!$D$3)+(M48*PRP!$D$4)+(N48*PRP!$D$5)</f>
        <v>0</v>
      </c>
      <c r="P48" s="137"/>
    </row>
    <row r="49" spans="1:16" ht="34" customHeight="1">
      <c r="A49" s="174">
        <v>47</v>
      </c>
      <c r="B49" s="120"/>
      <c r="C49" s="120"/>
      <c r="D49" s="120"/>
      <c r="E49" s="174" t="str">
        <f t="shared" si="0"/>
        <v/>
      </c>
      <c r="F49" s="122"/>
      <c r="G49" s="182" t="str">
        <f>IF(ISTEXT(B49),VLOOKUP(B49&amp;" "&amp;F49,codesÉM!$C:$E,3,FALSE),"s.o.")</f>
        <v>s.o.</v>
      </c>
      <c r="H49" s="123"/>
      <c r="I49" s="134"/>
      <c r="J49" s="136"/>
      <c r="K49" s="136"/>
      <c r="L49" s="181">
        <f>IF(I49&gt;0,VLOOKUP(G49,'FE-ÉM'!$D:$G,2,FALSE)*I49/1000,0)</f>
        <v>0</v>
      </c>
      <c r="M49" s="181">
        <f>IF(I49&gt;0,VLOOKUP(G49,'FE-ÉM'!$D:$G,3,FALSE)*I49/1000,0)</f>
        <v>0</v>
      </c>
      <c r="N49" s="181">
        <f>IF(I49&gt;0,VLOOKUP(G49,'FE-ÉM'!$D:$G,4,FALSE)*I49/1000,0)</f>
        <v>0</v>
      </c>
      <c r="O49" s="181">
        <f>(L49*PRP!$D$3)+(M49*PRP!$D$4)+(N49*PRP!$D$5)</f>
        <v>0</v>
      </c>
      <c r="P49" s="137"/>
    </row>
    <row r="50" spans="1:16" ht="34" customHeight="1">
      <c r="A50" s="174">
        <v>48</v>
      </c>
      <c r="B50" s="120"/>
      <c r="C50" s="120"/>
      <c r="D50" s="120"/>
      <c r="E50" s="174" t="str">
        <f t="shared" si="0"/>
        <v/>
      </c>
      <c r="F50" s="122"/>
      <c r="G50" s="182" t="str">
        <f>IF(ISTEXT(B50),VLOOKUP(B50&amp;" "&amp;F50,codesÉM!$C:$E,3,FALSE),"s.o.")</f>
        <v>s.o.</v>
      </c>
      <c r="H50" s="123"/>
      <c r="I50" s="134"/>
      <c r="J50" s="136"/>
      <c r="K50" s="136"/>
      <c r="L50" s="181">
        <f>IF(I50&gt;0,VLOOKUP(G50,'FE-ÉM'!$D:$G,2,FALSE)*I50/1000,0)</f>
        <v>0</v>
      </c>
      <c r="M50" s="181">
        <f>IF(I50&gt;0,VLOOKUP(G50,'FE-ÉM'!$D:$G,3,FALSE)*I50/1000,0)</f>
        <v>0</v>
      </c>
      <c r="N50" s="181">
        <f>IF(I50&gt;0,VLOOKUP(G50,'FE-ÉM'!$D:$G,4,FALSE)*I50/1000,0)</f>
        <v>0</v>
      </c>
      <c r="O50" s="181">
        <f>(L50*PRP!$D$3)+(M50*PRP!$D$4)+(N50*PRP!$D$5)</f>
        <v>0</v>
      </c>
      <c r="P50" s="137"/>
    </row>
    <row r="51" spans="1:16" ht="34" customHeight="1">
      <c r="A51" s="174">
        <v>49</v>
      </c>
      <c r="B51" s="120"/>
      <c r="C51" s="120"/>
      <c r="D51" s="120"/>
      <c r="E51" s="174" t="str">
        <f t="shared" si="0"/>
        <v/>
      </c>
      <c r="F51" s="122"/>
      <c r="G51" s="182" t="str">
        <f>IF(ISTEXT(B51),VLOOKUP(B51&amp;" "&amp;F51,codesÉM!$C:$E,3,FALSE),"s.o.")</f>
        <v>s.o.</v>
      </c>
      <c r="H51" s="123"/>
      <c r="I51" s="134"/>
      <c r="J51" s="136"/>
      <c r="K51" s="136"/>
      <c r="L51" s="181">
        <f>IF(I51&gt;0,VLOOKUP(G51,'FE-ÉM'!$D:$G,2,FALSE)*I51/1000,0)</f>
        <v>0</v>
      </c>
      <c r="M51" s="181">
        <f>IF(I51&gt;0,VLOOKUP(G51,'FE-ÉM'!$D:$G,3,FALSE)*I51/1000,0)</f>
        <v>0</v>
      </c>
      <c r="N51" s="181">
        <f>IF(I51&gt;0,VLOOKUP(G51,'FE-ÉM'!$D:$G,4,FALSE)*I51/1000,0)</f>
        <v>0</v>
      </c>
      <c r="O51" s="181">
        <f>(L51*PRP!$D$3)+(M51*PRP!$D$4)+(N51*PRP!$D$5)</f>
        <v>0</v>
      </c>
      <c r="P51" s="137"/>
    </row>
    <row r="52" spans="1:16" ht="34" customHeight="1">
      <c r="A52" s="174">
        <v>50</v>
      </c>
      <c r="B52" s="120"/>
      <c r="C52" s="120"/>
      <c r="D52" s="120"/>
      <c r="E52" s="174" t="str">
        <f t="shared" si="0"/>
        <v/>
      </c>
      <c r="F52" s="122"/>
      <c r="G52" s="182" t="str">
        <f>IF(ISTEXT(B52),VLOOKUP(B52&amp;" "&amp;F52,codesÉM!$C:$E,3,FALSE),"s.o.")</f>
        <v>s.o.</v>
      </c>
      <c r="H52" s="123"/>
      <c r="I52" s="134"/>
      <c r="J52" s="136"/>
      <c r="K52" s="136"/>
      <c r="L52" s="181">
        <f>IF(I52&gt;0,VLOOKUP(G52,'FE-ÉM'!$D:$G,2,FALSE)*I52/1000,0)</f>
        <v>0</v>
      </c>
      <c r="M52" s="181">
        <f>IF(I52&gt;0,VLOOKUP(G52,'FE-ÉM'!$D:$G,3,FALSE)*I52/1000,0)</f>
        <v>0</v>
      </c>
      <c r="N52" s="181">
        <f>IF(I52&gt;0,VLOOKUP(G52,'FE-ÉM'!$D:$G,4,FALSE)*I52/1000,0)</f>
        <v>0</v>
      </c>
      <c r="O52" s="181">
        <f>(L52*PRP!$D$3)+(M52*PRP!$D$4)+(N52*PRP!$D$5)</f>
        <v>0</v>
      </c>
      <c r="P52" s="137"/>
    </row>
    <row r="55" spans="1:16" ht="34" customHeight="1">
      <c r="A55" s="263" t="s">
        <v>497</v>
      </c>
      <c r="B55" s="264"/>
      <c r="C55" s="264"/>
      <c r="D55" s="264"/>
      <c r="E55" s="264"/>
      <c r="F55" s="264"/>
      <c r="G55" s="264"/>
      <c r="H55" s="264"/>
      <c r="I55" s="264"/>
      <c r="J55" s="264"/>
      <c r="K55" s="264"/>
      <c r="L55" s="264"/>
      <c r="M55" s="264"/>
      <c r="N55" s="264"/>
      <c r="O55" s="264"/>
      <c r="P55" s="264"/>
    </row>
    <row r="56" spans="1:16" ht="34" customHeight="1">
      <c r="A56" s="264"/>
      <c r="B56" s="264"/>
      <c r="C56" s="264"/>
      <c r="D56" s="264"/>
      <c r="E56" s="264"/>
      <c r="F56" s="264"/>
      <c r="G56" s="264"/>
      <c r="H56" s="264"/>
      <c r="I56" s="264"/>
      <c r="J56" s="264"/>
      <c r="K56" s="264"/>
      <c r="L56" s="264"/>
      <c r="M56" s="264"/>
      <c r="N56" s="264"/>
      <c r="O56" s="264"/>
      <c r="P56" s="264"/>
    </row>
    <row r="57" spans="1:16" ht="34" customHeight="1">
      <c r="A57" s="264"/>
      <c r="B57" s="264"/>
      <c r="C57" s="264"/>
      <c r="D57" s="264"/>
      <c r="E57" s="264"/>
      <c r="F57" s="264"/>
      <c r="G57" s="264"/>
      <c r="H57" s="264"/>
      <c r="I57" s="264"/>
      <c r="J57" s="264"/>
      <c r="K57" s="264"/>
      <c r="L57" s="264"/>
      <c r="M57" s="264"/>
      <c r="N57" s="264"/>
      <c r="O57" s="264"/>
      <c r="P57" s="264"/>
    </row>
    <row r="58" spans="1:16" ht="34" customHeight="1">
      <c r="A58" s="264"/>
      <c r="B58" s="264"/>
      <c r="C58" s="264"/>
      <c r="D58" s="264"/>
      <c r="E58" s="264"/>
      <c r="F58" s="264"/>
      <c r="G58" s="264"/>
      <c r="H58" s="264"/>
      <c r="I58" s="264"/>
      <c r="J58" s="264"/>
      <c r="K58" s="264"/>
      <c r="L58" s="264"/>
      <c r="M58" s="264"/>
      <c r="N58" s="264"/>
      <c r="O58" s="264"/>
      <c r="P58" s="264"/>
    </row>
    <row r="59" spans="1:16" ht="34" customHeight="1">
      <c r="A59" s="264"/>
      <c r="B59" s="264"/>
      <c r="C59" s="264"/>
      <c r="D59" s="264"/>
      <c r="E59" s="264"/>
      <c r="F59" s="264"/>
      <c r="G59" s="264"/>
      <c r="H59" s="264"/>
      <c r="I59" s="264"/>
      <c r="J59" s="264"/>
      <c r="K59" s="264"/>
      <c r="L59" s="264"/>
      <c r="M59" s="264"/>
      <c r="N59" s="264"/>
      <c r="O59" s="264"/>
      <c r="P59" s="264"/>
    </row>
    <row r="60" spans="1:16" ht="34" customHeight="1">
      <c r="A60" s="264"/>
      <c r="B60" s="264"/>
      <c r="C60" s="264"/>
      <c r="D60" s="264"/>
      <c r="E60" s="264"/>
      <c r="F60" s="264"/>
      <c r="G60" s="264"/>
      <c r="H60" s="264"/>
      <c r="I60" s="264"/>
      <c r="J60" s="264"/>
      <c r="K60" s="264"/>
      <c r="L60" s="264"/>
      <c r="M60" s="264"/>
      <c r="N60" s="264"/>
      <c r="O60" s="264"/>
      <c r="P60" s="264"/>
    </row>
  </sheetData>
  <sheetProtection algorithmName="SHA-512" hashValue="/v2KSfe85ieQ3hjNo8vc9fkP3Dq8CSwQOsv1Y/LCmT4si4zM+kktPnvrtQVfCOc5Z+MxrsOLXQz1SU3/TpLhbg==" saltValue="5j++Q2ZWZCsKRjma8orLrQ==" spinCount="100000" sheet="1" objects="1" scenarios="1"/>
  <autoFilter ref="A2:O52" xr:uid="{379B3936-4ED1-3E47-8D22-20B1F64EAE05}">
    <sortState xmlns:xlrd2="http://schemas.microsoft.com/office/spreadsheetml/2017/richdata2" ref="A3:O52">
      <sortCondition ref="A2:A52"/>
    </sortState>
  </autoFilter>
  <sortState xmlns:xlrd2="http://schemas.microsoft.com/office/spreadsheetml/2017/richdata2" ref="A3:Q60">
    <sortCondition descending="1" ref="O3:O52"/>
  </sortState>
  <dataConsolidate/>
  <mergeCells count="2">
    <mergeCell ref="A55:P60"/>
    <mergeCell ref="A1:O1"/>
  </mergeCells>
  <phoneticPr fontId="14" type="noConversion"/>
  <dataValidations count="2">
    <dataValidation type="list" allowBlank="1" showInputMessage="1" showErrorMessage="1" sqref="F3:F52" xr:uid="{9B4FEC7D-6B08-3F4B-A301-EF953A738DAF}">
      <formula1>"essence,diésel,propane,gaz naturel,électricité,autre"</formula1>
    </dataValidation>
    <dataValidation type="list" allowBlank="1" showInputMessage="1" showErrorMessage="1" sqref="D3:D52" xr:uid="{43877DDE-CC0A-F74A-BB69-82442ABBB1B0}">
      <formula1>"Ville,Sous-traitant,Entreprise location,Autre"</formula1>
    </dataValidation>
  </dataValidations>
  <pageMargins left="0.7" right="0.7" top="0.75" bottom="0.75" header="0.3" footer="0.3"/>
  <pageSetup paperSize="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9022A27-56C3-2543-9FAF-15984875359F}">
          <x14:formula1>
            <xm:f>Liste!$C$2:$C$31</xm:f>
          </x14:formula1>
          <xm:sqref>B3:B52</xm:sqref>
        </x14:dataValidation>
        <x14:dataValidation type="list" allowBlank="1" showInputMessage="1" showErrorMessage="1" xr:uid="{BE79DA18-8AA7-7844-9022-285AAA0D5165}">
          <x14:formula1>
            <xm:f>Liste!$I$2:$I$232</xm:f>
          </x14:formula1>
          <xm:sqref>H40:H52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01614-DB3B-8442-AE47-D03A2CA48B87}">
  <sheetPr codeName="Feuil6">
    <tabColor rgb="FFC00000"/>
  </sheetPr>
  <dimension ref="A1:N30"/>
  <sheetViews>
    <sheetView zoomScale="90" zoomScaleNormal="90" workbookViewId="0">
      <pane ySplit="3" topLeftCell="A4" activePane="bottomLeft" state="frozen"/>
      <selection sqref="A1:D1"/>
      <selection pane="bottomLeft" activeCell="G16" sqref="G16"/>
    </sheetView>
  </sheetViews>
  <sheetFormatPr baseColWidth="10" defaultColWidth="10.83203125" defaultRowHeight="24" customHeight="1"/>
  <cols>
    <col min="1" max="1" width="10.83203125" style="151"/>
    <col min="2" max="2" width="18" style="151" customWidth="1"/>
    <col min="3" max="3" width="52" style="151" customWidth="1"/>
    <col min="4" max="5" width="16" style="151" customWidth="1"/>
    <col min="6" max="6" width="20.33203125" style="151" customWidth="1"/>
    <col min="7" max="9" width="24.6640625" style="151" customWidth="1"/>
    <col min="10" max="10" width="11.1640625" style="141" customWidth="1"/>
    <col min="11" max="12" width="10.83203125" style="141"/>
    <col min="13" max="13" width="12.6640625" style="141" customWidth="1"/>
    <col min="14" max="14" width="96.5" style="152" customWidth="1"/>
    <col min="15" max="16384" width="10.83203125" style="141"/>
  </cols>
  <sheetData>
    <row r="1" spans="1:14" s="139" customFormat="1" ht="28.5" customHeight="1">
      <c r="A1" s="363" t="s">
        <v>38</v>
      </c>
      <c r="B1" s="363"/>
      <c r="C1" s="363"/>
      <c r="D1" s="363"/>
      <c r="E1" s="363"/>
      <c r="F1" s="363"/>
      <c r="G1" s="363"/>
      <c r="H1" s="363"/>
      <c r="I1" s="363"/>
      <c r="J1" s="363"/>
      <c r="K1" s="363"/>
      <c r="L1" s="363"/>
      <c r="M1" s="363"/>
      <c r="N1" s="138"/>
    </row>
    <row r="2" spans="1:14" ht="24" customHeight="1">
      <c r="A2" s="270" t="s">
        <v>39</v>
      </c>
      <c r="B2" s="272" t="s">
        <v>40</v>
      </c>
      <c r="C2" s="272" t="s">
        <v>27</v>
      </c>
      <c r="D2" s="274" t="s">
        <v>28</v>
      </c>
      <c r="E2" s="275" t="s">
        <v>471</v>
      </c>
      <c r="F2" s="268" t="s">
        <v>41</v>
      </c>
      <c r="G2" s="269"/>
      <c r="H2" s="268" t="s">
        <v>42</v>
      </c>
      <c r="I2" s="269"/>
      <c r="J2" s="277" t="s">
        <v>43</v>
      </c>
      <c r="K2" s="277" t="s">
        <v>44</v>
      </c>
      <c r="L2" s="277" t="s">
        <v>45</v>
      </c>
      <c r="M2" s="278" t="s">
        <v>46</v>
      </c>
      <c r="N2" s="266" t="s">
        <v>47</v>
      </c>
    </row>
    <row r="3" spans="1:14" ht="59" customHeight="1">
      <c r="A3" s="271"/>
      <c r="B3" s="273"/>
      <c r="C3" s="273"/>
      <c r="D3" s="274"/>
      <c r="E3" s="276"/>
      <c r="F3" s="142" t="s">
        <v>48</v>
      </c>
      <c r="G3" s="115" t="s">
        <v>49</v>
      </c>
      <c r="H3" s="143" t="s">
        <v>50</v>
      </c>
      <c r="I3" s="143" t="s">
        <v>51</v>
      </c>
      <c r="J3" s="271"/>
      <c r="K3" s="271"/>
      <c r="L3" s="271"/>
      <c r="M3" s="279"/>
      <c r="N3" s="267"/>
    </row>
    <row r="4" spans="1:14" ht="24" customHeight="1">
      <c r="A4" s="179">
        <v>1</v>
      </c>
      <c r="B4" s="144"/>
      <c r="C4" s="145"/>
      <c r="D4" s="120"/>
      <c r="E4" s="174" t="str">
        <f>IF(D4="","",IF(D4="ville",1,3))</f>
        <v/>
      </c>
      <c r="F4" s="148"/>
      <c r="G4" s="149"/>
      <c r="H4" s="146"/>
      <c r="I4" s="147"/>
      <c r="J4" s="175">
        <f>IF(G4&gt;0,VLOOKUP(F4,'FE-IMM'!A:D,2,FALSE)*G4/1000,0)</f>
        <v>0</v>
      </c>
      <c r="K4" s="176">
        <f>IF(G4&gt;0,VLOOKUP(F4,'FE-IMM'!A:D,3,FALSE)*G4/1000,0)</f>
        <v>0</v>
      </c>
      <c r="L4" s="176">
        <f>IF(G4&gt;0,VLOOKUP(F4,'FE-IMM'!A:D,4,FALSE)*G4/1000,0)</f>
        <v>0</v>
      </c>
      <c r="M4" s="177">
        <f>(J4*PRP!$D$3)+(K4*PRP!$D$4)+(L4*PRP!$D$5)</f>
        <v>0</v>
      </c>
      <c r="N4" s="150"/>
    </row>
    <row r="5" spans="1:14" ht="24" customHeight="1">
      <c r="A5" s="179">
        <v>2</v>
      </c>
      <c r="B5" s="144"/>
      <c r="C5" s="145"/>
      <c r="D5" s="120"/>
      <c r="E5" s="174" t="str">
        <f t="shared" ref="E5:E23" si="0">IF(D5="","",IF(D5="ville",1,3))</f>
        <v/>
      </c>
      <c r="F5" s="148"/>
      <c r="G5" s="149"/>
      <c r="H5" s="146"/>
      <c r="I5" s="147"/>
      <c r="J5" s="175">
        <f>IF(G5&gt;0,VLOOKUP(F5,'FE-IMM'!A:D,2,FALSE)*G5/1000,0)</f>
        <v>0</v>
      </c>
      <c r="K5" s="176">
        <f>IF(G5&gt;0,VLOOKUP(F5,'FE-IMM'!A:D,3,FALSE)*G5/1000,0)</f>
        <v>0</v>
      </c>
      <c r="L5" s="176">
        <f>IF(G5&gt;0,VLOOKUP(F5,'FE-IMM'!A:D,4,FALSE)*G5/1000,0)</f>
        <v>0</v>
      </c>
      <c r="M5" s="177">
        <f>(J5*PRP!$D$3)+(K5*PRP!$D$4)+(L5*PRP!$D$5)</f>
        <v>0</v>
      </c>
      <c r="N5" s="219"/>
    </row>
    <row r="6" spans="1:14" ht="24" customHeight="1">
      <c r="A6" s="179">
        <v>3</v>
      </c>
      <c r="B6" s="144"/>
      <c r="C6" s="145"/>
      <c r="D6" s="120"/>
      <c r="E6" s="174" t="str">
        <f t="shared" si="0"/>
        <v/>
      </c>
      <c r="F6" s="148"/>
      <c r="G6" s="149"/>
      <c r="H6" s="146"/>
      <c r="I6" s="147"/>
      <c r="J6" s="175">
        <f>IF(G6&gt;0,VLOOKUP(F6,'FE-IMM'!A:D,2,FALSE)*G6/1000,0)</f>
        <v>0</v>
      </c>
      <c r="K6" s="176">
        <f>IF(G6&gt;0,VLOOKUP(F6,'FE-IMM'!A:D,3,FALSE)*G6/1000,0)</f>
        <v>0</v>
      </c>
      <c r="L6" s="176">
        <f>IF(G6&gt;0,VLOOKUP(F6,'FE-IMM'!A:D,4,FALSE)*G6/1000,0)</f>
        <v>0</v>
      </c>
      <c r="M6" s="177">
        <f>(J6*PRP!$D$3)+(K6*PRP!$D$4)+(L6*PRP!$D$5)</f>
        <v>0</v>
      </c>
      <c r="N6" s="150"/>
    </row>
    <row r="7" spans="1:14" ht="24" customHeight="1">
      <c r="A7" s="179">
        <v>4</v>
      </c>
      <c r="B7" s="144"/>
      <c r="C7" s="145"/>
      <c r="D7" s="120"/>
      <c r="E7" s="174" t="str">
        <f t="shared" si="0"/>
        <v/>
      </c>
      <c r="F7" s="148"/>
      <c r="G7" s="149"/>
      <c r="H7" s="146"/>
      <c r="I7" s="147"/>
      <c r="J7" s="175">
        <f>IF(G7&gt;0,VLOOKUP(F7,'FE-IMM'!A:D,2,FALSE)*G7/1000,0)</f>
        <v>0</v>
      </c>
      <c r="K7" s="176">
        <f>IF(G7&gt;0,VLOOKUP(F7,'FE-IMM'!A:D,3,FALSE)*G7/1000,0)</f>
        <v>0</v>
      </c>
      <c r="L7" s="176">
        <f>IF(G7&gt;0,VLOOKUP(F7,'FE-IMM'!A:D,4,FALSE)*G7/1000,0)</f>
        <v>0</v>
      </c>
      <c r="M7" s="177">
        <f>(J7*PRP!$D$3)+(K7*PRP!$D$4)+(L7*PRP!$D$5)</f>
        <v>0</v>
      </c>
      <c r="N7" s="219"/>
    </row>
    <row r="8" spans="1:14" ht="24" customHeight="1">
      <c r="A8" s="179">
        <v>5</v>
      </c>
      <c r="B8" s="144"/>
      <c r="C8" s="145"/>
      <c r="D8" s="120"/>
      <c r="E8" s="174" t="str">
        <f t="shared" si="0"/>
        <v/>
      </c>
      <c r="F8" s="148"/>
      <c r="G8" s="149"/>
      <c r="H8" s="146"/>
      <c r="I8" s="147"/>
      <c r="J8" s="175">
        <f>IF(G8&gt;0,VLOOKUP(F8,'FE-IMM'!A:D,2,FALSE)*G8/1000,0)</f>
        <v>0</v>
      </c>
      <c r="K8" s="176">
        <f>IF(G8&gt;0,VLOOKUP(F8,'FE-IMM'!A:D,3,FALSE)*G8/1000,0)</f>
        <v>0</v>
      </c>
      <c r="L8" s="176">
        <f>IF(G8&gt;0,VLOOKUP(F8,'FE-IMM'!A:D,4,FALSE)*G8/1000,0)</f>
        <v>0</v>
      </c>
      <c r="M8" s="177">
        <f>(J8*PRP!$D$3)+(K8*PRP!$D$4)+(L8*PRP!$D$5)</f>
        <v>0</v>
      </c>
      <c r="N8" s="150"/>
    </row>
    <row r="9" spans="1:14" ht="24" customHeight="1">
      <c r="A9" s="179">
        <v>6</v>
      </c>
      <c r="B9" s="144"/>
      <c r="C9" s="145"/>
      <c r="D9" s="120"/>
      <c r="E9" s="174" t="str">
        <f t="shared" si="0"/>
        <v/>
      </c>
      <c r="F9" s="148"/>
      <c r="G9" s="149"/>
      <c r="H9" s="146"/>
      <c r="I9" s="147"/>
      <c r="J9" s="175">
        <f>IF(G9&gt;0,VLOOKUP(F9,'FE-IMM'!A:D,2,FALSE)*G9/1000,0)</f>
        <v>0</v>
      </c>
      <c r="K9" s="176">
        <f>IF(G9&gt;0,VLOOKUP(F9,'FE-IMM'!A:D,3,FALSE)*G9/1000,0)</f>
        <v>0</v>
      </c>
      <c r="L9" s="176">
        <f>IF(G9&gt;0,VLOOKUP(F9,'FE-IMM'!A:D,4,FALSE)*G9/1000,0)</f>
        <v>0</v>
      </c>
      <c r="M9" s="177">
        <f>(J9*PRP!$D$3)+(K9*PRP!$D$4)+(L9*PRP!$D$5)</f>
        <v>0</v>
      </c>
      <c r="N9" s="150"/>
    </row>
    <row r="10" spans="1:14" ht="24" customHeight="1">
      <c r="A10" s="179">
        <v>7</v>
      </c>
      <c r="B10" s="144"/>
      <c r="C10" s="145"/>
      <c r="D10" s="120"/>
      <c r="E10" s="174" t="str">
        <f t="shared" si="0"/>
        <v/>
      </c>
      <c r="F10" s="148"/>
      <c r="G10" s="149"/>
      <c r="H10" s="146"/>
      <c r="I10" s="147"/>
      <c r="J10" s="175">
        <f>IF(G10&gt;0,VLOOKUP(F10,'FE-IMM'!A:D,2,FALSE)*G10/1000,0)</f>
        <v>0</v>
      </c>
      <c r="K10" s="176">
        <f>IF(G10&gt;0,VLOOKUP(F10,'FE-IMM'!A:D,3,FALSE)*G10/1000,0)</f>
        <v>0</v>
      </c>
      <c r="L10" s="176">
        <f>IF(G10&gt;0,VLOOKUP(F10,'FE-IMM'!A:D,4,FALSE)*G10/1000,0)</f>
        <v>0</v>
      </c>
      <c r="M10" s="177">
        <f>(J10*PRP!$D$3)+(K10*PRP!$D$4)+(L10*PRP!$D$5)</f>
        <v>0</v>
      </c>
      <c r="N10" s="150"/>
    </row>
    <row r="11" spans="1:14" ht="24" customHeight="1">
      <c r="A11" s="179">
        <v>8</v>
      </c>
      <c r="B11" s="144"/>
      <c r="C11" s="145"/>
      <c r="D11" s="120"/>
      <c r="E11" s="174" t="str">
        <f t="shared" si="0"/>
        <v/>
      </c>
      <c r="F11" s="148"/>
      <c r="G11" s="149"/>
      <c r="H11" s="146"/>
      <c r="I11" s="147"/>
      <c r="J11" s="175">
        <f>IF(G11&gt;0,VLOOKUP(F11,'FE-IMM'!A:D,2,FALSE)*G11/1000,0)</f>
        <v>0</v>
      </c>
      <c r="K11" s="176">
        <f>IF(G11&gt;0,VLOOKUP(F11,'FE-IMM'!A:D,3,FALSE)*G11/1000,0)</f>
        <v>0</v>
      </c>
      <c r="L11" s="176">
        <f>IF(G11&gt;0,VLOOKUP(F11,'FE-IMM'!A:D,4,FALSE)*G11/1000,0)</f>
        <v>0</v>
      </c>
      <c r="M11" s="177">
        <f>(J11*PRP!$D$3)+(K11*PRP!$D$4)+(L11*PRP!$D$5)</f>
        <v>0</v>
      </c>
      <c r="N11" s="150"/>
    </row>
    <row r="12" spans="1:14" ht="24" customHeight="1">
      <c r="A12" s="179">
        <v>9</v>
      </c>
      <c r="B12" s="144"/>
      <c r="C12" s="145"/>
      <c r="D12" s="120"/>
      <c r="E12" s="174" t="str">
        <f t="shared" si="0"/>
        <v/>
      </c>
      <c r="F12" s="148"/>
      <c r="G12" s="149"/>
      <c r="H12" s="146"/>
      <c r="I12" s="147"/>
      <c r="J12" s="175">
        <f>IF(G12&gt;0,VLOOKUP(F12,'FE-IMM'!A:D,2,FALSE)*G12/1000,0)</f>
        <v>0</v>
      </c>
      <c r="K12" s="176">
        <f>IF(G12&gt;0,VLOOKUP(F12,'FE-IMM'!A:D,3,FALSE)*G12/1000,0)</f>
        <v>0</v>
      </c>
      <c r="L12" s="176">
        <f>IF(G12&gt;0,VLOOKUP(F12,'FE-IMM'!A:D,4,FALSE)*G12/1000,0)</f>
        <v>0</v>
      </c>
      <c r="M12" s="177">
        <f>(J12*PRP!$D$3)+(K12*PRP!$D$4)+(L12*PRP!$D$5)</f>
        <v>0</v>
      </c>
      <c r="N12" s="150"/>
    </row>
    <row r="13" spans="1:14" ht="24" customHeight="1">
      <c r="A13" s="179">
        <v>10</v>
      </c>
      <c r="B13" s="144"/>
      <c r="C13" s="145"/>
      <c r="D13" s="120"/>
      <c r="E13" s="174" t="str">
        <f t="shared" si="0"/>
        <v/>
      </c>
      <c r="F13" s="148"/>
      <c r="G13" s="149"/>
      <c r="H13" s="146"/>
      <c r="I13" s="147"/>
      <c r="J13" s="175">
        <f>IF(G13&gt;0,VLOOKUP(F13,'FE-IMM'!A:D,2,FALSE)*G13/1000,0)</f>
        <v>0</v>
      </c>
      <c r="K13" s="176">
        <f>IF(G13&gt;0,VLOOKUP(F13,'FE-IMM'!A:D,3,FALSE)*G13/1000,0)</f>
        <v>0</v>
      </c>
      <c r="L13" s="176">
        <f>IF(G13&gt;0,VLOOKUP(F13,'FE-IMM'!A:D,4,FALSE)*G13/1000,0)</f>
        <v>0</v>
      </c>
      <c r="M13" s="177">
        <f>(J13*PRP!$D$3)+(K13*PRP!$D$4)+(L13*PRP!$D$5)</f>
        <v>0</v>
      </c>
      <c r="N13" s="150"/>
    </row>
    <row r="14" spans="1:14" ht="24" customHeight="1">
      <c r="A14" s="179">
        <v>11</v>
      </c>
      <c r="B14" s="144"/>
      <c r="C14" s="145"/>
      <c r="D14" s="120"/>
      <c r="E14" s="174" t="str">
        <f t="shared" si="0"/>
        <v/>
      </c>
      <c r="F14" s="148"/>
      <c r="G14" s="149"/>
      <c r="H14" s="146"/>
      <c r="I14" s="147"/>
      <c r="J14" s="175">
        <f>IF(G14&gt;0,VLOOKUP(F14,'FE-IMM'!A:D,2,FALSE)*G14/1000,0)</f>
        <v>0</v>
      </c>
      <c r="K14" s="176">
        <f>IF(G14&gt;0,VLOOKUP(F14,'FE-IMM'!A:D,3,FALSE)*G14/1000,0)</f>
        <v>0</v>
      </c>
      <c r="L14" s="176">
        <f>IF(G14&gt;0,VLOOKUP(F14,'FE-IMM'!A:D,4,FALSE)*G14/1000,0)</f>
        <v>0</v>
      </c>
      <c r="M14" s="177">
        <f>(J14*PRP!$D$3)+(K14*PRP!$D$4)+(L14*PRP!$D$5)</f>
        <v>0</v>
      </c>
      <c r="N14" s="150"/>
    </row>
    <row r="15" spans="1:14" ht="24" customHeight="1">
      <c r="A15" s="179">
        <v>12</v>
      </c>
      <c r="B15" s="144"/>
      <c r="C15" s="145"/>
      <c r="D15" s="120"/>
      <c r="E15" s="174" t="str">
        <f t="shared" si="0"/>
        <v/>
      </c>
      <c r="F15" s="148"/>
      <c r="G15" s="149"/>
      <c r="H15" s="146"/>
      <c r="I15" s="147"/>
      <c r="J15" s="175">
        <f>IF(G15&gt;0,VLOOKUP(F15,'FE-IMM'!A:D,2,FALSE)*G15/1000,0)</f>
        <v>0</v>
      </c>
      <c r="K15" s="176">
        <f>IF(G15&gt;0,VLOOKUP(F15,'FE-IMM'!A:D,3,FALSE)*G15/1000,0)</f>
        <v>0</v>
      </c>
      <c r="L15" s="176">
        <f>IF(G15&gt;0,VLOOKUP(F15,'FE-IMM'!A:D,4,FALSE)*G15/1000,0)</f>
        <v>0</v>
      </c>
      <c r="M15" s="177">
        <f>(J15*PRP!$D$3)+(K15*PRP!$D$4)+(L15*PRP!$D$5)</f>
        <v>0</v>
      </c>
      <c r="N15" s="150"/>
    </row>
    <row r="16" spans="1:14" ht="24" customHeight="1">
      <c r="A16" s="179">
        <v>13</v>
      </c>
      <c r="B16" s="144"/>
      <c r="C16" s="145"/>
      <c r="D16" s="120"/>
      <c r="E16" s="174" t="str">
        <f t="shared" si="0"/>
        <v/>
      </c>
      <c r="F16" s="148"/>
      <c r="G16" s="149"/>
      <c r="H16" s="146"/>
      <c r="I16" s="147"/>
      <c r="J16" s="175">
        <f>IF(G16&gt;0,VLOOKUP(F16,'FE-IMM'!A:D,2,FALSE)*G16/1000,0)</f>
        <v>0</v>
      </c>
      <c r="K16" s="176">
        <f>IF(G16&gt;0,VLOOKUP(F16,'FE-IMM'!A:D,3,FALSE)*G16/1000,0)</f>
        <v>0</v>
      </c>
      <c r="L16" s="176">
        <f>IF(G16&gt;0,VLOOKUP(F16,'FE-IMM'!A:D,4,FALSE)*G16/1000,0)</f>
        <v>0</v>
      </c>
      <c r="M16" s="177">
        <f>(J16*PRP!$D$3)+(K16*PRP!$D$4)+(L16*PRP!$D$5)</f>
        <v>0</v>
      </c>
      <c r="N16" s="150"/>
    </row>
    <row r="17" spans="1:14" ht="24" customHeight="1">
      <c r="A17" s="179">
        <v>14</v>
      </c>
      <c r="B17" s="144"/>
      <c r="C17" s="145"/>
      <c r="D17" s="120"/>
      <c r="E17" s="174" t="str">
        <f t="shared" si="0"/>
        <v/>
      </c>
      <c r="F17" s="148"/>
      <c r="G17" s="149"/>
      <c r="H17" s="146"/>
      <c r="I17" s="147"/>
      <c r="J17" s="175">
        <f>IF(G17&gt;0,VLOOKUP(F17,'FE-IMM'!A:D,2,FALSE)*G17/1000,0)</f>
        <v>0</v>
      </c>
      <c r="K17" s="176">
        <f>IF(G17&gt;0,VLOOKUP(F17,'FE-IMM'!A:D,3,FALSE)*G17/1000,0)</f>
        <v>0</v>
      </c>
      <c r="L17" s="176">
        <f>IF(G17&gt;0,VLOOKUP(F17,'FE-IMM'!A:D,4,FALSE)*G17/1000,0)</f>
        <v>0</v>
      </c>
      <c r="M17" s="177">
        <f>(J17*PRP!$D$3)+(K17*PRP!$D$4)+(L17*PRP!$D$5)</f>
        <v>0</v>
      </c>
      <c r="N17" s="150"/>
    </row>
    <row r="18" spans="1:14" ht="24" customHeight="1">
      <c r="A18" s="179">
        <v>15</v>
      </c>
      <c r="B18" s="144"/>
      <c r="C18" s="145"/>
      <c r="D18" s="120"/>
      <c r="E18" s="174" t="str">
        <f t="shared" si="0"/>
        <v/>
      </c>
      <c r="F18" s="148"/>
      <c r="G18" s="149"/>
      <c r="H18" s="146"/>
      <c r="I18" s="147"/>
      <c r="J18" s="175">
        <f>IF(G18&gt;0,VLOOKUP(F18,'FE-IMM'!A:D,2,FALSE)*G18/1000,0)</f>
        <v>0</v>
      </c>
      <c r="K18" s="176">
        <f>IF(G18&gt;0,VLOOKUP(F18,'FE-IMM'!A:D,3,FALSE)*G18/1000,0)</f>
        <v>0</v>
      </c>
      <c r="L18" s="176">
        <f>IF(G18&gt;0,VLOOKUP(F18,'FE-IMM'!A:D,4,FALSE)*G18/1000,0)</f>
        <v>0</v>
      </c>
      <c r="M18" s="178">
        <f>(J18*PRP!$D$3)+(K18*PRP!$D$4)+(L18*PRP!$D$5)</f>
        <v>0</v>
      </c>
      <c r="N18" s="150"/>
    </row>
    <row r="19" spans="1:14" ht="24" customHeight="1">
      <c r="A19" s="179">
        <v>16</v>
      </c>
      <c r="B19" s="144"/>
      <c r="C19" s="145"/>
      <c r="D19" s="120"/>
      <c r="E19" s="174" t="str">
        <f t="shared" si="0"/>
        <v/>
      </c>
      <c r="F19" s="148"/>
      <c r="G19" s="149"/>
      <c r="H19" s="146"/>
      <c r="I19" s="147"/>
      <c r="J19" s="175">
        <f>IF(G19&gt;0,VLOOKUP(F19,'FE-IMM'!A:D,2,FALSE)*G19/1000,0)</f>
        <v>0</v>
      </c>
      <c r="K19" s="176">
        <f>IF(G19&gt;0,VLOOKUP(F19,'FE-IMM'!A:D,3,FALSE)*G19/1000,0)</f>
        <v>0</v>
      </c>
      <c r="L19" s="176">
        <f>IF(G19&gt;0,VLOOKUP(F19,'FE-IMM'!A:D,4,FALSE)*G19/1000,0)</f>
        <v>0</v>
      </c>
      <c r="M19" s="178">
        <f>(J19*PRP!$D$3)+(K19*PRP!$D$4)+(L19*PRP!$D$5)</f>
        <v>0</v>
      </c>
      <c r="N19" s="150"/>
    </row>
    <row r="20" spans="1:14" ht="24" customHeight="1">
      <c r="A20" s="179">
        <v>17</v>
      </c>
      <c r="B20" s="144"/>
      <c r="C20" s="145"/>
      <c r="D20" s="120"/>
      <c r="E20" s="174" t="str">
        <f t="shared" si="0"/>
        <v/>
      </c>
      <c r="F20" s="148"/>
      <c r="G20" s="146"/>
      <c r="H20" s="146"/>
      <c r="I20" s="147"/>
      <c r="J20" s="175">
        <f>IF(G20&gt;0,VLOOKUP(F20,'FE-IMM'!A:D,2,FALSE)*G20/1000,0)</f>
        <v>0</v>
      </c>
      <c r="K20" s="176">
        <f>IF(G20&gt;0,VLOOKUP(F20,'FE-IMM'!A:D,3,FALSE)*G20/1000,0)</f>
        <v>0</v>
      </c>
      <c r="L20" s="176">
        <f>IF(G20&gt;0,VLOOKUP(F20,'FE-IMM'!A:D,4,FALSE)*G20/1000,0)</f>
        <v>0</v>
      </c>
      <c r="M20" s="178">
        <f>(J20*PRP!$D$3)+(K20*PRP!$D$4)+(L20*PRP!$D$5)</f>
        <v>0</v>
      </c>
      <c r="N20" s="150"/>
    </row>
    <row r="21" spans="1:14" ht="24" customHeight="1">
      <c r="A21" s="179">
        <v>18</v>
      </c>
      <c r="B21" s="144"/>
      <c r="C21" s="145"/>
      <c r="D21" s="120"/>
      <c r="E21" s="174" t="str">
        <f t="shared" si="0"/>
        <v/>
      </c>
      <c r="F21" s="148"/>
      <c r="G21" s="149"/>
      <c r="H21" s="146"/>
      <c r="I21" s="147"/>
      <c r="J21" s="175">
        <f>IF(G21&gt;0,VLOOKUP(F21,'FE-IMM'!A:D,2,FALSE)*G21/1000,0)</f>
        <v>0</v>
      </c>
      <c r="K21" s="176">
        <f>IF(G21&gt;0,VLOOKUP(F21,'FE-IMM'!A:D,3,FALSE)*G21/1000,0)</f>
        <v>0</v>
      </c>
      <c r="L21" s="176">
        <f>IF(G21&gt;0,VLOOKUP(F21,'FE-IMM'!A:D,4,FALSE)*G21/1000,0)</f>
        <v>0</v>
      </c>
      <c r="M21" s="178">
        <f>(J21*PRP!$D$3)+(K21*PRP!$D$4)+(L21*PRP!$D$5)</f>
        <v>0</v>
      </c>
      <c r="N21" s="150"/>
    </row>
    <row r="22" spans="1:14" ht="24" customHeight="1">
      <c r="A22" s="179">
        <v>19</v>
      </c>
      <c r="B22" s="144"/>
      <c r="C22" s="145"/>
      <c r="D22" s="120"/>
      <c r="E22" s="174" t="str">
        <f t="shared" si="0"/>
        <v/>
      </c>
      <c r="F22" s="148"/>
      <c r="G22" s="149"/>
      <c r="H22" s="146"/>
      <c r="I22" s="147"/>
      <c r="J22" s="175">
        <f>IF(G22&gt;0,VLOOKUP(F22,'FE-IMM'!A:D,2,FALSE)*G22/1000,0)</f>
        <v>0</v>
      </c>
      <c r="K22" s="176">
        <f>IF(G22&gt;0,VLOOKUP(F22,'FE-IMM'!A:D,3,FALSE)*G22/1000,0)</f>
        <v>0</v>
      </c>
      <c r="L22" s="176">
        <f>IF(G22&gt;0,VLOOKUP(F22,'FE-IMM'!A:D,4,FALSE)*G22/1000,0)</f>
        <v>0</v>
      </c>
      <c r="M22" s="178">
        <f>(J22*PRP!$D$3)+(K22*PRP!$D$4)+(L22*PRP!$D$5)</f>
        <v>0</v>
      </c>
      <c r="N22" s="150"/>
    </row>
    <row r="23" spans="1:14" ht="24" customHeight="1">
      <c r="A23" s="179">
        <v>20</v>
      </c>
      <c r="B23" s="144"/>
      <c r="C23" s="145"/>
      <c r="D23" s="120"/>
      <c r="E23" s="174" t="str">
        <f t="shared" si="0"/>
        <v/>
      </c>
      <c r="F23" s="148"/>
      <c r="G23" s="149"/>
      <c r="H23" s="146"/>
      <c r="I23" s="147"/>
      <c r="J23" s="175">
        <f>IF(G23&gt;0,VLOOKUP(F23,'FE-IMM'!A:D,2,FALSE)*G23/1000,0)</f>
        <v>0</v>
      </c>
      <c r="K23" s="176">
        <f>IF(G23&gt;0,VLOOKUP(F23,'FE-IMM'!A:D,3,FALSE)*G23/1000,0)</f>
        <v>0</v>
      </c>
      <c r="L23" s="176">
        <f>IF(G23&gt;0,VLOOKUP(F23,'FE-IMM'!A:D,4,FALSE)*G23/1000,0)</f>
        <v>0</v>
      </c>
      <c r="M23" s="178">
        <f>(J23*PRP!$D$3)+(K23*PRP!$D$4)+(L23*PRP!$D$5)</f>
        <v>0</v>
      </c>
      <c r="N23" s="150"/>
    </row>
    <row r="25" spans="1:14" ht="24" customHeight="1">
      <c r="A25" s="265" t="s">
        <v>496</v>
      </c>
      <c r="B25" s="264"/>
      <c r="C25" s="264"/>
      <c r="D25" s="264"/>
      <c r="E25" s="264"/>
      <c r="F25" s="264"/>
      <c r="G25" s="264"/>
      <c r="H25" s="264"/>
      <c r="I25" s="264"/>
      <c r="J25" s="264"/>
      <c r="K25" s="264"/>
      <c r="L25" s="264"/>
      <c r="M25" s="264"/>
      <c r="N25" s="264"/>
    </row>
    <row r="26" spans="1:14" ht="24" customHeight="1">
      <c r="A26" s="264"/>
      <c r="B26" s="264"/>
      <c r="C26" s="264"/>
      <c r="D26" s="264"/>
      <c r="E26" s="264"/>
      <c r="F26" s="264"/>
      <c r="G26" s="264"/>
      <c r="H26" s="264"/>
      <c r="I26" s="264"/>
      <c r="J26" s="264"/>
      <c r="K26" s="264"/>
      <c r="L26" s="264"/>
      <c r="M26" s="264"/>
      <c r="N26" s="264"/>
    </row>
    <row r="27" spans="1:14" ht="24" customHeight="1">
      <c r="A27" s="264"/>
      <c r="B27" s="264"/>
      <c r="C27" s="264"/>
      <c r="D27" s="264"/>
      <c r="E27" s="264"/>
      <c r="F27" s="264"/>
      <c r="G27" s="264"/>
      <c r="H27" s="264"/>
      <c r="I27" s="264"/>
      <c r="J27" s="264"/>
      <c r="K27" s="264"/>
      <c r="L27" s="264"/>
      <c r="M27" s="264"/>
      <c r="N27" s="264"/>
    </row>
    <row r="28" spans="1:14" ht="24" customHeight="1">
      <c r="A28" s="264"/>
      <c r="B28" s="264"/>
      <c r="C28" s="264"/>
      <c r="D28" s="264"/>
      <c r="E28" s="264"/>
      <c r="F28" s="264"/>
      <c r="G28" s="264"/>
      <c r="H28" s="264"/>
      <c r="I28" s="264"/>
      <c r="J28" s="264"/>
      <c r="K28" s="264"/>
      <c r="L28" s="264"/>
      <c r="M28" s="264"/>
      <c r="N28" s="264"/>
    </row>
    <row r="29" spans="1:14" ht="24" customHeight="1">
      <c r="A29" s="264"/>
      <c r="B29" s="264"/>
      <c r="C29" s="264"/>
      <c r="D29" s="264"/>
      <c r="E29" s="264"/>
      <c r="F29" s="264"/>
      <c r="G29" s="264"/>
      <c r="H29" s="264"/>
      <c r="I29" s="264"/>
      <c r="J29" s="264"/>
      <c r="K29" s="264"/>
      <c r="L29" s="264"/>
      <c r="M29" s="264"/>
      <c r="N29" s="264"/>
    </row>
    <row r="30" spans="1:14" ht="24" customHeight="1">
      <c r="A30" s="264"/>
      <c r="B30" s="264"/>
      <c r="C30" s="264"/>
      <c r="D30" s="264"/>
      <c r="E30" s="264"/>
      <c r="F30" s="264"/>
      <c r="G30" s="264"/>
      <c r="H30" s="264"/>
      <c r="I30" s="264"/>
      <c r="J30" s="264"/>
      <c r="K30" s="264"/>
      <c r="L30" s="264"/>
      <c r="M30" s="264"/>
      <c r="N30" s="264"/>
    </row>
  </sheetData>
  <sheetProtection algorithmName="SHA-512" hashValue="VBe/ioAny/CP7LdbvAuM51MLI2Io29WxUAFVSgfAoA6Et3nYVmSYNFCh/1Kd8K+nVtx8JVRmN68wRgS83VZd1Q==" saltValue="jlzf7XnGN2IMNpPLhybb2A==" spinCount="100000" sheet="1" objects="1" scenarios="1"/>
  <autoFilter ref="A2:N23" xr:uid="{72801614-DB3B-8442-AE47-D03A2CA48B87}">
    <filterColumn colId="5" showButton="0"/>
    <filterColumn colId="9" showButton="0"/>
    <filterColumn colId="10" showButton="0"/>
    <filterColumn colId="11" showButton="0"/>
  </autoFilter>
  <mergeCells count="14">
    <mergeCell ref="A1:M1"/>
    <mergeCell ref="A25:N30"/>
    <mergeCell ref="N2:N3"/>
    <mergeCell ref="H2:I2"/>
    <mergeCell ref="A2:A3"/>
    <mergeCell ref="B2:B3"/>
    <mergeCell ref="C2:C3"/>
    <mergeCell ref="F2:G2"/>
    <mergeCell ref="D2:D3"/>
    <mergeCell ref="E2:E3"/>
    <mergeCell ref="J2:J3"/>
    <mergeCell ref="K2:K3"/>
    <mergeCell ref="L2:L3"/>
    <mergeCell ref="M2:M3"/>
  </mergeCells>
  <phoneticPr fontId="14" type="noConversion"/>
  <dataValidations count="3">
    <dataValidation type="list" allowBlank="1" showInputMessage="1" showErrorMessage="1" sqref="I4:I23" xr:uid="{AC14919A-C234-AD4F-B571-3A7757083A8A}">
      <formula1>"pieds carrés,mètres carrés"</formula1>
    </dataValidation>
    <dataValidation type="list" allowBlank="1" showInputMessage="1" showErrorMessage="1" sqref="F4:F23" xr:uid="{BCCF705E-5705-2947-BA2B-1616C64A2D43}">
      <formula1>"propane,mazout léger,mazout lourd,gaz naturel,électricité,autre"</formula1>
    </dataValidation>
    <dataValidation type="list" allowBlank="1" showInputMessage="1" showErrorMessage="1" sqref="D4:D23" xr:uid="{DE539297-33A7-5B47-A684-0344CBC2A8D2}">
      <formula1>"Ville,Sous-traitant,Entreprise location,Autre"</formula1>
    </dataValidation>
  </dataValidations>
  <pageMargins left="0.7" right="0.7" top="0.75" bottom="0.75" header="0.3" footer="0.3"/>
  <pageSetup paperSize="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D2B2E3E-B5A0-4390-883D-23ACBE7902F5}">
          <x14:formula1>
            <xm:f>Liste!$D$2:$D$12</xm:f>
          </x14:formula1>
          <xm:sqref>B4:B23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F1EFF-55DF-E84F-BCC2-A5BB078A6E28}">
  <sheetPr codeName="Feuil7">
    <tabColor theme="0" tint="-0.249977111117893"/>
  </sheetPr>
  <dimension ref="A1:M30"/>
  <sheetViews>
    <sheetView zoomScaleNormal="100" workbookViewId="0">
      <pane ySplit="3" topLeftCell="A18" activePane="bottomLeft" state="frozen"/>
      <selection sqref="A1:D1"/>
      <selection pane="bottomLeft" activeCell="C35" sqref="C35"/>
    </sheetView>
  </sheetViews>
  <sheetFormatPr baseColWidth="10" defaultColWidth="10.83203125" defaultRowHeight="24" customHeight="1"/>
  <cols>
    <col min="1" max="1" width="14" style="97" customWidth="1"/>
    <col min="2" max="2" width="20.33203125" style="97" customWidth="1"/>
    <col min="3" max="3" width="45.5" style="97" customWidth="1"/>
    <col min="4" max="5" width="12.83203125" style="97" customWidth="1"/>
    <col min="6" max="6" width="14.83203125" style="102" customWidth="1"/>
    <col min="7" max="7" width="14.83203125" style="97" customWidth="1"/>
    <col min="8" max="8" width="10.83203125" style="97"/>
    <col min="9" max="9" width="71.33203125" style="97" customWidth="1"/>
    <col min="10" max="16384" width="10.83203125" style="97"/>
  </cols>
  <sheetData>
    <row r="1" spans="1:13" s="362" customFormat="1" ht="40" customHeight="1">
      <c r="A1" s="360" t="s">
        <v>52</v>
      </c>
      <c r="B1" s="360"/>
      <c r="C1" s="360"/>
      <c r="D1" s="360"/>
      <c r="E1" s="360"/>
      <c r="F1" s="360"/>
      <c r="G1" s="360"/>
      <c r="H1" s="360"/>
      <c r="I1" s="361"/>
      <c r="J1" s="361"/>
      <c r="K1" s="361"/>
      <c r="L1" s="361"/>
      <c r="M1" s="361"/>
    </row>
    <row r="2" spans="1:13" ht="24" customHeight="1">
      <c r="A2" s="289" t="s">
        <v>53</v>
      </c>
      <c r="B2" s="274" t="s">
        <v>54</v>
      </c>
      <c r="C2" s="274" t="s">
        <v>27</v>
      </c>
      <c r="D2" s="274" t="s">
        <v>55</v>
      </c>
      <c r="E2" s="289" t="s">
        <v>56</v>
      </c>
      <c r="F2" s="274" t="s">
        <v>57</v>
      </c>
      <c r="G2" s="274"/>
      <c r="H2" s="153"/>
      <c r="I2" s="266" t="s">
        <v>37</v>
      </c>
    </row>
    <row r="3" spans="1:13" s="98" customFormat="1" ht="42" customHeight="1">
      <c r="A3" s="289"/>
      <c r="B3" s="274"/>
      <c r="C3" s="274"/>
      <c r="D3" s="274"/>
      <c r="E3" s="289"/>
      <c r="F3" s="140" t="s">
        <v>50</v>
      </c>
      <c r="G3" s="154" t="s">
        <v>51</v>
      </c>
      <c r="H3" s="155" t="s">
        <v>58</v>
      </c>
      <c r="I3" s="267"/>
    </row>
    <row r="4" spans="1:13" s="98" customFormat="1" ht="24" customHeight="1">
      <c r="A4" s="180">
        <v>1</v>
      </c>
      <c r="B4" s="156" t="s">
        <v>491</v>
      </c>
      <c r="C4" s="157"/>
      <c r="D4" s="156" t="s">
        <v>449</v>
      </c>
      <c r="E4" s="174">
        <f>IF(D4="","s.o.",VLOOKUP(D4,PRP!$A$7:$I$18,2,FALSE))</f>
        <v>2800</v>
      </c>
      <c r="F4" s="156">
        <v>2</v>
      </c>
      <c r="G4" s="122" t="s">
        <v>59</v>
      </c>
      <c r="H4" s="181">
        <f>IF(F4=0,"s.o.",IF(G4="kg",F4*E4,F4/2.2*E4))</f>
        <v>2545.4545454545455</v>
      </c>
      <c r="I4" s="150"/>
    </row>
    <row r="5" spans="1:13" s="98" customFormat="1" ht="24" customHeight="1">
      <c r="A5" s="180">
        <v>2</v>
      </c>
      <c r="B5" s="156"/>
      <c r="C5" s="157"/>
      <c r="D5" s="156" t="s">
        <v>451</v>
      </c>
      <c r="E5" s="174">
        <f>IF(D5="","s.o.",VLOOKUP(D5,PRP!$A$7:$I$18,2,FALSE))</f>
        <v>4470</v>
      </c>
      <c r="F5" s="156"/>
      <c r="G5" s="122" t="s">
        <v>60</v>
      </c>
      <c r="H5" s="181" t="str">
        <f t="shared" ref="H5:H23" si="0">IF(F5=0,"s.o.",IF(G5="kg",F5*E5,F5/2.2*E5))</f>
        <v>s.o.</v>
      </c>
      <c r="I5" s="220"/>
    </row>
    <row r="6" spans="1:13" s="98" customFormat="1" ht="24" customHeight="1">
      <c r="A6" s="180">
        <v>3</v>
      </c>
      <c r="B6" s="156"/>
      <c r="C6" s="157"/>
      <c r="D6" s="156"/>
      <c r="E6" s="174" t="str">
        <f>IF(D6="","s.o.",VLOOKUP(D6,PRP!$A$7:$I$18,2,FALSE))</f>
        <v>s.o.</v>
      </c>
      <c r="F6" s="156"/>
      <c r="G6" s="122" t="s">
        <v>60</v>
      </c>
      <c r="H6" s="181" t="str">
        <f t="shared" si="0"/>
        <v>s.o.</v>
      </c>
      <c r="I6" s="150"/>
    </row>
    <row r="7" spans="1:13" s="98" customFormat="1" ht="24" customHeight="1">
      <c r="A7" s="180">
        <v>4</v>
      </c>
      <c r="B7" s="156"/>
      <c r="C7" s="157"/>
      <c r="D7" s="156"/>
      <c r="E7" s="174" t="str">
        <f>IF(D7="","s.o.",VLOOKUP(D7,PRP!$A$7:$I$18,2,FALSE))</f>
        <v>s.o.</v>
      </c>
      <c r="F7" s="156"/>
      <c r="G7" s="122" t="s">
        <v>60</v>
      </c>
      <c r="H7" s="181" t="str">
        <f t="shared" si="0"/>
        <v>s.o.</v>
      </c>
      <c r="I7" s="150"/>
    </row>
    <row r="8" spans="1:13" s="98" customFormat="1" ht="24" customHeight="1">
      <c r="A8" s="180">
        <v>5</v>
      </c>
      <c r="B8" s="156"/>
      <c r="C8" s="157"/>
      <c r="D8" s="156"/>
      <c r="E8" s="174" t="str">
        <f>IF(D8="","s.o.",VLOOKUP(D8,PRP!$A$7:$I$18,2,FALSE))</f>
        <v>s.o.</v>
      </c>
      <c r="F8" s="156"/>
      <c r="G8" s="122" t="s">
        <v>60</v>
      </c>
      <c r="H8" s="181" t="str">
        <f t="shared" si="0"/>
        <v>s.o.</v>
      </c>
      <c r="I8" s="150"/>
    </row>
    <row r="9" spans="1:13" s="98" customFormat="1" ht="24" customHeight="1">
      <c r="A9" s="180">
        <v>6</v>
      </c>
      <c r="B9" s="156"/>
      <c r="C9" s="157"/>
      <c r="D9" s="156"/>
      <c r="E9" s="174" t="str">
        <f>IF(D9="","s.o.",VLOOKUP(D9,PRP!$A$7:$I$18,2,FALSE))</f>
        <v>s.o.</v>
      </c>
      <c r="F9" s="156"/>
      <c r="G9" s="122" t="s">
        <v>60</v>
      </c>
      <c r="H9" s="181" t="str">
        <f t="shared" si="0"/>
        <v>s.o.</v>
      </c>
      <c r="I9" s="150"/>
    </row>
    <row r="10" spans="1:13" s="98" customFormat="1" ht="24" customHeight="1">
      <c r="A10" s="180">
        <v>7</v>
      </c>
      <c r="B10" s="156"/>
      <c r="C10" s="157"/>
      <c r="D10" s="156"/>
      <c r="E10" s="174" t="str">
        <f>IF(D10="","s.o.",VLOOKUP(D10,PRP!$A$7:$I$18,2,FALSE))</f>
        <v>s.o.</v>
      </c>
      <c r="F10" s="156"/>
      <c r="G10" s="122" t="s">
        <v>60</v>
      </c>
      <c r="H10" s="181" t="str">
        <f t="shared" si="0"/>
        <v>s.o.</v>
      </c>
      <c r="I10" s="150"/>
    </row>
    <row r="11" spans="1:13" s="98" customFormat="1" ht="24" customHeight="1">
      <c r="A11" s="180">
        <v>8</v>
      </c>
      <c r="B11" s="156"/>
      <c r="C11" s="157"/>
      <c r="D11" s="156"/>
      <c r="E11" s="174" t="str">
        <f>IF(D11="","s.o.",VLOOKUP(D11,PRP!$A$7:$I$18,2,FALSE))</f>
        <v>s.o.</v>
      </c>
      <c r="F11" s="156"/>
      <c r="G11" s="122" t="s">
        <v>60</v>
      </c>
      <c r="H11" s="181" t="str">
        <f t="shared" si="0"/>
        <v>s.o.</v>
      </c>
      <c r="I11" s="150"/>
    </row>
    <row r="12" spans="1:13" s="98" customFormat="1" ht="24" customHeight="1">
      <c r="A12" s="180">
        <v>9</v>
      </c>
      <c r="B12" s="156"/>
      <c r="C12" s="157"/>
      <c r="D12" s="156"/>
      <c r="E12" s="174" t="str">
        <f>IF(D12="","s.o.",VLOOKUP(D12,PRP!$A$7:$I$18,2,FALSE))</f>
        <v>s.o.</v>
      </c>
      <c r="F12" s="156"/>
      <c r="G12" s="122" t="s">
        <v>60</v>
      </c>
      <c r="H12" s="181" t="str">
        <f t="shared" si="0"/>
        <v>s.o.</v>
      </c>
      <c r="I12" s="150"/>
    </row>
    <row r="13" spans="1:13" s="98" customFormat="1" ht="24" customHeight="1">
      <c r="A13" s="180">
        <v>10</v>
      </c>
      <c r="B13" s="156"/>
      <c r="C13" s="157"/>
      <c r="D13" s="156"/>
      <c r="E13" s="174" t="str">
        <f>IF(D13="","s.o.",VLOOKUP(D13,PRP!$A$7:$I$18,2,FALSE))</f>
        <v>s.o.</v>
      </c>
      <c r="F13" s="156"/>
      <c r="G13" s="122" t="s">
        <v>60</v>
      </c>
      <c r="H13" s="181" t="str">
        <f t="shared" si="0"/>
        <v>s.o.</v>
      </c>
      <c r="I13" s="150"/>
    </row>
    <row r="14" spans="1:13" s="98" customFormat="1" ht="24" customHeight="1">
      <c r="A14" s="180">
        <v>11</v>
      </c>
      <c r="B14" s="156"/>
      <c r="C14" s="157"/>
      <c r="D14" s="156"/>
      <c r="E14" s="174" t="str">
        <f>IF(D14="","s.o.",VLOOKUP(D14,PRP!$A$7:$I$18,2,FALSE))</f>
        <v>s.o.</v>
      </c>
      <c r="F14" s="156"/>
      <c r="G14" s="122" t="s">
        <v>60</v>
      </c>
      <c r="H14" s="181" t="str">
        <f t="shared" si="0"/>
        <v>s.o.</v>
      </c>
      <c r="I14" s="150"/>
    </row>
    <row r="15" spans="1:13" s="98" customFormat="1" ht="24" customHeight="1">
      <c r="A15" s="180">
        <v>12</v>
      </c>
      <c r="B15" s="156"/>
      <c r="C15" s="158"/>
      <c r="D15" s="156"/>
      <c r="E15" s="174" t="str">
        <f>IF(D15="","s.o.",VLOOKUP(D15,PRP!$A$7:$I$18,2,FALSE))</f>
        <v>s.o.</v>
      </c>
      <c r="F15" s="156"/>
      <c r="G15" s="122" t="s">
        <v>59</v>
      </c>
      <c r="H15" s="181" t="str">
        <f t="shared" si="0"/>
        <v>s.o.</v>
      </c>
      <c r="I15" s="150"/>
    </row>
    <row r="16" spans="1:13" s="98" customFormat="1" ht="24" customHeight="1">
      <c r="A16" s="180">
        <v>13</v>
      </c>
      <c r="B16" s="156"/>
      <c r="C16" s="158"/>
      <c r="D16" s="156"/>
      <c r="E16" s="174" t="str">
        <f>IF(D16="","s.o.",VLOOKUP(D16,PRP!$A$7:$I$18,2,FALSE))</f>
        <v>s.o.</v>
      </c>
      <c r="F16" s="156"/>
      <c r="G16" s="122" t="s">
        <v>60</v>
      </c>
      <c r="H16" s="181" t="str">
        <f t="shared" si="0"/>
        <v>s.o.</v>
      </c>
      <c r="I16" s="150"/>
    </row>
    <row r="17" spans="1:9" s="98" customFormat="1" ht="24" customHeight="1">
      <c r="A17" s="180">
        <v>14</v>
      </c>
      <c r="B17" s="156"/>
      <c r="C17" s="158"/>
      <c r="D17" s="156"/>
      <c r="E17" s="174" t="str">
        <f>IF(D17="","s.o.",VLOOKUP(D17,PRP!$A$7:$I$18,2,FALSE))</f>
        <v>s.o.</v>
      </c>
      <c r="F17" s="156"/>
      <c r="G17" s="122" t="s">
        <v>60</v>
      </c>
      <c r="H17" s="181" t="str">
        <f t="shared" si="0"/>
        <v>s.o.</v>
      </c>
      <c r="I17" s="150"/>
    </row>
    <row r="18" spans="1:9" ht="24" customHeight="1">
      <c r="A18" s="180">
        <v>15</v>
      </c>
      <c r="B18" s="156"/>
      <c r="C18" s="158"/>
      <c r="D18" s="156"/>
      <c r="E18" s="174" t="str">
        <f>IF(D18="","s.o.",VLOOKUP(D18,PRP!$A$7:$I$18,2,FALSE))</f>
        <v>s.o.</v>
      </c>
      <c r="F18" s="156"/>
      <c r="G18" s="122" t="s">
        <v>60</v>
      </c>
      <c r="H18" s="181" t="str">
        <f t="shared" si="0"/>
        <v>s.o.</v>
      </c>
      <c r="I18" s="150"/>
    </row>
    <row r="19" spans="1:9" ht="24" customHeight="1">
      <c r="A19" s="180">
        <v>16</v>
      </c>
      <c r="B19" s="156"/>
      <c r="C19" s="159"/>
      <c r="D19" s="156"/>
      <c r="E19" s="174" t="str">
        <f>IF(D19="","s.o.",VLOOKUP(D19,PRP!$A$7:$I$18,2,FALSE))</f>
        <v>s.o.</v>
      </c>
      <c r="F19" s="156"/>
      <c r="G19" s="122" t="s">
        <v>60</v>
      </c>
      <c r="H19" s="181" t="str">
        <f t="shared" si="0"/>
        <v>s.o.</v>
      </c>
      <c r="I19" s="150"/>
    </row>
    <row r="20" spans="1:9" ht="24" customHeight="1">
      <c r="A20" s="180">
        <v>17</v>
      </c>
      <c r="B20" s="156"/>
      <c r="C20" s="159"/>
      <c r="D20" s="156"/>
      <c r="E20" s="174" t="str">
        <f>IF(D20="","s.o.",VLOOKUP(D20,PRP!$A$7:$I$18,2,FALSE))</f>
        <v>s.o.</v>
      </c>
      <c r="F20" s="156"/>
      <c r="G20" s="122" t="s">
        <v>60</v>
      </c>
      <c r="H20" s="181" t="str">
        <f t="shared" si="0"/>
        <v>s.o.</v>
      </c>
      <c r="I20" s="150"/>
    </row>
    <row r="21" spans="1:9" ht="24" customHeight="1">
      <c r="A21" s="180">
        <v>18</v>
      </c>
      <c r="B21" s="156"/>
      <c r="C21" s="159"/>
      <c r="D21" s="156"/>
      <c r="E21" s="174" t="str">
        <f>IF(D21="","s.o.",VLOOKUP(D21,PRP!$A$7:$I$18,2,FALSE))</f>
        <v>s.o.</v>
      </c>
      <c r="F21" s="156"/>
      <c r="G21" s="122" t="s">
        <v>60</v>
      </c>
      <c r="H21" s="181" t="str">
        <f t="shared" si="0"/>
        <v>s.o.</v>
      </c>
      <c r="I21" s="150"/>
    </row>
    <row r="22" spans="1:9" ht="24" customHeight="1">
      <c r="A22" s="180">
        <v>19</v>
      </c>
      <c r="B22" s="156"/>
      <c r="C22" s="159"/>
      <c r="D22" s="156"/>
      <c r="E22" s="174" t="str">
        <f>IF(D22="","s.o.",VLOOKUP(D22,PRP!$A$7:$I$18,2,FALSE))</f>
        <v>s.o.</v>
      </c>
      <c r="F22" s="156"/>
      <c r="G22" s="122" t="s">
        <v>60</v>
      </c>
      <c r="H22" s="181" t="str">
        <f t="shared" si="0"/>
        <v>s.o.</v>
      </c>
      <c r="I22" s="150"/>
    </row>
    <row r="23" spans="1:9" ht="24" customHeight="1">
      <c r="A23" s="180">
        <v>20</v>
      </c>
      <c r="B23" s="156"/>
      <c r="C23" s="159"/>
      <c r="D23" s="156"/>
      <c r="E23" s="174" t="str">
        <f>IF(D23="","s.o.",VLOOKUP(D23,PRP!$A$7:$I$18,2,FALSE))</f>
        <v>s.o.</v>
      </c>
      <c r="F23" s="156"/>
      <c r="G23" s="122" t="s">
        <v>60</v>
      </c>
      <c r="H23" s="181" t="str">
        <f t="shared" si="0"/>
        <v>s.o.</v>
      </c>
      <c r="I23" s="150"/>
    </row>
    <row r="25" spans="1:9" ht="24" customHeight="1">
      <c r="A25" s="280" t="s">
        <v>499</v>
      </c>
      <c r="B25" s="281"/>
      <c r="C25" s="281"/>
      <c r="D25" s="281"/>
      <c r="E25" s="281"/>
      <c r="F25" s="281"/>
      <c r="G25" s="281"/>
      <c r="H25" s="281"/>
      <c r="I25" s="282"/>
    </row>
    <row r="26" spans="1:9" ht="24" customHeight="1">
      <c r="A26" s="283"/>
      <c r="B26" s="284"/>
      <c r="C26" s="284"/>
      <c r="D26" s="284"/>
      <c r="E26" s="284"/>
      <c r="F26" s="284"/>
      <c r="G26" s="284"/>
      <c r="H26" s="284"/>
      <c r="I26" s="285"/>
    </row>
    <row r="27" spans="1:9" ht="24" customHeight="1">
      <c r="A27" s="283"/>
      <c r="B27" s="284"/>
      <c r="C27" s="284"/>
      <c r="D27" s="284"/>
      <c r="E27" s="284"/>
      <c r="F27" s="284"/>
      <c r="G27" s="284"/>
      <c r="H27" s="284"/>
      <c r="I27" s="285"/>
    </row>
    <row r="28" spans="1:9" ht="24" customHeight="1">
      <c r="A28" s="283"/>
      <c r="B28" s="284"/>
      <c r="C28" s="284"/>
      <c r="D28" s="284"/>
      <c r="E28" s="284"/>
      <c r="F28" s="284"/>
      <c r="G28" s="284"/>
      <c r="H28" s="284"/>
      <c r="I28" s="285"/>
    </row>
    <row r="29" spans="1:9" ht="24" customHeight="1">
      <c r="A29" s="283"/>
      <c r="B29" s="284"/>
      <c r="C29" s="284"/>
      <c r="D29" s="284"/>
      <c r="E29" s="284"/>
      <c r="F29" s="284"/>
      <c r="G29" s="284"/>
      <c r="H29" s="284"/>
      <c r="I29" s="285"/>
    </row>
    <row r="30" spans="1:9" ht="24" customHeight="1">
      <c r="A30" s="286"/>
      <c r="B30" s="287"/>
      <c r="C30" s="287"/>
      <c r="D30" s="287"/>
      <c r="E30" s="287"/>
      <c r="F30" s="287"/>
      <c r="G30" s="287"/>
      <c r="H30" s="287"/>
      <c r="I30" s="288"/>
    </row>
  </sheetData>
  <sheetProtection algorithmName="SHA-512" hashValue="ywrjtBp0DLJIyO2oD6ugFM+JdVYBAJknfijYgiAmtgqKANDTttw97sFPQi/S28GAKVg2jDpesMzlgEJUykkrrg==" saltValue="iT1ygaoq1U/B3DCUhw0F5A==" spinCount="100000" sheet="1" objects="1" scenarios="1"/>
  <mergeCells count="9">
    <mergeCell ref="A1:H1"/>
    <mergeCell ref="A25:I30"/>
    <mergeCell ref="I2:I3"/>
    <mergeCell ref="F2:G2"/>
    <mergeCell ref="A2:A3"/>
    <mergeCell ref="D2:D3"/>
    <mergeCell ref="C2:C3"/>
    <mergeCell ref="B2:B3"/>
    <mergeCell ref="E2:E3"/>
  </mergeCells>
  <phoneticPr fontId="14" type="noConversion"/>
  <dataValidations count="2">
    <dataValidation type="list" allowBlank="1" showInputMessage="1" showErrorMessage="1" sqref="G4:G23" xr:uid="{D1BE985E-1928-4A47-AE89-348F7E4BB316}">
      <formula1>"lb,kg"</formula1>
    </dataValidation>
    <dataValidation type="list" allowBlank="1" showInputMessage="1" showErrorMessage="1" sqref="B4:B23" xr:uid="{E8C0F688-DF23-8D49-A490-9E4607FDF3BE}">
      <formula1>"Recharge de gaz,Entretien préventif,Détection de fuite,Autre (précisez)"</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3D9E1A0-F77C-9346-BDD1-0CFA53EDCBCE}">
          <x14:formula1>
            <xm:f>PRP!$A$7:$A$18</xm:f>
          </x14:formula1>
          <xm:sqref>D4:D23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0DAF6-232D-004A-9516-C203BBEAA49B}">
  <sheetPr>
    <tabColor theme="7" tint="-0.249977111117893"/>
  </sheetPr>
  <dimension ref="A1:BQ63"/>
  <sheetViews>
    <sheetView showGridLines="0" tabSelected="1" zoomScale="115" zoomScaleNormal="115" workbookViewId="0">
      <selection sqref="A1:G1"/>
    </sheetView>
  </sheetViews>
  <sheetFormatPr baseColWidth="10" defaultColWidth="10.83203125" defaultRowHeight="28" customHeight="1"/>
  <cols>
    <col min="1" max="1" width="77.5" style="97" customWidth="1"/>
    <col min="2" max="2" width="26.6640625" style="97" customWidth="1"/>
    <col min="3" max="3" width="19" style="97" customWidth="1"/>
    <col min="4" max="4" width="22.83203125" style="97" customWidth="1"/>
    <col min="5" max="5" width="20.33203125" style="97" customWidth="1"/>
    <col min="6" max="7" width="16.83203125" style="97" customWidth="1"/>
    <col min="8" max="8" width="33" style="97" customWidth="1"/>
    <col min="9" max="16384" width="10.83203125" style="97"/>
  </cols>
  <sheetData>
    <row r="1" spans="1:69" s="160" customFormat="1" ht="28" customHeight="1">
      <c r="A1" s="359" t="s">
        <v>61</v>
      </c>
      <c r="B1" s="359"/>
      <c r="C1" s="359"/>
      <c r="D1" s="359"/>
      <c r="E1" s="359"/>
      <c r="F1" s="359"/>
      <c r="G1" s="359"/>
    </row>
    <row r="2" spans="1:69" s="161" customFormat="1" ht="47" customHeight="1">
      <c r="C2" s="291" t="s">
        <v>498</v>
      </c>
      <c r="D2" s="291"/>
      <c r="E2" s="291"/>
      <c r="F2" s="291"/>
      <c r="G2" s="291"/>
    </row>
    <row r="3" spans="1:69" s="161" customFormat="1" ht="56" customHeight="1">
      <c r="A3" s="162" t="s">
        <v>62</v>
      </c>
      <c r="B3" s="246" t="s">
        <v>63</v>
      </c>
      <c r="C3" s="292"/>
      <c r="D3" s="292"/>
      <c r="E3" s="292"/>
      <c r="F3" s="292"/>
      <c r="G3" s="292"/>
    </row>
    <row r="4" spans="1:69" s="161" customFormat="1" ht="28" customHeight="1">
      <c r="A4" s="162" t="s">
        <v>489</v>
      </c>
      <c r="B4" s="247">
        <v>1492</v>
      </c>
      <c r="C4" s="292"/>
      <c r="D4" s="292"/>
      <c r="E4" s="292"/>
      <c r="F4" s="292"/>
      <c r="G4" s="292"/>
    </row>
    <row r="5" spans="1:69" s="161" customFormat="1" ht="28" customHeight="1">
      <c r="A5" s="162" t="s">
        <v>490</v>
      </c>
      <c r="B5" s="248">
        <v>1608</v>
      </c>
      <c r="C5" s="292"/>
      <c r="D5" s="292"/>
      <c r="E5" s="292"/>
      <c r="F5" s="292"/>
      <c r="G5" s="292"/>
    </row>
    <row r="6" spans="1:69" s="161" customFormat="1" ht="28" customHeight="1">
      <c r="A6" s="163"/>
      <c r="B6" s="164"/>
      <c r="C6" s="165"/>
      <c r="D6" s="166"/>
    </row>
    <row r="7" spans="1:69" s="161" customFormat="1" ht="28" customHeight="1">
      <c r="A7" s="162" t="s">
        <v>64</v>
      </c>
      <c r="B7" s="184">
        <f>'STEU-calculs'!C6*PRP!$D$4+'STEU-calculs'!C23*PRP!$D$5</f>
        <v>65162.752442341356</v>
      </c>
      <c r="C7" s="183" t="s">
        <v>65</v>
      </c>
      <c r="D7" s="166"/>
    </row>
    <row r="8" spans="1:69" s="161" customFormat="1" ht="28" customHeight="1">
      <c r="A8" s="162" t="s">
        <v>66</v>
      </c>
      <c r="B8" s="184">
        <f>'STEU-calculs'!C41*PRP!D4</f>
        <v>158468.39999999997</v>
      </c>
      <c r="C8" s="183" t="s">
        <v>65</v>
      </c>
      <c r="D8" s="166"/>
    </row>
    <row r="9" spans="1:69" s="161" customFormat="1" ht="28" customHeight="1">
      <c r="A9" s="167"/>
      <c r="B9" s="168"/>
      <c r="C9" s="169"/>
      <c r="D9" s="166"/>
    </row>
    <row r="10" spans="1:69" s="161" customFormat="1" ht="28" customHeight="1">
      <c r="A10" s="290" t="s">
        <v>67</v>
      </c>
      <c r="B10" s="281"/>
      <c r="C10" s="281"/>
      <c r="D10" s="281"/>
      <c r="E10" s="281"/>
      <c r="F10" s="281"/>
      <c r="G10" s="282"/>
      <c r="H10" s="170"/>
    </row>
    <row r="11" spans="1:69" s="161" customFormat="1" ht="28" customHeight="1">
      <c r="A11" s="283"/>
      <c r="B11" s="284"/>
      <c r="C11" s="284"/>
      <c r="D11" s="284"/>
      <c r="E11" s="284"/>
      <c r="F11" s="284"/>
      <c r="G11" s="285"/>
      <c r="H11" s="170"/>
    </row>
    <row r="12" spans="1:69" s="161" customFormat="1" ht="28" customHeight="1">
      <c r="A12" s="283"/>
      <c r="B12" s="284"/>
      <c r="C12" s="284"/>
      <c r="D12" s="284"/>
      <c r="E12" s="284"/>
      <c r="F12" s="284"/>
      <c r="G12" s="285"/>
      <c r="H12" s="170"/>
    </row>
    <row r="13" spans="1:69" s="161" customFormat="1" ht="28" customHeight="1">
      <c r="A13" s="283"/>
      <c r="B13" s="284"/>
      <c r="C13" s="284"/>
      <c r="D13" s="284"/>
      <c r="E13" s="284"/>
      <c r="F13" s="284"/>
      <c r="G13" s="285"/>
      <c r="H13" s="170"/>
    </row>
    <row r="14" spans="1:69" s="161" customFormat="1" ht="28" customHeight="1">
      <c r="A14" s="283"/>
      <c r="B14" s="284"/>
      <c r="C14" s="284"/>
      <c r="D14" s="284"/>
      <c r="E14" s="284"/>
      <c r="F14" s="284"/>
      <c r="G14" s="285"/>
      <c r="H14" s="170"/>
    </row>
    <row r="15" spans="1:69" s="161" customFormat="1" ht="28" customHeight="1">
      <c r="A15" s="286"/>
      <c r="B15" s="287"/>
      <c r="C15" s="287"/>
      <c r="D15" s="287"/>
      <c r="E15" s="287"/>
      <c r="F15" s="287"/>
      <c r="G15" s="288"/>
      <c r="H15" s="170"/>
    </row>
    <row r="16" spans="1:69" s="161" customFormat="1" ht="33" customHeight="1">
      <c r="A16" s="171"/>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row>
    <row r="17" s="171" customFormat="1" ht="28" customHeight="1"/>
    <row r="18" s="171" customFormat="1" ht="28" customHeight="1"/>
    <row r="19" ht="66.75" customHeight="1"/>
    <row r="28" ht="45.75" customHeight="1"/>
    <row r="36" ht="16.5" customHeight="1"/>
    <row r="37" ht="46.5" customHeight="1"/>
    <row r="43" ht="20.25" customHeight="1"/>
    <row r="44" ht="51" customHeight="1"/>
    <row r="54" spans="21:69" s="161" customFormat="1" ht="17.25" customHeight="1">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3"/>
    </row>
    <row r="55" spans="21:69" ht="60.75" customHeight="1"/>
    <row r="62" spans="21:69" ht="19.5" customHeight="1"/>
    <row r="63" spans="21:69" ht="45.75" customHeight="1"/>
  </sheetData>
  <sheetProtection algorithmName="SHA-512" hashValue="grFrTyKQb044iCMxdUudmy23zTsTBtFKL4jvS6LRNy7+UkZzYtK5AHJUujyL1Q94qnT74gNBBEMfEDQ6RfIIQg==" saltValue="v3mAeCkLehElex2rjKHsRg==" spinCount="100000" sheet="1" objects="1" scenarios="1"/>
  <mergeCells count="6">
    <mergeCell ref="A1:G1"/>
    <mergeCell ref="A10:G15"/>
    <mergeCell ref="C2:G2"/>
    <mergeCell ref="C3:G3"/>
    <mergeCell ref="C4:G4"/>
    <mergeCell ref="C5:G5"/>
  </mergeCells>
  <phoneticPr fontId="14"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22662D6-A8DE-334C-B8B0-BC5539AF64F1}">
          <x14:formula1>
            <xm:f>'FE-EU'!$B$4:$B$19</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6A304-0E5C-AF4F-9732-4E1792AF8C90}">
  <sheetPr codeName="Feuil1">
    <tabColor theme="1"/>
  </sheetPr>
  <dimension ref="A8:AC20"/>
  <sheetViews>
    <sheetView zoomScale="84" zoomScaleNormal="84" workbookViewId="0">
      <selection activeCell="K13" sqref="K13"/>
    </sheetView>
  </sheetViews>
  <sheetFormatPr baseColWidth="10" defaultColWidth="10.83203125" defaultRowHeight="50" customHeight="1"/>
  <cols>
    <col min="1" max="2" width="17.1640625" style="199" customWidth="1"/>
    <col min="3" max="4" width="17.6640625" style="107" customWidth="1"/>
    <col min="5" max="6" width="17.1640625" style="107" customWidth="1"/>
    <col min="7" max="7" width="15.83203125" style="107" customWidth="1"/>
    <col min="8" max="8" width="12.83203125" style="107" customWidth="1"/>
    <col min="9" max="13" width="18.83203125" style="107" customWidth="1"/>
    <col min="14" max="27" width="18.83203125" style="97" customWidth="1"/>
    <col min="28" max="28" width="14.6640625" style="97" customWidth="1"/>
    <col min="29" max="16384" width="10.83203125" style="97"/>
  </cols>
  <sheetData>
    <row r="8" spans="1:29" ht="50" customHeight="1">
      <c r="A8" s="296" t="s">
        <v>68</v>
      </c>
      <c r="B8" s="296"/>
      <c r="C8" s="296"/>
      <c r="D8" s="296"/>
      <c r="E8" s="296"/>
      <c r="F8" s="296"/>
      <c r="G8" s="296"/>
      <c r="H8" s="296"/>
      <c r="J8" s="298" t="s">
        <v>68</v>
      </c>
      <c r="K8" s="299"/>
      <c r="L8" s="299"/>
      <c r="M8" s="299"/>
      <c r="N8" s="299"/>
      <c r="O8" s="299"/>
      <c r="P8" s="299"/>
      <c r="Q8" s="299"/>
      <c r="R8" s="299"/>
      <c r="S8" s="299"/>
      <c r="T8" s="299"/>
      <c r="U8" s="299"/>
      <c r="V8" s="299"/>
      <c r="W8" s="299"/>
      <c r="X8" s="299"/>
      <c r="Y8" s="299"/>
      <c r="Z8" s="299"/>
      <c r="AA8" s="299"/>
      <c r="AB8" s="299"/>
      <c r="AC8" s="300"/>
    </row>
    <row r="9" spans="1:29" ht="50" customHeight="1">
      <c r="A9" s="298" t="s">
        <v>69</v>
      </c>
      <c r="B9" s="299"/>
      <c r="C9" s="299"/>
      <c r="D9" s="299"/>
      <c r="E9" s="299"/>
      <c r="F9" s="300"/>
      <c r="G9" s="192" t="s">
        <v>70</v>
      </c>
      <c r="H9" s="297" t="s">
        <v>71</v>
      </c>
      <c r="J9" s="298" t="s">
        <v>69</v>
      </c>
      <c r="K9" s="299"/>
      <c r="L9" s="299"/>
      <c r="M9" s="299"/>
      <c r="N9" s="299"/>
      <c r="O9" s="299"/>
      <c r="P9" s="299"/>
      <c r="Q9" s="299"/>
      <c r="R9" s="299"/>
      <c r="S9" s="299"/>
      <c r="T9" s="299"/>
      <c r="U9" s="299"/>
      <c r="V9" s="299"/>
      <c r="W9" s="299"/>
      <c r="X9" s="299"/>
      <c r="Y9" s="299"/>
      <c r="Z9" s="299"/>
      <c r="AA9" s="300"/>
      <c r="AB9" s="192" t="s">
        <v>70</v>
      </c>
      <c r="AC9" s="301" t="s">
        <v>71</v>
      </c>
    </row>
    <row r="10" spans="1:29" ht="50" customHeight="1">
      <c r="A10" s="185" t="s">
        <v>72</v>
      </c>
      <c r="B10" s="186" t="s">
        <v>73</v>
      </c>
      <c r="C10" s="187" t="s">
        <v>74</v>
      </c>
      <c r="D10" s="188" t="s">
        <v>75</v>
      </c>
      <c r="E10" s="189" t="s">
        <v>52</v>
      </c>
      <c r="F10" s="190" t="s">
        <v>11</v>
      </c>
      <c r="G10" s="191" t="s">
        <v>76</v>
      </c>
      <c r="H10" s="297"/>
      <c r="J10" s="304" t="s">
        <v>72</v>
      </c>
      <c r="K10" s="305"/>
      <c r="L10" s="305"/>
      <c r="M10" s="306"/>
      <c r="N10" s="293" t="s">
        <v>73</v>
      </c>
      <c r="O10" s="294"/>
      <c r="P10" s="294"/>
      <c r="Q10" s="295"/>
      <c r="R10" s="307" t="s">
        <v>74</v>
      </c>
      <c r="S10" s="308"/>
      <c r="T10" s="308"/>
      <c r="U10" s="309"/>
      <c r="V10" s="316" t="s">
        <v>75</v>
      </c>
      <c r="W10" s="317"/>
      <c r="X10" s="317"/>
      <c r="Y10" s="318"/>
      <c r="Z10" s="310" t="s">
        <v>52</v>
      </c>
      <c r="AA10" s="314" t="s">
        <v>11</v>
      </c>
      <c r="AB10" s="312" t="s">
        <v>76</v>
      </c>
      <c r="AC10" s="302"/>
    </row>
    <row r="11" spans="1:29" ht="50" customHeight="1">
      <c r="A11" s="193">
        <f t="shared" ref="A11:G11" si="0">A18/1000</f>
        <v>0</v>
      </c>
      <c r="B11" s="193">
        <f t="shared" si="0"/>
        <v>0</v>
      </c>
      <c r="C11" s="194">
        <f t="shared" si="0"/>
        <v>0</v>
      </c>
      <c r="D11" s="194">
        <f t="shared" si="0"/>
        <v>0</v>
      </c>
      <c r="E11" s="194">
        <f t="shared" si="0"/>
        <v>2.5454545454545454</v>
      </c>
      <c r="F11" s="194">
        <f t="shared" si="0"/>
        <v>223.63115244234132</v>
      </c>
      <c r="G11" s="194">
        <f t="shared" si="0"/>
        <v>0</v>
      </c>
      <c r="H11" s="194">
        <f>SUM(A11:G11)</f>
        <v>226.17660698779585</v>
      </c>
      <c r="J11" s="119" t="s">
        <v>77</v>
      </c>
      <c r="K11" s="119" t="s">
        <v>78</v>
      </c>
      <c r="L11" s="119" t="s">
        <v>79</v>
      </c>
      <c r="M11" s="119" t="s">
        <v>80</v>
      </c>
      <c r="N11" s="119" t="s">
        <v>77</v>
      </c>
      <c r="O11" s="119" t="s">
        <v>78</v>
      </c>
      <c r="P11" s="119" t="s">
        <v>79</v>
      </c>
      <c r="Q11" s="119" t="s">
        <v>80</v>
      </c>
      <c r="R11" s="119" t="s">
        <v>81</v>
      </c>
      <c r="S11" s="119" t="s">
        <v>82</v>
      </c>
      <c r="T11" s="119" t="s">
        <v>79</v>
      </c>
      <c r="U11" s="119" t="s">
        <v>80</v>
      </c>
      <c r="V11" s="119" t="s">
        <v>81</v>
      </c>
      <c r="W11" s="119" t="s">
        <v>82</v>
      </c>
      <c r="X11" s="119" t="s">
        <v>79</v>
      </c>
      <c r="Y11" s="119" t="s">
        <v>80</v>
      </c>
      <c r="Z11" s="311"/>
      <c r="AA11" s="315"/>
      <c r="AB11" s="313"/>
      <c r="AC11" s="303"/>
    </row>
    <row r="12" spans="1:29" ht="50" customHeight="1">
      <c r="A12" s="195">
        <f t="shared" ref="A12:G12" si="1">IF($H$11&gt;0,A11/$H$11,0%)</f>
        <v>0</v>
      </c>
      <c r="B12" s="195">
        <f t="shared" si="1"/>
        <v>0</v>
      </c>
      <c r="C12" s="195">
        <f t="shared" si="1"/>
        <v>0</v>
      </c>
      <c r="D12" s="195">
        <f t="shared" si="1"/>
        <v>0</v>
      </c>
      <c r="E12" s="195">
        <f t="shared" si="1"/>
        <v>1.1254278589438272E-2</v>
      </c>
      <c r="F12" s="196">
        <f t="shared" si="1"/>
        <v>0.98874572141056183</v>
      </c>
      <c r="G12" s="195">
        <f t="shared" si="1"/>
        <v>0</v>
      </c>
      <c r="H12" s="195">
        <f>SUM(A12:G12)</f>
        <v>1</v>
      </c>
      <c r="J12" s="194">
        <f>J19/1000</f>
        <v>0</v>
      </c>
      <c r="K12" s="194">
        <f>K19/1000</f>
        <v>0</v>
      </c>
      <c r="L12" s="194">
        <f t="shared" ref="L12:AB12" si="2">L19/1000</f>
        <v>0</v>
      </c>
      <c r="M12" s="194">
        <f t="shared" si="2"/>
        <v>0</v>
      </c>
      <c r="N12" s="194">
        <f t="shared" si="2"/>
        <v>0</v>
      </c>
      <c r="O12" s="194">
        <f t="shared" si="2"/>
        <v>0</v>
      </c>
      <c r="P12" s="194">
        <f t="shared" si="2"/>
        <v>0</v>
      </c>
      <c r="Q12" s="194">
        <f t="shared" si="2"/>
        <v>0</v>
      </c>
      <c r="R12" s="194">
        <f t="shared" si="2"/>
        <v>0</v>
      </c>
      <c r="S12" s="194">
        <f t="shared" si="2"/>
        <v>0</v>
      </c>
      <c r="T12" s="194">
        <f t="shared" si="2"/>
        <v>0</v>
      </c>
      <c r="U12" s="194">
        <f t="shared" si="2"/>
        <v>0</v>
      </c>
      <c r="V12" s="194">
        <f t="shared" ref="V12:AA12" si="3">V19/1000</f>
        <v>0</v>
      </c>
      <c r="W12" s="194">
        <f t="shared" si="3"/>
        <v>0</v>
      </c>
      <c r="X12" s="194">
        <f t="shared" si="3"/>
        <v>0</v>
      </c>
      <c r="Y12" s="194">
        <f t="shared" si="3"/>
        <v>0</v>
      </c>
      <c r="Z12" s="194">
        <f t="shared" si="3"/>
        <v>2.5454545454545454</v>
      </c>
      <c r="AA12" s="194">
        <f t="shared" si="3"/>
        <v>223.63115244234132</v>
      </c>
      <c r="AB12" s="194">
        <f t="shared" si="2"/>
        <v>0</v>
      </c>
      <c r="AC12" s="194">
        <f>SUM(J12:AB12)</f>
        <v>226.17660698779585</v>
      </c>
    </row>
    <row r="13" spans="1:29" ht="50" customHeight="1">
      <c r="A13" s="197"/>
      <c r="B13" s="197"/>
      <c r="C13" s="197"/>
      <c r="D13" s="197"/>
      <c r="E13" s="197"/>
      <c r="F13" s="198"/>
      <c r="G13" s="197"/>
      <c r="H13" s="197"/>
      <c r="J13" s="195">
        <f t="shared" ref="J13:AB13" si="4">IF($AC$12&gt;0,J12/$AC$12,0%)</f>
        <v>0</v>
      </c>
      <c r="K13" s="195">
        <f t="shared" si="4"/>
        <v>0</v>
      </c>
      <c r="L13" s="195">
        <f t="shared" si="4"/>
        <v>0</v>
      </c>
      <c r="M13" s="195">
        <f t="shared" si="4"/>
        <v>0</v>
      </c>
      <c r="N13" s="195">
        <f t="shared" si="4"/>
        <v>0</v>
      </c>
      <c r="O13" s="195">
        <f t="shared" si="4"/>
        <v>0</v>
      </c>
      <c r="P13" s="195">
        <f t="shared" si="4"/>
        <v>0</v>
      </c>
      <c r="Q13" s="195">
        <f t="shared" si="4"/>
        <v>0</v>
      </c>
      <c r="R13" s="195">
        <f t="shared" si="4"/>
        <v>0</v>
      </c>
      <c r="S13" s="195">
        <f t="shared" si="4"/>
        <v>0</v>
      </c>
      <c r="T13" s="195">
        <f t="shared" si="4"/>
        <v>0</v>
      </c>
      <c r="U13" s="195">
        <f t="shared" si="4"/>
        <v>0</v>
      </c>
      <c r="V13" s="195">
        <f t="shared" si="4"/>
        <v>0</v>
      </c>
      <c r="W13" s="195">
        <f t="shared" si="4"/>
        <v>0</v>
      </c>
      <c r="X13" s="195">
        <f t="shared" si="4"/>
        <v>0</v>
      </c>
      <c r="Y13" s="195">
        <f t="shared" si="4"/>
        <v>0</v>
      </c>
      <c r="Z13" s="195">
        <f t="shared" si="4"/>
        <v>1.1254278589438272E-2</v>
      </c>
      <c r="AA13" s="195">
        <f t="shared" si="4"/>
        <v>0.98874572141056183</v>
      </c>
      <c r="AB13" s="195">
        <f t="shared" si="4"/>
        <v>0</v>
      </c>
      <c r="AC13" s="195">
        <f>SUM(J13:AB13)</f>
        <v>1</v>
      </c>
    </row>
    <row r="15" spans="1:29" ht="50" customHeight="1">
      <c r="A15" s="296" t="s">
        <v>83</v>
      </c>
      <c r="B15" s="296"/>
      <c r="C15" s="296"/>
      <c r="D15" s="296"/>
      <c r="E15" s="296"/>
      <c r="F15" s="296"/>
      <c r="G15" s="296"/>
      <c r="H15" s="296"/>
      <c r="J15" s="298" t="s">
        <v>83</v>
      </c>
      <c r="K15" s="299"/>
      <c r="L15" s="299"/>
      <c r="M15" s="299"/>
      <c r="N15" s="299"/>
      <c r="O15" s="299"/>
      <c r="P15" s="299"/>
      <c r="Q15" s="299"/>
      <c r="R15" s="299"/>
      <c r="S15" s="299"/>
      <c r="T15" s="299"/>
      <c r="U15" s="299"/>
      <c r="V15" s="299"/>
      <c r="W15" s="299"/>
      <c r="X15" s="299"/>
      <c r="Y15" s="299"/>
      <c r="Z15" s="299"/>
      <c r="AA15" s="299"/>
      <c r="AB15" s="299"/>
      <c r="AC15" s="300"/>
    </row>
    <row r="16" spans="1:29" ht="50" customHeight="1">
      <c r="A16" s="298" t="s">
        <v>69</v>
      </c>
      <c r="B16" s="299"/>
      <c r="C16" s="299"/>
      <c r="D16" s="299"/>
      <c r="E16" s="299"/>
      <c r="F16" s="300"/>
      <c r="G16" s="192" t="s">
        <v>70</v>
      </c>
      <c r="H16" s="297" t="s">
        <v>71</v>
      </c>
      <c r="J16" s="298" t="s">
        <v>69</v>
      </c>
      <c r="K16" s="299"/>
      <c r="L16" s="299"/>
      <c r="M16" s="299"/>
      <c r="N16" s="299"/>
      <c r="O16" s="299"/>
      <c r="P16" s="299"/>
      <c r="Q16" s="299"/>
      <c r="R16" s="299"/>
      <c r="S16" s="299"/>
      <c r="T16" s="299"/>
      <c r="U16" s="299"/>
      <c r="V16" s="299"/>
      <c r="W16" s="299"/>
      <c r="X16" s="299"/>
      <c r="Y16" s="299"/>
      <c r="Z16" s="299"/>
      <c r="AA16" s="300"/>
      <c r="AB16" s="192" t="s">
        <v>70</v>
      </c>
      <c r="AC16" s="301" t="s">
        <v>71</v>
      </c>
    </row>
    <row r="17" spans="1:29" ht="50" customHeight="1">
      <c r="A17" s="185" t="s">
        <v>72</v>
      </c>
      <c r="B17" s="186" t="s">
        <v>73</v>
      </c>
      <c r="C17" s="187" t="s">
        <v>74</v>
      </c>
      <c r="D17" s="188" t="s">
        <v>75</v>
      </c>
      <c r="E17" s="189" t="s">
        <v>52</v>
      </c>
      <c r="F17" s="190" t="s">
        <v>11</v>
      </c>
      <c r="G17" s="191" t="s">
        <v>76</v>
      </c>
      <c r="H17" s="297"/>
      <c r="J17" s="304" t="s">
        <v>72</v>
      </c>
      <c r="K17" s="305"/>
      <c r="L17" s="305"/>
      <c r="M17" s="306"/>
      <c r="N17" s="293" t="s">
        <v>73</v>
      </c>
      <c r="O17" s="294"/>
      <c r="P17" s="294"/>
      <c r="Q17" s="295"/>
      <c r="R17" s="307" t="s">
        <v>74</v>
      </c>
      <c r="S17" s="308"/>
      <c r="T17" s="308"/>
      <c r="U17" s="309"/>
      <c r="V17" s="316" t="s">
        <v>75</v>
      </c>
      <c r="W17" s="317"/>
      <c r="X17" s="317"/>
      <c r="Y17" s="318"/>
      <c r="Z17" s="310" t="s">
        <v>52</v>
      </c>
      <c r="AA17" s="314" t="s">
        <v>11</v>
      </c>
      <c r="AB17" s="312" t="s">
        <v>76</v>
      </c>
      <c r="AC17" s="302"/>
    </row>
    <row r="18" spans="1:29" ht="50" customHeight="1">
      <c r="A18" s="194">
        <f>(J19+L19+M19+K19)</f>
        <v>0</v>
      </c>
      <c r="B18" s="194">
        <f>(N19+P19+Q19+O19)</f>
        <v>0</v>
      </c>
      <c r="C18" s="194">
        <f>(R19+S19+T19+U19)</f>
        <v>0</v>
      </c>
      <c r="D18" s="194">
        <f>(V19+W19+X19+Y19)</f>
        <v>0</v>
      </c>
      <c r="E18" s="194">
        <f>Z19</f>
        <v>2545.4545454545455</v>
      </c>
      <c r="F18" s="194">
        <f>AA19</f>
        <v>223631.15244234132</v>
      </c>
      <c r="G18" s="194">
        <f>AB19</f>
        <v>0</v>
      </c>
      <c r="H18" s="194">
        <f>SUM(A18:G18)</f>
        <v>226176.60698779588</v>
      </c>
      <c r="J18" s="119" t="s">
        <v>77</v>
      </c>
      <c r="K18" s="119" t="s">
        <v>78</v>
      </c>
      <c r="L18" s="119" t="s">
        <v>79</v>
      </c>
      <c r="M18" s="119" t="s">
        <v>80</v>
      </c>
      <c r="N18" s="119" t="s">
        <v>77</v>
      </c>
      <c r="O18" s="119" t="s">
        <v>78</v>
      </c>
      <c r="P18" s="119" t="s">
        <v>79</v>
      </c>
      <c r="Q18" s="119" t="s">
        <v>80</v>
      </c>
      <c r="R18" s="119" t="s">
        <v>81</v>
      </c>
      <c r="S18" s="119" t="s">
        <v>82</v>
      </c>
      <c r="T18" s="119" t="s">
        <v>79</v>
      </c>
      <c r="U18" s="119" t="s">
        <v>80</v>
      </c>
      <c r="V18" s="119" t="s">
        <v>81</v>
      </c>
      <c r="W18" s="119" t="s">
        <v>82</v>
      </c>
      <c r="X18" s="119" t="s">
        <v>79</v>
      </c>
      <c r="Y18" s="119" t="s">
        <v>80</v>
      </c>
      <c r="Z18" s="311"/>
      <c r="AA18" s="315"/>
      <c r="AB18" s="313"/>
      <c r="AC18" s="303"/>
    </row>
    <row r="19" spans="1:29" ht="50" customHeight="1">
      <c r="A19" s="195">
        <f t="shared" ref="A19:G19" si="5">IF($H$18&gt;0,A18/$H$18,0%)</f>
        <v>0</v>
      </c>
      <c r="B19" s="195">
        <f t="shared" si="5"/>
        <v>0</v>
      </c>
      <c r="C19" s="195">
        <f t="shared" si="5"/>
        <v>0</v>
      </c>
      <c r="D19" s="195">
        <f t="shared" si="5"/>
        <v>0</v>
      </c>
      <c r="E19" s="195">
        <f t="shared" si="5"/>
        <v>1.125427858943827E-2</v>
      </c>
      <c r="F19" s="195">
        <f t="shared" si="5"/>
        <v>0.98874572141056172</v>
      </c>
      <c r="G19" s="195">
        <f t="shared" si="5"/>
        <v>0</v>
      </c>
      <c r="H19" s="195">
        <f>SUM(A19:G19)</f>
        <v>1</v>
      </c>
      <c r="J19" s="194">
        <f>SUMIFS(IMM!$M:$M,IMM!$D:$D,"Ville",IMM!$F:$F,J18)</f>
        <v>0</v>
      </c>
      <c r="K19" s="194">
        <f>SUMIFS(IMM!$M:$M,IMM!$D:$D,"Ville",IMM!$F:$F,K18)</f>
        <v>0</v>
      </c>
      <c r="L19" s="194">
        <f>SUMIFS(IMM!$M:$M,IMM!$D:$D,"Ville",IMM!$F:$F,L18)</f>
        <v>0</v>
      </c>
      <c r="M19" s="194">
        <f>SUMIFS(IMM!$M:$M,IMM!$D:$D,"Ville",IMM!$F:$F,M18)</f>
        <v>0</v>
      </c>
      <c r="N19" s="194">
        <f>SUMIFS(IMM!$M:$M,IMM!$E:$E,1,IMM!$F:$F,N18)-J19</f>
        <v>0</v>
      </c>
      <c r="O19" s="194">
        <f>SUMIFS(IMM!$M:$M,IMM!$E:$E,1,IMM!$F:$F,O18)-K19</f>
        <v>0</v>
      </c>
      <c r="P19" s="194">
        <f>SUMIFS(IMM!$M:$M,IMM!$E:$E,1,IMM!$F:$F,P18)-L19</f>
        <v>0</v>
      </c>
      <c r="Q19" s="194">
        <f>SUMIFS(IMM!$M:$M,IMM!$E:$E,1,IMM!$F:$F,Q18)-M19</f>
        <v>0</v>
      </c>
      <c r="R19" s="194">
        <f>SUMIFS(ÉM!$O:$O,ÉM!$E:$E,1,ÉM!$F:$F,R18,ÉM!$D:$D,"Ville")</f>
        <v>0</v>
      </c>
      <c r="S19" s="194">
        <f>SUMIFS(ÉM!$O:$O,ÉM!$E:$E,1,ÉM!$F:$F,S18,ÉM!$D:$D,"Ville")</f>
        <v>0</v>
      </c>
      <c r="T19" s="194">
        <f>SUMIFS(ÉM!$O:$O,ÉM!$E:$E,1,ÉM!$F:$F,T18,ÉM!$D:$D,"Ville")</f>
        <v>0</v>
      </c>
      <c r="U19" s="194">
        <f>SUMIFS(ÉM!$O:$O,ÉM!$E:$E,1,ÉM!$F:$F,U18,ÉM!$D:$D,"Ville")</f>
        <v>0</v>
      </c>
      <c r="V19" s="194">
        <f>SUMIFS(ÉM!$O:$O,ÉM!$E:$E,1,ÉM!$F:$F,V18,ÉM!$D:$D,"Sous-traitant")+SUMIFS(ÉM!$O:$O,ÉM!$E:$E,1,ÉM!$F:$F,V18,ÉM!$D:$D,"Entreprise location")+SUMIFS(ÉM!$O:$O,ÉM!$E:$E,1,ÉM!$F:$F,V18,ÉM!$D:$D,"Autre")</f>
        <v>0</v>
      </c>
      <c r="W19" s="194">
        <f>SUMIFS(ÉM!$O:$O,ÉM!$E:$E,1,ÉM!$F:$F,W18,ÉM!$D:$D,"Sous-traitant")+SUMIFS(ÉM!$O:$O,ÉM!$E:$E,1,ÉM!$F:$F,W18,ÉM!$D:$D,"Entreprise location")+SUMIFS(ÉM!$O:$O,ÉM!$E:$E,1,ÉM!$F:$F,W18,ÉM!$D:$D,"Autre")</f>
        <v>0</v>
      </c>
      <c r="X19" s="194">
        <f>SUMIFS(ÉM!$O:$O,ÉM!$E:$E,1,ÉM!$F:$F,X18,ÉM!$D:$D,"Sous-traitant")+SUMIFS(ÉM!$O:$O,ÉM!$E:$E,1,ÉM!$F:$F,X18,ÉM!$D:$D,"Entreprise location")+SUMIFS(ÉM!$O:$O,ÉM!$E:$E,1,ÉM!$F:$F,X18,ÉM!$D:$D,"Autre")</f>
        <v>0</v>
      </c>
      <c r="Y19" s="194">
        <f>SUMIFS(ÉM!$O:$O,ÉM!$E:$E,1,ÉM!$F:$F,Y18,ÉM!$D:$D,"Sous-traitant")+SUMIFS(ÉM!$O:$O,ÉM!$E:$E,1,ÉM!$F:$F,Y18,ÉM!$D:$D,"Entreprise location")+SUMIFS(ÉM!$O:$O,ÉM!$E:$E,1,ÉM!$F:$F,Y18,ÉM!$D:$D,"Autre")</f>
        <v>0</v>
      </c>
      <c r="Z19" s="194">
        <f>SUM(REF!$H:$H)</f>
        <v>2545.4545454545455</v>
      </c>
      <c r="AA19" s="194">
        <f>STEU!B7+STEU!B8</f>
        <v>223631.15244234132</v>
      </c>
      <c r="AB19" s="194">
        <f>SUMIF(IMM!$F:$F,"électricité",IMM!$M:$M)</f>
        <v>0</v>
      </c>
      <c r="AC19" s="194">
        <f>SUM(J19:AB19)</f>
        <v>226176.60698779588</v>
      </c>
    </row>
    <row r="20" spans="1:29" ht="50" customHeight="1">
      <c r="J20" s="195">
        <f t="shared" ref="J20:AB20" si="6">IF($AC$19&gt;0,J19/$AC$19,0%)</f>
        <v>0</v>
      </c>
      <c r="K20" s="195">
        <f t="shared" si="6"/>
        <v>0</v>
      </c>
      <c r="L20" s="195">
        <f t="shared" si="6"/>
        <v>0</v>
      </c>
      <c r="M20" s="195">
        <f t="shared" si="6"/>
        <v>0</v>
      </c>
      <c r="N20" s="195">
        <f t="shared" si="6"/>
        <v>0</v>
      </c>
      <c r="O20" s="195">
        <f t="shared" si="6"/>
        <v>0</v>
      </c>
      <c r="P20" s="195">
        <f t="shared" si="6"/>
        <v>0</v>
      </c>
      <c r="Q20" s="195">
        <f t="shared" si="6"/>
        <v>0</v>
      </c>
      <c r="R20" s="195">
        <f t="shared" si="6"/>
        <v>0</v>
      </c>
      <c r="S20" s="195">
        <f t="shared" si="6"/>
        <v>0</v>
      </c>
      <c r="T20" s="195">
        <f t="shared" si="6"/>
        <v>0</v>
      </c>
      <c r="U20" s="195">
        <f t="shared" si="6"/>
        <v>0</v>
      </c>
      <c r="V20" s="195">
        <f t="shared" si="6"/>
        <v>0</v>
      </c>
      <c r="W20" s="195">
        <f t="shared" si="6"/>
        <v>0</v>
      </c>
      <c r="X20" s="195">
        <f t="shared" si="6"/>
        <v>0</v>
      </c>
      <c r="Y20" s="195">
        <f t="shared" si="6"/>
        <v>0</v>
      </c>
      <c r="Z20" s="195">
        <f t="shared" si="6"/>
        <v>1.125427858943827E-2</v>
      </c>
      <c r="AA20" s="195">
        <f t="shared" si="6"/>
        <v>0.98874572141056172</v>
      </c>
      <c r="AB20" s="195">
        <f t="shared" si="6"/>
        <v>0</v>
      </c>
      <c r="AC20" s="195">
        <f>SUM(J20:AB20)</f>
        <v>1</v>
      </c>
    </row>
  </sheetData>
  <sheetProtection algorithmName="SHA-512" hashValue="xszJmw0TpUYF/HJ3//8xdwyf5MJDFJFBxi8boLHqbIeax1fmVS+t76x9f4edR0oTSyhAzWbAca8iDlHlWRUCsw==" saltValue="DVLvx3VNEner38eloBiujQ==" spinCount="100000" sheet="1" objects="1" scenarios="1"/>
  <mergeCells count="26">
    <mergeCell ref="R17:U17"/>
    <mergeCell ref="Z17:Z18"/>
    <mergeCell ref="AB17:AB18"/>
    <mergeCell ref="A15:H15"/>
    <mergeCell ref="H16:H17"/>
    <mergeCell ref="J15:AC15"/>
    <mergeCell ref="A16:F16"/>
    <mergeCell ref="J16:AA16"/>
    <mergeCell ref="AA17:AA18"/>
    <mergeCell ref="V17:Y17"/>
    <mergeCell ref="N17:Q17"/>
    <mergeCell ref="AC16:AC18"/>
    <mergeCell ref="J17:M17"/>
    <mergeCell ref="N10:Q10"/>
    <mergeCell ref="A8:H8"/>
    <mergeCell ref="H9:H10"/>
    <mergeCell ref="J8:AC8"/>
    <mergeCell ref="AC9:AC11"/>
    <mergeCell ref="J10:M10"/>
    <mergeCell ref="R10:U10"/>
    <mergeCell ref="Z10:Z11"/>
    <mergeCell ref="AB10:AB11"/>
    <mergeCell ref="A9:F9"/>
    <mergeCell ref="AA10:AA11"/>
    <mergeCell ref="V10:Y10"/>
    <mergeCell ref="J9:AA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B8789-8ED1-B145-8916-851DD5BA15CB}">
  <sheetPr>
    <tabColor theme="0"/>
  </sheetPr>
  <dimension ref="A1:O50"/>
  <sheetViews>
    <sheetView zoomScale="85" zoomScaleNormal="85" workbookViewId="0">
      <selection activeCell="J11" sqref="J11"/>
    </sheetView>
  </sheetViews>
  <sheetFormatPr baseColWidth="10" defaultColWidth="10.83203125" defaultRowHeight="34" customHeight="1"/>
  <cols>
    <col min="1" max="2" width="12.83203125" style="5" customWidth="1"/>
    <col min="3" max="4" width="15.83203125" style="5" customWidth="1"/>
    <col min="5" max="13" width="12.83203125" style="5" customWidth="1"/>
    <col min="14" max="14" width="15.33203125" style="5" customWidth="1"/>
    <col min="15" max="16384" width="10.83203125" style="5"/>
  </cols>
  <sheetData>
    <row r="1" spans="1:15" ht="34" customHeight="1">
      <c r="A1" s="321" t="s">
        <v>84</v>
      </c>
      <c r="B1" s="321"/>
      <c r="C1" s="321"/>
      <c r="D1" s="321"/>
      <c r="E1" s="321"/>
      <c r="F1" s="321"/>
      <c r="G1" s="321"/>
      <c r="H1" s="321"/>
      <c r="I1" s="322" t="s">
        <v>85</v>
      </c>
      <c r="J1" s="321"/>
      <c r="K1" s="321"/>
      <c r="L1" s="321"/>
      <c r="M1" s="321"/>
      <c r="N1" s="321"/>
      <c r="O1" s="3"/>
    </row>
    <row r="2" spans="1:15" ht="34" customHeight="1">
      <c r="A2" s="326" t="s">
        <v>69</v>
      </c>
      <c r="B2" s="327"/>
      <c r="C2" s="327"/>
      <c r="D2" s="327"/>
      <c r="E2" s="327"/>
      <c r="F2" s="322"/>
      <c r="G2" s="31" t="s">
        <v>70</v>
      </c>
      <c r="H2" s="323" t="s">
        <v>71</v>
      </c>
      <c r="I2" s="324" t="s">
        <v>86</v>
      </c>
      <c r="J2" s="319" t="s">
        <v>87</v>
      </c>
      <c r="K2" s="319" t="s">
        <v>88</v>
      </c>
      <c r="L2" s="319" t="s">
        <v>89</v>
      </c>
      <c r="M2" s="319" t="s">
        <v>90</v>
      </c>
      <c r="N2" s="319" t="s">
        <v>91</v>
      </c>
      <c r="O2" s="3"/>
    </row>
    <row r="3" spans="1:15" ht="48" customHeight="1">
      <c r="A3" s="44" t="s">
        <v>72</v>
      </c>
      <c r="B3" s="48" t="s">
        <v>73</v>
      </c>
      <c r="C3" s="47" t="s">
        <v>74</v>
      </c>
      <c r="D3" s="46" t="s">
        <v>75</v>
      </c>
      <c r="E3" s="45" t="s">
        <v>52</v>
      </c>
      <c r="F3" s="80" t="s">
        <v>11</v>
      </c>
      <c r="G3" s="33" t="s">
        <v>76</v>
      </c>
      <c r="H3" s="323"/>
      <c r="I3" s="325"/>
      <c r="J3" s="320"/>
      <c r="K3" s="320"/>
      <c r="L3" s="320"/>
      <c r="M3" s="320"/>
      <c r="N3" s="320"/>
      <c r="O3" s="3"/>
    </row>
    <row r="4" spans="1:15" ht="44" customHeight="1">
      <c r="A4" s="41">
        <f>Résultats!A11</f>
        <v>0</v>
      </c>
      <c r="B4" s="41">
        <f>Résultats!B11</f>
        <v>0</v>
      </c>
      <c r="C4" s="41">
        <f>Résultats!C11</f>
        <v>0</v>
      </c>
      <c r="D4" s="41">
        <f>Résultats!D11</f>
        <v>0</v>
      </c>
      <c r="E4" s="41">
        <f>Résultats!E11</f>
        <v>2.5454545454545454</v>
      </c>
      <c r="F4" s="41">
        <f>Résultats!F11</f>
        <v>223.63115244234132</v>
      </c>
      <c r="G4" s="41">
        <f>Résultats!G11</f>
        <v>0</v>
      </c>
      <c r="H4" s="41">
        <f>SUM(A4:G4)</f>
        <v>226.17660698779585</v>
      </c>
      <c r="I4" s="42">
        <f>Intro!B8</f>
        <v>0</v>
      </c>
      <c r="J4" s="41">
        <f>IF(I4&gt;0,(H4*1000)/I4,0)</f>
        <v>0</v>
      </c>
      <c r="K4" s="41">
        <f>Intro!B9</f>
        <v>0</v>
      </c>
      <c r="L4" s="41">
        <f>IF(K4&gt;0,(H4*1000/K4),0)</f>
        <v>0</v>
      </c>
      <c r="M4" s="41">
        <f>Intro!B10</f>
        <v>0</v>
      </c>
      <c r="N4" s="41">
        <f>IF(M4&gt;0,H4*1000/M4,0)</f>
        <v>0</v>
      </c>
      <c r="O4" s="3"/>
    </row>
    <row r="5" spans="1:15" ht="46" customHeight="1">
      <c r="A5" s="32">
        <f t="shared" ref="A5:G5" si="0">IF($H$4&gt;0,A4/$H$4,0%)</f>
        <v>0</v>
      </c>
      <c r="B5" s="32">
        <f t="shared" si="0"/>
        <v>0</v>
      </c>
      <c r="C5" s="32">
        <f t="shared" si="0"/>
        <v>0</v>
      </c>
      <c r="D5" s="32">
        <f t="shared" si="0"/>
        <v>0</v>
      </c>
      <c r="E5" s="32">
        <f t="shared" si="0"/>
        <v>1.1254278589438272E-2</v>
      </c>
      <c r="F5" s="32">
        <f t="shared" si="0"/>
        <v>0.98874572141056183</v>
      </c>
      <c r="G5" s="32">
        <f t="shared" si="0"/>
        <v>0</v>
      </c>
      <c r="H5" s="32">
        <f>SUM(A5:G5)</f>
        <v>1</v>
      </c>
      <c r="I5" s="13"/>
      <c r="J5" s="13"/>
      <c r="K5" s="13"/>
      <c r="L5" s="13"/>
      <c r="M5" s="3"/>
      <c r="N5" s="3"/>
      <c r="O5" s="3"/>
    </row>
    <row r="6" spans="1:15" ht="34" customHeight="1">
      <c r="L6" s="13"/>
    </row>
    <row r="7" spans="1:15" ht="34" customHeight="1">
      <c r="L7" s="13"/>
    </row>
    <row r="42" spans="1:3" s="43" customFormat="1" ht="34" customHeight="1"/>
    <row r="43" spans="1:3" ht="34" customHeight="1">
      <c r="A43" s="40" t="s">
        <v>92</v>
      </c>
      <c r="B43" s="1" t="s">
        <v>93</v>
      </c>
      <c r="C43" s="13"/>
    </row>
    <row r="44" spans="1:3" ht="34" customHeight="1">
      <c r="A44" s="6" t="s">
        <v>82</v>
      </c>
      <c r="B44" s="95">
        <f>Résultats!$S$12+Résultats!$W$12</f>
        <v>0</v>
      </c>
      <c r="C44" s="85"/>
    </row>
    <row r="45" spans="1:3" ht="34" customHeight="1">
      <c r="A45" s="6" t="s">
        <v>81</v>
      </c>
      <c r="B45" s="95">
        <f>Résultats!$V$12+Résultats!$R$12</f>
        <v>0</v>
      </c>
      <c r="C45" s="85"/>
    </row>
    <row r="46" spans="1:3" ht="34" customHeight="1">
      <c r="A46" s="6" t="s">
        <v>77</v>
      </c>
      <c r="B46" s="95">
        <f>Résultats!$N$12+Résultats!$J$12</f>
        <v>0</v>
      </c>
      <c r="C46" s="85"/>
    </row>
    <row r="47" spans="1:3" ht="34" customHeight="1">
      <c r="A47" s="6" t="s">
        <v>78</v>
      </c>
      <c r="B47" s="95">
        <f>Résultats!$K$12+Résultats!$O$12</f>
        <v>0</v>
      </c>
      <c r="C47" s="85"/>
    </row>
    <row r="48" spans="1:3" ht="34" customHeight="1">
      <c r="A48" s="6" t="s">
        <v>79</v>
      </c>
      <c r="B48" s="95">
        <f>Résultats!$L$12+Résultats!$P$12+Résultats!$T$12+Résultats!$X$12</f>
        <v>0</v>
      </c>
      <c r="C48" s="85"/>
    </row>
    <row r="49" spans="1:3" ht="34" customHeight="1">
      <c r="A49" s="6" t="s">
        <v>94</v>
      </c>
      <c r="B49" s="95">
        <f>Résultats!$AB$12</f>
        <v>0</v>
      </c>
      <c r="C49" s="85"/>
    </row>
    <row r="50" spans="1:3" ht="34" customHeight="1">
      <c r="A50" s="6" t="s">
        <v>80</v>
      </c>
      <c r="B50" s="95">
        <f>Résultats!$Y$12+Résultats!$U$12+Résultats!$Q$12+Résultats!$M$12</f>
        <v>0</v>
      </c>
      <c r="C50" s="85"/>
    </row>
  </sheetData>
  <autoFilter ref="A43:C43" xr:uid="{428B8789-8ED1-B145-8916-851DD5BA15CB}">
    <sortState xmlns:xlrd2="http://schemas.microsoft.com/office/spreadsheetml/2017/richdata2" ref="A44:C50">
      <sortCondition descending="1" ref="C43:C50"/>
    </sortState>
  </autoFilter>
  <mergeCells count="10">
    <mergeCell ref="L2:L3"/>
    <mergeCell ref="M2:M3"/>
    <mergeCell ref="N2:N3"/>
    <mergeCell ref="A1:H1"/>
    <mergeCell ref="I1:N1"/>
    <mergeCell ref="H2:H3"/>
    <mergeCell ref="I2:I3"/>
    <mergeCell ref="J2:J3"/>
    <mergeCell ref="K2:K3"/>
    <mergeCell ref="A2:F2"/>
  </mergeCells>
  <phoneticPr fontId="14" type="noConversion"/>
  <pageMargins left="0.7" right="0.7" top="0.75" bottom="0.75" header="0.3" footer="0.3"/>
  <ignoredErrors>
    <ignoredError sqref="M4" 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1D0C-E927-A34C-BBF4-7F8B6721ACE9}">
  <sheetPr>
    <tabColor theme="0"/>
  </sheetPr>
  <dimension ref="A1:T66"/>
  <sheetViews>
    <sheetView workbookViewId="0">
      <selection activeCell="D22" sqref="D22"/>
    </sheetView>
  </sheetViews>
  <sheetFormatPr baseColWidth="10" defaultColWidth="10.83203125" defaultRowHeight="16"/>
  <cols>
    <col min="1" max="1" width="56.83203125" style="3" customWidth="1"/>
    <col min="2" max="3" width="10.83203125" style="3"/>
    <col min="4" max="4" width="24.33203125" style="3" customWidth="1"/>
    <col min="5" max="16384" width="10.83203125" style="3"/>
  </cols>
  <sheetData>
    <row r="1" spans="1:20" ht="18">
      <c r="A1" s="76" t="s">
        <v>95</v>
      </c>
      <c r="B1" s="86"/>
      <c r="C1" s="86"/>
      <c r="D1" s="86"/>
      <c r="E1" s="86"/>
      <c r="F1" s="86"/>
      <c r="G1" s="86"/>
      <c r="H1" s="86"/>
      <c r="I1" s="86"/>
      <c r="J1" s="86"/>
      <c r="K1" s="86"/>
      <c r="L1" s="86"/>
      <c r="M1" s="86"/>
      <c r="N1" s="86"/>
      <c r="O1" s="86"/>
      <c r="P1" s="86"/>
      <c r="Q1" s="86"/>
      <c r="R1" s="86"/>
      <c r="S1" s="86"/>
      <c r="T1" s="86"/>
    </row>
    <row r="2" spans="1:20">
      <c r="A2" s="78" t="s">
        <v>96</v>
      </c>
      <c r="B2" s="77"/>
      <c r="C2" s="77"/>
      <c r="D2" s="77"/>
      <c r="E2" s="77"/>
      <c r="F2" s="77"/>
      <c r="G2" s="77"/>
      <c r="H2" s="77"/>
      <c r="I2" s="77"/>
      <c r="J2" s="77"/>
      <c r="K2" s="77"/>
      <c r="L2" s="77"/>
      <c r="M2" s="77"/>
      <c r="N2" s="77"/>
      <c r="O2" s="77"/>
      <c r="P2" s="77"/>
      <c r="Q2" s="77"/>
      <c r="R2" s="77"/>
      <c r="S2" s="77"/>
      <c r="T2" s="77"/>
    </row>
    <row r="3" spans="1:20" ht="26" customHeight="1"/>
    <row r="4" spans="1:20" ht="32" customHeight="1"/>
    <row r="5" spans="1:20" ht="32" customHeight="1">
      <c r="A5" s="56" t="s">
        <v>97</v>
      </c>
      <c r="B5" s="57" t="s">
        <v>98</v>
      </c>
      <c r="C5" s="57" t="s">
        <v>50</v>
      </c>
      <c r="D5" s="57" t="s">
        <v>51</v>
      </c>
      <c r="E5" s="336" t="s">
        <v>99</v>
      </c>
      <c r="F5" s="336"/>
      <c r="G5" s="336"/>
      <c r="H5" s="336"/>
    </row>
    <row r="6" spans="1:20" ht="32" customHeight="1">
      <c r="A6" s="58" t="s">
        <v>100</v>
      </c>
      <c r="B6" s="27" t="s">
        <v>101</v>
      </c>
      <c r="C6" s="81">
        <f>((C7*C8*C9)+(C10*C8*(1-C9)))</f>
        <v>242.61039000000005</v>
      </c>
      <c r="D6" s="60" t="s">
        <v>102</v>
      </c>
      <c r="E6" s="328" t="s">
        <v>103</v>
      </c>
      <c r="F6" s="329"/>
      <c r="G6" s="329"/>
      <c r="H6" s="330"/>
    </row>
    <row r="7" spans="1:20" ht="32" customHeight="1">
      <c r="A7" s="58" t="s">
        <v>104</v>
      </c>
      <c r="B7" s="27" t="s">
        <v>105</v>
      </c>
      <c r="C7" s="64">
        <f>VLOOKUP(STEU!B3,'FE-EU'!B:F,3,FALSE)</f>
        <v>0</v>
      </c>
      <c r="D7" s="60" t="s">
        <v>106</v>
      </c>
      <c r="E7" s="331" t="s">
        <v>107</v>
      </c>
      <c r="F7" s="332"/>
      <c r="G7" s="332"/>
      <c r="H7" s="333"/>
    </row>
    <row r="8" spans="1:20" ht="32" customHeight="1">
      <c r="A8" s="58" t="s">
        <v>108</v>
      </c>
      <c r="B8" s="27" t="s">
        <v>109</v>
      </c>
      <c r="C8" s="68">
        <f>C13</f>
        <v>40843.5</v>
      </c>
      <c r="D8" s="60" t="s">
        <v>110</v>
      </c>
      <c r="E8" s="328" t="s">
        <v>103</v>
      </c>
      <c r="F8" s="329"/>
      <c r="G8" s="329"/>
      <c r="H8" s="330"/>
    </row>
    <row r="9" spans="1:20" ht="32" customHeight="1">
      <c r="A9" s="58" t="s">
        <v>111</v>
      </c>
      <c r="B9" s="27" t="s">
        <v>112</v>
      </c>
      <c r="C9" s="66">
        <f>VLOOKUP(STEU!B3,'FE-EU'!B:F,2,FALSE)</f>
        <v>0.85</v>
      </c>
      <c r="D9" s="60" t="s">
        <v>113</v>
      </c>
      <c r="E9" s="331" t="s">
        <v>107</v>
      </c>
      <c r="F9" s="332"/>
      <c r="G9" s="332"/>
      <c r="H9" s="333"/>
    </row>
    <row r="10" spans="1:20" ht="32" customHeight="1">
      <c r="A10" s="58" t="s">
        <v>114</v>
      </c>
      <c r="B10" s="27" t="s">
        <v>115</v>
      </c>
      <c r="C10" s="64">
        <f>VLOOKUP(STEU!B3,'FE-EU'!B:F,4,FALSE)</f>
        <v>3.9600000000000003E-2</v>
      </c>
      <c r="D10" s="60" t="s">
        <v>106</v>
      </c>
      <c r="E10" s="331" t="s">
        <v>116</v>
      </c>
      <c r="F10" s="332"/>
      <c r="G10" s="332"/>
      <c r="H10" s="333"/>
    </row>
    <row r="11" spans="1:20" ht="32" customHeight="1">
      <c r="B11" s="67"/>
    </row>
    <row r="12" spans="1:20" ht="32" customHeight="1">
      <c r="B12" s="67"/>
    </row>
    <row r="13" spans="1:20" ht="32" customHeight="1">
      <c r="A13" s="58" t="s">
        <v>108</v>
      </c>
      <c r="B13" s="27" t="s">
        <v>109</v>
      </c>
      <c r="C13" s="65">
        <f>C14*C15*C16*C17</f>
        <v>40843.5</v>
      </c>
      <c r="D13" s="60" t="s">
        <v>110</v>
      </c>
      <c r="E13" s="328" t="s">
        <v>103</v>
      </c>
      <c r="F13" s="329"/>
      <c r="G13" s="329"/>
      <c r="H13" s="330"/>
    </row>
    <row r="14" spans="1:20" ht="32" customHeight="1">
      <c r="A14" s="58" t="s">
        <v>117</v>
      </c>
      <c r="B14" s="27" t="s">
        <v>118</v>
      </c>
      <c r="C14" s="68">
        <f>STEU!$B$4</f>
        <v>1492</v>
      </c>
      <c r="D14" s="58" t="s">
        <v>119</v>
      </c>
      <c r="E14" s="328" t="s">
        <v>120</v>
      </c>
      <c r="F14" s="329"/>
      <c r="G14" s="329"/>
      <c r="H14" s="330"/>
    </row>
    <row r="15" spans="1:20" ht="32" customHeight="1">
      <c r="A15" s="58" t="s">
        <v>108</v>
      </c>
      <c r="B15" s="27" t="s">
        <v>121</v>
      </c>
      <c r="C15" s="65">
        <v>0.06</v>
      </c>
      <c r="D15" s="58" t="s">
        <v>122</v>
      </c>
      <c r="E15" s="328" t="s">
        <v>123</v>
      </c>
      <c r="F15" s="329"/>
      <c r="G15" s="329"/>
      <c r="H15" s="330"/>
    </row>
    <row r="16" spans="1:20" ht="32" customHeight="1">
      <c r="A16" s="58" t="s">
        <v>124</v>
      </c>
      <c r="B16" s="27">
        <v>1.25</v>
      </c>
      <c r="C16" s="65">
        <v>1.25</v>
      </c>
      <c r="D16" s="58" t="s">
        <v>125</v>
      </c>
      <c r="E16" s="328" t="s">
        <v>123</v>
      </c>
      <c r="F16" s="329"/>
      <c r="G16" s="329"/>
      <c r="H16" s="330"/>
    </row>
    <row r="17" spans="1:20" ht="32" customHeight="1">
      <c r="A17" s="58" t="s">
        <v>126</v>
      </c>
      <c r="B17" s="27">
        <v>365</v>
      </c>
      <c r="C17" s="68">
        <v>365</v>
      </c>
      <c r="D17" s="58" t="s">
        <v>125</v>
      </c>
      <c r="E17" s="328" t="s">
        <v>127</v>
      </c>
      <c r="F17" s="329"/>
      <c r="G17" s="329"/>
      <c r="H17" s="330"/>
    </row>
    <row r="18" spans="1:20" ht="32" customHeight="1">
      <c r="A18" s="69"/>
      <c r="B18" s="67"/>
      <c r="C18" s="70"/>
      <c r="D18" s="71"/>
      <c r="E18" s="72"/>
      <c r="F18" s="72"/>
      <c r="G18" s="72"/>
      <c r="H18" s="72"/>
    </row>
    <row r="19" spans="1:20" ht="32" customHeight="1">
      <c r="A19" s="78" t="s">
        <v>128</v>
      </c>
      <c r="B19" s="77"/>
      <c r="C19" s="77"/>
      <c r="D19" s="77"/>
      <c r="E19" s="77"/>
      <c r="F19" s="77"/>
      <c r="G19" s="77"/>
      <c r="H19" s="77"/>
      <c r="I19" s="77"/>
      <c r="J19" s="77"/>
      <c r="K19" s="77"/>
      <c r="L19" s="77"/>
      <c r="M19" s="77"/>
      <c r="N19" s="77"/>
      <c r="O19" s="77"/>
      <c r="P19" s="77"/>
      <c r="Q19" s="77"/>
      <c r="R19" s="77"/>
      <c r="S19" s="77"/>
      <c r="T19" s="77"/>
    </row>
    <row r="20" spans="1:20" ht="32" customHeight="1">
      <c r="B20" s="67"/>
      <c r="C20" s="70"/>
      <c r="D20" s="71"/>
      <c r="E20" s="72"/>
      <c r="F20" s="72"/>
      <c r="G20" s="72"/>
      <c r="H20" s="72"/>
    </row>
    <row r="21" spans="1:20" ht="32" customHeight="1">
      <c r="A21" s="69" t="e" vm="1">
        <v>#VALUE!</v>
      </c>
    </row>
    <row r="22" spans="1:20" ht="32" customHeight="1">
      <c r="A22" s="56" t="s">
        <v>97</v>
      </c>
      <c r="B22" s="57" t="s">
        <v>98</v>
      </c>
      <c r="C22" s="57" t="s">
        <v>50</v>
      </c>
      <c r="D22" s="57" t="s">
        <v>51</v>
      </c>
      <c r="E22" s="334" t="s">
        <v>99</v>
      </c>
      <c r="F22" s="334"/>
      <c r="G22" s="334"/>
      <c r="H22" s="334"/>
    </row>
    <row r="23" spans="1:20" ht="32" customHeight="1">
      <c r="A23" s="58" t="s">
        <v>129</v>
      </c>
      <c r="B23" s="27" t="s">
        <v>130</v>
      </c>
      <c r="C23" s="59">
        <f>(C24*C25*C26)</f>
        <v>198.31373386691729</v>
      </c>
      <c r="D23" s="60" t="s">
        <v>131</v>
      </c>
      <c r="E23" s="335" t="s">
        <v>132</v>
      </c>
      <c r="F23" s="335"/>
      <c r="G23" s="335"/>
      <c r="H23" s="335"/>
    </row>
    <row r="24" spans="1:20" ht="32" customHeight="1">
      <c r="A24" s="60" t="s">
        <v>133</v>
      </c>
      <c r="B24" s="27" t="s">
        <v>134</v>
      </c>
      <c r="C24" s="73">
        <f>VLOOKUP(STEU!B3,'FE-EU'!B:F,5,FALSE)</f>
        <v>1.6E-2</v>
      </c>
      <c r="D24" s="60" t="s">
        <v>135</v>
      </c>
      <c r="E24" s="331" t="s">
        <v>136</v>
      </c>
      <c r="F24" s="332"/>
      <c r="G24" s="332"/>
      <c r="H24" s="333"/>
    </row>
    <row r="25" spans="1:20" ht="32" customHeight="1">
      <c r="A25" s="58" t="s">
        <v>137</v>
      </c>
      <c r="B25" s="27" t="s">
        <v>138</v>
      </c>
      <c r="C25" s="65">
        <f>C29</f>
        <v>7887.4780515251186</v>
      </c>
      <c r="D25" s="60" t="s">
        <v>139</v>
      </c>
      <c r="E25" s="335" t="s">
        <v>140</v>
      </c>
      <c r="F25" s="335"/>
      <c r="G25" s="335"/>
      <c r="H25" s="335"/>
    </row>
    <row r="26" spans="1:20" ht="32" customHeight="1">
      <c r="A26" s="58" t="s">
        <v>141</v>
      </c>
      <c r="B26" s="27" t="s">
        <v>142</v>
      </c>
      <c r="C26" s="82">
        <f>44/28</f>
        <v>1.5714285714285714</v>
      </c>
      <c r="D26" s="58" t="s">
        <v>125</v>
      </c>
      <c r="E26" s="331" t="s">
        <v>143</v>
      </c>
      <c r="F26" s="332"/>
      <c r="G26" s="332"/>
      <c r="H26" s="333"/>
    </row>
    <row r="27" spans="1:20" ht="32" customHeight="1">
      <c r="B27" s="67"/>
      <c r="C27" s="74"/>
      <c r="D27" s="71"/>
      <c r="E27" s="69"/>
      <c r="F27" s="69"/>
      <c r="G27" s="69"/>
      <c r="H27" s="69"/>
    </row>
    <row r="28" spans="1:20" ht="32" customHeight="1">
      <c r="A28" s="69" t="e" vm="2">
        <v>#VALUE!</v>
      </c>
    </row>
    <row r="29" spans="1:20" ht="32" customHeight="1">
      <c r="A29" s="58" t="s">
        <v>137</v>
      </c>
      <c r="B29" s="27" t="s">
        <v>138</v>
      </c>
      <c r="C29" s="65">
        <f>C30*C32*C33*C34*C35</f>
        <v>7887.4780515251186</v>
      </c>
      <c r="D29" s="60" t="s">
        <v>139</v>
      </c>
      <c r="E29" s="335" t="s">
        <v>140</v>
      </c>
      <c r="F29" s="335"/>
      <c r="G29" s="335"/>
      <c r="H29" s="335"/>
    </row>
    <row r="30" spans="1:20" ht="32" customHeight="1">
      <c r="A30" s="58" t="s">
        <v>86</v>
      </c>
      <c r="B30" s="27" t="s">
        <v>118</v>
      </c>
      <c r="C30" s="68">
        <f>STEU!B4</f>
        <v>1492</v>
      </c>
      <c r="D30" s="60" t="s">
        <v>144</v>
      </c>
      <c r="E30" s="331" t="s">
        <v>145</v>
      </c>
      <c r="F30" s="332"/>
      <c r="G30" s="332"/>
      <c r="H30" s="333"/>
    </row>
    <row r="31" spans="1:20" ht="32" customHeight="1">
      <c r="A31" s="58" t="s">
        <v>146</v>
      </c>
      <c r="B31" s="27" t="s">
        <v>147</v>
      </c>
      <c r="C31" s="65">
        <v>76</v>
      </c>
      <c r="D31" s="60" t="s">
        <v>148</v>
      </c>
      <c r="E31" s="61" t="s">
        <v>149</v>
      </c>
      <c r="F31" s="62"/>
      <c r="G31" s="62"/>
      <c r="H31" s="63"/>
    </row>
    <row r="32" spans="1:20" ht="32" customHeight="1">
      <c r="A32" s="58" t="s">
        <v>150</v>
      </c>
      <c r="B32" s="27" t="s">
        <v>147</v>
      </c>
      <c r="C32" s="65">
        <f>C31*365/1000</f>
        <v>27.74</v>
      </c>
      <c r="D32" s="60" t="s">
        <v>151</v>
      </c>
      <c r="E32" s="61" t="s">
        <v>103</v>
      </c>
      <c r="F32" s="62"/>
      <c r="G32" s="62"/>
      <c r="H32" s="63"/>
    </row>
    <row r="33" spans="1:20" ht="32" customHeight="1">
      <c r="A33" s="58" t="s">
        <v>152</v>
      </c>
      <c r="B33" s="27" t="s">
        <v>153</v>
      </c>
      <c r="C33" s="65">
        <v>0.16</v>
      </c>
      <c r="D33" s="60" t="s">
        <v>154</v>
      </c>
      <c r="E33" s="61" t="s">
        <v>155</v>
      </c>
      <c r="F33" s="62"/>
      <c r="G33" s="62"/>
      <c r="H33" s="63"/>
    </row>
    <row r="34" spans="1:20" ht="32" customHeight="1">
      <c r="A34" s="58" t="s">
        <v>156</v>
      </c>
      <c r="B34" s="75" t="s">
        <v>157</v>
      </c>
      <c r="C34" s="64">
        <v>1.1758</v>
      </c>
      <c r="D34" s="60" t="s">
        <v>143</v>
      </c>
      <c r="E34" s="61" t="s">
        <v>155</v>
      </c>
      <c r="F34" s="62"/>
      <c r="G34" s="62"/>
      <c r="H34" s="63"/>
    </row>
    <row r="35" spans="1:20" ht="32" customHeight="1">
      <c r="A35" s="58" t="s">
        <v>158</v>
      </c>
      <c r="B35" s="75" t="s">
        <v>159</v>
      </c>
      <c r="C35" s="88">
        <v>1.0129999999999999</v>
      </c>
      <c r="D35" s="60" t="s">
        <v>143</v>
      </c>
      <c r="E35" s="61" t="s">
        <v>155</v>
      </c>
      <c r="F35" s="62"/>
      <c r="G35" s="62"/>
      <c r="H35" s="63"/>
    </row>
    <row r="36" spans="1:20" ht="32" customHeight="1"/>
    <row r="37" spans="1:20" ht="32" customHeight="1">
      <c r="A37" s="86" t="s">
        <v>160</v>
      </c>
      <c r="B37" s="86"/>
      <c r="C37" s="86"/>
      <c r="D37" s="86"/>
      <c r="E37" s="86"/>
      <c r="F37" s="86"/>
      <c r="G37" s="86"/>
      <c r="H37" s="86"/>
      <c r="I37" s="86"/>
      <c r="J37" s="86"/>
      <c r="K37" s="86"/>
      <c r="L37" s="86"/>
      <c r="M37" s="86"/>
      <c r="N37" s="86"/>
      <c r="O37" s="86"/>
      <c r="P37" s="86"/>
      <c r="Q37" s="86"/>
      <c r="R37" s="86"/>
      <c r="S37" s="86"/>
      <c r="T37" s="86"/>
    </row>
    <row r="38" spans="1:20" ht="32" customHeight="1">
      <c r="A38" s="79"/>
      <c r="B38" s="87"/>
      <c r="C38" s="87"/>
      <c r="D38" s="87"/>
      <c r="E38" s="87"/>
      <c r="F38" s="87"/>
      <c r="G38" s="87"/>
      <c r="H38" s="87"/>
      <c r="I38" s="87"/>
      <c r="J38" s="87"/>
      <c r="K38" s="87"/>
      <c r="L38" s="87"/>
      <c r="M38" s="87"/>
      <c r="N38" s="87"/>
      <c r="O38" s="87"/>
      <c r="P38" s="87"/>
      <c r="Q38" s="87"/>
      <c r="R38" s="87"/>
      <c r="S38" s="87"/>
      <c r="T38" s="87"/>
    </row>
    <row r="39" spans="1:20" ht="32" customHeight="1">
      <c r="A39" s="87" t="e" vm="3">
        <v>#VALUE!</v>
      </c>
    </row>
    <row r="40" spans="1:20" ht="32" customHeight="1">
      <c r="A40" s="56" t="s">
        <v>97</v>
      </c>
      <c r="B40" s="57" t="s">
        <v>98</v>
      </c>
      <c r="C40" s="57" t="s">
        <v>50</v>
      </c>
      <c r="D40" s="57" t="s">
        <v>51</v>
      </c>
      <c r="E40" s="334" t="s">
        <v>99</v>
      </c>
      <c r="F40" s="334"/>
      <c r="G40" s="334"/>
      <c r="H40" s="334"/>
    </row>
    <row r="41" spans="1:20" ht="32" customHeight="1">
      <c r="A41" s="58" t="s">
        <v>161</v>
      </c>
      <c r="B41" s="27" t="s">
        <v>101</v>
      </c>
      <c r="C41" s="59">
        <f>((C43*C42*C44)+(C43*C45*(1-C44)))</f>
        <v>6338.735999999999</v>
      </c>
      <c r="D41" s="60" t="s">
        <v>102</v>
      </c>
      <c r="E41" s="331" t="s">
        <v>103</v>
      </c>
      <c r="F41" s="332"/>
      <c r="G41" s="332"/>
      <c r="H41" s="333"/>
    </row>
    <row r="42" spans="1:20" ht="32" customHeight="1">
      <c r="A42" s="58" t="s">
        <v>104</v>
      </c>
      <c r="B42" s="27" t="s">
        <v>105</v>
      </c>
      <c r="C42" s="89">
        <f>'FE-EU'!D20</f>
        <v>0.18</v>
      </c>
      <c r="D42" s="60" t="s">
        <v>106</v>
      </c>
      <c r="E42" s="331" t="s">
        <v>162</v>
      </c>
      <c r="F42" s="332"/>
      <c r="G42" s="332"/>
      <c r="H42" s="333"/>
    </row>
    <row r="43" spans="1:20" ht="32" customHeight="1">
      <c r="A43" s="58" t="s">
        <v>108</v>
      </c>
      <c r="B43" s="27" t="s">
        <v>109</v>
      </c>
      <c r="C43" s="65">
        <f>C48</f>
        <v>35215.199999999997</v>
      </c>
      <c r="D43" s="60" t="s">
        <v>110</v>
      </c>
      <c r="E43" s="331" t="s">
        <v>103</v>
      </c>
      <c r="F43" s="332"/>
      <c r="G43" s="332"/>
      <c r="H43" s="333"/>
    </row>
    <row r="44" spans="1:20" ht="32" customHeight="1">
      <c r="A44" s="58" t="s">
        <v>163</v>
      </c>
      <c r="B44" s="27" t="s">
        <v>112</v>
      </c>
      <c r="C44" s="66">
        <f>'FE-EU'!C20</f>
        <v>1</v>
      </c>
      <c r="D44" s="60" t="s">
        <v>113</v>
      </c>
      <c r="E44" s="331" t="s">
        <v>107</v>
      </c>
      <c r="F44" s="332"/>
      <c r="G44" s="332"/>
      <c r="H44" s="333"/>
    </row>
    <row r="45" spans="1:20" ht="32" customHeight="1">
      <c r="A45" s="58" t="s">
        <v>114</v>
      </c>
      <c r="B45" s="27" t="s">
        <v>115</v>
      </c>
      <c r="C45" s="64">
        <v>3.9600000000000003E-2</v>
      </c>
      <c r="D45" s="60" t="s">
        <v>106</v>
      </c>
      <c r="E45" s="331" t="s">
        <v>164</v>
      </c>
      <c r="F45" s="332"/>
      <c r="G45" s="332"/>
      <c r="H45" s="333"/>
    </row>
    <row r="46" spans="1:20" ht="32" customHeight="1">
      <c r="B46" s="67"/>
    </row>
    <row r="47" spans="1:20" ht="32" customHeight="1">
      <c r="A47" s="3" t="e" vm="4">
        <v>#VALUE!</v>
      </c>
      <c r="B47" s="67"/>
    </row>
    <row r="48" spans="1:20" ht="32" customHeight="1">
      <c r="A48" s="58" t="s">
        <v>108</v>
      </c>
      <c r="B48" s="27" t="s">
        <v>109</v>
      </c>
      <c r="C48" s="65">
        <f>C49*C50*C51*C52</f>
        <v>35215.199999999997</v>
      </c>
      <c r="D48" s="60" t="s">
        <v>110</v>
      </c>
      <c r="E48" s="331" t="s">
        <v>103</v>
      </c>
      <c r="F48" s="332"/>
      <c r="G48" s="332"/>
      <c r="H48" s="333"/>
    </row>
    <row r="49" spans="1:8" ht="32" customHeight="1">
      <c r="A49" s="58" t="s">
        <v>117</v>
      </c>
      <c r="B49" s="27" t="s">
        <v>118</v>
      </c>
      <c r="C49" s="90">
        <f>STEU!B5</f>
        <v>1608</v>
      </c>
      <c r="D49" s="60" t="s">
        <v>119</v>
      </c>
      <c r="E49" s="331" t="s">
        <v>165</v>
      </c>
      <c r="F49" s="332"/>
      <c r="G49" s="332"/>
      <c r="H49" s="333"/>
    </row>
    <row r="50" spans="1:8" ht="32" customHeight="1">
      <c r="A50" s="58" t="s">
        <v>108</v>
      </c>
      <c r="B50" s="27" t="s">
        <v>121</v>
      </c>
      <c r="C50" s="65">
        <v>0.06</v>
      </c>
      <c r="D50" s="60" t="s">
        <v>122</v>
      </c>
      <c r="E50" s="331" t="s">
        <v>164</v>
      </c>
      <c r="F50" s="332"/>
      <c r="G50" s="332"/>
      <c r="H50" s="333"/>
    </row>
    <row r="51" spans="1:8" ht="32" customHeight="1">
      <c r="A51" s="58" t="s">
        <v>124</v>
      </c>
      <c r="B51" s="27">
        <v>1</v>
      </c>
      <c r="C51" s="65">
        <v>1</v>
      </c>
      <c r="D51" s="60" t="s">
        <v>122</v>
      </c>
      <c r="E51" s="331" t="s">
        <v>166</v>
      </c>
      <c r="F51" s="332"/>
      <c r="G51" s="332"/>
      <c r="H51" s="333"/>
    </row>
    <row r="52" spans="1:8" ht="32" customHeight="1">
      <c r="A52" s="58" t="s">
        <v>126</v>
      </c>
      <c r="B52" s="27">
        <v>365</v>
      </c>
      <c r="C52" s="68">
        <v>365</v>
      </c>
      <c r="D52" s="60" t="s">
        <v>122</v>
      </c>
      <c r="E52" s="331" t="s">
        <v>164</v>
      </c>
      <c r="F52" s="332"/>
      <c r="G52" s="332"/>
      <c r="H52" s="333"/>
    </row>
    <row r="53" spans="1:8" ht="32" customHeight="1"/>
    <row r="54" spans="1:8" ht="32" customHeight="1"/>
    <row r="55" spans="1:8" ht="32" customHeight="1"/>
    <row r="56" spans="1:8" ht="32" customHeight="1"/>
    <row r="57" spans="1:8" ht="32" customHeight="1"/>
    <row r="58" spans="1:8" ht="32" customHeight="1"/>
    <row r="59" spans="1:8" ht="32" customHeight="1"/>
    <row r="60" spans="1:8" ht="32" customHeight="1"/>
    <row r="61" spans="1:8" ht="32" customHeight="1"/>
    <row r="62" spans="1:8" ht="32" customHeight="1"/>
    <row r="63" spans="1:8" ht="32" customHeight="1"/>
    <row r="64" spans="1:8" ht="32" customHeight="1"/>
    <row r="65" ht="32" customHeight="1"/>
    <row r="66" ht="32" customHeight="1"/>
  </sheetData>
  <mergeCells count="29">
    <mergeCell ref="E40:H40"/>
    <mergeCell ref="E41:H41"/>
    <mergeCell ref="E42:H42"/>
    <mergeCell ref="E43:H43"/>
    <mergeCell ref="E44:H44"/>
    <mergeCell ref="E5:H5"/>
    <mergeCell ref="E8:H8"/>
    <mergeCell ref="E6:H6"/>
    <mergeCell ref="E13:H13"/>
    <mergeCell ref="E14:H14"/>
    <mergeCell ref="E9:H9"/>
    <mergeCell ref="E7:H7"/>
    <mergeCell ref="E10:H10"/>
    <mergeCell ref="E52:H52"/>
    <mergeCell ref="E45:H45"/>
    <mergeCell ref="E48:H48"/>
    <mergeCell ref="E49:H49"/>
    <mergeCell ref="E50:H50"/>
    <mergeCell ref="E51:H51"/>
    <mergeCell ref="E15:H15"/>
    <mergeCell ref="E16:H16"/>
    <mergeCell ref="E17:H17"/>
    <mergeCell ref="E30:H30"/>
    <mergeCell ref="E22:H22"/>
    <mergeCell ref="E23:H23"/>
    <mergeCell ref="E24:H24"/>
    <mergeCell ref="E26:H26"/>
    <mergeCell ref="E25:H25"/>
    <mergeCell ref="E29:H2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D88A3BB7BE9E438D280F22E2FDE871" ma:contentTypeVersion="19" ma:contentTypeDescription="Crée un document." ma:contentTypeScope="" ma:versionID="30711f62134fd10c8bd664636d6f6ba3">
  <xsd:schema xmlns:xsd="http://www.w3.org/2001/XMLSchema" xmlns:xs="http://www.w3.org/2001/XMLSchema" xmlns:p="http://schemas.microsoft.com/office/2006/metadata/properties" xmlns:ns2="932b12b7-e0a8-49ea-b5e3-a7e3eb937c22" xmlns:ns3="b69f4098-3fdf-4d09-a477-1d40b39bb981" targetNamespace="http://schemas.microsoft.com/office/2006/metadata/properties" ma:root="true" ma:fieldsID="791455bdd9a43ea32e85715522b6df15" ns2:_="" ns3:_="">
    <xsd:import namespace="932b12b7-e0a8-49ea-b5e3-a7e3eb937c22"/>
    <xsd:import namespace="b69f4098-3fdf-4d09-a477-1d40b39bb98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MediaServiceSearchProperties" minOccurs="0"/>
                <xsd:element ref="ns2:Statut" minOccurs="0"/>
                <xsd:element ref="ns2:typedefichi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b12b7-e0a8-49ea-b5e3-a7e3eb937c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Statut" ma:index="23" nillable="true" ma:displayName="Statut" ma:description="État du projet" ma:format="Dropdown" ma:internalName="Statut">
      <xsd:simpleType>
        <xsd:union memberTypes="dms:Text">
          <xsd:simpleType>
            <xsd:restriction base="dms:Choice">
              <xsd:enumeration value="En cours"/>
              <xsd:enumeration value="Non commencé"/>
              <xsd:enumeration value="Terminé"/>
            </xsd:restriction>
          </xsd:simpleType>
        </xsd:union>
      </xsd:simpleType>
    </xsd:element>
    <xsd:element name="typedefichier" ma:index="24" nillable="true" ma:displayName="type de fichier" ma:format="Dropdown" ma:internalName="typedefichi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9f4098-3fdf-4d09-a477-1d40b39bb98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ccde504-76d5-4101-9881-5c61d77e1d45}" ma:internalName="TaxCatchAll" ma:readOnly="false" ma:showField="CatchAllData" ma:web="b69f4098-3fdf-4d09-a477-1d40b39bb98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9f4098-3fdf-4d09-a477-1d40b39bb981" xsi:nil="true"/>
    <lcf76f155ced4ddcb4097134ff3c332f xmlns="932b12b7-e0a8-49ea-b5e3-a7e3eb937c22">
      <Terms xmlns="http://schemas.microsoft.com/office/infopath/2007/PartnerControls"/>
    </lcf76f155ced4ddcb4097134ff3c332f>
    <SharedWithUsers xmlns="b69f4098-3fdf-4d09-a477-1d40b39bb981">
      <UserInfo>
        <DisplayName>Comité relève Réseau Environnement</DisplayName>
        <AccountId>139</AccountId>
        <AccountType/>
      </UserInfo>
    </SharedWithUsers>
    <MediaLengthInSeconds xmlns="932b12b7-e0a8-49ea-b5e3-a7e3eb937c22" xsi:nil="true"/>
    <Statut xmlns="932b12b7-e0a8-49ea-b5e3-a7e3eb937c22" xsi:nil="true"/>
    <typedefichier xmlns="932b12b7-e0a8-49ea-b5e3-a7e3eb937c22" xsi:nil="true"/>
  </documentManagement>
</p:properties>
</file>

<file path=customXml/itemProps1.xml><?xml version="1.0" encoding="utf-8"?>
<ds:datastoreItem xmlns:ds="http://schemas.openxmlformats.org/officeDocument/2006/customXml" ds:itemID="{4EBD2568-7D39-43F4-9C9B-CAF4A04C9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2b12b7-e0a8-49ea-b5e3-a7e3eb937c22"/>
    <ds:schemaRef ds:uri="b69f4098-3fdf-4d09-a477-1d40b39bb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64D23B-3700-4110-991F-C5689656AEBA}">
  <ds:schemaRefs>
    <ds:schemaRef ds:uri="http://schemas.microsoft.com/sharepoint/v3/contenttype/forms"/>
  </ds:schemaRefs>
</ds:datastoreItem>
</file>

<file path=customXml/itemProps3.xml><?xml version="1.0" encoding="utf-8"?>
<ds:datastoreItem xmlns:ds="http://schemas.openxmlformats.org/officeDocument/2006/customXml" ds:itemID="{02900BD8-9F9F-4F9E-9E52-50B09A22EA67}">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32b12b7-e0a8-49ea-b5e3-a7e3eb937c22"/>
    <ds:schemaRef ds:uri="http://schemas.microsoft.com/office/2006/metadata/properties"/>
    <ds:schemaRef ds:uri="http://purl.org/dc/elements/1.1/"/>
    <ds:schemaRef ds:uri="b69f4098-3fdf-4d09-a477-1d40b39bb98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15</vt:i4>
      </vt:variant>
    </vt:vector>
  </HeadingPairs>
  <TitlesOfParts>
    <vt:vector size="15" baseType="lpstr">
      <vt:lpstr>Instructions</vt:lpstr>
      <vt:lpstr>Intro</vt:lpstr>
      <vt:lpstr>ÉM</vt:lpstr>
      <vt:lpstr>IMM</vt:lpstr>
      <vt:lpstr>REF</vt:lpstr>
      <vt:lpstr>STEU</vt:lpstr>
      <vt:lpstr>Résultats</vt:lpstr>
      <vt:lpstr>Analyse</vt:lpstr>
      <vt:lpstr>STEU-calculs</vt:lpstr>
      <vt:lpstr>FE-EU</vt:lpstr>
      <vt:lpstr>FE-ÉM</vt:lpstr>
      <vt:lpstr>codesÉM</vt:lpstr>
      <vt:lpstr>FE-IMM</vt:lpstr>
      <vt:lpstr>Liste</vt:lpstr>
      <vt:lpstr>PRP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Outil d’inventaire corporatif des émissions de GES</dc:title>
  <dc:subject>Outil d’inventaire corporatif des émissions de GES.</dc:subject>
  <dc:creator>Ministère de l’Environnement de la lutte contre les changements climatiques de la faune et des parcs;MELCCFP</dc:creator>
  <cp:keywords>GES, inventaire corporatif, outil GES, quantification GES</cp:keywords>
  <dc:description/>
  <cp:lastModifiedBy>Mathieu Dumas</cp:lastModifiedBy>
  <cp:revision/>
  <dcterms:created xsi:type="dcterms:W3CDTF">2018-11-14T15:09:31Z</dcterms:created>
  <dcterms:modified xsi:type="dcterms:W3CDTF">2025-05-28T13:48:40Z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0x010100A1D88A3BB7BE9E438D280F22E2FDE871</vt:lpwstr>
  </property>
  <property fmtid="{D5CDD505-2E9C-101B-9397-08002B2CF9AE}" pid="3" name="MediaServiceImageTags">
    <vt:lpwstr/>
  </property>
  <property fmtid="{D5CDD505-2E9C-101B-9397-08002B2CF9AE}" pid="4" name="Order">
    <vt:r8>79665900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