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codeName="{28389E77-7640-9E18-AD5C-E98E2F4A8B83}"/>
  <workbookPr codeName="ThisWorkbook"/>
  <mc:AlternateContent xmlns:mc="http://schemas.openxmlformats.org/markup-compatibility/2006">
    <mc:Choice Requires="x15">
      <x15ac:absPath xmlns:x15ac="http://schemas.microsoft.com/office/spreadsheetml/2010/11/ac" url="https://spgouvqc-my.sharepoint.com/personal/sarra_homri_mfa_gouv_qc_ca/Documents/Bureau/DFR/Équipe/Outils en travail/Calcul des enveloppes/2026-2027/"/>
    </mc:Choice>
  </mc:AlternateContent>
  <xr:revisionPtr revIDLastSave="11" documentId="8_{65A93DAE-1885-49C3-9228-F3B04521C127}" xr6:coauthVersionLast="47" xr6:coauthVersionMax="47" xr10:uidLastSave="{80481A0C-C7B4-4E0C-9975-3A745452EF2F}"/>
  <workbookProtection workbookAlgorithmName="SHA-512" workbookHashValue="vX/ZyGIup5aRM78o4XWsDv2eU4jKqGjahmESeNmfkk04HNPATPG4Jrhp5Z3fNT2jMC+KyAsaCJzfAYFVPkk5Gg==" workbookSaltValue="exmbjPoaRz7Ce5FVTAeohA==" workbookSpinCount="100000" lockStructure="1"/>
  <bookViews>
    <workbookView xWindow="-120" yWindow="-120" windowWidth="29040" windowHeight="15720" xr2:uid="{00000000-000D-0000-FFFF-FFFF00000000}"/>
  </bookViews>
  <sheets>
    <sheet name="Financement PFI" sheetId="1" r:id="rId1"/>
    <sheet name="RB PFI 2026-2027" sheetId="7" state="hidden" r:id="rId2"/>
    <sheet name="macros" sheetId="3" state="hidden" r:id="rId3"/>
    <sheet name="Annexe III" sheetId="6" state="hidden" r:id="rId4"/>
  </sheets>
  <externalReferences>
    <externalReference r:id="rId5"/>
    <externalReference r:id="rId6"/>
    <externalReference r:id="rId7"/>
    <externalReference r:id="rId8"/>
    <externalReference r:id="rId9"/>
  </externalReferences>
  <definedNames>
    <definedName name="ddd">'[1]Liste Valeurs'!$A$2:$A$11</definedName>
    <definedName name="PFI">'[2]Liste Valeurs'!$B$2:$B$5</definedName>
    <definedName name="pour">#REF!</definedName>
    <definedName name="Recover">[3]Macro1!$A$148</definedName>
    <definedName name="Region">'RB PFI 2026-2027'!$L$39:$L$67</definedName>
    <definedName name="RESULTAT_CALCUL_MF_Excel">#REF!</definedName>
    <definedName name="suivi">#REF!</definedName>
    <definedName name="TableName">"Dummy"</definedName>
    <definedName name="Taux">#REF!</definedName>
    <definedName name="Tauxdebase">#REF!</definedName>
    <definedName name="Typedetravauxarealiser">#REF!</definedName>
    <definedName name="wrn.CSF." hidden="1">{#N/A,#N/A,TRUE,"présentation";#N/A,#N/A,TRUE,"Pré-diagnostic";#N/A,#N/A,TRUE,"Subv établissement";#N/A,#N/A,TRUE,"État résultats prévisionnels";#N/A,#N/A,TRUE,"Historique du bilan";#N/A,#N/A,TRUE,"Ratios financiers"}</definedName>
    <definedName name="wrn.Prévision._.budgétaires." hidden="1">{#N/A,#N/A,TRUE,"présentation Budget";#N/A,#N/A,TRUE,"Table_des_matières";#N/A,#N/A,TRUE,"Hypothèse de travail";#N/A,#N/A,TRUE,"État résultats prévisionnels";#N/A,#N/A,TRUE,"Subv établissement";#N/A,#N/A,TRUE,"Masse salariale_Installatio (1)";#N/A,#N/A,TRUE,"Masse salariale_Installatio (2)";#N/A,#N/A,TRUE,"Indicateurs financiers";#N/A,#N/A,TRUE,"Historique du bilan";#N/A,#N/A,TRUE,"Budget_caisse"}</definedName>
    <definedName name="wrn.Redressement._.Financier." hidden="1">{#N/A,#N/A,TRUE,"présentation";#N/A,#N/A,TRUE,"table des matières";#N/A,#N/A,TRUE,"Indentification";#N/A,#N/A,TRUE,"Plan de la rencontre";#N/A,#N/A,TRUE,"Constatations &amp; recommandations";#N/A,#N/A,TRUE,"État_des_résultats_Pro-format";#N/A,#N/A,TRUE,"Bilan";#N/A,#N/A,TRUE,"Ratios"}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L14" i="1"/>
  <c r="D18" i="1"/>
  <c r="AN8" i="3" l="1"/>
  <c r="AI23" i="3"/>
  <c r="AI22" i="3"/>
  <c r="AI21" i="3"/>
  <c r="AI20" i="3"/>
  <c r="AI19" i="3"/>
  <c r="AI18" i="3"/>
  <c r="AI17" i="3"/>
  <c r="AI16" i="3"/>
  <c r="AI15" i="3"/>
  <c r="AI14" i="3"/>
  <c r="AI12" i="3"/>
  <c r="AI11" i="3"/>
  <c r="AI9" i="3"/>
  <c r="AI8" i="3"/>
  <c r="AI6" i="3"/>
  <c r="G96" i="3" l="1"/>
  <c r="G95" i="3"/>
  <c r="D96" i="3"/>
  <c r="D95" i="3"/>
  <c r="D94" i="3"/>
  <c r="H54" i="3"/>
  <c r="G54" i="3"/>
  <c r="L31" i="3"/>
  <c r="K31" i="3"/>
  <c r="J31" i="3"/>
  <c r="B31" i="3"/>
  <c r="AB4" i="3"/>
  <c r="V416" i="7"/>
  <c r="V415" i="7"/>
  <c r="V414" i="7"/>
  <c r="V413" i="7"/>
  <c r="V412" i="7"/>
  <c r="V411" i="7"/>
  <c r="V410" i="7"/>
  <c r="V409" i="7"/>
  <c r="V408" i="7"/>
  <c r="V407" i="7"/>
  <c r="V406" i="7"/>
  <c r="V405" i="7"/>
  <c r="V404" i="7"/>
  <c r="V403" i="7"/>
  <c r="V402" i="7"/>
  <c r="V401" i="7"/>
  <c r="V400" i="7"/>
  <c r="V399" i="7"/>
  <c r="V398" i="7"/>
  <c r="V397" i="7"/>
  <c r="V396" i="7"/>
  <c r="V395" i="7"/>
  <c r="V394" i="7"/>
  <c r="V393" i="7"/>
  <c r="V392" i="7"/>
  <c r="V391" i="7"/>
  <c r="V390" i="7"/>
  <c r="V389" i="7"/>
  <c r="V388" i="7"/>
  <c r="V387" i="7"/>
  <c r="V386" i="7"/>
  <c r="V385" i="7"/>
  <c r="V384" i="7"/>
  <c r="V383" i="7"/>
  <c r="V382" i="7"/>
  <c r="V381" i="7"/>
  <c r="V380" i="7"/>
  <c r="V379" i="7"/>
  <c r="V378" i="7"/>
  <c r="V377" i="7"/>
  <c r="V376" i="7"/>
  <c r="V375" i="7"/>
  <c r="V374" i="7"/>
  <c r="V373" i="7"/>
  <c r="V372" i="7"/>
  <c r="V371" i="7"/>
  <c r="V370" i="7"/>
  <c r="V369" i="7"/>
  <c r="V368" i="7"/>
  <c r="V367" i="7"/>
  <c r="V366" i="7"/>
  <c r="V365" i="7"/>
  <c r="V364" i="7"/>
  <c r="V363" i="7"/>
  <c r="V362" i="7"/>
  <c r="V361" i="7"/>
  <c r="V360" i="7"/>
  <c r="V359" i="7"/>
  <c r="V358" i="7"/>
  <c r="V357" i="7"/>
  <c r="V356" i="7"/>
  <c r="V355" i="7"/>
  <c r="V354" i="7"/>
  <c r="V353" i="7"/>
  <c r="V352" i="7"/>
  <c r="V351" i="7"/>
  <c r="V350" i="7"/>
  <c r="V349" i="7"/>
  <c r="V348" i="7"/>
  <c r="V347" i="7"/>
  <c r="V346" i="7"/>
  <c r="V345" i="7"/>
  <c r="V344" i="7"/>
  <c r="V343" i="7"/>
  <c r="V342" i="7"/>
  <c r="V341" i="7"/>
  <c r="V340" i="7"/>
  <c r="V339" i="7"/>
  <c r="V338" i="7"/>
  <c r="V337" i="7"/>
  <c r="V336" i="7"/>
  <c r="V335" i="7"/>
  <c r="V334" i="7"/>
  <c r="V333" i="7"/>
  <c r="V332" i="7"/>
  <c r="V331" i="7"/>
  <c r="V330" i="7"/>
  <c r="V329" i="7"/>
  <c r="V328" i="7"/>
  <c r="V327" i="7"/>
  <c r="V326" i="7"/>
  <c r="V325" i="7"/>
  <c r="V324" i="7"/>
  <c r="V323" i="7"/>
  <c r="V322" i="7"/>
  <c r="V321" i="7"/>
  <c r="V320" i="7"/>
  <c r="V319" i="7"/>
  <c r="V318" i="7"/>
  <c r="V317" i="7"/>
  <c r="X212" i="7"/>
  <c r="W212" i="7"/>
  <c r="V212" i="7"/>
  <c r="X211" i="7"/>
  <c r="W211" i="7"/>
  <c r="V211" i="7"/>
  <c r="X210" i="7"/>
  <c r="W210" i="7"/>
  <c r="V210" i="7"/>
  <c r="X209" i="7"/>
  <c r="W209" i="7"/>
  <c r="V209" i="7"/>
  <c r="X208" i="7"/>
  <c r="W208" i="7"/>
  <c r="V208" i="7"/>
  <c r="X207" i="7"/>
  <c r="W207" i="7"/>
  <c r="V207" i="7"/>
  <c r="X206" i="7"/>
  <c r="W206" i="7"/>
  <c r="V206" i="7"/>
  <c r="X205" i="7"/>
  <c r="W205" i="7"/>
  <c r="V205" i="7"/>
  <c r="X204" i="7"/>
  <c r="W204" i="7"/>
  <c r="V204" i="7"/>
  <c r="X203" i="7"/>
  <c r="W203" i="7"/>
  <c r="V203" i="7"/>
  <c r="X202" i="7"/>
  <c r="W202" i="7"/>
  <c r="V202" i="7"/>
  <c r="X201" i="7"/>
  <c r="W201" i="7"/>
  <c r="V201" i="7"/>
  <c r="X200" i="7"/>
  <c r="W200" i="7"/>
  <c r="V200" i="7"/>
  <c r="X199" i="7"/>
  <c r="W199" i="7"/>
  <c r="V199" i="7"/>
  <c r="X198" i="7"/>
  <c r="W198" i="7"/>
  <c r="V198" i="7"/>
  <c r="X197" i="7"/>
  <c r="W197" i="7"/>
  <c r="V197" i="7"/>
  <c r="X196" i="7"/>
  <c r="W196" i="7"/>
  <c r="V196" i="7"/>
  <c r="X195" i="7"/>
  <c r="W195" i="7"/>
  <c r="V195" i="7"/>
  <c r="X194" i="7"/>
  <c r="W194" i="7"/>
  <c r="V194" i="7"/>
  <c r="X193" i="7"/>
  <c r="W193" i="7"/>
  <c r="V193" i="7"/>
  <c r="X192" i="7"/>
  <c r="W192" i="7"/>
  <c r="V192" i="7"/>
  <c r="X191" i="7"/>
  <c r="W191" i="7"/>
  <c r="V191" i="7"/>
  <c r="X190" i="7"/>
  <c r="W190" i="7"/>
  <c r="V190" i="7"/>
  <c r="X189" i="7"/>
  <c r="W189" i="7"/>
  <c r="V189" i="7"/>
  <c r="X188" i="7"/>
  <c r="W188" i="7"/>
  <c r="V188" i="7"/>
  <c r="X187" i="7"/>
  <c r="W187" i="7"/>
  <c r="V187" i="7"/>
  <c r="X186" i="7"/>
  <c r="W186" i="7"/>
  <c r="V186" i="7"/>
  <c r="X185" i="7"/>
  <c r="W185" i="7"/>
  <c r="V185" i="7"/>
  <c r="X184" i="7"/>
  <c r="W184" i="7"/>
  <c r="V184" i="7"/>
  <c r="X183" i="7"/>
  <c r="W183" i="7"/>
  <c r="V183" i="7"/>
  <c r="X182" i="7"/>
  <c r="W182" i="7"/>
  <c r="V182" i="7"/>
  <c r="X181" i="7"/>
  <c r="W181" i="7"/>
  <c r="V181" i="7"/>
  <c r="X180" i="7"/>
  <c r="W180" i="7"/>
  <c r="V180" i="7"/>
  <c r="X179" i="7"/>
  <c r="W179" i="7"/>
  <c r="V179" i="7"/>
  <c r="X178" i="7"/>
  <c r="W178" i="7"/>
  <c r="V178" i="7"/>
  <c r="X177" i="7"/>
  <c r="W177" i="7"/>
  <c r="V177" i="7"/>
  <c r="X176" i="7"/>
  <c r="W176" i="7"/>
  <c r="V176" i="7"/>
  <c r="X175" i="7"/>
  <c r="W175" i="7"/>
  <c r="V175" i="7"/>
  <c r="X174" i="7"/>
  <c r="W174" i="7"/>
  <c r="V174" i="7"/>
  <c r="X173" i="7"/>
  <c r="W173" i="7"/>
  <c r="V173" i="7"/>
  <c r="X172" i="7"/>
  <c r="W172" i="7"/>
  <c r="V172" i="7"/>
  <c r="X171" i="7"/>
  <c r="W171" i="7"/>
  <c r="V171" i="7"/>
  <c r="X170" i="7"/>
  <c r="W170" i="7"/>
  <c r="V170" i="7"/>
  <c r="X169" i="7"/>
  <c r="W169" i="7"/>
  <c r="V169" i="7"/>
  <c r="X168" i="7"/>
  <c r="W168" i="7"/>
  <c r="V168" i="7"/>
  <c r="X167" i="7"/>
  <c r="W167" i="7"/>
  <c r="V167" i="7"/>
  <c r="X166" i="7"/>
  <c r="W166" i="7"/>
  <c r="V166" i="7"/>
  <c r="X165" i="7"/>
  <c r="W165" i="7"/>
  <c r="V165" i="7"/>
  <c r="X164" i="7"/>
  <c r="W164" i="7"/>
  <c r="V164" i="7"/>
  <c r="X163" i="7"/>
  <c r="W163" i="7"/>
  <c r="V163" i="7"/>
  <c r="X162" i="7"/>
  <c r="W162" i="7"/>
  <c r="V162" i="7"/>
  <c r="X161" i="7"/>
  <c r="W161" i="7"/>
  <c r="V161" i="7"/>
  <c r="X160" i="7"/>
  <c r="W160" i="7"/>
  <c r="V160" i="7"/>
  <c r="X159" i="7"/>
  <c r="W159" i="7"/>
  <c r="V159" i="7"/>
  <c r="X158" i="7"/>
  <c r="W158" i="7"/>
  <c r="V158" i="7"/>
  <c r="X157" i="7"/>
  <c r="W157" i="7"/>
  <c r="V157" i="7"/>
  <c r="X156" i="7"/>
  <c r="W156" i="7"/>
  <c r="V156" i="7"/>
  <c r="X155" i="7"/>
  <c r="W155" i="7"/>
  <c r="V155" i="7"/>
  <c r="X154" i="7"/>
  <c r="W154" i="7"/>
  <c r="V154" i="7"/>
  <c r="X153" i="7"/>
  <c r="W153" i="7"/>
  <c r="V153" i="7"/>
  <c r="X152" i="7"/>
  <c r="W152" i="7"/>
  <c r="V152" i="7"/>
  <c r="X151" i="7"/>
  <c r="W151" i="7"/>
  <c r="V151" i="7"/>
  <c r="X150" i="7"/>
  <c r="W150" i="7"/>
  <c r="V150" i="7"/>
  <c r="X149" i="7"/>
  <c r="W149" i="7"/>
  <c r="V149" i="7"/>
  <c r="X148" i="7"/>
  <c r="W148" i="7"/>
  <c r="V148" i="7"/>
  <c r="X147" i="7"/>
  <c r="W147" i="7"/>
  <c r="V147" i="7"/>
  <c r="X146" i="7"/>
  <c r="W146" i="7"/>
  <c r="V146" i="7"/>
  <c r="X145" i="7"/>
  <c r="W145" i="7"/>
  <c r="V145" i="7"/>
  <c r="X144" i="7"/>
  <c r="W144" i="7"/>
  <c r="V144" i="7"/>
  <c r="X143" i="7"/>
  <c r="W143" i="7"/>
  <c r="V143" i="7"/>
  <c r="X142" i="7"/>
  <c r="W142" i="7"/>
  <c r="V142" i="7"/>
  <c r="X141" i="7"/>
  <c r="W141" i="7"/>
  <c r="V141" i="7"/>
  <c r="X140" i="7"/>
  <c r="W140" i="7"/>
  <c r="V140" i="7"/>
  <c r="X139" i="7"/>
  <c r="W139" i="7"/>
  <c r="V139" i="7"/>
  <c r="X138" i="7"/>
  <c r="W138" i="7"/>
  <c r="V138" i="7"/>
  <c r="X137" i="7"/>
  <c r="W137" i="7"/>
  <c r="V137" i="7"/>
  <c r="X136" i="7"/>
  <c r="W136" i="7"/>
  <c r="V136" i="7"/>
  <c r="X135" i="7"/>
  <c r="W135" i="7"/>
  <c r="V135" i="7"/>
  <c r="X134" i="7"/>
  <c r="W134" i="7"/>
  <c r="V134" i="7"/>
  <c r="X133" i="7"/>
  <c r="W133" i="7"/>
  <c r="V133" i="7"/>
  <c r="X132" i="7"/>
  <c r="W132" i="7"/>
  <c r="V132" i="7"/>
  <c r="X131" i="7"/>
  <c r="W131" i="7"/>
  <c r="V131" i="7"/>
  <c r="X130" i="7"/>
  <c r="W130" i="7"/>
  <c r="V130" i="7"/>
  <c r="X129" i="7"/>
  <c r="W129" i="7"/>
  <c r="V129" i="7"/>
  <c r="X128" i="7"/>
  <c r="W128" i="7"/>
  <c r="V128" i="7"/>
  <c r="X127" i="7"/>
  <c r="W127" i="7"/>
  <c r="V127" i="7"/>
  <c r="X126" i="7"/>
  <c r="W126" i="7"/>
  <c r="V126" i="7"/>
  <c r="X125" i="7"/>
  <c r="W125" i="7"/>
  <c r="V125" i="7"/>
  <c r="X124" i="7"/>
  <c r="W124" i="7"/>
  <c r="V124" i="7"/>
  <c r="X123" i="7"/>
  <c r="W123" i="7"/>
  <c r="V123" i="7"/>
  <c r="X122" i="7"/>
  <c r="W122" i="7"/>
  <c r="V122" i="7"/>
  <c r="X121" i="7"/>
  <c r="W121" i="7"/>
  <c r="V121" i="7"/>
  <c r="X120" i="7"/>
  <c r="W120" i="7"/>
  <c r="V120" i="7"/>
  <c r="X119" i="7"/>
  <c r="W119" i="7"/>
  <c r="V119" i="7"/>
  <c r="X118" i="7"/>
  <c r="W118" i="7"/>
  <c r="V118" i="7"/>
  <c r="X117" i="7"/>
  <c r="W117" i="7"/>
  <c r="V117" i="7"/>
  <c r="X116" i="7"/>
  <c r="W116" i="7"/>
  <c r="V116" i="7"/>
  <c r="X115" i="7"/>
  <c r="W115" i="7"/>
  <c r="V115" i="7"/>
  <c r="X114" i="7"/>
  <c r="W114" i="7"/>
  <c r="V114" i="7"/>
  <c r="J115" i="7"/>
  <c r="B115" i="7"/>
  <c r="X113" i="7"/>
  <c r="W113" i="7"/>
  <c r="C31" i="3" s="1"/>
  <c r="V113" i="7"/>
  <c r="F31" i="3" s="1"/>
  <c r="J114" i="7"/>
  <c r="B114" i="7"/>
  <c r="W107" i="7"/>
  <c r="V107" i="7"/>
  <c r="W106" i="7"/>
  <c r="V106" i="7"/>
  <c r="W105" i="7"/>
  <c r="V105" i="7"/>
  <c r="W104" i="7"/>
  <c r="V104" i="7"/>
  <c r="W103" i="7"/>
  <c r="V103" i="7"/>
  <c r="W102" i="7"/>
  <c r="V102" i="7"/>
  <c r="W101" i="7"/>
  <c r="V101" i="7"/>
  <c r="W100" i="7"/>
  <c r="V100" i="7"/>
  <c r="W99" i="7"/>
  <c r="V99" i="7"/>
  <c r="W98" i="7"/>
  <c r="V98" i="7"/>
  <c r="W97" i="7"/>
  <c r="V97" i="7"/>
  <c r="W96" i="7"/>
  <c r="V96" i="7"/>
  <c r="W95" i="7"/>
  <c r="V95" i="7"/>
  <c r="W94" i="7"/>
  <c r="V94" i="7"/>
  <c r="W93" i="7"/>
  <c r="V93" i="7"/>
  <c r="W92" i="7"/>
  <c r="V92" i="7"/>
  <c r="W91" i="7"/>
  <c r="V91" i="7"/>
  <c r="W90" i="7"/>
  <c r="V90" i="7"/>
  <c r="W89" i="7"/>
  <c r="V89" i="7"/>
  <c r="W88" i="7"/>
  <c r="V88" i="7"/>
  <c r="W87" i="7"/>
  <c r="V87" i="7"/>
  <c r="W86" i="7"/>
  <c r="V86" i="7"/>
  <c r="W85" i="7"/>
  <c r="V85" i="7"/>
  <c r="W84" i="7"/>
  <c r="V84" i="7"/>
  <c r="W83" i="7"/>
  <c r="V83" i="7"/>
  <c r="W82" i="7"/>
  <c r="V82" i="7"/>
  <c r="W81" i="7"/>
  <c r="V81" i="7"/>
  <c r="W80" i="7"/>
  <c r="V80" i="7"/>
  <c r="W79" i="7"/>
  <c r="V79" i="7"/>
  <c r="W78" i="7"/>
  <c r="V78" i="7"/>
  <c r="W77" i="7"/>
  <c r="V77" i="7"/>
  <c r="W76" i="7"/>
  <c r="V76" i="7"/>
  <c r="W75" i="7"/>
  <c r="V75" i="7"/>
  <c r="W74" i="7"/>
  <c r="V74" i="7"/>
  <c r="W73" i="7"/>
  <c r="V73" i="7"/>
  <c r="W72" i="7"/>
  <c r="V72" i="7"/>
  <c r="W71" i="7"/>
  <c r="V71" i="7"/>
  <c r="W70" i="7"/>
  <c r="V70" i="7"/>
  <c r="W69" i="7"/>
  <c r="V69" i="7"/>
  <c r="W68" i="7"/>
  <c r="V68" i="7"/>
  <c r="W67" i="7"/>
  <c r="V67" i="7"/>
  <c r="W66" i="7"/>
  <c r="V66" i="7"/>
  <c r="W65" i="7"/>
  <c r="V65" i="7"/>
  <c r="W64" i="7"/>
  <c r="V64" i="7"/>
  <c r="W63" i="7"/>
  <c r="V63" i="7"/>
  <c r="W62" i="7"/>
  <c r="V62" i="7"/>
  <c r="W61" i="7"/>
  <c r="V61" i="7"/>
  <c r="W60" i="7"/>
  <c r="V60" i="7"/>
  <c r="W59" i="7"/>
  <c r="V59" i="7"/>
  <c r="W58" i="7"/>
  <c r="V58" i="7"/>
  <c r="W57" i="7"/>
  <c r="V57" i="7"/>
  <c r="W56" i="7"/>
  <c r="V56" i="7"/>
  <c r="W55" i="7"/>
  <c r="V55" i="7"/>
  <c r="W54" i="7"/>
  <c r="V54" i="7"/>
  <c r="W53" i="7"/>
  <c r="V53" i="7"/>
  <c r="W52" i="7"/>
  <c r="V52" i="7"/>
  <c r="W51" i="7"/>
  <c r="V51" i="7"/>
  <c r="W50" i="7"/>
  <c r="V50" i="7"/>
  <c r="W49" i="7"/>
  <c r="V49" i="7"/>
  <c r="W48" i="7"/>
  <c r="V48" i="7"/>
  <c r="W47" i="7"/>
  <c r="V47" i="7"/>
  <c r="W46" i="7"/>
  <c r="V46" i="7"/>
  <c r="W45" i="7"/>
  <c r="V45" i="7"/>
  <c r="W44" i="7"/>
  <c r="V44" i="7"/>
  <c r="W43" i="7"/>
  <c r="V43" i="7"/>
  <c r="W42" i="7"/>
  <c r="V42" i="7"/>
  <c r="W41" i="7"/>
  <c r="V41" i="7"/>
  <c r="W40" i="7"/>
  <c r="V40" i="7"/>
  <c r="W39" i="7"/>
  <c r="V39" i="7"/>
  <c r="W38" i="7"/>
  <c r="V38" i="7"/>
  <c r="W37" i="7"/>
  <c r="V37" i="7"/>
  <c r="W36" i="7"/>
  <c r="V36" i="7"/>
  <c r="W35" i="7"/>
  <c r="V35" i="7"/>
  <c r="W34" i="7"/>
  <c r="V34" i="7"/>
  <c r="W33" i="7"/>
  <c r="V33" i="7"/>
  <c r="W32" i="7"/>
  <c r="V32" i="7"/>
  <c r="W31" i="7"/>
  <c r="V31" i="7"/>
  <c r="W30" i="7"/>
  <c r="V30" i="7"/>
  <c r="W29" i="7"/>
  <c r="V29" i="7"/>
  <c r="W28" i="7"/>
  <c r="V28" i="7"/>
  <c r="W27" i="7"/>
  <c r="V27" i="7"/>
  <c r="W26" i="7"/>
  <c r="V26" i="7"/>
  <c r="W25" i="7"/>
  <c r="V25" i="7"/>
  <c r="W24" i="7"/>
  <c r="V24" i="7"/>
  <c r="W23" i="7"/>
  <c r="V23" i="7"/>
  <c r="W22" i="7"/>
  <c r="V22" i="7"/>
  <c r="W21" i="7"/>
  <c r="V21" i="7"/>
  <c r="W20" i="7"/>
  <c r="V20" i="7"/>
  <c r="W19" i="7"/>
  <c r="V19" i="7"/>
  <c r="W18" i="7"/>
  <c r="V18" i="7"/>
  <c r="W17" i="7"/>
  <c r="V17" i="7"/>
  <c r="W16" i="7"/>
  <c r="V16" i="7"/>
  <c r="W15" i="7"/>
  <c r="V15" i="7"/>
  <c r="W14" i="7"/>
  <c r="V14" i="7"/>
  <c r="W13" i="7"/>
  <c r="V13" i="7"/>
  <c r="W12" i="7"/>
  <c r="V12" i="7"/>
  <c r="W11" i="7"/>
  <c r="V11" i="7"/>
  <c r="W10" i="7"/>
  <c r="V10" i="7"/>
  <c r="W9" i="7"/>
  <c r="V9" i="7"/>
  <c r="L16" i="1" l="1"/>
  <c r="AN3" i="3" l="1"/>
  <c r="G5" i="3"/>
  <c r="X5" i="3"/>
  <c r="Y21" i="3" s="1"/>
  <c r="X4" i="3"/>
  <c r="Y19" i="3" s="1"/>
  <c r="W4" i="3"/>
  <c r="Y16" i="3" s="1"/>
  <c r="V4" i="3"/>
  <c r="Y6" i="3" s="1"/>
  <c r="S4" i="3"/>
  <c r="T22" i="3" s="1"/>
  <c r="R4" i="3"/>
  <c r="T20" i="3" s="1"/>
  <c r="Q4" i="3"/>
  <c r="T18" i="3" s="1"/>
  <c r="H27" i="6"/>
  <c r="H28" i="6" s="1"/>
  <c r="H29" i="6" s="1"/>
  <c r="H30" i="6" s="1"/>
  <c r="H31" i="6" s="1"/>
  <c r="H32" i="6" s="1"/>
  <c r="H33" i="6" s="1"/>
  <c r="H34" i="6" s="1"/>
  <c r="H35" i="6" s="1"/>
  <c r="H36" i="6" s="1"/>
  <c r="H37" i="6" s="1"/>
  <c r="H38" i="6" s="1"/>
  <c r="H39" i="6" s="1"/>
  <c r="H40" i="6" s="1"/>
  <c r="H41" i="6" s="1"/>
  <c r="H42" i="6" s="1"/>
  <c r="H43" i="6" s="1"/>
  <c r="H44" i="6" s="1"/>
  <c r="H45" i="6" s="1"/>
  <c r="H46" i="6" s="1"/>
  <c r="H47" i="6" s="1"/>
  <c r="H48" i="6" s="1"/>
  <c r="H49" i="6" s="1"/>
  <c r="H50" i="6" s="1"/>
  <c r="H51" i="6" s="1"/>
  <c r="H52" i="6" s="1"/>
  <c r="H53" i="6" s="1"/>
  <c r="H54" i="6" s="1"/>
  <c r="H55" i="6" s="1"/>
  <c r="H56" i="6" s="1"/>
  <c r="H57" i="6" s="1"/>
  <c r="H58" i="6" s="1"/>
  <c r="H59" i="6" s="1"/>
  <c r="H60" i="6" s="1"/>
  <c r="H61" i="6" s="1"/>
  <c r="H62" i="6" s="1"/>
  <c r="H63" i="6" s="1"/>
  <c r="H64" i="6" s="1"/>
  <c r="H65" i="6" s="1"/>
  <c r="H66" i="6" s="1"/>
  <c r="H67" i="6" s="1"/>
  <c r="H68" i="6" s="1"/>
  <c r="H69" i="6" s="1"/>
  <c r="H70" i="6" s="1"/>
  <c r="H71" i="6" s="1"/>
  <c r="H72" i="6" s="1"/>
  <c r="H73" i="6" s="1"/>
  <c r="H74" i="6" s="1"/>
  <c r="H75" i="6" s="1"/>
  <c r="H76" i="6" s="1"/>
  <c r="H77" i="6" s="1"/>
  <c r="H78" i="6" s="1"/>
  <c r="H79" i="6" s="1"/>
  <c r="H80" i="6" s="1"/>
  <c r="H81" i="6" s="1"/>
  <c r="H82" i="6" s="1"/>
  <c r="H83" i="6" s="1"/>
  <c r="H84" i="6" s="1"/>
  <c r="H85" i="6" s="1"/>
  <c r="H86" i="6" s="1"/>
  <c r="B27" i="6"/>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L18" i="1" l="1"/>
  <c r="Y11" i="3"/>
  <c r="Y9" i="3"/>
  <c r="Y8" i="3"/>
  <c r="Y7" i="3"/>
  <c r="Y15" i="3"/>
  <c r="Y10" i="3"/>
  <c r="T12" i="3"/>
  <c r="T14" i="3"/>
  <c r="T13" i="3"/>
  <c r="T17" i="3"/>
  <c r="L20" i="1" l="1"/>
  <c r="L37" i="1"/>
  <c r="D10" i="1"/>
  <c r="P39" i="3" l="1"/>
  <c r="P38" i="3"/>
  <c r="I43" i="3" l="1"/>
  <c r="J64" i="3"/>
  <c r="J69" i="3"/>
  <c r="J68" i="3"/>
  <c r="J67" i="3"/>
  <c r="J66" i="3"/>
  <c r="J65" i="3"/>
  <c r="I39" i="3"/>
  <c r="P40" i="3"/>
  <c r="Q32" i="3" s="1"/>
  <c r="I38" i="3"/>
  <c r="I41" i="3"/>
  <c r="I32" i="3"/>
  <c r="I44" i="3"/>
  <c r="I36" i="3"/>
  <c r="I33" i="3"/>
  <c r="I45" i="3"/>
  <c r="I35" i="3"/>
  <c r="I46" i="3"/>
  <c r="I42" i="3"/>
  <c r="L26" i="1" l="1"/>
  <c r="B100" i="3"/>
  <c r="E117" i="3" s="1"/>
  <c r="E102" i="3" l="1"/>
  <c r="L38" i="1" s="1"/>
  <c r="E103" i="3"/>
  <c r="E104" i="3"/>
  <c r="E105" i="3"/>
  <c r="E106" i="3"/>
  <c r="E109" i="3"/>
  <c r="E110" i="3"/>
  <c r="E101" i="3"/>
  <c r="E8" i="1"/>
  <c r="C10" i="1"/>
  <c r="AI10" i="3" l="1"/>
  <c r="AI7" i="3"/>
  <c r="AI13" i="3"/>
  <c r="O17" i="3"/>
  <c r="O18" i="3"/>
  <c r="O19" i="3"/>
  <c r="O15" i="3"/>
  <c r="O16" i="3"/>
  <c r="O20" i="3"/>
  <c r="I5" i="3"/>
  <c r="E36" i="3"/>
  <c r="AN5" i="3"/>
  <c r="AN6" i="3" s="1"/>
  <c r="AN7" i="3" s="1"/>
  <c r="AN27" i="3" s="1"/>
  <c r="J55" i="3"/>
  <c r="J61" i="3"/>
  <c r="J58" i="3"/>
  <c r="J60" i="3"/>
  <c r="J56" i="3"/>
  <c r="J63" i="3"/>
  <c r="J62" i="3"/>
  <c r="J57" i="3"/>
  <c r="J59" i="3"/>
  <c r="E44" i="3"/>
  <c r="E46" i="3"/>
  <c r="E39" i="3"/>
  <c r="E45" i="3"/>
  <c r="E42" i="3"/>
  <c r="E43" i="3"/>
  <c r="E41" i="3"/>
  <c r="E33" i="3"/>
  <c r="E38" i="3"/>
  <c r="O33" i="3"/>
  <c r="E37" i="3"/>
  <c r="E34" i="3"/>
  <c r="E40" i="3"/>
  <c r="E35" i="3"/>
  <c r="E32" i="3"/>
  <c r="E10" i="1"/>
  <c r="L10" i="1" l="1"/>
  <c r="AA4" i="3"/>
  <c r="AD23" i="3" s="1" a="1"/>
  <c r="AD23" i="3" s="1"/>
  <c r="H5" i="3"/>
  <c r="L25" i="1"/>
  <c r="L36" i="1"/>
  <c r="AN22" i="3"/>
  <c r="AN25" i="3"/>
  <c r="AN26" i="3"/>
  <c r="AN23" i="3"/>
  <c r="AN24" i="3"/>
  <c r="J23" i="3"/>
  <c r="J22" i="3"/>
  <c r="J21" i="3"/>
  <c r="J11" i="3"/>
  <c r="J8" i="3"/>
  <c r="J14" i="3"/>
  <c r="J6" i="3"/>
  <c r="J12" i="3"/>
  <c r="J9" i="3"/>
  <c r="O35" i="3"/>
  <c r="O34" i="3"/>
  <c r="AD22" i="3" l="1" a="1"/>
  <c r="AD22" i="3" s="1"/>
  <c r="AD17" i="3" a="1"/>
  <c r="AD17" i="3" s="1"/>
  <c r="AD9" i="3" a="1"/>
  <c r="AD9" i="3" s="1"/>
  <c r="AD13" i="3" a="1"/>
  <c r="AD13" i="3" s="1"/>
  <c r="AD7" i="3" a="1"/>
  <c r="AD7" i="3" s="1"/>
  <c r="AD11" i="3" a="1"/>
  <c r="AD11" i="3" s="1"/>
  <c r="AD16" i="3" a="1"/>
  <c r="AD16" i="3" s="1"/>
  <c r="AD6" i="3" a="1"/>
  <c r="AD6" i="3" s="1"/>
  <c r="AD18" i="3" a="1"/>
  <c r="AD18" i="3" s="1"/>
  <c r="AD21" i="3" a="1"/>
  <c r="AD21" i="3" s="1"/>
  <c r="AD8" i="3" a="1"/>
  <c r="AD8" i="3" s="1"/>
  <c r="AD14" i="3" a="1"/>
  <c r="AD14" i="3" s="1"/>
  <c r="AD12" i="3" a="1"/>
  <c r="AD12" i="3" s="1"/>
  <c r="AD19" i="3" a="1"/>
  <c r="AD19" i="3" s="1"/>
  <c r="AD10" i="3" a="1"/>
  <c r="AD10" i="3" s="1"/>
  <c r="L8" i="1"/>
  <c r="AD15" i="3" a="1"/>
  <c r="AD15" i="3" s="1"/>
  <c r="AD20" i="3" a="1"/>
  <c r="AD20" i="3" s="1"/>
  <c r="J10" i="3"/>
  <c r="J13" i="3"/>
  <c r="J7" i="3"/>
  <c r="O36" i="3"/>
  <c r="L9" i="1" l="1"/>
  <c r="L11" i="1" s="1"/>
  <c r="L12" i="1"/>
  <c r="N32" i="3" a="1"/>
  <c r="N32" i="3" s="1"/>
  <c r="N35" i="3" a="1"/>
  <c r="N35" i="3" s="1"/>
  <c r="R32" i="3"/>
  <c r="N38" i="3" a="1"/>
  <c r="N38" i="3" s="1"/>
  <c r="L13" i="1" l="1"/>
  <c r="L15" i="1" s="1"/>
  <c r="L17" i="1" s="1"/>
  <c r="L19" i="1" s="1"/>
  <c r="L21" i="1" s="1"/>
  <c r="N46" i="3"/>
  <c r="N45" i="3"/>
  <c r="N43" i="3"/>
  <c r="N42" i="3"/>
  <c r="N41" i="3"/>
  <c r="N44" i="3"/>
  <c r="N39" i="3"/>
  <c r="N36" i="3"/>
  <c r="N33" i="3"/>
  <c r="L24" i="1" l="1"/>
  <c r="L27" i="1" s="1"/>
  <c r="E58" i="3"/>
  <c r="E60" i="3"/>
  <c r="E57" i="3"/>
  <c r="E64" i="3"/>
  <c r="E62" i="3"/>
  <c r="E65" i="3"/>
  <c r="E55" i="3"/>
  <c r="E61" i="3"/>
  <c r="E56" i="3"/>
  <c r="E59" i="3"/>
  <c r="E63" i="3"/>
  <c r="L29" i="1" l="1"/>
  <c r="B89" i="3" s="1"/>
  <c r="I96" i="3" l="1"/>
  <c r="I95" i="3"/>
  <c r="B90" i="3"/>
  <c r="I94" i="3"/>
  <c r="F96" i="3" l="1"/>
  <c r="F95" i="3"/>
  <c r="F94" i="3"/>
  <c r="F93" i="3"/>
  <c r="M82" i="3"/>
  <c r="M86" i="3"/>
  <c r="M81" i="3"/>
  <c r="M88" i="3"/>
  <c r="M85" i="3"/>
  <c r="M83" i="3"/>
  <c r="M84" i="3"/>
  <c r="M87" i="3"/>
  <c r="M91" i="3"/>
  <c r="M80" i="3"/>
  <c r="M78" i="3"/>
  <c r="M79" i="3"/>
  <c r="L33" i="1" l="1"/>
  <c r="L32" i="1"/>
  <c r="L34" i="1" l="1"/>
  <c r="L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tc={0B7D503A-451A-4149-B044-A91AC6707F3B}</author>
  </authors>
  <commentList>
    <comment ref="Z7" authorId="0" shapeId="0" xr:uid="{0B7D503A-451A-4149-B044-A91AC6707F3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4.3 RB 2025-2026</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<sst xmlns="http://schemas.openxmlformats.org/spreadsheetml/2006/main" count="493" uniqueCount="207">
  <si>
    <t xml:space="preserve"> </t>
  </si>
  <si>
    <t>Enveloppe Achat-Construction</t>
  </si>
  <si>
    <t>Possibilité de retirer cette section ultérieurement</t>
  </si>
  <si>
    <t>Enveloppe Mobilier-Équipement</t>
  </si>
  <si>
    <t>Enveloppe Aménagement Extérieur</t>
  </si>
  <si>
    <t>Enveloppe Jeux Extérieurs</t>
  </si>
  <si>
    <t xml:space="preserve"> Annexe 2</t>
  </si>
  <si>
    <t>Poupons</t>
  </si>
  <si>
    <t>Annexe 3</t>
  </si>
  <si>
    <t>Annexe 4</t>
  </si>
  <si>
    <t>Facteur selon la durée du bail</t>
  </si>
  <si>
    <t>Élément 1</t>
  </si>
  <si>
    <t>Élément 2</t>
  </si>
  <si>
    <t>Élément 3</t>
  </si>
  <si>
    <t>% de l'enveloppe Achat-Construction ajusté selon l'indice régional de modulation</t>
  </si>
  <si>
    <t>5 ans ou plus avant fin de bail + option renouv. 5 ans</t>
  </si>
  <si>
    <t>Pour A) Nouvelles places ou sinistres</t>
  </si>
  <si>
    <t>Nombre de places subventionnée(s)</t>
  </si>
  <si>
    <t>Montant maximal Achat-Construction</t>
  </si>
  <si>
    <t>Montant maximal pour une salle multifonctionnelle</t>
  </si>
  <si>
    <t>#</t>
  </si>
  <si>
    <t>Région administrative</t>
  </si>
  <si>
    <t>Indice</t>
  </si>
  <si>
    <t>Durée du bail 10 ans ou plus</t>
  </si>
  <si>
    <t>Montant de base</t>
  </si>
  <si>
    <t>Bas-Saint-Laurent</t>
  </si>
  <si>
    <t>Saguenay-Lac-St-Jean</t>
  </si>
  <si>
    <t>Capitale-Nationale</t>
  </si>
  <si>
    <t>Mauricie</t>
  </si>
  <si>
    <t>Mauricie (sauf la région de la Tuque)</t>
  </si>
  <si>
    <t>Région de la Tuque</t>
  </si>
  <si>
    <t>Estrie</t>
  </si>
  <si>
    <t>Montréal</t>
  </si>
  <si>
    <t>Outaouais</t>
  </si>
  <si>
    <t>Abitibi-Témiscamingue</t>
  </si>
  <si>
    <t>Côte-Nord</t>
  </si>
  <si>
    <t>Rivière Saguenay à rivière Moisie</t>
  </si>
  <si>
    <t>Rivière Moisie à Pointe-Parent et Fermont</t>
  </si>
  <si>
    <t>Est de Pointe-Parent et Schefferville</t>
  </si>
  <si>
    <t>Nord-du-Québec</t>
  </si>
  <si>
    <t>Nord-du-Québec (sauf les régions de Chibougamau et du Nunavik)</t>
  </si>
  <si>
    <t>Région de Chibougamau</t>
  </si>
  <si>
    <t>Région du Nunavik</t>
  </si>
  <si>
    <t>Gaspésie-Iles-de-la-Madeleine</t>
  </si>
  <si>
    <t>Gaspésie</t>
  </si>
  <si>
    <t>Iles-de-la-Madeleine</t>
  </si>
  <si>
    <t>Chaudière-Appalaches</t>
  </si>
  <si>
    <t>Laval</t>
  </si>
  <si>
    <t>Lanaudière</t>
  </si>
  <si>
    <t>Laurentides</t>
  </si>
  <si>
    <t>Laurentides (sauf la MRC d'Antoine-Labelle)</t>
  </si>
  <si>
    <t>MRC d'Antoine-Labelle</t>
  </si>
  <si>
    <t>Montérégie</t>
  </si>
  <si>
    <t>Centre-du-Québec</t>
  </si>
  <si>
    <t>Agrandissement d'une installation - moins de 20 places</t>
  </si>
  <si>
    <t>Coût m²</t>
  </si>
  <si>
    <t>2022-2023</t>
  </si>
  <si>
    <t>Pour B) Changement d'emplacement avec nouvelles places allouées</t>
  </si>
  <si>
    <t>Montant de base (si nbr. places passe de &lt;=40 à &gt;=41 places)</t>
  </si>
  <si>
    <t>2023-2024</t>
  </si>
  <si>
    <t>Pour C) Changement d'emplacement sans nouvelles places allouées</t>
  </si>
  <si>
    <t>Montant alloué si enfants &lt;= 59 mois</t>
  </si>
  <si>
    <t>Hypothèses</t>
  </si>
  <si>
    <t>Places avant</t>
  </si>
  <si>
    <t>Nouvelles places</t>
  </si>
  <si>
    <t>Places après</t>
  </si>
  <si>
    <t>0-17 mois</t>
  </si>
  <si>
    <t>18 mois et plus</t>
  </si>
  <si>
    <t>Total</t>
  </si>
  <si>
    <t>Financement travaux de rénovation (G77)</t>
  </si>
  <si>
    <t>Nouv. Places</t>
  </si>
  <si>
    <t>après</t>
  </si>
  <si>
    <t>5.1 Financement de la construction d'une installation</t>
  </si>
  <si>
    <t>5.1 Financement de la construction d'une installation - Reloc. + nouvelles places</t>
  </si>
  <si>
    <t>Avant</t>
  </si>
  <si>
    <t>5.1 Financement de la construction d'une installation - Reloc. sans nouvelles places</t>
  </si>
  <si>
    <t xml:space="preserve">5.2 Financement de l'acquisition d'une installation </t>
  </si>
  <si>
    <t>5.2 Financement de l'acquisition  d'une installation - Reloc. + nouvelles places</t>
  </si>
  <si>
    <t>5.2 Financement de l'acquisition  d'une installation - Reloc. sans nouvelles places</t>
  </si>
  <si>
    <t xml:space="preserve">5.3 Financement des améliorations locatives </t>
  </si>
  <si>
    <t>5.3 Financement des améliorations locatives - Changement de localisation</t>
  </si>
  <si>
    <t>5.4 Financement de l'agrandissement d'une installation - Propriétaire</t>
  </si>
  <si>
    <t>5.4.1 Financement de l'agrandissement d'une installation - Propriétaire</t>
  </si>
  <si>
    <t>5.5 Financement de l'agrandissement d'une installation - Locataire</t>
  </si>
  <si>
    <t>5.5.1 Financement de l'agrandissement d'une installation - Locataire</t>
  </si>
  <si>
    <t>5.6 Financement du réaménagement d'une installation + aug. nombres de places - Propriétaire</t>
  </si>
  <si>
    <t>5.7 Financement du réaménagement d'une installation + aug. nombres de places - Locataire</t>
  </si>
  <si>
    <t>5.8 Financement des rénovations d'une installation - Propriétaire</t>
  </si>
  <si>
    <t>5.9 Financement des rénovations d'une installation - Locataire</t>
  </si>
  <si>
    <t>5.10 Conditions particulières pour le CPE locataire qui désire acheter l'installation qu'il loue</t>
  </si>
  <si>
    <t>Groupe de 40 places</t>
  </si>
  <si>
    <t>Groupe complet</t>
  </si>
  <si>
    <t>0-18</t>
  </si>
  <si>
    <t>18-59</t>
  </si>
  <si>
    <t>5.1 Financement de la construction d'une installation - Reloc + nouv. Places</t>
  </si>
  <si>
    <t>5.1 Financement de la construction d'une installation - Reloc. Sans nouv. Places</t>
  </si>
  <si>
    <t xml:space="preserve">5.2 Financement de la construction d'une installation </t>
  </si>
  <si>
    <t>5.2 Financement de la construction d'une installation - Reloc. + nouv. Places</t>
  </si>
  <si>
    <t>5.2 Financement de la construction d'une installation - Reloc. Sans nouv. Places</t>
  </si>
  <si>
    <t>Honoraires professionnels</t>
  </si>
  <si>
    <t>Chargé de projet</t>
  </si>
  <si>
    <t>Montants de référence</t>
  </si>
  <si>
    <t>Bail en location</t>
  </si>
  <si>
    <t>Financement selon le PFI</t>
  </si>
  <si>
    <t>Montants</t>
  </si>
  <si>
    <t>Enveloppe achat-construction</t>
  </si>
  <si>
    <t>Montant de l'annexe 2</t>
  </si>
  <si>
    <t>Nombre de places 17 mois ou moins (poupons)</t>
  </si>
  <si>
    <t xml:space="preserve">Sous-total </t>
  </si>
  <si>
    <t>Salle multifonctionnelle selon l’annexe 3</t>
  </si>
  <si>
    <t xml:space="preserve">Total avant indice régional de modulation </t>
  </si>
  <si>
    <t xml:space="preserve">Indice régional de modulation </t>
  </si>
  <si>
    <t xml:space="preserve">Facteur selon la durée du bail </t>
  </si>
  <si>
    <t>Enveloppe maximale achat-construction</t>
  </si>
  <si>
    <t xml:space="preserve">Enveloppe mobilier-équipement </t>
  </si>
  <si>
    <t>Enveloppe aménagement extérieur</t>
  </si>
  <si>
    <t>Enveloppe jeux extérieurs</t>
  </si>
  <si>
    <t>Enveloppe pour l'intégration des arts à l'architecture</t>
  </si>
  <si>
    <t>Facteur selon la nature des travaux</t>
  </si>
  <si>
    <t>Facteur selon durée restante de l'emphytéose</t>
  </si>
  <si>
    <t>Enveloppe maximale mobilier équipement</t>
  </si>
  <si>
    <r>
      <t>Élément 1</t>
    </r>
    <r>
      <rPr>
        <b/>
        <sz val="8"/>
        <rFont val="Arial"/>
        <family val="2"/>
      </rPr>
      <t xml:space="preserve"> - </t>
    </r>
    <r>
      <rPr>
        <sz val="8"/>
        <rFont val="Arial"/>
        <family val="2"/>
      </rPr>
      <t>Montant de base pour un groupe complet</t>
    </r>
  </si>
  <si>
    <r>
      <t>Élément 2</t>
    </r>
    <r>
      <rPr>
        <b/>
        <sz val="8"/>
        <rFont val="Arial"/>
        <family val="2"/>
      </rPr>
      <t xml:space="preserve"> - </t>
    </r>
    <r>
      <rPr>
        <sz val="8"/>
        <rFont val="Arial"/>
        <family val="2"/>
      </rPr>
      <t>Montant pour chacune des places groupe complet (0-59)</t>
    </r>
  </si>
  <si>
    <r>
      <t>Élément 3</t>
    </r>
    <r>
      <rPr>
        <b/>
        <sz val="8"/>
        <rFont val="Arial"/>
        <family val="2"/>
      </rPr>
      <t xml:space="preserve"> - </t>
    </r>
    <r>
      <rPr>
        <sz val="8"/>
        <rFont val="Arial"/>
        <family val="2"/>
      </rPr>
      <t>Montant pour chacune des places groupe complet (0-18)</t>
    </r>
  </si>
  <si>
    <t>Enveloppe honoraires professionnels</t>
  </si>
  <si>
    <r>
      <t xml:space="preserve">Élément 1 - </t>
    </r>
    <r>
      <rPr>
        <sz val="9"/>
        <rFont val="Arial"/>
        <family val="2"/>
      </rPr>
      <t xml:space="preserve">Honoraires professionnels </t>
    </r>
  </si>
  <si>
    <r>
      <t xml:space="preserve">Élément 2 - </t>
    </r>
    <r>
      <rPr>
        <sz val="9"/>
        <rFont val="Arial"/>
        <family val="2"/>
      </rPr>
      <t>Chargé de projet</t>
    </r>
  </si>
  <si>
    <t>Enveloppe maximale honoraires professionnels</t>
  </si>
  <si>
    <t>Enveloppe terrain</t>
  </si>
  <si>
    <t>Financement du terrain et des infrastructures (F222)</t>
  </si>
  <si>
    <t>Enveloppe Achat construction:</t>
  </si>
  <si>
    <t>Enveloppe mobilier équipement:</t>
  </si>
  <si>
    <t>Enveloppe aménagement extérieur;</t>
  </si>
  <si>
    <t xml:space="preserve">Mobilier et équipement - Élément 2 </t>
  </si>
  <si>
    <t xml:space="preserve">Mobilier et équipement - Élément 3 </t>
  </si>
  <si>
    <t xml:space="preserve">Mobilier et équipement - Élément 1 </t>
  </si>
  <si>
    <t>5.3 Financement des améliorations locatives - Reloc. + nouvelles places</t>
  </si>
  <si>
    <t>5.3 Financement des améliorations locatives - Reloc. sans nouvelles places</t>
  </si>
  <si>
    <t xml:space="preserve">Montant de base avant nouvelles places </t>
  </si>
  <si>
    <t xml:space="preserve">Contrat de location </t>
  </si>
  <si>
    <t xml:space="preserve">Bail emphytéotique </t>
  </si>
  <si>
    <t xml:space="preserve">Montant de base après nouvelles places </t>
  </si>
  <si>
    <t xml:space="preserve">Financement des équipements de jeux extérieurs </t>
  </si>
  <si>
    <t xml:space="preserve">Aménagement extérieur  </t>
  </si>
  <si>
    <t xml:space="preserve">Salle multifonctionnelle </t>
  </si>
  <si>
    <t>Montant de base poupons</t>
  </si>
  <si>
    <t>Chargé de projet - Élément 2</t>
  </si>
  <si>
    <t>Nouvelles places ou victimes sinistres</t>
  </si>
  <si>
    <t>Changement d'emplacement - montant lié aux nbr. places avant</t>
  </si>
  <si>
    <t>Changement d'emplacement - montant lié aux nouv. places</t>
  </si>
  <si>
    <t>9,00 % du coût estimé du projet</t>
  </si>
  <si>
    <t>3 % du coût estimé du projet</t>
  </si>
  <si>
    <t>2024-2025</t>
  </si>
  <si>
    <t xml:space="preserve">Document interne </t>
  </si>
  <si>
    <t>Annexe III</t>
  </si>
  <si>
    <t>Bail en emphytéose</t>
  </si>
  <si>
    <t>Duré restante du bail</t>
  </si>
  <si>
    <t>Facteur
R 5.1</t>
  </si>
  <si>
    <t>Facteur
R 5.6</t>
  </si>
  <si>
    <t>Facteur
R 5.8</t>
  </si>
  <si>
    <t>Facteur
R 5.4</t>
  </si>
  <si>
    <t>Facteur
R 5.7</t>
  </si>
  <si>
    <t>Facteur
R 5.3 5.5</t>
  </si>
  <si>
    <t>Total des enveloppes (financment du Ministère)</t>
  </si>
  <si>
    <t>2025-2026</t>
  </si>
  <si>
    <t/>
  </si>
  <si>
    <t>Ajustement pour les installations de 18 places ou moins (agrand,réam)</t>
  </si>
  <si>
    <t>Minimum entre 19 places et le nombre de places après ajout des nouvelles places</t>
  </si>
  <si>
    <t>Moins</t>
  </si>
  <si>
    <t>Nombre de places avant l'ajout de nouvelles places</t>
  </si>
  <si>
    <t>Différence</t>
  </si>
  <si>
    <t>Montant d'ajustement</t>
  </si>
  <si>
    <t>Ajustement pour les installations de 18 places ou moins (agr. Réam.) (F73)</t>
  </si>
  <si>
    <t>Dans le cadre du Programme de financement des infrastructures (PFI), le calcul des enveloppes de financement doit être réalisé selon les paramètres définis dans les règles budgétaires en vigueur. Ce calcul nécessite une compréhension rigoureuse des barèmes établis, des limites de financement admissibles et des particularités de chaque projet.</t>
  </si>
  <si>
    <t>Nombre de places</t>
  </si>
  <si>
    <t>Si oui, durée restante</t>
  </si>
  <si>
    <t>Enveloppe intégration des arts à l'architecture (montant MCC)</t>
  </si>
  <si>
    <t>Oui</t>
  </si>
  <si>
    <t>Non</t>
  </si>
  <si>
    <t>Salle multifonctionnelle</t>
  </si>
  <si>
    <r>
      <t>Le présent outil a été conçu pour faciliter ce calcul . Vous devez remplir les cases bleues selon votre situation. Certaines cases contiennent des listes déroulantes.
Toutes les informations et le détail du calcul se trouvent dans les règles budgétaires du PFI.
Note:
Si la salle multifonctionnelle est admissible au financement, l'outil prend pour hypothèse que celui-ci correspond au maximum autorisé. Ainsi, si la superficie de la salle est inférieure à celles indiquées dans les règles administratives, sans être en deçà de 27,9 m</t>
    </r>
    <r>
      <rPr>
        <b/>
        <sz val="12"/>
        <color theme="1"/>
        <rFont val="Calibri"/>
        <family val="2"/>
        <scheme val="minor"/>
      </rPr>
      <t xml:space="preserve">2,  </t>
    </r>
    <r>
      <rPr>
        <b/>
        <sz val="14"/>
        <color theme="1"/>
        <rFont val="Calibri"/>
        <family val="2"/>
        <scheme val="minor"/>
      </rPr>
      <t xml:space="preserve">le financement sera ajusté.
</t>
    </r>
  </si>
  <si>
    <t>Bail</t>
  </si>
  <si>
    <t>Règles Budgétaires PFI 2026-2027</t>
  </si>
  <si>
    <t>Dernière MAJ 2026-03-17</t>
  </si>
  <si>
    <t>Enveloppe Honoraire professionnels</t>
  </si>
  <si>
    <r>
      <t xml:space="preserve">Ajout </t>
    </r>
    <r>
      <rPr>
        <b/>
        <sz val="10"/>
        <color rgb="FFC00000"/>
        <rFont val="Arial"/>
        <family val="2"/>
      </rPr>
      <t>1137$</t>
    </r>
    <r>
      <rPr>
        <sz val="10"/>
        <rFont val="Arial"/>
        <family val="2"/>
      </rPr>
      <t>, si enfants &lt;= 59 mois</t>
    </r>
  </si>
  <si>
    <r>
      <t xml:space="preserve">Ajout </t>
    </r>
    <r>
      <rPr>
        <b/>
        <sz val="10"/>
        <color rgb="FFC00000"/>
        <rFont val="Arial"/>
        <family val="2"/>
      </rPr>
      <t>1137$</t>
    </r>
    <r>
      <rPr>
        <sz val="10"/>
        <rFont val="Arial"/>
        <family val="2"/>
      </rPr>
      <t>, si enfants &lt;= 17 mois</t>
    </r>
  </si>
  <si>
    <t>Coût du projet - Élément 1</t>
  </si>
  <si>
    <t>Moins de 654 000 $</t>
  </si>
  <si>
    <t>Entre 654 000$ et 1 308 000 $</t>
  </si>
  <si>
    <t>58 860 $ plus 7,20 % de l’excédent de 654 000 $</t>
  </si>
  <si>
    <t>Entre 1 308 000 $ et 2 726 000 $</t>
  </si>
  <si>
    <t>105 948 $ plus 6,30 % de l’excédent de 1 308 000 $</t>
  </si>
  <si>
    <t>Plus de  2 726 000 $</t>
  </si>
  <si>
    <t>195 282 $ plus 5,76 % de l’excédent de 2 726 000 $</t>
  </si>
  <si>
    <t>Coût du projet - Élément 2</t>
  </si>
  <si>
    <t>Moins de 1 636 000 $</t>
  </si>
  <si>
    <t>Entre 1 636 000 $ et 3 272 000 $</t>
  </si>
  <si>
    <t>49 080 $, plus 2 % de l’excédent de 1 636 000 $</t>
  </si>
  <si>
    <t>81 800 $, plus 1,50 % de l’excédent de 3 272 000 $</t>
  </si>
  <si>
    <t>2026-2027</t>
  </si>
  <si>
    <r>
      <t xml:space="preserve">Ajout </t>
    </r>
    <r>
      <rPr>
        <b/>
        <sz val="10"/>
        <color rgb="FFC00000"/>
        <rFont val="Arial"/>
        <family val="2"/>
      </rPr>
      <t>1137$</t>
    </r>
    <r>
      <rPr>
        <sz val="10"/>
        <rFont val="Arial"/>
        <family val="2"/>
      </rPr>
      <t xml:space="preserve"> pour chaque nouv places </t>
    </r>
  </si>
  <si>
    <r>
      <t>Ajout</t>
    </r>
    <r>
      <rPr>
        <sz val="10"/>
        <color rgb="FFFF0000"/>
        <rFont val="Arial"/>
        <family val="2"/>
      </rPr>
      <t xml:space="preserve"> </t>
    </r>
    <r>
      <rPr>
        <b/>
        <sz val="10"/>
        <color rgb="FFC00000"/>
        <rFont val="Arial"/>
        <family val="2"/>
      </rPr>
      <t>285$</t>
    </r>
    <r>
      <rPr>
        <sz val="10"/>
        <rFont val="Arial"/>
        <family val="2"/>
      </rPr>
      <t>, pour enfants &lt;= 59 mois avant augmentation</t>
    </r>
  </si>
  <si>
    <r>
      <t xml:space="preserve">Ajout </t>
    </r>
    <r>
      <rPr>
        <b/>
        <sz val="10"/>
        <color rgb="FFC00000"/>
        <rFont val="Arial"/>
        <family val="2"/>
      </rPr>
      <t>1137$</t>
    </r>
    <r>
      <rPr>
        <sz val="10"/>
        <rFont val="Arial"/>
        <family val="2"/>
      </rPr>
      <t>, si enfants &lt;= 17 mois (nouv places)</t>
    </r>
  </si>
  <si>
    <r>
      <t>Ajout</t>
    </r>
    <r>
      <rPr>
        <sz val="10"/>
        <color rgb="FFFF0000"/>
        <rFont val="Arial"/>
        <family val="2"/>
      </rPr>
      <t xml:space="preserve"> </t>
    </r>
    <r>
      <rPr>
        <b/>
        <sz val="10"/>
        <color rgb="FFC00000"/>
        <rFont val="Arial"/>
        <family val="2"/>
      </rPr>
      <t>285$</t>
    </r>
    <r>
      <rPr>
        <sz val="10"/>
        <color rgb="FFFF0000"/>
        <rFont val="Arial"/>
        <family val="2"/>
      </rPr>
      <t>,</t>
    </r>
    <r>
      <rPr>
        <sz val="10"/>
        <rFont val="Arial"/>
        <family val="2"/>
      </rPr>
      <t xml:space="preserve"> si enfants &lt;= 59 mois</t>
    </r>
  </si>
  <si>
    <t>Ajout 1137$, si enfants &lt;= 17 mois</t>
  </si>
  <si>
    <t>Plus de 3 272 000 $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</si>
</sst>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 #,##0_)\ &quot;$&quot;_ ;_ * \(#,##0\)\ &quot;$&quot;_ ;_ * &quot;-&quot;_)\ &quot;$&quot;_ ;_ @_ "/>
    <numFmt numFmtId="44" formatCode="_ * #,##0.00_)\ &quot;$&quot;_ ;_ * \(#,##0.00\)\ &quot;$&quot;_ ;_ * &quot;-&quot;??_)\ &quot;$&quot;_ ;_ @_ "/>
    <numFmt numFmtId="164" formatCode="&quot;$&quot;#,##0.00_);\(&quot;$&quot;#,##0.00\)"/>
    <numFmt numFmtId="165" formatCode="_(&quot;$&quot;* #,##0.00_);_(&quot;$&quot;* \(#,##0.00\);_(&quot;$&quot;* &quot;-&quot;??_);_(@_)"/>
    <numFmt numFmtId="166" formatCode="_(* #,##0.00_);_(* \(#,##0.00\);_(* &quot;-&quot;??_);_(@_)"/>
    <numFmt numFmtId="167" formatCode="_ * #,##0_)\ &quot;$&quot;_ ;_ * \(#,##0\)\ &quot;$&quot;_ ;_ * &quot;-&quot;??_)\ &quot;$&quot;_ ;_ @_ "/>
    <numFmt numFmtId="168" formatCode="0.000"/>
    <numFmt numFmtId="169" formatCode="0.0%"/>
    <numFmt numFmtId="170" formatCode="#,##0.00\ &quot;$&quot;"/>
    <numFmt numFmtId="171" formatCode="_ * #,##0.00_)\ _$_ ;_ * \(#,##0.00\)\ _$_ ;_ * &quot;-&quot;??_)\ _$_ ;_ @_ "/>
    <numFmt numFmtId="172" formatCode="0&quot; &quot;&quot;Places&quot;"/>
    <numFmt numFmtId="173" formatCode="0&quot; &quot;&quot;ans&quot;"/>
    <numFmt numFmtId="174" formatCode="#,##0.00\ _$_);\(#,##0.00\ _$\)"/>
    <numFmt numFmtId="175" formatCode="#,##0.0_);\(#,##0.0\)"/>
    <numFmt numFmtId="176" formatCode="0&quot; &quot;&quot;places&quot;"/>
  </numFmts>
  <fonts count="3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b/>
      <sz val="8"/>
      <name val="Arial"/>
      <family val="2"/>
    </font>
    <font>
      <sz val="10"/>
      <name val="Arial"/>
      <family val="2"/>
    </font>
    <font>
      <sz val="10"/>
      <color theme="1"/>
      <name val="Arial"/>
      <family val="2"/>
    </font>
    <font>
      <sz val="8"/>
      <name val="Arial"/>
      <family val="2"/>
    </font>
    <font>
      <sz val="8.5"/>
      <name val="Arial"/>
      <family val="2"/>
    </font>
    <font>
      <u/>
      <sz val="8"/>
      <name val="Arial"/>
      <family val="2"/>
    </font>
    <font>
      <sz val="8"/>
      <name val="Cambria"/>
      <family val="1"/>
    </font>
    <font>
      <b/>
      <sz val="8"/>
      <name val="Cambria"/>
      <family val="1"/>
    </font>
    <font>
      <b/>
      <u/>
      <sz val="11"/>
      <color theme="1"/>
      <name val="Calibri"/>
      <family val="2"/>
      <scheme val="minor"/>
    </font>
    <font>
      <b/>
      <sz val="10"/>
      <color theme="1"/>
      <name val="Arial"/>
      <family val="2"/>
    </font>
    <font>
      <b/>
      <sz val="9"/>
      <name val="Arial"/>
      <family val="2"/>
    </font>
    <font>
      <sz val="9"/>
      <name val="Arial"/>
      <family val="2"/>
    </font>
    <font>
      <b/>
      <sz val="20"/>
      <color theme="1"/>
      <name val="Calibri"/>
      <family val="2"/>
      <scheme val="minor"/>
    </font>
    <font>
      <sz val="6.5"/>
      <color indexed="9"/>
      <name val="Arial"/>
      <family val="2"/>
    </font>
    <font>
      <sz val="9"/>
      <color indexed="9"/>
      <name val="Arial"/>
      <family val="2"/>
    </font>
    <font>
      <b/>
      <sz val="22"/>
      <color indexed="9"/>
      <name val="Arial"/>
      <family val="2"/>
    </font>
    <font>
      <sz val="11"/>
      <name val="Arial"/>
      <family val="2"/>
    </font>
    <font>
      <b/>
      <sz val="8"/>
      <color indexed="9"/>
      <name val="Comic Sans MS"/>
      <family val="4"/>
    </font>
    <font>
      <sz val="8"/>
      <name val="Comic Sans MS"/>
      <family val="4"/>
    </font>
    <font>
      <sz val="11"/>
      <name val="Calibri"/>
      <family val="2"/>
      <scheme val="minor"/>
    </font>
    <font>
      <b/>
      <sz val="14"/>
      <color theme="1"/>
      <name val="Calibri"/>
      <family val="2"/>
      <scheme val="minor"/>
    </font>
    <font>
      <b/>
      <sz val="12"/>
      <color theme="1"/>
      <name val="Calibri"/>
      <family val="2"/>
      <scheme val="minor"/>
    </font>
    <font>
      <b/>
      <sz val="11"/>
      <name val="Arial"/>
      <family val="2"/>
    </font>
    <font>
      <b/>
      <sz val="10"/>
      <color rgb="FFC00000"/>
      <name val="Arial"/>
      <family val="2"/>
    </font>
    <font>
      <b/>
      <sz val="11"/>
      <color rgb="FFFF0000"/>
      <name val="Calibri"/>
      <family val="2"/>
      <scheme val="minor"/>
    </font>
    <font>
      <sz val="10"/>
      <color rgb="FFFF0000"/>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indexed="1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3FAAC"/>
        <bgColor indexed="64"/>
      </patternFill>
    </fill>
  </fills>
  <borders count="4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thin">
        <color indexed="64"/>
      </left>
      <right/>
      <top/>
      <bottom/>
      <diagonal/>
    </border>
    <border>
      <left/>
      <right/>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6" fillId="0" borderId="0"/>
    <xf numFmtId="9" fontId="6" fillId="0" borderId="0" applyFont="0" applyFill="0" applyBorder="0" applyAlignment="0" applyProtection="0"/>
    <xf numFmtId="171" fontId="6" fillId="0" borderId="0" applyFont="0" applyFill="0" applyBorder="0" applyAlignment="0" applyProtection="0"/>
    <xf numFmtId="44" fontId="1" fillId="0" borderId="0" applyFont="0" applyFill="0" applyBorder="0" applyAlignment="0" applyProtection="0"/>
  </cellStyleXfs>
  <cellXfs count="292">
    <xf numFmtId="0" fontId="0" fillId="0" borderId="0" xfId="0"/>
    <xf numFmtId="0" fontId="4" fillId="0" borderId="0" xfId="0" applyFont="1"/>
    <xf numFmtId="0" fontId="0" fillId="2" borderId="0" xfId="0" applyFill="1"/>
    <xf numFmtId="0" fontId="5" fillId="0" borderId="0" xfId="0" applyFont="1"/>
    <xf numFmtId="0" fontId="4" fillId="2" borderId="0" xfId="0" applyFont="1" applyFill="1" applyAlignment="1">
      <alignment horizontal="center"/>
    </xf>
    <xf numFmtId="167" fontId="0" fillId="0" borderId="0" xfId="0" applyNumberFormat="1"/>
    <xf numFmtId="0" fontId="7" fillId="0" borderId="0" xfId="0" applyFont="1"/>
    <xf numFmtId="9" fontId="0" fillId="0" borderId="0" xfId="0" applyNumberFormat="1"/>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6" fillId="0" borderId="4" xfId="0" applyFont="1" applyBorder="1" applyAlignment="1">
      <alignment wrapText="1"/>
    </xf>
    <xf numFmtId="0" fontId="6" fillId="0" borderId="3" xfId="0" applyFont="1" applyBorder="1" applyAlignment="1">
      <alignment horizontal="center"/>
    </xf>
    <xf numFmtId="0" fontId="6" fillId="0" borderId="3" xfId="0" applyFont="1" applyBorder="1" applyAlignment="1">
      <alignment horizontal="center" wrapText="1"/>
    </xf>
    <xf numFmtId="0" fontId="6" fillId="0" borderId="2" xfId="0" applyFont="1" applyBorder="1" applyAlignment="1">
      <alignment horizontal="center"/>
    </xf>
    <xf numFmtId="0" fontId="6" fillId="2" borderId="0" xfId="0" applyFont="1" applyFill="1" applyAlignment="1">
      <alignment horizontal="center"/>
    </xf>
    <xf numFmtId="0" fontId="6" fillId="0" borderId="0" xfId="0" applyFont="1" applyAlignment="1">
      <alignment horizontal="left"/>
    </xf>
    <xf numFmtId="9" fontId="6" fillId="0" borderId="0" xfId="0" applyNumberFormat="1" applyFont="1" applyAlignment="1">
      <alignment horizontal="right"/>
    </xf>
    <xf numFmtId="0" fontId="6" fillId="0" borderId="4"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6" fillId="0" borderId="5" xfId="0" applyFont="1" applyBorder="1"/>
    <xf numFmtId="2" fontId="6" fillId="0" borderId="7" xfId="0" applyNumberFormat="1" applyFont="1" applyBorder="1" applyAlignment="1">
      <alignment horizontal="center"/>
    </xf>
    <xf numFmtId="2" fontId="6" fillId="2" borderId="0" xfId="0" applyNumberFormat="1" applyFont="1" applyFill="1" applyAlignment="1">
      <alignment horizontal="center"/>
    </xf>
    <xf numFmtId="2" fontId="6" fillId="0" borderId="0" xfId="0" applyNumberFormat="1" applyFont="1" applyAlignment="1">
      <alignment horizontal="center"/>
    </xf>
    <xf numFmtId="0" fontId="6" fillId="0" borderId="5" xfId="0" applyFont="1" applyBorder="1" applyAlignment="1">
      <alignment horizontal="center"/>
    </xf>
    <xf numFmtId="0" fontId="6" fillId="0" borderId="8" xfId="0" applyFont="1" applyBorder="1" applyAlignment="1">
      <alignment horizontal="center"/>
    </xf>
    <xf numFmtId="168" fontId="2" fillId="0" borderId="7" xfId="0" applyNumberFormat="1" applyFont="1" applyBorder="1" applyAlignment="1">
      <alignment horizontal="center"/>
    </xf>
    <xf numFmtId="0" fontId="0" fillId="2" borderId="0" xfId="0" applyFill="1" applyAlignment="1">
      <alignment horizontal="center"/>
    </xf>
    <xf numFmtId="0" fontId="0" fillId="0" borderId="0" xfId="0" applyAlignment="1">
      <alignment horizontal="center"/>
    </xf>
    <xf numFmtId="2" fontId="0" fillId="0" borderId="7" xfId="0" applyNumberFormat="1" applyBorder="1" applyAlignment="1">
      <alignment horizontal="center"/>
    </xf>
    <xf numFmtId="2" fontId="0" fillId="2" borderId="0" xfId="0" applyNumberFormat="1" applyFill="1" applyAlignment="1">
      <alignment horizontal="center"/>
    </xf>
    <xf numFmtId="2" fontId="0" fillId="0" borderId="0" xfId="0" applyNumberFormat="1" applyAlignment="1">
      <alignment horizontal="center"/>
    </xf>
    <xf numFmtId="2" fontId="2" fillId="0" borderId="7" xfId="0" applyNumberFormat="1" applyFont="1"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5" xfId="0" applyBorder="1"/>
    <xf numFmtId="0" fontId="6" fillId="0" borderId="9" xfId="0" applyFont="1" applyBorder="1" applyAlignment="1">
      <alignment horizontal="center"/>
    </xf>
    <xf numFmtId="0" fontId="0" fillId="0" borderId="9" xfId="0" applyBorder="1"/>
    <xf numFmtId="2" fontId="0" fillId="0" borderId="10" xfId="0" applyNumberFormat="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6" fillId="3" borderId="2" xfId="0" applyFont="1" applyFill="1" applyBorder="1" applyAlignment="1">
      <alignment wrapText="1"/>
    </xf>
    <xf numFmtId="167" fontId="4" fillId="0" borderId="0" xfId="0" applyNumberFormat="1" applyFont="1"/>
    <xf numFmtId="0" fontId="6" fillId="0" borderId="0" xfId="4"/>
    <xf numFmtId="0" fontId="6" fillId="0" borderId="8" xfId="4" applyBorder="1"/>
    <xf numFmtId="0" fontId="8" fillId="0" borderId="0" xfId="4" applyFont="1"/>
    <xf numFmtId="0" fontId="6" fillId="0" borderId="7" xfId="4" applyBorder="1"/>
    <xf numFmtId="0" fontId="8" fillId="0" borderId="18" xfId="4" applyFont="1" applyBorder="1" applyAlignment="1">
      <alignment horizontal="center"/>
    </xf>
    <xf numFmtId="0" fontId="6" fillId="0" borderId="19" xfId="4" applyBorder="1"/>
    <xf numFmtId="169" fontId="8" fillId="3" borderId="20" xfId="5" applyNumberFormat="1" applyFont="1" applyFill="1" applyBorder="1" applyAlignment="1">
      <alignment horizontal="right" vertical="center"/>
    </xf>
    <xf numFmtId="169" fontId="9" fillId="3" borderId="21" xfId="5" applyNumberFormat="1" applyFont="1" applyFill="1" applyBorder="1" applyAlignment="1">
      <alignment horizontal="right" vertical="center"/>
    </xf>
    <xf numFmtId="170" fontId="9" fillId="3" borderId="22" xfId="0" applyNumberFormat="1" applyFont="1" applyFill="1" applyBorder="1" applyAlignment="1">
      <alignment horizontal="right" vertical="center"/>
    </xf>
    <xf numFmtId="165" fontId="8" fillId="0" borderId="0" xfId="4" applyNumberFormat="1" applyFont="1"/>
    <xf numFmtId="0" fontId="8" fillId="0" borderId="8" xfId="0" applyFont="1" applyBorder="1" applyAlignment="1">
      <alignment horizontal="left"/>
    </xf>
    <xf numFmtId="165" fontId="8" fillId="3" borderId="0" xfId="2" applyFont="1" applyFill="1" applyBorder="1" applyAlignment="1" applyProtection="1">
      <alignment horizontal="right"/>
    </xf>
    <xf numFmtId="169" fontId="8" fillId="0" borderId="7" xfId="5" applyNumberFormat="1" applyFont="1" applyFill="1" applyBorder="1" applyProtection="1"/>
    <xf numFmtId="170" fontId="8" fillId="0" borderId="18" xfId="0" applyNumberFormat="1" applyFont="1" applyBorder="1" applyAlignment="1">
      <alignment horizontal="center"/>
    </xf>
    <xf numFmtId="170" fontId="8" fillId="3" borderId="19" xfId="0" applyNumberFormat="1" applyFont="1" applyFill="1" applyBorder="1" applyAlignment="1">
      <alignment horizontal="right" vertical="center"/>
    </xf>
    <xf numFmtId="170" fontId="9" fillId="3" borderId="7" xfId="0" applyNumberFormat="1" applyFont="1" applyFill="1" applyBorder="1" applyAlignment="1">
      <alignment horizontal="right" vertical="center"/>
    </xf>
    <xf numFmtId="169" fontId="8" fillId="3" borderId="7" xfId="5" applyNumberFormat="1" applyFont="1" applyFill="1" applyBorder="1" applyAlignment="1">
      <alignment horizontal="right" vertical="center"/>
    </xf>
    <xf numFmtId="169" fontId="8" fillId="3" borderId="7" xfId="5" applyNumberFormat="1" applyFont="1" applyFill="1" applyBorder="1" applyAlignment="1" applyProtection="1">
      <alignment horizontal="right" vertical="center"/>
    </xf>
    <xf numFmtId="170" fontId="8" fillId="3" borderId="7" xfId="0" applyNumberFormat="1" applyFont="1" applyFill="1" applyBorder="1" applyAlignment="1">
      <alignment horizontal="right" vertical="center"/>
    </xf>
    <xf numFmtId="165" fontId="8" fillId="0" borderId="19" xfId="2" applyFont="1" applyFill="1" applyBorder="1"/>
    <xf numFmtId="0" fontId="8" fillId="0" borderId="0" xfId="0" applyFont="1"/>
    <xf numFmtId="0" fontId="8" fillId="0" borderId="11" xfId="0" applyFont="1" applyBorder="1" applyAlignment="1">
      <alignment horizontal="left"/>
    </xf>
    <xf numFmtId="0" fontId="6" fillId="0" borderId="24" xfId="4" applyBorder="1"/>
    <xf numFmtId="0" fontId="8" fillId="0" borderId="24" xfId="4" applyFont="1" applyBorder="1"/>
    <xf numFmtId="169" fontId="8" fillId="0" borderId="10" xfId="5" applyNumberFormat="1" applyFont="1" applyFill="1" applyBorder="1" applyProtection="1"/>
    <xf numFmtId="0" fontId="0" fillId="0" borderId="26" xfId="0" applyBorder="1"/>
    <xf numFmtId="0" fontId="8" fillId="0" borderId="26" xfId="0" applyFont="1" applyBorder="1"/>
    <xf numFmtId="170" fontId="8" fillId="3" borderId="27" xfId="0" applyNumberFormat="1" applyFont="1" applyFill="1" applyBorder="1" applyAlignment="1">
      <alignment horizontal="right" vertical="center"/>
    </xf>
    <xf numFmtId="170" fontId="9" fillId="3" borderId="10" xfId="0" applyNumberFormat="1" applyFont="1" applyFill="1" applyBorder="1" applyAlignment="1">
      <alignment horizontal="right" vertical="center"/>
    </xf>
    <xf numFmtId="169" fontId="8" fillId="3" borderId="10" xfId="5" applyNumberFormat="1" applyFont="1" applyFill="1" applyBorder="1" applyAlignment="1">
      <alignment horizontal="right" vertical="center"/>
    </xf>
    <xf numFmtId="0" fontId="8" fillId="0" borderId="0" xfId="0" applyFont="1" applyAlignment="1">
      <alignment horizontal="left"/>
    </xf>
    <xf numFmtId="0" fontId="8" fillId="0" borderId="28" xfId="0" applyFont="1" applyBorder="1" applyAlignment="1">
      <alignment horizontal="left"/>
    </xf>
    <xf numFmtId="0" fontId="8" fillId="0" borderId="29" xfId="0" applyFont="1" applyBorder="1" applyAlignment="1">
      <alignment horizontal="left"/>
    </xf>
    <xf numFmtId="0" fontId="6" fillId="0" borderId="23" xfId="4" applyBorder="1"/>
    <xf numFmtId="164" fontId="8" fillId="0" borderId="0" xfId="4" applyNumberFormat="1" applyFont="1"/>
    <xf numFmtId="166" fontId="8" fillId="3" borderId="18" xfId="1" applyFont="1" applyFill="1" applyBorder="1" applyAlignment="1" applyProtection="1">
      <alignment horizontal="right" vertical="center"/>
    </xf>
    <xf numFmtId="164" fontId="8" fillId="4" borderId="19" xfId="0" applyNumberFormat="1" applyFont="1" applyFill="1" applyBorder="1" applyAlignment="1">
      <alignment horizontal="right" vertical="center"/>
    </xf>
    <xf numFmtId="0" fontId="8" fillId="3" borderId="23" xfId="0" applyFont="1" applyFill="1" applyBorder="1"/>
    <xf numFmtId="0" fontId="8" fillId="0" borderId="19" xfId="4" applyFont="1" applyBorder="1"/>
    <xf numFmtId="0" fontId="8" fillId="0" borderId="25" xfId="4" applyFont="1" applyBorder="1"/>
    <xf numFmtId="0" fontId="6" fillId="0" borderId="27" xfId="4" applyBorder="1"/>
    <xf numFmtId="0" fontId="8" fillId="0" borderId="17" xfId="4" applyFont="1" applyBorder="1" applyAlignment="1">
      <alignment horizontal="center" vertical="center"/>
    </xf>
    <xf numFmtId="0" fontId="8" fillId="3" borderId="30" xfId="0" applyFont="1" applyFill="1" applyBorder="1"/>
    <xf numFmtId="0" fontId="10" fillId="3" borderId="23" xfId="0" applyFont="1" applyFill="1" applyBorder="1"/>
    <xf numFmtId="0" fontId="10" fillId="3" borderId="19" xfId="0" applyFont="1" applyFill="1" applyBorder="1"/>
    <xf numFmtId="0" fontId="8" fillId="0" borderId="27" xfId="4" applyFont="1" applyBorder="1"/>
    <xf numFmtId="0" fontId="11" fillId="3" borderId="0" xfId="0" applyFont="1" applyFill="1"/>
    <xf numFmtId="164" fontId="8" fillId="0" borderId="19" xfId="2" applyNumberFormat="1" applyFont="1" applyFill="1" applyBorder="1"/>
    <xf numFmtId="165" fontId="8" fillId="0" borderId="27" xfId="2" applyFont="1" applyFill="1" applyBorder="1"/>
    <xf numFmtId="0" fontId="8" fillId="0" borderId="23" xfId="0" applyFont="1" applyBorder="1" applyAlignment="1">
      <alignment horizontal="left"/>
    </xf>
    <xf numFmtId="170" fontId="8" fillId="5" borderId="19" xfId="2" applyNumberFormat="1" applyFont="1" applyFill="1" applyBorder="1" applyAlignment="1" applyProtection="1">
      <alignment vertical="center"/>
    </xf>
    <xf numFmtId="170" fontId="8" fillId="0" borderId="0" xfId="4" applyNumberFormat="1" applyFont="1"/>
    <xf numFmtId="0" fontId="11" fillId="3" borderId="23" xfId="0" applyFont="1" applyFill="1" applyBorder="1" applyAlignment="1">
      <alignment horizontal="center"/>
    </xf>
    <xf numFmtId="0" fontId="11" fillId="3" borderId="0" xfId="0" applyFont="1" applyFill="1" applyAlignment="1">
      <alignment horizontal="center"/>
    </xf>
    <xf numFmtId="0" fontId="11" fillId="3" borderId="19" xfId="0" applyFont="1" applyFill="1" applyBorder="1" applyAlignment="1">
      <alignment horizontal="center"/>
    </xf>
    <xf numFmtId="0" fontId="11" fillId="3" borderId="23" xfId="0" applyFont="1" applyFill="1" applyBorder="1" applyAlignment="1">
      <alignment horizontal="center" wrapText="1"/>
    </xf>
    <xf numFmtId="0" fontId="12" fillId="3" borderId="19" xfId="0" applyFont="1" applyFill="1" applyBorder="1" applyAlignment="1">
      <alignment horizontal="center" vertical="center" wrapText="1"/>
    </xf>
    <xf numFmtId="170" fontId="11" fillId="3" borderId="23" xfId="0" applyNumberFormat="1" applyFont="1" applyFill="1" applyBorder="1" applyAlignment="1">
      <alignment horizontal="center"/>
    </xf>
    <xf numFmtId="170" fontId="11" fillId="3" borderId="0" xfId="0" applyNumberFormat="1" applyFont="1" applyFill="1" applyAlignment="1">
      <alignment horizontal="center"/>
    </xf>
    <xf numFmtId="165" fontId="11" fillId="3" borderId="19" xfId="2" applyFont="1" applyFill="1" applyBorder="1" applyAlignment="1">
      <alignment horizontal="center"/>
    </xf>
    <xf numFmtId="0" fontId="12" fillId="3" borderId="0" xfId="0" applyFont="1" applyFill="1" applyAlignment="1">
      <alignment horizontal="center" vertical="center" wrapText="1"/>
    </xf>
    <xf numFmtId="165" fontId="11" fillId="3" borderId="0" xfId="2" applyFont="1" applyFill="1" applyBorder="1" applyAlignment="1">
      <alignment horizontal="center"/>
    </xf>
    <xf numFmtId="0" fontId="8" fillId="0" borderId="25" xfId="0" applyFont="1" applyBorder="1" applyAlignment="1">
      <alignment horizontal="left"/>
    </xf>
    <xf numFmtId="170" fontId="11" fillId="3" borderId="25" xfId="0" applyNumberFormat="1" applyFont="1" applyFill="1" applyBorder="1" applyAlignment="1">
      <alignment horizontal="center"/>
    </xf>
    <xf numFmtId="170" fontId="11" fillId="3" borderId="26" xfId="0" applyNumberFormat="1" applyFont="1" applyFill="1" applyBorder="1" applyAlignment="1">
      <alignment horizontal="center"/>
    </xf>
    <xf numFmtId="165" fontId="11" fillId="3" borderId="27" xfId="2" applyFont="1" applyFill="1" applyBorder="1" applyAlignment="1">
      <alignment horizontal="center"/>
    </xf>
    <xf numFmtId="0" fontId="8" fillId="0" borderId="19" xfId="0" applyFont="1" applyBorder="1"/>
    <xf numFmtId="165" fontId="8" fillId="0" borderId="19" xfId="0" applyNumberFormat="1" applyFont="1" applyBorder="1"/>
    <xf numFmtId="165" fontId="8" fillId="0" borderId="27" xfId="0" applyNumberFormat="1" applyFont="1" applyBorder="1"/>
    <xf numFmtId="165" fontId="5" fillId="3" borderId="23" xfId="2" applyFont="1" applyFill="1" applyBorder="1" applyAlignment="1" applyProtection="1">
      <alignment horizontal="right"/>
    </xf>
    <xf numFmtId="169" fontId="8" fillId="3" borderId="8" xfId="5" applyNumberFormat="1" applyFont="1" applyFill="1" applyBorder="1" applyAlignment="1">
      <alignment horizontal="right" vertical="center"/>
    </xf>
    <xf numFmtId="169" fontId="9" fillId="3" borderId="8" xfId="5" applyNumberFormat="1" applyFont="1" applyFill="1" applyBorder="1" applyAlignment="1">
      <alignment horizontal="right" vertical="center"/>
    </xf>
    <xf numFmtId="170" fontId="9" fillId="3" borderId="8" xfId="0" applyNumberFormat="1" applyFont="1" applyFill="1" applyBorder="1" applyAlignment="1">
      <alignment horizontal="right" vertical="center"/>
    </xf>
    <xf numFmtId="0" fontId="8" fillId="8" borderId="15" xfId="4" applyFont="1" applyFill="1" applyBorder="1" applyAlignment="1">
      <alignment horizontal="center" vertical="center"/>
    </xf>
    <xf numFmtId="165" fontId="0" fillId="0" borderId="0" xfId="0" applyNumberFormat="1"/>
    <xf numFmtId="0" fontId="4" fillId="0" borderId="0" xfId="0" applyFont="1" applyAlignment="1">
      <alignment horizontal="center"/>
    </xf>
    <xf numFmtId="0" fontId="6" fillId="0" borderId="0" xfId="0" applyFont="1" applyAlignment="1">
      <alignment wrapText="1"/>
    </xf>
    <xf numFmtId="0" fontId="6" fillId="0" borderId="0" xfId="0" applyFont="1"/>
    <xf numFmtId="0" fontId="6" fillId="0" borderId="0" xfId="0" applyFont="1" applyAlignment="1">
      <alignment horizontal="center"/>
    </xf>
    <xf numFmtId="0" fontId="4" fillId="11" borderId="0" xfId="0" applyFont="1" applyFill="1"/>
    <xf numFmtId="0" fontId="0" fillId="11" borderId="0" xfId="0" applyFill="1"/>
    <xf numFmtId="0" fontId="2" fillId="0" borderId="0" xfId="0" applyFont="1"/>
    <xf numFmtId="0" fontId="0" fillId="12" borderId="5" xfId="0" applyFill="1" applyBorder="1" applyAlignment="1">
      <alignment horizontal="center"/>
    </xf>
    <xf numFmtId="0" fontId="6" fillId="12" borderId="5" xfId="0" applyFont="1" applyFill="1" applyBorder="1" applyAlignment="1">
      <alignment horizontal="center"/>
    </xf>
    <xf numFmtId="0" fontId="0" fillId="0" borderId="41" xfId="0" applyBorder="1" applyAlignment="1">
      <alignment horizontal="center"/>
    </xf>
    <xf numFmtId="0" fontId="6" fillId="13" borderId="0" xfId="4" applyFill="1"/>
    <xf numFmtId="0" fontId="18" fillId="13" borderId="0" xfId="4" applyFont="1" applyFill="1" applyAlignment="1">
      <alignment horizontal="center"/>
    </xf>
    <xf numFmtId="0" fontId="20" fillId="13" borderId="0" xfId="4" applyFont="1" applyFill="1" applyAlignment="1">
      <alignment horizontal="left" vertical="top"/>
    </xf>
    <xf numFmtId="0" fontId="20" fillId="13" borderId="0" xfId="4" applyFont="1" applyFill="1" applyAlignment="1">
      <alignment horizontal="left"/>
    </xf>
    <xf numFmtId="0" fontId="6" fillId="3" borderId="0" xfId="4" applyFill="1"/>
    <xf numFmtId="0" fontId="21" fillId="3" borderId="0" xfId="4" applyFont="1" applyFill="1"/>
    <xf numFmtId="0" fontId="22" fillId="13" borderId="3" xfId="4" applyFont="1" applyFill="1" applyBorder="1" applyAlignment="1">
      <alignment horizontal="center" vertical="center" wrapText="1"/>
    </xf>
    <xf numFmtId="0" fontId="23" fillId="0" borderId="20" xfId="4" applyFont="1" applyBorder="1" applyAlignment="1">
      <alignment horizontal="center"/>
    </xf>
    <xf numFmtId="175" fontId="23" fillId="8" borderId="42" xfId="6" applyNumberFormat="1" applyFont="1" applyFill="1" applyBorder="1" applyAlignment="1">
      <alignment horizontal="center"/>
    </xf>
    <xf numFmtId="169" fontId="23" fillId="8" borderId="42" xfId="5" applyNumberFormat="1" applyFont="1" applyFill="1" applyBorder="1" applyAlignment="1">
      <alignment horizontal="center"/>
    </xf>
    <xf numFmtId="0" fontId="23" fillId="3" borderId="20" xfId="4" applyFont="1" applyFill="1" applyBorder="1" applyAlignment="1">
      <alignment horizontal="center"/>
    </xf>
    <xf numFmtId="10" fontId="23" fillId="8" borderId="42" xfId="5" applyNumberFormat="1" applyFont="1" applyFill="1" applyBorder="1" applyAlignment="1">
      <alignment horizontal="center"/>
    </xf>
    <xf numFmtId="0" fontId="23" fillId="3" borderId="35" xfId="4" applyFont="1" applyFill="1" applyBorder="1" applyAlignment="1">
      <alignment horizontal="center"/>
    </xf>
    <xf numFmtId="169" fontId="23" fillId="8" borderId="43" xfId="5" applyNumberFormat="1" applyFont="1" applyFill="1" applyBorder="1" applyAlignment="1">
      <alignment horizontal="center"/>
    </xf>
    <xf numFmtId="10" fontId="23" fillId="8" borderId="43" xfId="5" applyNumberFormat="1" applyFont="1" applyFill="1" applyBorder="1" applyAlignment="1">
      <alignment horizontal="center"/>
    </xf>
    <xf numFmtId="10" fontId="8" fillId="3" borderId="20" xfId="5" applyNumberFormat="1" applyFont="1" applyFill="1" applyBorder="1" applyAlignment="1">
      <alignment horizontal="right" vertical="center"/>
    </xf>
    <xf numFmtId="10" fontId="9" fillId="3" borderId="21" xfId="5" applyNumberFormat="1" applyFont="1" applyFill="1" applyBorder="1" applyAlignment="1">
      <alignment horizontal="right" vertical="center"/>
    </xf>
    <xf numFmtId="10" fontId="8" fillId="3" borderId="7" xfId="5" applyNumberFormat="1" applyFont="1" applyFill="1" applyBorder="1" applyAlignment="1" applyProtection="1">
      <alignment horizontal="right" vertical="center"/>
    </xf>
    <xf numFmtId="164" fontId="8" fillId="3" borderId="19" xfId="0" applyNumberFormat="1" applyFont="1" applyFill="1" applyBorder="1" applyAlignment="1">
      <alignment horizontal="right" vertical="center"/>
    </xf>
    <xf numFmtId="165" fontId="7" fillId="0" borderId="26" xfId="2" applyFont="1" applyFill="1" applyBorder="1" applyAlignment="1" applyProtection="1">
      <alignment horizontal="center"/>
      <protection hidden="1"/>
    </xf>
    <xf numFmtId="165" fontId="7" fillId="0" borderId="0" xfId="0" applyNumberFormat="1" applyFont="1" applyAlignment="1" applyProtection="1">
      <alignment horizontal="center"/>
      <protection hidden="1"/>
    </xf>
    <xf numFmtId="0" fontId="7" fillId="0" borderId="26" xfId="1" applyNumberFormat="1" applyFont="1" applyFill="1" applyBorder="1" applyAlignment="1" applyProtection="1">
      <protection hidden="1"/>
    </xf>
    <xf numFmtId="165" fontId="7" fillId="0" borderId="0" xfId="1" applyNumberFormat="1" applyFont="1" applyFill="1" applyBorder="1" applyAlignment="1" applyProtection="1">
      <protection hidden="1"/>
    </xf>
    <xf numFmtId="165" fontId="4" fillId="0" borderId="0" xfId="2" applyFont="1" applyFill="1" applyProtection="1">
      <protection hidden="1"/>
    </xf>
    <xf numFmtId="170" fontId="8" fillId="0" borderId="19" xfId="0" applyNumberFormat="1" applyFont="1" applyBorder="1" applyAlignment="1">
      <alignment horizontal="right" vertical="center"/>
    </xf>
    <xf numFmtId="164" fontId="8" fillId="0" borderId="19" xfId="0" applyNumberFormat="1" applyFont="1" applyBorder="1" applyAlignment="1">
      <alignment horizontal="right" vertical="center"/>
    </xf>
    <xf numFmtId="165" fontId="8" fillId="15" borderId="19" xfId="2" applyFont="1" applyFill="1" applyBorder="1"/>
    <xf numFmtId="165" fontId="8" fillId="15" borderId="27" xfId="2" applyFont="1" applyFill="1" applyBorder="1"/>
    <xf numFmtId="0" fontId="8" fillId="15" borderId="8" xfId="0" applyFont="1" applyFill="1" applyBorder="1" applyAlignment="1">
      <alignment horizontal="left"/>
    </xf>
    <xf numFmtId="0" fontId="6" fillId="15" borderId="0" xfId="4" applyFill="1"/>
    <xf numFmtId="0" fontId="6" fillId="0" borderId="0" xfId="0" applyFont="1" applyProtection="1">
      <protection hidden="1"/>
    </xf>
    <xf numFmtId="9" fontId="6" fillId="0" borderId="0" xfId="1" applyNumberFormat="1" applyFont="1" applyFill="1" applyBorder="1" applyAlignment="1" applyProtection="1">
      <protection hidden="1"/>
    </xf>
    <xf numFmtId="165" fontId="6" fillId="0" borderId="0" xfId="1" applyNumberFormat="1" applyFont="1" applyFill="1" applyBorder="1" applyAlignment="1" applyProtection="1">
      <protection hidden="1"/>
    </xf>
    <xf numFmtId="10" fontId="6" fillId="0" borderId="26" xfId="3" applyNumberFormat="1" applyFont="1" applyFill="1" applyBorder="1" applyAlignment="1" applyProtection="1">
      <alignment horizontal="right"/>
      <protection hidden="1"/>
    </xf>
    <xf numFmtId="165" fontId="6" fillId="0" borderId="0" xfId="0" applyNumberFormat="1" applyFont="1" applyAlignment="1" applyProtection="1">
      <alignment horizontal="center"/>
      <protection hidden="1"/>
    </xf>
    <xf numFmtId="165" fontId="4" fillId="0" borderId="0" xfId="0" applyNumberFormat="1" applyFont="1" applyProtection="1">
      <protection hidden="1"/>
    </xf>
    <xf numFmtId="165" fontId="4" fillId="0" borderId="0" xfId="2" applyFont="1" applyFill="1" applyAlignment="1" applyProtection="1">
      <alignment horizontal="center"/>
      <protection hidden="1"/>
    </xf>
    <xf numFmtId="165" fontId="6" fillId="0" borderId="0" xfId="2" applyFont="1" applyFill="1" applyAlignment="1" applyProtection="1">
      <alignment horizontal="right"/>
      <protection hidden="1"/>
    </xf>
    <xf numFmtId="165" fontId="4" fillId="0" borderId="0" xfId="2" applyFont="1" applyFill="1" applyAlignment="1" applyProtection="1">
      <alignment horizontal="right"/>
      <protection hidden="1"/>
    </xf>
    <xf numFmtId="165" fontId="4" fillId="0" borderId="0" xfId="0" applyNumberFormat="1" applyFont="1" applyAlignment="1" applyProtection="1">
      <alignment horizontal="center"/>
      <protection hidden="1"/>
    </xf>
    <xf numFmtId="0" fontId="0" fillId="0" borderId="0" xfId="0" applyProtection="1">
      <protection locked="0"/>
    </xf>
    <xf numFmtId="0" fontId="0" fillId="0" borderId="7" xfId="0" applyBorder="1" applyProtection="1">
      <protection locked="0"/>
    </xf>
    <xf numFmtId="0" fontId="3" fillId="6" borderId="20" xfId="0" applyFont="1" applyFill="1" applyBorder="1" applyProtection="1">
      <protection locked="0"/>
    </xf>
    <xf numFmtId="0" fontId="0" fillId="0" borderId="8" xfId="0" applyBorder="1" applyProtection="1">
      <protection locked="0"/>
    </xf>
    <xf numFmtId="0" fontId="0" fillId="14" borderId="18" xfId="0" applyFill="1" applyBorder="1" applyProtection="1">
      <protection locked="0"/>
    </xf>
    <xf numFmtId="173" fontId="0" fillId="14" borderId="18" xfId="0" applyNumberFormat="1" applyFill="1" applyBorder="1" applyProtection="1">
      <protection locked="0"/>
    </xf>
    <xf numFmtId="0" fontId="0" fillId="6" borderId="18" xfId="0" applyFill="1" applyBorder="1" applyProtection="1">
      <protection locked="0"/>
    </xf>
    <xf numFmtId="170" fontId="0" fillId="14" borderId="39" xfId="0" applyNumberFormat="1" applyFill="1" applyBorder="1" applyProtection="1">
      <protection locked="0"/>
    </xf>
    <xf numFmtId="170" fontId="0" fillId="14" borderId="36" xfId="0" applyNumberFormat="1" applyFill="1" applyBorder="1" applyProtection="1">
      <protection locked="0"/>
    </xf>
    <xf numFmtId="0" fontId="0" fillId="0" borderId="24" xfId="0" applyBorder="1" applyProtection="1">
      <protection locked="0"/>
    </xf>
    <xf numFmtId="0" fontId="0" fillId="0" borderId="10" xfId="0" applyBorder="1" applyProtection="1">
      <protection locked="0"/>
    </xf>
    <xf numFmtId="0" fontId="0" fillId="0" borderId="0" xfId="0" quotePrefix="1" applyProtection="1">
      <protection locked="0"/>
    </xf>
    <xf numFmtId="0" fontId="8" fillId="0" borderId="6" xfId="0" applyFont="1" applyBorder="1" applyAlignment="1">
      <alignment horizontal="left"/>
    </xf>
    <xf numFmtId="0" fontId="6" fillId="0" borderId="33" xfId="4" applyBorder="1"/>
    <xf numFmtId="0" fontId="9" fillId="0" borderId="34" xfId="4" applyFont="1" applyBorder="1"/>
    <xf numFmtId="0" fontId="9" fillId="0" borderId="7" xfId="4" applyFont="1" applyBorder="1"/>
    <xf numFmtId="172" fontId="9" fillId="0" borderId="7" xfId="4" applyNumberFormat="1" applyFont="1" applyBorder="1"/>
    <xf numFmtId="170" fontId="9" fillId="0" borderId="7" xfId="0" applyNumberFormat="1" applyFont="1" applyBorder="1" applyAlignment="1">
      <alignment horizontal="right" vertical="center"/>
    </xf>
    <xf numFmtId="0" fontId="0" fillId="0" borderId="24" xfId="0" applyBorder="1"/>
    <xf numFmtId="0" fontId="0" fillId="0" borderId="10" xfId="0" applyBorder="1"/>
    <xf numFmtId="165" fontId="14" fillId="0" borderId="0" xfId="2" applyFont="1" applyFill="1" applyAlignment="1" applyProtection="1">
      <alignment horizontal="center"/>
      <protection locked="0"/>
    </xf>
    <xf numFmtId="165" fontId="0" fillId="0" borderId="0" xfId="0" applyNumberFormat="1" applyProtection="1">
      <protection locked="0"/>
    </xf>
    <xf numFmtId="0" fontId="0" fillId="6" borderId="20" xfId="0" applyFill="1" applyBorder="1" applyProtection="1">
      <protection hidden="1"/>
    </xf>
    <xf numFmtId="0" fontId="3" fillId="6" borderId="20" xfId="0" applyFont="1" applyFill="1" applyBorder="1" applyProtection="1">
      <protection hidden="1"/>
    </xf>
    <xf numFmtId="0" fontId="3" fillId="6" borderId="18" xfId="0" applyFont="1" applyFill="1" applyBorder="1" applyAlignment="1" applyProtection="1">
      <alignment horizontal="center"/>
      <protection hidden="1"/>
    </xf>
    <xf numFmtId="0" fontId="4" fillId="0" borderId="0" xfId="0" applyFont="1" applyAlignment="1" applyProtection="1">
      <alignment horizontal="center" vertical="center"/>
      <protection hidden="1"/>
    </xf>
    <xf numFmtId="0" fontId="14" fillId="0" borderId="0" xfId="0" applyFont="1" applyAlignment="1" applyProtection="1">
      <alignment horizontal="center" vertical="center" wrapText="1"/>
      <protection hidden="1"/>
    </xf>
    <xf numFmtId="0" fontId="4" fillId="0" borderId="0" xfId="0" applyFont="1" applyProtection="1">
      <protection hidden="1"/>
    </xf>
    <xf numFmtId="0" fontId="7" fillId="0" borderId="0" xfId="0" applyFont="1" applyProtection="1">
      <protection hidden="1"/>
    </xf>
    <xf numFmtId="0" fontId="0" fillId="0" borderId="0" xfId="0" applyProtection="1">
      <protection hidden="1"/>
    </xf>
    <xf numFmtId="165" fontId="0" fillId="0" borderId="0" xfId="2" applyFont="1" applyProtection="1">
      <protection hidden="1"/>
    </xf>
    <xf numFmtId="0" fontId="24" fillId="0" borderId="0" xfId="0" applyFont="1" applyProtection="1">
      <protection hidden="1"/>
    </xf>
    <xf numFmtId="0" fontId="15" fillId="0" borderId="37" xfId="6" applyNumberFormat="1" applyFont="1" applyFill="1" applyBorder="1" applyAlignment="1" applyProtection="1">
      <alignment horizontal="left" vertical="center"/>
      <protection hidden="1"/>
    </xf>
    <xf numFmtId="9" fontId="14" fillId="0" borderId="0" xfId="3" applyFont="1" applyFill="1" applyAlignment="1" applyProtection="1">
      <alignment horizontal="right"/>
      <protection hidden="1"/>
    </xf>
    <xf numFmtId="0" fontId="4" fillId="9" borderId="3" xfId="0" applyFont="1" applyFill="1" applyBorder="1" applyProtection="1">
      <protection hidden="1"/>
    </xf>
    <xf numFmtId="165" fontId="4" fillId="9" borderId="3" xfId="2" applyFont="1" applyFill="1" applyBorder="1" applyProtection="1">
      <protection hidden="1"/>
    </xf>
    <xf numFmtId="176" fontId="0" fillId="14" borderId="18" xfId="0" applyNumberFormat="1" applyFill="1" applyBorder="1" applyAlignment="1" applyProtection="1">
      <alignment horizontal="center"/>
      <protection locked="0"/>
    </xf>
    <xf numFmtId="176" fontId="0" fillId="2" borderId="18" xfId="0" applyNumberFormat="1" applyFill="1" applyBorder="1" applyAlignment="1" applyProtection="1">
      <alignment horizontal="center"/>
      <protection hidden="1"/>
    </xf>
    <xf numFmtId="0" fontId="27" fillId="11" borderId="0" xfId="0" applyFont="1" applyFill="1"/>
    <xf numFmtId="167" fontId="4" fillId="11" borderId="0" xfId="7" applyNumberFormat="1" applyFont="1" applyFill="1"/>
    <xf numFmtId="167" fontId="0" fillId="0" borderId="0" xfId="7" applyNumberFormat="1" applyFont="1"/>
    <xf numFmtId="9" fontId="4" fillId="11" borderId="0" xfId="0" applyNumberFormat="1" applyFont="1" applyFill="1"/>
    <xf numFmtId="0" fontId="29" fillId="0" borderId="0" xfId="0" applyFont="1"/>
    <xf numFmtId="167" fontId="0" fillId="0" borderId="5" xfId="7" applyNumberFormat="1" applyFont="1" applyBorder="1"/>
    <xf numFmtId="167" fontId="6" fillId="0" borderId="4" xfId="7" applyNumberFormat="1" applyFont="1" applyBorder="1" applyAlignment="1">
      <alignment horizontal="center"/>
    </xf>
    <xf numFmtId="174" fontId="0" fillId="0" borderId="5" xfId="7" applyNumberFormat="1" applyFont="1" applyBorder="1"/>
    <xf numFmtId="167" fontId="6" fillId="0" borderId="4" xfId="7" applyNumberFormat="1" applyFont="1" applyBorder="1"/>
    <xf numFmtId="167" fontId="6" fillId="0" borderId="0" xfId="7" applyNumberFormat="1" applyFont="1" applyBorder="1"/>
    <xf numFmtId="167" fontId="0" fillId="0" borderId="5" xfId="7" applyNumberFormat="1" applyFont="1" applyBorder="1" applyAlignment="1">
      <alignment horizontal="center"/>
    </xf>
    <xf numFmtId="167" fontId="6" fillId="0" borderId="5" xfId="7" applyNumberFormat="1" applyFont="1" applyBorder="1"/>
    <xf numFmtId="167" fontId="0" fillId="0" borderId="0" xfId="7" applyNumberFormat="1" applyFont="1" applyBorder="1"/>
    <xf numFmtId="0" fontId="4" fillId="0" borderId="5" xfId="0" applyFont="1" applyBorder="1"/>
    <xf numFmtId="0" fontId="0" fillId="16" borderId="5" xfId="0" applyFill="1" applyBorder="1" applyAlignment="1">
      <alignment horizontal="center"/>
    </xf>
    <xf numFmtId="167" fontId="0" fillId="0" borderId="5" xfId="7" applyNumberFormat="1" applyFont="1" applyFill="1" applyBorder="1" applyAlignment="1">
      <alignment horizontal="center"/>
    </xf>
    <xf numFmtId="167" fontId="6" fillId="0" borderId="0" xfId="7" applyNumberFormat="1" applyFont="1" applyFill="1" applyBorder="1"/>
    <xf numFmtId="167" fontId="6" fillId="0" borderId="5" xfId="7" applyNumberFormat="1" applyFont="1" applyFill="1" applyBorder="1" applyAlignment="1">
      <alignment horizontal="center"/>
    </xf>
    <xf numFmtId="167" fontId="0" fillId="0" borderId="9" xfId="7" applyNumberFormat="1" applyFont="1" applyBorder="1"/>
    <xf numFmtId="42" fontId="14" fillId="12" borderId="0" xfId="7" applyNumberFormat="1" applyFont="1" applyFill="1" applyBorder="1"/>
    <xf numFmtId="167" fontId="3" fillId="12" borderId="0" xfId="7" applyNumberFormat="1" applyFont="1" applyFill="1"/>
    <xf numFmtId="42" fontId="0" fillId="0" borderId="0" xfId="0" applyNumberFormat="1"/>
    <xf numFmtId="167" fontId="3" fillId="17" borderId="5" xfId="7" applyNumberFormat="1" applyFont="1" applyFill="1" applyBorder="1"/>
    <xf numFmtId="167" fontId="0" fillId="0" borderId="4" xfId="7" applyNumberFormat="1" applyFont="1" applyBorder="1"/>
    <xf numFmtId="42" fontId="7" fillId="0" borderId="0" xfId="7" applyNumberFormat="1" applyFont="1" applyFill="1" applyBorder="1"/>
    <xf numFmtId="167" fontId="6" fillId="0" borderId="5" xfId="7" applyNumberFormat="1" applyFont="1" applyFill="1" applyBorder="1"/>
    <xf numFmtId="167" fontId="6" fillId="0" borderId="9" xfId="7" applyNumberFormat="1" applyFont="1" applyFill="1" applyBorder="1" applyAlignment="1">
      <alignment horizontal="center"/>
    </xf>
    <xf numFmtId="174" fontId="0" fillId="0" borderId="9" xfId="7" applyNumberFormat="1" applyFont="1" applyBorder="1"/>
    <xf numFmtId="167" fontId="6" fillId="0" borderId="9" xfId="7" applyNumberFormat="1" applyFont="1" applyBorder="1"/>
    <xf numFmtId="170" fontId="8" fillId="3" borderId="10" xfId="0" applyNumberFormat="1" applyFont="1" applyFill="1" applyBorder="1" applyAlignment="1">
      <alignment horizontal="right" vertical="center"/>
    </xf>
    <xf numFmtId="170" fontId="8" fillId="15" borderId="7" xfId="0" applyNumberFormat="1" applyFont="1" applyFill="1" applyBorder="1" applyAlignment="1">
      <alignment horizontal="right" vertical="center"/>
    </xf>
    <xf numFmtId="0" fontId="3" fillId="0" borderId="0" xfId="0" applyFont="1"/>
    <xf numFmtId="0" fontId="6" fillId="18" borderId="5" xfId="0" applyFont="1" applyFill="1" applyBorder="1"/>
    <xf numFmtId="2" fontId="0" fillId="18" borderId="7" xfId="0" applyNumberFormat="1" applyFill="1" applyBorder="1" applyAlignment="1">
      <alignment horizontal="center"/>
    </xf>
    <xf numFmtId="0" fontId="6" fillId="0" borderId="0" xfId="0" applyFont="1" applyAlignment="1">
      <alignment horizontal="center"/>
    </xf>
    <xf numFmtId="0" fontId="4" fillId="11" borderId="0" xfId="0" applyFont="1" applyFill="1" applyAlignment="1">
      <alignment horizontal="center"/>
    </xf>
    <xf numFmtId="0" fontId="27" fillId="11" borderId="0" xfId="0" applyFont="1" applyFill="1" applyAlignment="1">
      <alignment horizontal="center"/>
    </xf>
    <xf numFmtId="0" fontId="6" fillId="0" borderId="0" xfId="0" applyFont="1" applyAlignment="1">
      <alignment wrapText="1"/>
    </xf>
    <xf numFmtId="0" fontId="6" fillId="0" borderId="0" xfId="0" applyFont="1"/>
    <xf numFmtId="0" fontId="25" fillId="0" borderId="0" xfId="0" applyFont="1" applyAlignment="1" applyProtection="1">
      <alignment horizontal="left" vertical="center" wrapText="1"/>
      <protection locked="0"/>
    </xf>
    <xf numFmtId="0" fontId="3" fillId="6" borderId="38" xfId="0" applyFont="1" applyFill="1" applyBorder="1" applyAlignment="1" applyProtection="1">
      <alignment horizontal="left"/>
      <protection hidden="1"/>
    </xf>
    <xf numFmtId="0" fontId="3" fillId="6" borderId="39" xfId="0" applyFont="1" applyFill="1" applyBorder="1" applyAlignment="1" applyProtection="1">
      <alignment horizontal="left"/>
      <protection hidden="1"/>
    </xf>
    <xf numFmtId="0" fontId="3" fillId="6" borderId="35" xfId="0" applyFont="1" applyFill="1" applyBorder="1" applyAlignment="1" applyProtection="1">
      <alignment horizontal="left"/>
      <protection hidden="1"/>
    </xf>
    <xf numFmtId="0" fontId="3" fillId="6" borderId="36" xfId="0" applyFont="1" applyFill="1" applyBorder="1" applyAlignment="1" applyProtection="1">
      <alignment horizontal="left"/>
      <protection hidden="1"/>
    </xf>
    <xf numFmtId="0" fontId="17" fillId="7" borderId="1" xfId="0" applyFont="1" applyFill="1" applyBorder="1" applyAlignment="1" applyProtection="1">
      <alignment horizontal="center"/>
      <protection locked="0"/>
    </xf>
    <xf numFmtId="0" fontId="17" fillId="7" borderId="40" xfId="0" applyFont="1" applyFill="1" applyBorder="1" applyAlignment="1" applyProtection="1">
      <alignment horizontal="center"/>
      <protection locked="0"/>
    </xf>
    <xf numFmtId="0" fontId="17" fillId="7" borderId="2" xfId="0" applyFont="1" applyFill="1" applyBorder="1" applyAlignment="1" applyProtection="1">
      <alignment horizontal="center"/>
      <protection locked="0"/>
    </xf>
    <xf numFmtId="0" fontId="13" fillId="6" borderId="6" xfId="0" applyFont="1" applyFill="1" applyBorder="1" applyAlignment="1" applyProtection="1">
      <alignment horizontal="center" vertical="top"/>
      <protection hidden="1"/>
    </xf>
    <xf numFmtId="0" fontId="13" fillId="6" borderId="33" xfId="0" applyFont="1" applyFill="1" applyBorder="1" applyAlignment="1" applyProtection="1">
      <alignment horizontal="center" vertical="top"/>
      <protection hidden="1"/>
    </xf>
    <xf numFmtId="0" fontId="13" fillId="6" borderId="34" xfId="0" applyFont="1" applyFill="1" applyBorder="1" applyAlignment="1" applyProtection="1">
      <alignment horizontal="center" vertical="top"/>
      <protection hidden="1"/>
    </xf>
    <xf numFmtId="0" fontId="3" fillId="6" borderId="18" xfId="0" applyFont="1" applyFill="1" applyBorder="1" applyAlignment="1" applyProtection="1">
      <alignment horizontal="center"/>
      <protection hidden="1"/>
    </xf>
    <xf numFmtId="0" fontId="0" fillId="6" borderId="18" xfId="0" applyFill="1" applyBorder="1" applyAlignment="1" applyProtection="1">
      <alignment horizontal="left"/>
      <protection hidden="1"/>
    </xf>
    <xf numFmtId="0" fontId="8" fillId="8" borderId="44" xfId="4" applyFont="1" applyFill="1" applyBorder="1" applyAlignment="1">
      <alignment horizontal="center"/>
    </xf>
    <xf numFmtId="0" fontId="8" fillId="8" borderId="45" xfId="4" applyFont="1" applyFill="1" applyBorder="1" applyAlignment="1">
      <alignment horizontal="center"/>
    </xf>
    <xf numFmtId="0" fontId="8" fillId="8" borderId="46" xfId="4" applyFont="1" applyFill="1" applyBorder="1" applyAlignment="1">
      <alignment horizontal="center"/>
    </xf>
    <xf numFmtId="0" fontId="8" fillId="8" borderId="12" xfId="4" applyFont="1" applyFill="1" applyBorder="1" applyAlignment="1">
      <alignment horizontal="center"/>
    </xf>
    <xf numFmtId="0" fontId="8" fillId="8" borderId="13" xfId="4" applyFont="1" applyFill="1" applyBorder="1" applyAlignment="1">
      <alignment horizontal="center"/>
    </xf>
    <xf numFmtId="0" fontId="8" fillId="8" borderId="14" xfId="4" applyFont="1" applyFill="1" applyBorder="1" applyAlignment="1">
      <alignment horizontal="center"/>
    </xf>
    <xf numFmtId="0" fontId="8" fillId="8" borderId="15" xfId="4" applyFont="1" applyFill="1" applyBorder="1" applyAlignment="1">
      <alignment horizontal="center"/>
    </xf>
    <xf numFmtId="0" fontId="8" fillId="8" borderId="16" xfId="4" applyFont="1" applyFill="1" applyBorder="1" applyAlignment="1">
      <alignment horizontal="center"/>
    </xf>
    <xf numFmtId="0" fontId="8" fillId="8" borderId="17" xfId="4" applyFont="1" applyFill="1" applyBorder="1" applyAlignment="1">
      <alignment horizontal="center"/>
    </xf>
    <xf numFmtId="0" fontId="5" fillId="8" borderId="12" xfId="4" applyFont="1" applyFill="1" applyBorder="1" applyAlignment="1">
      <alignment horizontal="center"/>
    </xf>
    <xf numFmtId="0" fontId="5" fillId="8" borderId="13" xfId="4" applyFont="1" applyFill="1" applyBorder="1" applyAlignment="1">
      <alignment horizontal="center"/>
    </xf>
    <xf numFmtId="0" fontId="5" fillId="8" borderId="14" xfId="4" applyFont="1" applyFill="1" applyBorder="1" applyAlignment="1">
      <alignment horizontal="center"/>
    </xf>
    <xf numFmtId="0" fontId="8" fillId="8" borderId="15" xfId="4" applyFont="1" applyFill="1" applyBorder="1" applyAlignment="1">
      <alignment horizontal="center" vertical="center"/>
    </xf>
    <xf numFmtId="0" fontId="8" fillId="8" borderId="17" xfId="4" applyFont="1" applyFill="1" applyBorder="1" applyAlignment="1">
      <alignment horizontal="center" vertical="center"/>
    </xf>
    <xf numFmtId="0" fontId="11" fillId="3" borderId="23" xfId="0" applyFont="1" applyFill="1" applyBorder="1" applyAlignment="1">
      <alignment horizontal="center"/>
    </xf>
    <xf numFmtId="0" fontId="11" fillId="3" borderId="0" xfId="0" applyFont="1" applyFill="1" applyAlignment="1">
      <alignment horizontal="center"/>
    </xf>
    <xf numFmtId="0" fontId="3" fillId="10" borderId="0" xfId="0" applyFont="1" applyFill="1" applyAlignment="1">
      <alignment horizontal="left"/>
    </xf>
    <xf numFmtId="0" fontId="3" fillId="10" borderId="26" xfId="0" applyFont="1" applyFill="1" applyBorder="1" applyAlignment="1">
      <alignment horizontal="left"/>
    </xf>
    <xf numFmtId="0" fontId="3" fillId="10" borderId="1" xfId="0" applyFont="1" applyFill="1" applyBorder="1" applyAlignment="1">
      <alignment horizontal="left"/>
    </xf>
    <xf numFmtId="0" fontId="3" fillId="10" borderId="40" xfId="0" applyFont="1" applyFill="1" applyBorder="1" applyAlignment="1">
      <alignment horizontal="left"/>
    </xf>
    <xf numFmtId="0" fontId="3" fillId="10" borderId="2" xfId="0" applyFont="1" applyFill="1" applyBorder="1" applyAlignment="1">
      <alignment horizontal="left"/>
    </xf>
    <xf numFmtId="0" fontId="12" fillId="8" borderId="31" xfId="0" applyFont="1" applyFill="1" applyBorder="1" applyAlignment="1">
      <alignment horizontal="center"/>
    </xf>
    <xf numFmtId="0" fontId="12" fillId="8" borderId="32" xfId="0" applyFont="1" applyFill="1" applyBorder="1" applyAlignment="1">
      <alignment horizontal="center"/>
    </xf>
    <xf numFmtId="0" fontId="12" fillId="8" borderId="30" xfId="0" applyFont="1" applyFill="1" applyBorder="1" applyAlignment="1">
      <alignment horizontal="center"/>
    </xf>
    <xf numFmtId="0" fontId="12" fillId="3" borderId="23" xfId="0" applyFont="1" applyFill="1" applyBorder="1" applyAlignment="1">
      <alignment horizontal="center"/>
    </xf>
    <xf numFmtId="0" fontId="12" fillId="3" borderId="0" xfId="0" applyFont="1" applyFill="1" applyAlignment="1">
      <alignment horizontal="center"/>
    </xf>
    <xf numFmtId="0" fontId="12" fillId="3" borderId="19" xfId="0" applyFont="1" applyFill="1" applyBorder="1" applyAlignment="1">
      <alignment horizontal="center"/>
    </xf>
    <xf numFmtId="0" fontId="0" fillId="8" borderId="16" xfId="0" applyFill="1" applyBorder="1"/>
    <xf numFmtId="0" fontId="0" fillId="8" borderId="17" xfId="0" applyFill="1" applyBorder="1"/>
    <xf numFmtId="0" fontId="19" fillId="13" borderId="0" xfId="4" applyFont="1" applyFill="1" applyAlignment="1">
      <alignment horizontal="right"/>
    </xf>
    <xf numFmtId="0" fontId="22" fillId="13" borderId="6" xfId="4" applyFont="1" applyFill="1" applyBorder="1" applyAlignment="1">
      <alignment horizontal="center" vertical="center"/>
    </xf>
    <xf numFmtId="0" fontId="22" fillId="13" borderId="33" xfId="4" applyFont="1" applyFill="1" applyBorder="1" applyAlignment="1">
      <alignment horizontal="center" vertical="center"/>
    </xf>
    <xf numFmtId="0" fontId="22" fillId="13" borderId="34" xfId="4" applyFont="1" applyFill="1" applyBorder="1" applyAlignment="1">
      <alignment horizontal="center" vertical="center"/>
    </xf>
  </cellXfs>
  <cellStyles count="8">
    <cellStyle name="Milliers" xfId="1" builtinId="3"/>
    <cellStyle name="Milliers 2" xfId="6" xr:uid="{EA192BD2-C7C7-444F-AFEC-33140BAE239B}"/>
    <cellStyle name="Monétaire" xfId="2" builtinId="4"/>
    <cellStyle name="Monétaire 2" xfId="7" xr:uid="{BE6F18D2-3287-4078-B9CB-D1CD0F07F95E}"/>
    <cellStyle name="Normal" xfId="0" builtinId="0"/>
    <cellStyle name="Normal 2" xfId="4" xr:uid="{6F2BC21A-6A49-4AF6-85EB-8A42F8B9CFD3}"/>
    <cellStyle name="Pourcentage" xfId="3" builtinId="5"/>
    <cellStyle name="Pourcentage 2" xfId="5" xr:uid="{39E8DF58-27D9-4770-BD2F-155EB1883DF5}"/>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theme" Target="theme/theme1.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3</xdr:col>
      <xdr:colOff>112607</xdr:colOff>
      <xdr:row>24</xdr:row>
      <xdr:rowOff>114513</xdr:rowOff>
    </xdr:from>
    <xdr:to>
      <xdr:col>4</xdr:col>
      <xdr:colOff>433916</xdr:colOff>
      <xdr:row>27</xdr:row>
      <xdr:rowOff>125096</xdr:rowOff>
    </xdr:to>
    <xdr:sp macro="[0]!Effacer" textlink="">
      <xdr:nvSpPr>
        <xdr:cNvPr id="4" name="Rectangle : en biseau 3">
          <a:extLst>
            <a:ext uri="{FF2B5EF4-FFF2-40B4-BE49-F238E27FC236}">
              <a16:creationId xmlns:a16="http://schemas.microsoft.com/office/drawing/2014/main" id="{D37A309A-0C2B-BA88-D20B-3F0FEBE46D01}"/>
            </a:ext>
          </a:extLst>
        </xdr:cNvPr>
        <xdr:cNvSpPr/>
      </xdr:nvSpPr>
      <xdr:spPr>
        <a:xfrm>
          <a:off x="3414607" y="7607513"/>
          <a:ext cx="1485476" cy="550333"/>
        </a:xfrm>
        <a:prstGeom prst="beve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CA" sz="1200" b="1" kern="1200">
              <a:solidFill>
                <a:sysClr val="windowText" lastClr="000000"/>
              </a:solidFill>
            </a:rPr>
            <a:t>Initialiser</a:t>
          </a:r>
          <a:endParaRPr lang="fr-CA" sz="1100" b="1" kern="12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65P005BRS1\profils$\MFA-DGOR-DCSR\PUBLIC\1000%20Services%20de%20garde\1003%20D&#233;veloppement%20des%20places\Suivis%20mensuels\2015-2016\MAJ%202015-05-31\Projets%20autorises%20et%20places%20en%20realisation%20au%2030%20avril%202015%20-%20Synth&#232;se%20VF.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l065p001app04.mes.reseau.intra/MFA-DGOR-DCSR/PUBLIC/1000%20Services%20de%20garde/1003%20D&#233;veloppement%20des%20places/Etat%20realisation%20des%20places/Etat%20de%20r&#233;alisation%20des%20places/!Projets%20autorises%20et%20places%20en%20realisation%20au%2030%20septembre%202014.xlsx?3295E29C" TargetMode="External"/><Relationship Id="rId1" Type="http://schemas.openxmlformats.org/officeDocument/2006/relationships/externalLinkPath" Target="file:///\\3295E29C\!Projets%20autorises%20et%20places%20en%20realisation%20au%2030%20septembre%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065r06c06par1\prive\MFA-DGOR-DCSR\PUBLIC\1000%20Services%20de%20garde\1003%20D&#233;veloppement%20des%20places\Suivis%20mensuels\2015-2016\MAJ%202015-10-31\Docs%20Max\Lettres%20re&#231;ues%20-%20Analyse%20Conf_2013_2015_11_02.xls"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spgouvqc.sharepoint.com/teams/MFA-MFA-DFSGEE-Financementdesinfrastructures/Documents%20partages/R&#232;gles%20budg&#233;taires%20PFI/Les%20r&#232;gles%20budg&#233;taires/RB%202026-2027/Outils/PFI-cautomatis&#233;-protege_RB-26-27-SMFIA-MAJ_2026-06-10.xlsm" TargetMode="External"/><Relationship Id="rId2" Type="http://schemas.microsoft.com/office/2019/04/relationships/externalLinkLongPath" Target="https://spgouvqc.sharepoint.com/teams/MFA-MFA-DFSGEE-Financementdesinfrastructures/Documents%20partages/R&#232;gles%20budg&#233;taires%20PFI/Les%20r&#232;gles%20budg&#233;taires/RB%202026-2027/Outils/PFI-cautomatis&#233;-protege_RB-26-27-SMFIA-MAJ_2026-06-10.xlsm?2DC7C133" TargetMode="External"/><Relationship Id="rId1" Type="http://schemas.openxmlformats.org/officeDocument/2006/relationships/externalLinkPath" Target="file:///\\2DC7C133\PFI-cautomatis&#233;-protege_RB-26-27-SMFIA-MAJ_2026-06-10.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spgouvqc.sharepoint.com/teams/MFA-MFA-DFSGEE-Financementdesinfrastructures/Documents%20partages/R&#232;gles%20budg&#233;taires%20PFI/Les%20r&#232;gles%20budg&#233;taires/RB%202026-2027/RB-PFI-Baremes_fevrier%202026-MAJ%202026-2027.xlsx" TargetMode="External"/><Relationship Id="rId1" Type="http://schemas.openxmlformats.org/officeDocument/2006/relationships/externalLinkPath" Target="https://spgouvqc.sharepoint.com/teams/MFA-MFA-DFSGEE-Financementdesinfrastructures/Documents%20partages/R&#232;gles%20budg&#233;taires%20PFI/Les%20r&#232;gles%20budg&#233;taires/RB%202026-2027/RB-PFI-Baremes_fevrier%202026-MAJ%202026-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Feuil2"/>
      <sheetName val="Liste des places en réalisation"/>
      <sheetName val="Sommaire par type et nature"/>
      <sheetName val="Sommaire par type de travaux"/>
      <sheetName val="Sommaire par type de travaux VF"/>
      <sheetName val="Liste Valeurs"/>
      <sheetName val="Réalisation planifiée_ADP 2013 "/>
      <sheetName val="DRCNEQ"/>
      <sheetName val="DRCSQ"/>
      <sheetName val="DRONQ"/>
      <sheetName val="DRM"/>
      <sheetName val="Liste"/>
      <sheetName val="Menu déroulant"/>
      <sheetName val="92-95"/>
      <sheetName val="Montage financier"/>
    </sheetNames>
    <sheetDataSet>
      <sheetData sheetId="0" refreshError="1"/>
      <sheetData sheetId="1" refreshError="1"/>
      <sheetData sheetId="2" refreshError="1"/>
      <sheetData sheetId="3" refreshError="1"/>
      <sheetData sheetId="4" refreshError="1"/>
      <sheetData sheetId="5" refreshError="1"/>
      <sheetData sheetId="6">
        <row r="3">
          <cell r="A3" t="str">
            <v>Aménagement - location</v>
          </cell>
        </row>
        <row r="4">
          <cell r="A4" t="str">
            <v>Réaménagement - location</v>
          </cell>
        </row>
        <row r="5">
          <cell r="A5" t="str">
            <v>Construction - installation</v>
          </cell>
        </row>
        <row r="6">
          <cell r="A6" t="str">
            <v>Agrandissement -installation</v>
          </cell>
        </row>
        <row r="7">
          <cell r="A7" t="str">
            <v>Réaménagement -installation</v>
          </cell>
        </row>
        <row r="8">
          <cell r="A8" t="str">
            <v>Sans réaménagement</v>
          </cell>
        </row>
        <row r="9">
          <cell r="A9" t="str">
            <v>Achat et réaménagement - bâtiment</v>
          </cell>
        </row>
        <row r="10">
          <cell r="A10" t="str">
            <v>Changement de localisation</v>
          </cell>
        </row>
        <row r="11">
          <cell r="A11" t="str">
            <v>Non déterminé</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des places en réalisation"/>
      <sheetName val="Sommaire par type et nature"/>
      <sheetName val="Sommaire par type de travaux"/>
      <sheetName val="Sommaire par type de travaux VF"/>
      <sheetName val="Liste Valeurs"/>
      <sheetName val="Réalisation planifiée_ADP 2013 "/>
      <sheetName val="DRCNEQ"/>
      <sheetName val="DRCSQ"/>
      <sheetName val="DRONQ"/>
      <sheetName val="DRM"/>
      <sheetName val="Feuil1"/>
      <sheetName val="Feuil2"/>
      <sheetName val="Liste NE PAS EFFACER"/>
      <sheetName val="Montage financier"/>
      <sheetName val="Annexe 3_coûts détaillés"/>
    </sheetNames>
    <sheetDataSet>
      <sheetData sheetId="0"/>
      <sheetData sheetId="1"/>
      <sheetData sheetId="2"/>
      <sheetData sheetId="3"/>
      <sheetData sheetId="4">
        <row r="3">
          <cell r="A3" t="str">
            <v>Aménagement - location</v>
          </cell>
          <cell r="B3" t="str">
            <v>Oui</v>
          </cell>
        </row>
        <row r="4">
          <cell r="B4" t="str">
            <v>Non</v>
          </cell>
        </row>
        <row r="5">
          <cell r="B5" t="str">
            <v>Non déterminé</v>
          </cell>
        </row>
      </sheetData>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sheetName val="Macro1"/>
      <sheetName val="Annexe 3_coûts détaillés"/>
      <sheetName val="Annexe 10"/>
    </sheetNames>
    <sheetDataSet>
      <sheetData sheetId="0"/>
      <sheetData sheetId="1">
        <row r="148">
          <cell r="A148" t="str">
            <v>Recover</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ynthèse 31 juil 2016"/>
      <sheetName val="Synthèse 2016-09-30"/>
      <sheetName val="Synthèse dynamique oct 2016"/>
      <sheetName val="29 février 2020 étapes"/>
      <sheetName val="Table des matières"/>
      <sheetName val="Choisir le type de projet"/>
      <sheetName val="5,1"/>
      <sheetName val="5,2"/>
      <sheetName val="5,3"/>
      <sheetName val="5,4"/>
      <sheetName val="5,5"/>
      <sheetName val="5,6"/>
      <sheetName val="5,7"/>
      <sheetName val="5,8"/>
      <sheetName val="5,9"/>
      <sheetName val="5,10"/>
      <sheetName val="RB PFI 2026-2027"/>
      <sheetName val="Taux"/>
      <sheetName val="Base"/>
      <sheetName val="Poupons"/>
      <sheetName val="Multi"/>
      <sheetName val="Autres enveloppes"/>
      <sheetName val="Appel 2011 au dev et Réal"/>
      <sheetName val="Appel 2013 - Au dév - En réal"/>
      <sheetName val="S. dynamique 2016-05-31"/>
      <sheetName val="Synthèse-PFI 50% Tisserand 2 pr"/>
      <sheetName val="Synthèse-PFI 50%"/>
      <sheetName val="Synthèse complète"/>
      <sheetName val="2011"/>
      <sheetName val="2013"/>
      <sheetName val="Feuil2"/>
      <sheetName val="Étapes2008_Autoch 08 2011 2015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4">
          <cell r="S114">
            <v>22053</v>
          </cell>
          <cell r="T114">
            <v>24547</v>
          </cell>
        </row>
      </sheetData>
      <sheetData sheetId="19"/>
      <sheetData sheetId="20">
        <row r="19">
          <cell r="T19">
            <v>3423</v>
          </cell>
          <cell r="U19">
            <v>3810.0000000000005</v>
          </cell>
        </row>
      </sheetData>
      <sheetData sheetId="21">
        <row r="6">
          <cell r="V6">
            <v>1137</v>
          </cell>
        </row>
        <row r="7">
          <cell r="V7">
            <v>285</v>
          </cell>
        </row>
        <row r="8">
          <cell r="V8">
            <v>1137</v>
          </cell>
        </row>
      </sheetData>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ux"/>
      <sheetName val="Taux 1 (2)"/>
      <sheetName val="Base"/>
      <sheetName val="Poupons"/>
      <sheetName val="Multi"/>
      <sheetName val="Autres enveloppes"/>
      <sheetName val="Barèmes_HP"/>
      <sheetName val="Annexes_RB"/>
      <sheetName val="Feuil1"/>
    </sheetNames>
    <sheetDataSet>
      <sheetData sheetId="0">
        <row r="88">
          <cell r="B88">
            <v>4.53E-2</v>
          </cell>
        </row>
      </sheetData>
      <sheetData sheetId="1" refreshError="1"/>
      <sheetData sheetId="2" refreshError="1"/>
      <sheetData sheetId="3" refreshError="1"/>
      <sheetData sheetId="4" refreshError="1"/>
      <sheetData sheetId="5">
        <row r="7">
          <cell r="V7">
            <v>285</v>
          </cell>
        </row>
      </sheetData>
      <sheetData sheetId="6"/>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Quevedo Angel, Aura Cecilia" id="{287C5F14-79A9-4C23-978D-3DB96333632E}" userId="S::AuraCecilia.QuevedoAngel@mfa.gouv.qc.ca::541d43a8-1981-43c9-bf21-c3e524ce187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7" dT="2025-03-14T15:41:58.06" personId="{287C5F14-79A9-4C23-978D-3DB96333632E}" id="{0B7D503A-451A-4149-B044-A91AC6707F3B}">
    <text>4.3 RB 2025-2026</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B1:O40"/>
  <sheetViews>
    <sheetView tabSelected="1" zoomScale="90" zoomScaleNormal="90" workbookViewId="0">
      <selection activeCell="E22" activeCellId="8" sqref="C8:D9 C12 C14 C16 C18 F14 F16 E21 E22 B4:L4"/>
    </sheetView>
  </sheetViews>
  <sheetFormatPr baseColWidth="10" defaultColWidth="9.140625" defaultRowHeight="15" x14ac:dyDescent="0.25"/>
  <cols>
    <col min="1" max="1" width="9.140625" style="169"/>
    <col min="2" max="2" width="23.5703125" style="169" customWidth="1"/>
    <col min="3" max="3" width="15.42578125" style="169" customWidth="1"/>
    <col min="4" max="4" width="16.85546875" style="169" customWidth="1"/>
    <col min="5" max="5" width="16.42578125" style="169" customWidth="1"/>
    <col min="6" max="10" width="9.140625" style="169"/>
    <col min="11" max="11" width="64.42578125" style="169" customWidth="1"/>
    <col min="12" max="12" width="23.42578125" style="169" customWidth="1"/>
    <col min="13" max="14" width="9.140625" style="169"/>
    <col min="15" max="15" width="14.42578125" style="169" bestFit="1" customWidth="1"/>
    <col min="16" max="16384" width="9.140625" style="169"/>
  </cols>
  <sheetData>
    <row r="1" spans="2:13" ht="72.75" customHeight="1" x14ac:dyDescent="0.25">
      <c r="B1" s="246" t="s">
        <v>173</v>
      </c>
      <c r="C1" s="246"/>
      <c r="D1" s="246"/>
      <c r="E1" s="246"/>
      <c r="F1" s="246"/>
      <c r="G1" s="246"/>
      <c r="H1" s="246"/>
      <c r="I1" s="246"/>
      <c r="J1" s="246"/>
      <c r="K1" s="246"/>
      <c r="L1" s="246"/>
    </row>
    <row r="2" spans="2:13" ht="147" customHeight="1" x14ac:dyDescent="0.25">
      <c r="B2" s="246" t="s">
        <v>180</v>
      </c>
      <c r="C2" s="246"/>
      <c r="D2" s="246"/>
      <c r="E2" s="246"/>
      <c r="F2" s="246"/>
      <c r="G2" s="246"/>
      <c r="H2" s="246"/>
      <c r="I2" s="246"/>
      <c r="J2" s="246"/>
      <c r="K2" s="246"/>
      <c r="L2" s="246"/>
    </row>
    <row r="3" spans="2:13" ht="15.75" thickBot="1" x14ac:dyDescent="0.3">
      <c r="M3" s="189"/>
    </row>
    <row r="4" spans="2:13" ht="47.25" customHeight="1" thickBot="1" x14ac:dyDescent="0.45">
      <c r="B4" s="251"/>
      <c r="C4" s="252"/>
      <c r="D4" s="252"/>
      <c r="E4" s="252"/>
      <c r="F4" s="252"/>
      <c r="G4" s="252"/>
      <c r="H4" s="252"/>
      <c r="I4" s="252"/>
      <c r="J4" s="252"/>
      <c r="K4" s="252"/>
      <c r="L4" s="253"/>
    </row>
    <row r="5" spans="2:13" ht="27.75" customHeight="1" thickBot="1" x14ac:dyDescent="0.3"/>
    <row r="6" spans="2:13" ht="26.25" customHeight="1" x14ac:dyDescent="0.25">
      <c r="B6" s="254" t="s">
        <v>62</v>
      </c>
      <c r="C6" s="255"/>
      <c r="D6" s="255"/>
      <c r="E6" s="255"/>
      <c r="F6" s="255"/>
      <c r="G6" s="255"/>
      <c r="H6" s="256"/>
      <c r="K6" s="194" t="s">
        <v>103</v>
      </c>
      <c r="L6" s="195" t="s">
        <v>104</v>
      </c>
    </row>
    <row r="7" spans="2:13" x14ac:dyDescent="0.25">
      <c r="B7" s="191" t="s">
        <v>174</v>
      </c>
      <c r="C7" s="193" t="s">
        <v>66</v>
      </c>
      <c r="D7" s="193" t="s">
        <v>67</v>
      </c>
      <c r="E7" s="193" t="s">
        <v>68</v>
      </c>
      <c r="H7" s="170"/>
      <c r="K7" s="196" t="s">
        <v>105</v>
      </c>
      <c r="L7" s="197"/>
    </row>
    <row r="8" spans="2:13" x14ac:dyDescent="0.25">
      <c r="B8" s="192" t="s">
        <v>63</v>
      </c>
      <c r="C8" s="205"/>
      <c r="D8" s="205"/>
      <c r="E8" s="206">
        <f>C8+D8</f>
        <v>0</v>
      </c>
      <c r="H8" s="170"/>
      <c r="K8" s="198" t="s">
        <v>166</v>
      </c>
      <c r="L8" s="199">
        <f>IFERROR(_xlfn.XLOOKUP(B4,macros!AK13:AK30,macros!AN13:AN30),0)</f>
        <v>0</v>
      </c>
    </row>
    <row r="9" spans="2:13" x14ac:dyDescent="0.25">
      <c r="B9" s="192" t="s">
        <v>64</v>
      </c>
      <c r="C9" s="205"/>
      <c r="D9" s="205"/>
      <c r="E9" s="206">
        <f>C9+D9</f>
        <v>0</v>
      </c>
      <c r="F9" s="180" t="s">
        <v>165</v>
      </c>
      <c r="H9" s="170"/>
      <c r="K9" s="159" t="s">
        <v>106</v>
      </c>
      <c r="L9" s="199">
        <f>IF(E10=0,0,_xlfn.XLOOKUP(B4,macros!AA4:AA23,macros!AD4:AD23))</f>
        <v>0</v>
      </c>
    </row>
    <row r="10" spans="2:13" x14ac:dyDescent="0.25">
      <c r="B10" s="192" t="s">
        <v>65</v>
      </c>
      <c r="C10" s="206">
        <f>C8+C9</f>
        <v>0</v>
      </c>
      <c r="D10" s="206">
        <f>D8+D9</f>
        <v>0</v>
      </c>
      <c r="E10" s="206">
        <f>C10+D10</f>
        <v>0</v>
      </c>
      <c r="H10" s="170"/>
      <c r="K10" s="159" t="s">
        <v>107</v>
      </c>
      <c r="L10" s="148">
        <f>IFERROR(_xlfn.XLOOKUP(B4,macros!AF6:AF23,macros!AI6:AI23),0)</f>
        <v>0</v>
      </c>
    </row>
    <row r="11" spans="2:13" x14ac:dyDescent="0.25">
      <c r="B11" s="172"/>
      <c r="H11" s="170"/>
      <c r="K11" s="159" t="s">
        <v>108</v>
      </c>
      <c r="L11" s="149">
        <f>L9+L10+L8</f>
        <v>0</v>
      </c>
    </row>
    <row r="12" spans="2:13" x14ac:dyDescent="0.25">
      <c r="B12" s="192" t="s">
        <v>179</v>
      </c>
      <c r="C12" s="173"/>
      <c r="H12" s="170"/>
      <c r="K12" s="159" t="s">
        <v>109</v>
      </c>
      <c r="L12" s="148">
        <f>IF(C12="oui",VLOOKUP($B$4,macros!$G$4:$J$23,4,FALSE),0)</f>
        <v>0</v>
      </c>
    </row>
    <row r="13" spans="2:13" x14ac:dyDescent="0.25">
      <c r="B13" s="172"/>
      <c r="H13" s="170"/>
      <c r="K13" s="159" t="s">
        <v>110</v>
      </c>
      <c r="L13" s="149">
        <f>L11+L12</f>
        <v>0</v>
      </c>
    </row>
    <row r="14" spans="2:13" x14ac:dyDescent="0.25">
      <c r="B14" s="192" t="s">
        <v>155</v>
      </c>
      <c r="C14" s="173"/>
      <c r="D14" s="257" t="s">
        <v>175</v>
      </c>
      <c r="E14" s="257"/>
      <c r="F14" s="174"/>
      <c r="H14" s="170"/>
      <c r="K14" s="159" t="s">
        <v>111</v>
      </c>
      <c r="L14" s="150">
        <f>IFERROR(VLOOKUP($C$18,'RB PFI 2026-2027'!L8:N36,3),0)</f>
        <v>0</v>
      </c>
    </row>
    <row r="15" spans="2:13" x14ac:dyDescent="0.25">
      <c r="B15" s="172"/>
      <c r="H15" s="170"/>
      <c r="K15" s="159" t="s">
        <v>108</v>
      </c>
      <c r="L15" s="151">
        <f>L13*L14</f>
        <v>0</v>
      </c>
    </row>
    <row r="16" spans="2:13" x14ac:dyDescent="0.25">
      <c r="B16" s="192" t="s">
        <v>181</v>
      </c>
      <c r="C16" s="173"/>
      <c r="D16" s="257" t="s">
        <v>175</v>
      </c>
      <c r="E16" s="257"/>
      <c r="F16" s="174"/>
      <c r="H16" s="170"/>
      <c r="K16" s="159" t="s">
        <v>118</v>
      </c>
      <c r="L16" s="160">
        <f>IFERROR(VLOOKUP($B$4,macros!$B$6:$E$23,4),0)</f>
        <v>0</v>
      </c>
    </row>
    <row r="17" spans="2:15" x14ac:dyDescent="0.25">
      <c r="B17" s="172"/>
      <c r="H17" s="170"/>
      <c r="K17" s="159" t="s">
        <v>108</v>
      </c>
      <c r="L17" s="161">
        <f>L15*L16</f>
        <v>0</v>
      </c>
    </row>
    <row r="18" spans="2:15" x14ac:dyDescent="0.25">
      <c r="B18" s="192" t="s">
        <v>21</v>
      </c>
      <c r="C18" s="173"/>
      <c r="D18" s="258" t="e">
        <f>VLOOKUP(C18,'RB PFI 2026-2027'!L8:M36,2)</f>
        <v>#N/A</v>
      </c>
      <c r="E18" s="258"/>
      <c r="F18" s="258"/>
      <c r="G18" s="258"/>
      <c r="H18" s="170"/>
      <c r="K18" s="159" t="s">
        <v>119</v>
      </c>
      <c r="L18" s="162">
        <f>IF(C14="oui",VLOOKUP($B$4,macros!$V$4:$Y$23,4,FALSE),1)</f>
        <v>1</v>
      </c>
    </row>
    <row r="19" spans="2:15" x14ac:dyDescent="0.25">
      <c r="B19" s="171"/>
      <c r="C19" s="175"/>
      <c r="H19" s="170"/>
      <c r="K19" s="159" t="s">
        <v>108</v>
      </c>
      <c r="L19" s="163">
        <f>L17*L18</f>
        <v>0</v>
      </c>
    </row>
    <row r="20" spans="2:15" x14ac:dyDescent="0.25">
      <c r="B20" s="172"/>
      <c r="H20" s="170"/>
      <c r="K20" s="159" t="s">
        <v>112</v>
      </c>
      <c r="L20" s="162">
        <f>IF(C16="oui",VLOOKUP($B$4,macros!$Q$4:$T$23,4,FALSE),1)</f>
        <v>1</v>
      </c>
    </row>
    <row r="21" spans="2:15" x14ac:dyDescent="0.25">
      <c r="B21" s="247" t="s">
        <v>176</v>
      </c>
      <c r="C21" s="248"/>
      <c r="D21" s="248"/>
      <c r="E21" s="176"/>
      <c r="H21" s="170"/>
      <c r="K21" s="196" t="s">
        <v>113</v>
      </c>
      <c r="L21" s="164">
        <f>L19*L20</f>
        <v>0</v>
      </c>
    </row>
    <row r="22" spans="2:15" ht="15.75" thickBot="1" x14ac:dyDescent="0.3">
      <c r="B22" s="249" t="s">
        <v>128</v>
      </c>
      <c r="C22" s="250"/>
      <c r="D22" s="250"/>
      <c r="E22" s="177"/>
      <c r="F22" s="178"/>
      <c r="G22" s="178"/>
      <c r="H22" s="179"/>
      <c r="K22" s="200"/>
      <c r="L22" s="159"/>
    </row>
    <row r="23" spans="2:15" x14ac:dyDescent="0.25">
      <c r="K23" s="196" t="s">
        <v>114</v>
      </c>
      <c r="L23" s="165"/>
      <c r="O23" s="190"/>
    </row>
    <row r="24" spans="2:15" x14ac:dyDescent="0.25">
      <c r="K24" s="201" t="s">
        <v>121</v>
      </c>
      <c r="L24" s="166">
        <f>IF(E10=0,0,_xlfn.XLOOKUP(B4,macros!J32:J49,macros!N32:N49,0))</f>
        <v>0</v>
      </c>
    </row>
    <row r="25" spans="2:15" x14ac:dyDescent="0.25">
      <c r="K25" s="201" t="s">
        <v>122</v>
      </c>
      <c r="L25" s="166">
        <f>IFERROR(_xlfn.XLOOKUP(B4,macros!B32:B49,macros!E32:E49),0)</f>
        <v>0</v>
      </c>
    </row>
    <row r="26" spans="2:15" x14ac:dyDescent="0.25">
      <c r="K26" s="201" t="s">
        <v>123</v>
      </c>
      <c r="L26" s="166">
        <f>IFERROR(_xlfn.XLOOKUP(B4,macros!F32:F49,macros!I32:I49),0)</f>
        <v>0</v>
      </c>
    </row>
    <row r="27" spans="2:15" x14ac:dyDescent="0.25">
      <c r="K27" s="196" t="s">
        <v>120</v>
      </c>
      <c r="L27" s="167">
        <f>L24+L25+L26</f>
        <v>0</v>
      </c>
    </row>
    <row r="28" spans="2:15" x14ac:dyDescent="0.25">
      <c r="K28" s="159"/>
      <c r="L28" s="166"/>
    </row>
    <row r="29" spans="2:15" x14ac:dyDescent="0.25">
      <c r="K29" s="196" t="s">
        <v>115</v>
      </c>
      <c r="L29" s="168">
        <f>IFERROR(_xlfn.XLOOKUP(B4,macros!B55:B72,macros!E55:E72),0)</f>
        <v>0</v>
      </c>
    </row>
    <row r="30" spans="2:15" x14ac:dyDescent="0.25">
      <c r="K30" s="196"/>
      <c r="L30" s="168"/>
    </row>
    <row r="31" spans="2:15" x14ac:dyDescent="0.25">
      <c r="K31" s="196" t="s">
        <v>124</v>
      </c>
      <c r="L31" s="168"/>
    </row>
    <row r="32" spans="2:15" x14ac:dyDescent="0.25">
      <c r="K32" s="201" t="s">
        <v>125</v>
      </c>
      <c r="L32" s="152">
        <f>VLOOKUP(macros!B89,macros!D93:F96,3)</f>
        <v>0</v>
      </c>
    </row>
    <row r="33" spans="11:15" x14ac:dyDescent="0.25">
      <c r="K33" s="201" t="s">
        <v>126</v>
      </c>
      <c r="L33" s="168">
        <f>IFERROR(_xlfn.XLOOKUP(B4,macros!J78:J95,macros!M78:M95),0)</f>
        <v>0</v>
      </c>
    </row>
    <row r="34" spans="11:15" x14ac:dyDescent="0.25">
      <c r="K34" s="196" t="s">
        <v>127</v>
      </c>
      <c r="L34" s="152">
        <f>L32+L33</f>
        <v>0</v>
      </c>
    </row>
    <row r="35" spans="11:15" x14ac:dyDescent="0.25">
      <c r="K35" s="196"/>
      <c r="L35" s="152"/>
    </row>
    <row r="36" spans="11:15" x14ac:dyDescent="0.25">
      <c r="K36" s="196" t="s">
        <v>116</v>
      </c>
      <c r="L36" s="165">
        <f>IFERROR(_xlfn.XLOOKUP(B4,macros!G55:G72,macros!J55:J72),0)</f>
        <v>0</v>
      </c>
    </row>
    <row r="37" spans="11:15" x14ac:dyDescent="0.25">
      <c r="K37" s="196" t="s">
        <v>117</v>
      </c>
      <c r="L37" s="152">
        <f>E21</f>
        <v>0</v>
      </c>
    </row>
    <row r="38" spans="11:15" x14ac:dyDescent="0.25">
      <c r="K38" s="196" t="s">
        <v>128</v>
      </c>
      <c r="L38" s="152">
        <f>IFERROR(VLOOKUP($B$4,macros!$B$101:$E$117,4),0)</f>
        <v>0</v>
      </c>
      <c r="O38" s="190"/>
    </row>
    <row r="39" spans="11:15" ht="15.75" thickBot="1" x14ac:dyDescent="0.3">
      <c r="K39" s="196"/>
      <c r="L39" s="202"/>
      <c r="O39" s="190"/>
    </row>
    <row r="40" spans="11:15" ht="15.75" thickBot="1" x14ac:dyDescent="0.3">
      <c r="K40" s="203" t="s">
        <v>163</v>
      </c>
      <c r="L40" s="204">
        <f>L21+L27+L29+L34+L36+L38+L37</f>
        <v>0</v>
      </c>
    </row>
  </sheetData>
  <sheetProtection algorithmName="SHA-512" hashValue="d9EXZBLoRZ97/0M8MRfgJmDZiDm07fFCmvjV9J7+Gki4ErKbN3lkUB3cdWswXHTsoQDbfj1y7wk6CknY3jDyPA==" saltValue="EF+Wvv5OSD2aA9X4TPLSKQ==" spinCount="100000" sheet="1" objects="1" scenarios="1"/>
  <mergeCells count="9">
    <mergeCell ref="B1:L1"/>
    <mergeCell ref="B2:L2"/>
    <mergeCell ref="B21:D21"/>
    <mergeCell ref="B22:D22"/>
    <mergeCell ref="B4:L4"/>
    <mergeCell ref="B6:H6"/>
    <mergeCell ref="D14:E14"/>
    <mergeCell ref="D16:E16"/>
    <mergeCell ref="D18:G18"/>
  </mergeCells>
  <conditionalFormatting sqref="K24:K26">
    <cfRule type="cellIs" dxfId="1" priority="2" stopIfTrue="1" operator="lessThanOrEqual">
      <formula>0</formula>
    </cfRule>
  </conditionalFormatting>
  <conditionalFormatting sqref="K32:K33">
    <cfRule type="cellIs" dxfId="0" priority="1" stopIfTrue="1" operator="lessThanOrEqual">
      <formula>0</formula>
    </cfRule>
  </conditionalFormatting>
  <dataValidations count="2">
    <dataValidation type="list" allowBlank="1" showInputMessage="1" showErrorMessage="1" sqref="D20:D21" xr:uid="{B9966801-490F-412E-9384-C3038BEDD918}">
      <formula1>#REF!</formula1>
    </dataValidation>
    <dataValidation type="list" allowBlank="1" showInputMessage="1" showErrorMessage="1" sqref="C18" xr:uid="{03F6338F-9894-4BFB-85D7-15C0FD58B05D}">
      <formula1>Region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82FD6A2-7314-41A1-976B-B2B459D6E3C6}">
          <x14:formula1>
            <xm:f>macros!$B$32:$B$49</xm:f>
          </x14:formula1>
          <xm:sqref>B4:L4</xm:sqref>
        </x14:dataValidation>
        <x14:dataValidation type="list" allowBlank="1" showInputMessage="1" showErrorMessage="1" xr:uid="{4C37AE0E-FAE9-40BD-A262-923FB0CEAE9C}">
          <x14:formula1>
            <xm:f>macros!$B$26:$B$27</xm:f>
          </x14:formula1>
          <xm:sqref>C12 C14 C16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D28CA-E849-43DD-BAD8-E7454FD64939}">
  <sheetPr codeName="Feuil18">
    <tabColor theme="6" tint="0.59999389629810485"/>
  </sheetPr>
  <dimension ref="A1:AK516"/>
  <sheetViews>
    <sheetView topLeftCell="AB6" zoomScaleNormal="100" workbookViewId="0">
      <selection activeCell="AE18" sqref="AE18"/>
    </sheetView>
  </sheetViews>
  <sheetFormatPr baseColWidth="10" defaultColWidth="11.42578125" defaultRowHeight="15" x14ac:dyDescent="0.25"/>
  <cols>
    <col min="2" max="2" width="11.85546875" bestFit="1" customWidth="1"/>
    <col min="3" max="3" width="9.5703125" customWidth="1"/>
    <col min="4" max="4" width="15.28515625" customWidth="1"/>
    <col min="5" max="5" width="3.140625" style="2" customWidth="1"/>
    <col min="6" max="6" width="8.42578125" bestFit="1" customWidth="1"/>
    <col min="7" max="7" width="9.5703125" customWidth="1"/>
    <col min="8" max="8" width="3.140625" style="2" customWidth="1"/>
    <col min="9" max="9" width="8.5703125" customWidth="1"/>
    <col min="10" max="10" width="14.5703125" customWidth="1"/>
    <col min="11" max="11" width="3.140625" style="2" customWidth="1"/>
    <col min="12" max="12" width="5.85546875" customWidth="1"/>
    <col min="13" max="13" width="54.140625" bestFit="1" customWidth="1"/>
    <col min="15" max="15" width="3.140625" style="2" customWidth="1"/>
    <col min="17" max="17" width="33.140625" customWidth="1"/>
    <col min="18" max="18" width="5.5703125" customWidth="1"/>
    <col min="19" max="19" width="3.140625" style="2" customWidth="1"/>
    <col min="20" max="20" width="9.28515625" customWidth="1"/>
    <col min="21" max="21" width="12.85546875" customWidth="1"/>
    <col min="22" max="22" width="12" customWidth="1"/>
    <col min="23" max="23" width="12.7109375" customWidth="1"/>
    <col min="24" max="24" width="14.28515625" customWidth="1"/>
    <col min="25" max="25" width="3.140625" style="2" customWidth="1"/>
    <col min="30" max="30" width="3.140625" style="2" customWidth="1"/>
    <col min="31" max="31" width="29.42578125" customWidth="1"/>
    <col min="32" max="32" width="44.5703125" customWidth="1"/>
    <col min="33" max="33" width="3.140625" style="2" customWidth="1"/>
    <col min="34" max="34" width="55.140625" bestFit="1" customWidth="1"/>
    <col min="36" max="37" width="3.140625" style="2" customWidth="1"/>
    <col min="247" max="247" width="14.140625" customWidth="1"/>
    <col min="248" max="248" width="13.85546875" customWidth="1"/>
    <col min="249" max="249" width="3.140625" customWidth="1"/>
    <col min="250" max="250" width="8.42578125" bestFit="1" customWidth="1"/>
    <col min="251" max="251" width="8.85546875" bestFit="1" customWidth="1"/>
    <col min="252" max="252" width="3.140625" customWidth="1"/>
    <col min="253" max="253" width="16.42578125" bestFit="1" customWidth="1"/>
    <col min="254" max="254" width="14.5703125" customWidth="1"/>
    <col min="255" max="255" width="3.140625" customWidth="1"/>
    <col min="256" max="256" width="5.85546875" customWidth="1"/>
    <col min="257" max="257" width="54.140625" bestFit="1" customWidth="1"/>
    <col min="259" max="259" width="3.140625" customWidth="1"/>
    <col min="261" max="261" width="32" customWidth="1"/>
    <col min="262" max="262" width="5.5703125" customWidth="1"/>
    <col min="263" max="263" width="3.140625" customWidth="1"/>
    <col min="264" max="264" width="14.140625" customWidth="1"/>
    <col min="265" max="265" width="12.140625" bestFit="1" customWidth="1"/>
    <col min="267" max="268" width="18.85546875" customWidth="1"/>
    <col min="269" max="269" width="3.140625" customWidth="1"/>
    <col min="274" max="274" width="3.140625" customWidth="1"/>
    <col min="282" max="282" width="3.140625" customWidth="1"/>
    <col min="289" max="289" width="3.140625" customWidth="1"/>
    <col min="503" max="503" width="14.140625" customWidth="1"/>
    <col min="504" max="504" width="13.85546875" customWidth="1"/>
    <col min="505" max="505" width="3.140625" customWidth="1"/>
    <col min="506" max="506" width="8.42578125" bestFit="1" customWidth="1"/>
    <col min="507" max="507" width="8.85546875" bestFit="1" customWidth="1"/>
    <col min="508" max="508" width="3.140625" customWidth="1"/>
    <col min="509" max="509" width="16.42578125" bestFit="1" customWidth="1"/>
    <col min="510" max="510" width="14.5703125" customWidth="1"/>
    <col min="511" max="511" width="3.140625" customWidth="1"/>
    <col min="512" max="512" width="5.85546875" customWidth="1"/>
    <col min="513" max="513" width="54.140625" bestFit="1" customWidth="1"/>
    <col min="515" max="515" width="3.140625" customWidth="1"/>
    <col min="517" max="517" width="32" customWidth="1"/>
    <col min="518" max="518" width="5.5703125" customWidth="1"/>
    <col min="519" max="519" width="3.140625" customWidth="1"/>
    <col min="520" max="520" width="14.140625" customWidth="1"/>
    <col min="521" max="521" width="12.140625" bestFit="1" customWidth="1"/>
    <col min="523" max="524" width="18.85546875" customWidth="1"/>
    <col min="525" max="525" width="3.140625" customWidth="1"/>
    <col min="530" max="530" width="3.140625" customWidth="1"/>
    <col min="538" max="538" width="3.140625" customWidth="1"/>
    <col min="545" max="545" width="3.140625" customWidth="1"/>
    <col min="759" max="759" width="14.140625" customWidth="1"/>
    <col min="760" max="760" width="13.85546875" customWidth="1"/>
    <col min="761" max="761" width="3.140625" customWidth="1"/>
    <col min="762" max="762" width="8.42578125" bestFit="1" customWidth="1"/>
    <col min="763" max="763" width="8.85546875" bestFit="1" customWidth="1"/>
    <col min="764" max="764" width="3.140625" customWidth="1"/>
    <col min="765" max="765" width="16.42578125" bestFit="1" customWidth="1"/>
    <col min="766" max="766" width="14.5703125" customWidth="1"/>
    <col min="767" max="767" width="3.140625" customWidth="1"/>
    <col min="768" max="768" width="5.85546875" customWidth="1"/>
    <col min="769" max="769" width="54.140625" bestFit="1" customWidth="1"/>
    <col min="771" max="771" width="3.140625" customWidth="1"/>
    <col min="773" max="773" width="32" customWidth="1"/>
    <col min="774" max="774" width="5.5703125" customWidth="1"/>
    <col min="775" max="775" width="3.140625" customWidth="1"/>
    <col min="776" max="776" width="14.140625" customWidth="1"/>
    <col min="777" max="777" width="12.140625" bestFit="1" customWidth="1"/>
    <col min="779" max="780" width="18.85546875" customWidth="1"/>
    <col min="781" max="781" width="3.140625" customWidth="1"/>
    <col min="786" max="786" width="3.140625" customWidth="1"/>
    <col min="794" max="794" width="3.140625" customWidth="1"/>
    <col min="801" max="801" width="3.140625" customWidth="1"/>
    <col min="1015" max="1015" width="14.140625" customWidth="1"/>
    <col min="1016" max="1016" width="13.85546875" customWidth="1"/>
    <col min="1017" max="1017" width="3.140625" customWidth="1"/>
    <col min="1018" max="1018" width="8.42578125" bestFit="1" customWidth="1"/>
    <col min="1019" max="1019" width="8.85546875" bestFit="1" customWidth="1"/>
    <col min="1020" max="1020" width="3.140625" customWidth="1"/>
    <col min="1021" max="1021" width="16.42578125" bestFit="1" customWidth="1"/>
    <col min="1022" max="1022" width="14.5703125" customWidth="1"/>
    <col min="1023" max="1023" width="3.140625" customWidth="1"/>
    <col min="1024" max="1024" width="5.85546875" customWidth="1"/>
    <col min="1025" max="1025" width="54.140625" bestFit="1" customWidth="1"/>
    <col min="1027" max="1027" width="3.140625" customWidth="1"/>
    <col min="1029" max="1029" width="32" customWidth="1"/>
    <col min="1030" max="1030" width="5.5703125" customWidth="1"/>
    <col min="1031" max="1031" width="3.140625" customWidth="1"/>
    <col min="1032" max="1032" width="14.140625" customWidth="1"/>
    <col min="1033" max="1033" width="12.140625" bestFit="1" customWidth="1"/>
    <col min="1035" max="1036" width="18.85546875" customWidth="1"/>
    <col min="1037" max="1037" width="3.140625" customWidth="1"/>
    <col min="1042" max="1042" width="3.140625" customWidth="1"/>
    <col min="1050" max="1050" width="3.140625" customWidth="1"/>
    <col min="1057" max="1057" width="3.140625" customWidth="1"/>
    <col min="1271" max="1271" width="14.140625" customWidth="1"/>
    <col min="1272" max="1272" width="13.85546875" customWidth="1"/>
    <col min="1273" max="1273" width="3.140625" customWidth="1"/>
    <col min="1274" max="1274" width="8.42578125" bestFit="1" customWidth="1"/>
    <col min="1275" max="1275" width="8.85546875" bestFit="1" customWidth="1"/>
    <col min="1276" max="1276" width="3.140625" customWidth="1"/>
    <col min="1277" max="1277" width="16.42578125" bestFit="1" customWidth="1"/>
    <col min="1278" max="1278" width="14.5703125" customWidth="1"/>
    <col min="1279" max="1279" width="3.140625" customWidth="1"/>
    <col min="1280" max="1280" width="5.85546875" customWidth="1"/>
    <col min="1281" max="1281" width="54.140625" bestFit="1" customWidth="1"/>
    <col min="1283" max="1283" width="3.140625" customWidth="1"/>
    <col min="1285" max="1285" width="32" customWidth="1"/>
    <col min="1286" max="1286" width="5.5703125" customWidth="1"/>
    <col min="1287" max="1287" width="3.140625" customWidth="1"/>
    <col min="1288" max="1288" width="14.140625" customWidth="1"/>
    <col min="1289" max="1289" width="12.140625" bestFit="1" customWidth="1"/>
    <col min="1291" max="1292" width="18.85546875" customWidth="1"/>
    <col min="1293" max="1293" width="3.140625" customWidth="1"/>
    <col min="1298" max="1298" width="3.140625" customWidth="1"/>
    <col min="1306" max="1306" width="3.140625" customWidth="1"/>
    <col min="1313" max="1313" width="3.140625" customWidth="1"/>
    <col min="1527" max="1527" width="14.140625" customWidth="1"/>
    <col min="1528" max="1528" width="13.85546875" customWidth="1"/>
    <col min="1529" max="1529" width="3.140625" customWidth="1"/>
    <col min="1530" max="1530" width="8.42578125" bestFit="1" customWidth="1"/>
    <col min="1531" max="1531" width="8.85546875" bestFit="1" customWidth="1"/>
    <col min="1532" max="1532" width="3.140625" customWidth="1"/>
    <col min="1533" max="1533" width="16.42578125" bestFit="1" customWidth="1"/>
    <col min="1534" max="1534" width="14.5703125" customWidth="1"/>
    <col min="1535" max="1535" width="3.140625" customWidth="1"/>
    <col min="1536" max="1536" width="5.85546875" customWidth="1"/>
    <col min="1537" max="1537" width="54.140625" bestFit="1" customWidth="1"/>
    <col min="1539" max="1539" width="3.140625" customWidth="1"/>
    <col min="1541" max="1541" width="32" customWidth="1"/>
    <col min="1542" max="1542" width="5.5703125" customWidth="1"/>
    <col min="1543" max="1543" width="3.140625" customWidth="1"/>
    <col min="1544" max="1544" width="14.140625" customWidth="1"/>
    <col min="1545" max="1545" width="12.140625" bestFit="1" customWidth="1"/>
    <col min="1547" max="1548" width="18.85546875" customWidth="1"/>
    <col min="1549" max="1549" width="3.140625" customWidth="1"/>
    <col min="1554" max="1554" width="3.140625" customWidth="1"/>
    <col min="1562" max="1562" width="3.140625" customWidth="1"/>
    <col min="1569" max="1569" width="3.140625" customWidth="1"/>
    <col min="1783" max="1783" width="14.140625" customWidth="1"/>
    <col min="1784" max="1784" width="13.85546875" customWidth="1"/>
    <col min="1785" max="1785" width="3.140625" customWidth="1"/>
    <col min="1786" max="1786" width="8.42578125" bestFit="1" customWidth="1"/>
    <col min="1787" max="1787" width="8.85546875" bestFit="1" customWidth="1"/>
    <col min="1788" max="1788" width="3.140625" customWidth="1"/>
    <col min="1789" max="1789" width="16.42578125" bestFit="1" customWidth="1"/>
    <col min="1790" max="1790" width="14.5703125" customWidth="1"/>
    <col min="1791" max="1791" width="3.140625" customWidth="1"/>
    <col min="1792" max="1792" width="5.85546875" customWidth="1"/>
    <col min="1793" max="1793" width="54.140625" bestFit="1" customWidth="1"/>
    <col min="1795" max="1795" width="3.140625" customWidth="1"/>
    <col min="1797" max="1797" width="32" customWidth="1"/>
    <col min="1798" max="1798" width="5.5703125" customWidth="1"/>
    <col min="1799" max="1799" width="3.140625" customWidth="1"/>
    <col min="1800" max="1800" width="14.140625" customWidth="1"/>
    <col min="1801" max="1801" width="12.140625" bestFit="1" customWidth="1"/>
    <col min="1803" max="1804" width="18.85546875" customWidth="1"/>
    <col min="1805" max="1805" width="3.140625" customWidth="1"/>
    <col min="1810" max="1810" width="3.140625" customWidth="1"/>
    <col min="1818" max="1818" width="3.140625" customWidth="1"/>
    <col min="1825" max="1825" width="3.140625" customWidth="1"/>
    <col min="2039" max="2039" width="14.140625" customWidth="1"/>
    <col min="2040" max="2040" width="13.85546875" customWidth="1"/>
    <col min="2041" max="2041" width="3.140625" customWidth="1"/>
    <col min="2042" max="2042" width="8.42578125" bestFit="1" customWidth="1"/>
    <col min="2043" max="2043" width="8.85546875" bestFit="1" customWidth="1"/>
    <col min="2044" max="2044" width="3.140625" customWidth="1"/>
    <col min="2045" max="2045" width="16.42578125" bestFit="1" customWidth="1"/>
    <col min="2046" max="2046" width="14.5703125" customWidth="1"/>
    <col min="2047" max="2047" width="3.140625" customWidth="1"/>
    <col min="2048" max="2048" width="5.85546875" customWidth="1"/>
    <col min="2049" max="2049" width="54.140625" bestFit="1" customWidth="1"/>
    <col min="2051" max="2051" width="3.140625" customWidth="1"/>
    <col min="2053" max="2053" width="32" customWidth="1"/>
    <col min="2054" max="2054" width="5.5703125" customWidth="1"/>
    <col min="2055" max="2055" width="3.140625" customWidth="1"/>
    <col min="2056" max="2056" width="14.140625" customWidth="1"/>
    <col min="2057" max="2057" width="12.140625" bestFit="1" customWidth="1"/>
    <col min="2059" max="2060" width="18.85546875" customWidth="1"/>
    <col min="2061" max="2061" width="3.140625" customWidth="1"/>
    <col min="2066" max="2066" width="3.140625" customWidth="1"/>
    <col min="2074" max="2074" width="3.140625" customWidth="1"/>
    <col min="2081" max="2081" width="3.140625" customWidth="1"/>
    <col min="2295" max="2295" width="14.140625" customWidth="1"/>
    <col min="2296" max="2296" width="13.85546875" customWidth="1"/>
    <col min="2297" max="2297" width="3.140625" customWidth="1"/>
    <col min="2298" max="2298" width="8.42578125" bestFit="1" customWidth="1"/>
    <col min="2299" max="2299" width="8.85546875" bestFit="1" customWidth="1"/>
    <col min="2300" max="2300" width="3.140625" customWidth="1"/>
    <col min="2301" max="2301" width="16.42578125" bestFit="1" customWidth="1"/>
    <col min="2302" max="2302" width="14.5703125" customWidth="1"/>
    <col min="2303" max="2303" width="3.140625" customWidth="1"/>
    <col min="2304" max="2304" width="5.85546875" customWidth="1"/>
    <col min="2305" max="2305" width="54.140625" bestFit="1" customWidth="1"/>
    <col min="2307" max="2307" width="3.140625" customWidth="1"/>
    <col min="2309" max="2309" width="32" customWidth="1"/>
    <col min="2310" max="2310" width="5.5703125" customWidth="1"/>
    <col min="2311" max="2311" width="3.140625" customWidth="1"/>
    <col min="2312" max="2312" width="14.140625" customWidth="1"/>
    <col min="2313" max="2313" width="12.140625" bestFit="1" customWidth="1"/>
    <col min="2315" max="2316" width="18.85546875" customWidth="1"/>
    <col min="2317" max="2317" width="3.140625" customWidth="1"/>
    <col min="2322" max="2322" width="3.140625" customWidth="1"/>
    <col min="2330" max="2330" width="3.140625" customWidth="1"/>
    <col min="2337" max="2337" width="3.140625" customWidth="1"/>
    <col min="2551" max="2551" width="14.140625" customWidth="1"/>
    <col min="2552" max="2552" width="13.85546875" customWidth="1"/>
    <col min="2553" max="2553" width="3.140625" customWidth="1"/>
    <col min="2554" max="2554" width="8.42578125" bestFit="1" customWidth="1"/>
    <col min="2555" max="2555" width="8.85546875" bestFit="1" customWidth="1"/>
    <col min="2556" max="2556" width="3.140625" customWidth="1"/>
    <col min="2557" max="2557" width="16.42578125" bestFit="1" customWidth="1"/>
    <col min="2558" max="2558" width="14.5703125" customWidth="1"/>
    <col min="2559" max="2559" width="3.140625" customWidth="1"/>
    <col min="2560" max="2560" width="5.85546875" customWidth="1"/>
    <col min="2561" max="2561" width="54.140625" bestFit="1" customWidth="1"/>
    <col min="2563" max="2563" width="3.140625" customWidth="1"/>
    <col min="2565" max="2565" width="32" customWidth="1"/>
    <col min="2566" max="2566" width="5.5703125" customWidth="1"/>
    <col min="2567" max="2567" width="3.140625" customWidth="1"/>
    <col min="2568" max="2568" width="14.140625" customWidth="1"/>
    <col min="2569" max="2569" width="12.140625" bestFit="1" customWidth="1"/>
    <col min="2571" max="2572" width="18.85546875" customWidth="1"/>
    <col min="2573" max="2573" width="3.140625" customWidth="1"/>
    <col min="2578" max="2578" width="3.140625" customWidth="1"/>
    <col min="2586" max="2586" width="3.140625" customWidth="1"/>
    <col min="2593" max="2593" width="3.140625" customWidth="1"/>
    <col min="2807" max="2807" width="14.140625" customWidth="1"/>
    <col min="2808" max="2808" width="13.85546875" customWidth="1"/>
    <col min="2809" max="2809" width="3.140625" customWidth="1"/>
    <col min="2810" max="2810" width="8.42578125" bestFit="1" customWidth="1"/>
    <col min="2811" max="2811" width="8.85546875" bestFit="1" customWidth="1"/>
    <col min="2812" max="2812" width="3.140625" customWidth="1"/>
    <col min="2813" max="2813" width="16.42578125" bestFit="1" customWidth="1"/>
    <col min="2814" max="2814" width="14.5703125" customWidth="1"/>
    <col min="2815" max="2815" width="3.140625" customWidth="1"/>
    <col min="2816" max="2816" width="5.85546875" customWidth="1"/>
    <col min="2817" max="2817" width="54.140625" bestFit="1" customWidth="1"/>
    <col min="2819" max="2819" width="3.140625" customWidth="1"/>
    <col min="2821" max="2821" width="32" customWidth="1"/>
    <col min="2822" max="2822" width="5.5703125" customWidth="1"/>
    <col min="2823" max="2823" width="3.140625" customWidth="1"/>
    <col min="2824" max="2824" width="14.140625" customWidth="1"/>
    <col min="2825" max="2825" width="12.140625" bestFit="1" customWidth="1"/>
    <col min="2827" max="2828" width="18.85546875" customWidth="1"/>
    <col min="2829" max="2829" width="3.140625" customWidth="1"/>
    <col min="2834" max="2834" width="3.140625" customWidth="1"/>
    <col min="2842" max="2842" width="3.140625" customWidth="1"/>
    <col min="2849" max="2849" width="3.140625" customWidth="1"/>
    <col min="3063" max="3063" width="14.140625" customWidth="1"/>
    <col min="3064" max="3064" width="13.85546875" customWidth="1"/>
    <col min="3065" max="3065" width="3.140625" customWidth="1"/>
    <col min="3066" max="3066" width="8.42578125" bestFit="1" customWidth="1"/>
    <col min="3067" max="3067" width="8.85546875" bestFit="1" customWidth="1"/>
    <col min="3068" max="3068" width="3.140625" customWidth="1"/>
    <col min="3069" max="3069" width="16.42578125" bestFit="1" customWidth="1"/>
    <col min="3070" max="3070" width="14.5703125" customWidth="1"/>
    <col min="3071" max="3071" width="3.140625" customWidth="1"/>
    <col min="3072" max="3072" width="5.85546875" customWidth="1"/>
    <col min="3073" max="3073" width="54.140625" bestFit="1" customWidth="1"/>
    <col min="3075" max="3075" width="3.140625" customWidth="1"/>
    <col min="3077" max="3077" width="32" customWidth="1"/>
    <col min="3078" max="3078" width="5.5703125" customWidth="1"/>
    <col min="3079" max="3079" width="3.140625" customWidth="1"/>
    <col min="3080" max="3080" width="14.140625" customWidth="1"/>
    <col min="3081" max="3081" width="12.140625" bestFit="1" customWidth="1"/>
    <col min="3083" max="3084" width="18.85546875" customWidth="1"/>
    <col min="3085" max="3085" width="3.140625" customWidth="1"/>
    <col min="3090" max="3090" width="3.140625" customWidth="1"/>
    <col min="3098" max="3098" width="3.140625" customWidth="1"/>
    <col min="3105" max="3105" width="3.140625" customWidth="1"/>
    <col min="3319" max="3319" width="14.140625" customWidth="1"/>
    <col min="3320" max="3320" width="13.85546875" customWidth="1"/>
    <col min="3321" max="3321" width="3.140625" customWidth="1"/>
    <col min="3322" max="3322" width="8.42578125" bestFit="1" customWidth="1"/>
    <col min="3323" max="3323" width="8.85546875" bestFit="1" customWidth="1"/>
    <col min="3324" max="3324" width="3.140625" customWidth="1"/>
    <col min="3325" max="3325" width="16.42578125" bestFit="1" customWidth="1"/>
    <col min="3326" max="3326" width="14.5703125" customWidth="1"/>
    <col min="3327" max="3327" width="3.140625" customWidth="1"/>
    <col min="3328" max="3328" width="5.85546875" customWidth="1"/>
    <col min="3329" max="3329" width="54.140625" bestFit="1" customWidth="1"/>
    <col min="3331" max="3331" width="3.140625" customWidth="1"/>
    <col min="3333" max="3333" width="32" customWidth="1"/>
    <col min="3334" max="3334" width="5.5703125" customWidth="1"/>
    <col min="3335" max="3335" width="3.140625" customWidth="1"/>
    <col min="3336" max="3336" width="14.140625" customWidth="1"/>
    <col min="3337" max="3337" width="12.140625" bestFit="1" customWidth="1"/>
    <col min="3339" max="3340" width="18.85546875" customWidth="1"/>
    <col min="3341" max="3341" width="3.140625" customWidth="1"/>
    <col min="3346" max="3346" width="3.140625" customWidth="1"/>
    <col min="3354" max="3354" width="3.140625" customWidth="1"/>
    <col min="3361" max="3361" width="3.140625" customWidth="1"/>
    <col min="3575" max="3575" width="14.140625" customWidth="1"/>
    <col min="3576" max="3576" width="13.85546875" customWidth="1"/>
    <col min="3577" max="3577" width="3.140625" customWidth="1"/>
    <col min="3578" max="3578" width="8.42578125" bestFit="1" customWidth="1"/>
    <col min="3579" max="3579" width="8.85546875" bestFit="1" customWidth="1"/>
    <col min="3580" max="3580" width="3.140625" customWidth="1"/>
    <col min="3581" max="3581" width="16.42578125" bestFit="1" customWidth="1"/>
    <col min="3582" max="3582" width="14.5703125" customWidth="1"/>
    <col min="3583" max="3583" width="3.140625" customWidth="1"/>
    <col min="3584" max="3584" width="5.85546875" customWidth="1"/>
    <col min="3585" max="3585" width="54.140625" bestFit="1" customWidth="1"/>
    <col min="3587" max="3587" width="3.140625" customWidth="1"/>
    <col min="3589" max="3589" width="32" customWidth="1"/>
    <col min="3590" max="3590" width="5.5703125" customWidth="1"/>
    <col min="3591" max="3591" width="3.140625" customWidth="1"/>
    <col min="3592" max="3592" width="14.140625" customWidth="1"/>
    <col min="3593" max="3593" width="12.140625" bestFit="1" customWidth="1"/>
    <col min="3595" max="3596" width="18.85546875" customWidth="1"/>
    <col min="3597" max="3597" width="3.140625" customWidth="1"/>
    <col min="3602" max="3602" width="3.140625" customWidth="1"/>
    <col min="3610" max="3610" width="3.140625" customWidth="1"/>
    <col min="3617" max="3617" width="3.140625" customWidth="1"/>
    <col min="3831" max="3831" width="14.140625" customWidth="1"/>
    <col min="3832" max="3832" width="13.85546875" customWidth="1"/>
    <col min="3833" max="3833" width="3.140625" customWidth="1"/>
    <col min="3834" max="3834" width="8.42578125" bestFit="1" customWidth="1"/>
    <col min="3835" max="3835" width="8.85546875" bestFit="1" customWidth="1"/>
    <col min="3836" max="3836" width="3.140625" customWidth="1"/>
    <col min="3837" max="3837" width="16.42578125" bestFit="1" customWidth="1"/>
    <col min="3838" max="3838" width="14.5703125" customWidth="1"/>
    <col min="3839" max="3839" width="3.140625" customWidth="1"/>
    <col min="3840" max="3840" width="5.85546875" customWidth="1"/>
    <col min="3841" max="3841" width="54.140625" bestFit="1" customWidth="1"/>
    <col min="3843" max="3843" width="3.140625" customWidth="1"/>
    <col min="3845" max="3845" width="32" customWidth="1"/>
    <col min="3846" max="3846" width="5.5703125" customWidth="1"/>
    <col min="3847" max="3847" width="3.140625" customWidth="1"/>
    <col min="3848" max="3848" width="14.140625" customWidth="1"/>
    <col min="3849" max="3849" width="12.140625" bestFit="1" customWidth="1"/>
    <col min="3851" max="3852" width="18.85546875" customWidth="1"/>
    <col min="3853" max="3853" width="3.140625" customWidth="1"/>
    <col min="3858" max="3858" width="3.140625" customWidth="1"/>
    <col min="3866" max="3866" width="3.140625" customWidth="1"/>
    <col min="3873" max="3873" width="3.140625" customWidth="1"/>
    <col min="4087" max="4087" width="14.140625" customWidth="1"/>
    <col min="4088" max="4088" width="13.85546875" customWidth="1"/>
    <col min="4089" max="4089" width="3.140625" customWidth="1"/>
    <col min="4090" max="4090" width="8.42578125" bestFit="1" customWidth="1"/>
    <col min="4091" max="4091" width="8.85546875" bestFit="1" customWidth="1"/>
    <col min="4092" max="4092" width="3.140625" customWidth="1"/>
    <col min="4093" max="4093" width="16.42578125" bestFit="1" customWidth="1"/>
    <col min="4094" max="4094" width="14.5703125" customWidth="1"/>
    <col min="4095" max="4095" width="3.140625" customWidth="1"/>
    <col min="4096" max="4096" width="5.85546875" customWidth="1"/>
    <col min="4097" max="4097" width="54.140625" bestFit="1" customWidth="1"/>
    <col min="4099" max="4099" width="3.140625" customWidth="1"/>
    <col min="4101" max="4101" width="32" customWidth="1"/>
    <col min="4102" max="4102" width="5.5703125" customWidth="1"/>
    <col min="4103" max="4103" width="3.140625" customWidth="1"/>
    <col min="4104" max="4104" width="14.140625" customWidth="1"/>
    <col min="4105" max="4105" width="12.140625" bestFit="1" customWidth="1"/>
    <col min="4107" max="4108" width="18.85546875" customWidth="1"/>
    <col min="4109" max="4109" width="3.140625" customWidth="1"/>
    <col min="4114" max="4114" width="3.140625" customWidth="1"/>
    <col min="4122" max="4122" width="3.140625" customWidth="1"/>
    <col min="4129" max="4129" width="3.140625" customWidth="1"/>
    <col min="4343" max="4343" width="14.140625" customWidth="1"/>
    <col min="4344" max="4344" width="13.85546875" customWidth="1"/>
    <col min="4345" max="4345" width="3.140625" customWidth="1"/>
    <col min="4346" max="4346" width="8.42578125" bestFit="1" customWidth="1"/>
    <col min="4347" max="4347" width="8.85546875" bestFit="1" customWidth="1"/>
    <col min="4348" max="4348" width="3.140625" customWidth="1"/>
    <col min="4349" max="4349" width="16.42578125" bestFit="1" customWidth="1"/>
    <col min="4350" max="4350" width="14.5703125" customWidth="1"/>
    <col min="4351" max="4351" width="3.140625" customWidth="1"/>
    <col min="4352" max="4352" width="5.85546875" customWidth="1"/>
    <col min="4353" max="4353" width="54.140625" bestFit="1" customWidth="1"/>
    <col min="4355" max="4355" width="3.140625" customWidth="1"/>
    <col min="4357" max="4357" width="32" customWidth="1"/>
    <col min="4358" max="4358" width="5.5703125" customWidth="1"/>
    <col min="4359" max="4359" width="3.140625" customWidth="1"/>
    <col min="4360" max="4360" width="14.140625" customWidth="1"/>
    <col min="4361" max="4361" width="12.140625" bestFit="1" customWidth="1"/>
    <col min="4363" max="4364" width="18.85546875" customWidth="1"/>
    <col min="4365" max="4365" width="3.140625" customWidth="1"/>
    <col min="4370" max="4370" width="3.140625" customWidth="1"/>
    <col min="4378" max="4378" width="3.140625" customWidth="1"/>
    <col min="4385" max="4385" width="3.140625" customWidth="1"/>
    <col min="4599" max="4599" width="14.140625" customWidth="1"/>
    <col min="4600" max="4600" width="13.85546875" customWidth="1"/>
    <col min="4601" max="4601" width="3.140625" customWidth="1"/>
    <col min="4602" max="4602" width="8.42578125" bestFit="1" customWidth="1"/>
    <col min="4603" max="4603" width="8.85546875" bestFit="1" customWidth="1"/>
    <col min="4604" max="4604" width="3.140625" customWidth="1"/>
    <col min="4605" max="4605" width="16.42578125" bestFit="1" customWidth="1"/>
    <col min="4606" max="4606" width="14.5703125" customWidth="1"/>
    <col min="4607" max="4607" width="3.140625" customWidth="1"/>
    <col min="4608" max="4608" width="5.85546875" customWidth="1"/>
    <col min="4609" max="4609" width="54.140625" bestFit="1" customWidth="1"/>
    <col min="4611" max="4611" width="3.140625" customWidth="1"/>
    <col min="4613" max="4613" width="32" customWidth="1"/>
    <col min="4614" max="4614" width="5.5703125" customWidth="1"/>
    <col min="4615" max="4615" width="3.140625" customWidth="1"/>
    <col min="4616" max="4616" width="14.140625" customWidth="1"/>
    <col min="4617" max="4617" width="12.140625" bestFit="1" customWidth="1"/>
    <col min="4619" max="4620" width="18.85546875" customWidth="1"/>
    <col min="4621" max="4621" width="3.140625" customWidth="1"/>
    <col min="4626" max="4626" width="3.140625" customWidth="1"/>
    <col min="4634" max="4634" width="3.140625" customWidth="1"/>
    <col min="4641" max="4641" width="3.140625" customWidth="1"/>
    <col min="4855" max="4855" width="14.140625" customWidth="1"/>
    <col min="4856" max="4856" width="13.85546875" customWidth="1"/>
    <col min="4857" max="4857" width="3.140625" customWidth="1"/>
    <col min="4858" max="4858" width="8.42578125" bestFit="1" customWidth="1"/>
    <col min="4859" max="4859" width="8.85546875" bestFit="1" customWidth="1"/>
    <col min="4860" max="4860" width="3.140625" customWidth="1"/>
    <col min="4861" max="4861" width="16.42578125" bestFit="1" customWidth="1"/>
    <col min="4862" max="4862" width="14.5703125" customWidth="1"/>
    <col min="4863" max="4863" width="3.140625" customWidth="1"/>
    <col min="4864" max="4864" width="5.85546875" customWidth="1"/>
    <col min="4865" max="4865" width="54.140625" bestFit="1" customWidth="1"/>
    <col min="4867" max="4867" width="3.140625" customWidth="1"/>
    <col min="4869" max="4869" width="32" customWidth="1"/>
    <col min="4870" max="4870" width="5.5703125" customWidth="1"/>
    <col min="4871" max="4871" width="3.140625" customWidth="1"/>
    <col min="4872" max="4872" width="14.140625" customWidth="1"/>
    <col min="4873" max="4873" width="12.140625" bestFit="1" customWidth="1"/>
    <col min="4875" max="4876" width="18.85546875" customWidth="1"/>
    <col min="4877" max="4877" width="3.140625" customWidth="1"/>
    <col min="4882" max="4882" width="3.140625" customWidth="1"/>
    <col min="4890" max="4890" width="3.140625" customWidth="1"/>
    <col min="4897" max="4897" width="3.140625" customWidth="1"/>
    <col min="5111" max="5111" width="14.140625" customWidth="1"/>
    <col min="5112" max="5112" width="13.85546875" customWidth="1"/>
    <col min="5113" max="5113" width="3.140625" customWidth="1"/>
    <col min="5114" max="5114" width="8.42578125" bestFit="1" customWidth="1"/>
    <col min="5115" max="5115" width="8.85546875" bestFit="1" customWidth="1"/>
    <col min="5116" max="5116" width="3.140625" customWidth="1"/>
    <col min="5117" max="5117" width="16.42578125" bestFit="1" customWidth="1"/>
    <col min="5118" max="5118" width="14.5703125" customWidth="1"/>
    <col min="5119" max="5119" width="3.140625" customWidth="1"/>
    <col min="5120" max="5120" width="5.85546875" customWidth="1"/>
    <col min="5121" max="5121" width="54.140625" bestFit="1" customWidth="1"/>
    <col min="5123" max="5123" width="3.140625" customWidth="1"/>
    <col min="5125" max="5125" width="32" customWidth="1"/>
    <col min="5126" max="5126" width="5.5703125" customWidth="1"/>
    <col min="5127" max="5127" width="3.140625" customWidth="1"/>
    <col min="5128" max="5128" width="14.140625" customWidth="1"/>
    <col min="5129" max="5129" width="12.140625" bestFit="1" customWidth="1"/>
    <col min="5131" max="5132" width="18.85546875" customWidth="1"/>
    <col min="5133" max="5133" width="3.140625" customWidth="1"/>
    <col min="5138" max="5138" width="3.140625" customWidth="1"/>
    <col min="5146" max="5146" width="3.140625" customWidth="1"/>
    <col min="5153" max="5153" width="3.140625" customWidth="1"/>
    <col min="5367" max="5367" width="14.140625" customWidth="1"/>
    <col min="5368" max="5368" width="13.85546875" customWidth="1"/>
    <col min="5369" max="5369" width="3.140625" customWidth="1"/>
    <col min="5370" max="5370" width="8.42578125" bestFit="1" customWidth="1"/>
    <col min="5371" max="5371" width="8.85546875" bestFit="1" customWidth="1"/>
    <col min="5372" max="5372" width="3.140625" customWidth="1"/>
    <col min="5373" max="5373" width="16.42578125" bestFit="1" customWidth="1"/>
    <col min="5374" max="5374" width="14.5703125" customWidth="1"/>
    <col min="5375" max="5375" width="3.140625" customWidth="1"/>
    <col min="5376" max="5376" width="5.85546875" customWidth="1"/>
    <col min="5377" max="5377" width="54.140625" bestFit="1" customWidth="1"/>
    <col min="5379" max="5379" width="3.140625" customWidth="1"/>
    <col min="5381" max="5381" width="32" customWidth="1"/>
    <col min="5382" max="5382" width="5.5703125" customWidth="1"/>
    <col min="5383" max="5383" width="3.140625" customWidth="1"/>
    <col min="5384" max="5384" width="14.140625" customWidth="1"/>
    <col min="5385" max="5385" width="12.140625" bestFit="1" customWidth="1"/>
    <col min="5387" max="5388" width="18.85546875" customWidth="1"/>
    <col min="5389" max="5389" width="3.140625" customWidth="1"/>
    <col min="5394" max="5394" width="3.140625" customWidth="1"/>
    <col min="5402" max="5402" width="3.140625" customWidth="1"/>
    <col min="5409" max="5409" width="3.140625" customWidth="1"/>
    <col min="5623" max="5623" width="14.140625" customWidth="1"/>
    <col min="5624" max="5624" width="13.85546875" customWidth="1"/>
    <col min="5625" max="5625" width="3.140625" customWidth="1"/>
    <col min="5626" max="5626" width="8.42578125" bestFit="1" customWidth="1"/>
    <col min="5627" max="5627" width="8.85546875" bestFit="1" customWidth="1"/>
    <col min="5628" max="5628" width="3.140625" customWidth="1"/>
    <col min="5629" max="5629" width="16.42578125" bestFit="1" customWidth="1"/>
    <col min="5630" max="5630" width="14.5703125" customWidth="1"/>
    <col min="5631" max="5631" width="3.140625" customWidth="1"/>
    <col min="5632" max="5632" width="5.85546875" customWidth="1"/>
    <col min="5633" max="5633" width="54.140625" bestFit="1" customWidth="1"/>
    <col min="5635" max="5635" width="3.140625" customWidth="1"/>
    <col min="5637" max="5637" width="32" customWidth="1"/>
    <col min="5638" max="5638" width="5.5703125" customWidth="1"/>
    <col min="5639" max="5639" width="3.140625" customWidth="1"/>
    <col min="5640" max="5640" width="14.140625" customWidth="1"/>
    <col min="5641" max="5641" width="12.140625" bestFit="1" customWidth="1"/>
    <col min="5643" max="5644" width="18.85546875" customWidth="1"/>
    <col min="5645" max="5645" width="3.140625" customWidth="1"/>
    <col min="5650" max="5650" width="3.140625" customWidth="1"/>
    <col min="5658" max="5658" width="3.140625" customWidth="1"/>
    <col min="5665" max="5665" width="3.140625" customWidth="1"/>
    <col min="5879" max="5879" width="14.140625" customWidth="1"/>
    <col min="5880" max="5880" width="13.85546875" customWidth="1"/>
    <col min="5881" max="5881" width="3.140625" customWidth="1"/>
    <col min="5882" max="5882" width="8.42578125" bestFit="1" customWidth="1"/>
    <col min="5883" max="5883" width="8.85546875" bestFit="1" customWidth="1"/>
    <col min="5884" max="5884" width="3.140625" customWidth="1"/>
    <col min="5885" max="5885" width="16.42578125" bestFit="1" customWidth="1"/>
    <col min="5886" max="5886" width="14.5703125" customWidth="1"/>
    <col min="5887" max="5887" width="3.140625" customWidth="1"/>
    <col min="5888" max="5888" width="5.85546875" customWidth="1"/>
    <col min="5889" max="5889" width="54.140625" bestFit="1" customWidth="1"/>
    <col min="5891" max="5891" width="3.140625" customWidth="1"/>
    <col min="5893" max="5893" width="32" customWidth="1"/>
    <col min="5894" max="5894" width="5.5703125" customWidth="1"/>
    <col min="5895" max="5895" width="3.140625" customWidth="1"/>
    <col min="5896" max="5896" width="14.140625" customWidth="1"/>
    <col min="5897" max="5897" width="12.140625" bestFit="1" customWidth="1"/>
    <col min="5899" max="5900" width="18.85546875" customWidth="1"/>
    <col min="5901" max="5901" width="3.140625" customWidth="1"/>
    <col min="5906" max="5906" width="3.140625" customWidth="1"/>
    <col min="5914" max="5914" width="3.140625" customWidth="1"/>
    <col min="5921" max="5921" width="3.140625" customWidth="1"/>
    <col min="6135" max="6135" width="14.140625" customWidth="1"/>
    <col min="6136" max="6136" width="13.85546875" customWidth="1"/>
    <col min="6137" max="6137" width="3.140625" customWidth="1"/>
    <col min="6138" max="6138" width="8.42578125" bestFit="1" customWidth="1"/>
    <col min="6139" max="6139" width="8.85546875" bestFit="1" customWidth="1"/>
    <col min="6140" max="6140" width="3.140625" customWidth="1"/>
    <col min="6141" max="6141" width="16.42578125" bestFit="1" customWidth="1"/>
    <col min="6142" max="6142" width="14.5703125" customWidth="1"/>
    <col min="6143" max="6143" width="3.140625" customWidth="1"/>
    <col min="6144" max="6144" width="5.85546875" customWidth="1"/>
    <col min="6145" max="6145" width="54.140625" bestFit="1" customWidth="1"/>
    <col min="6147" max="6147" width="3.140625" customWidth="1"/>
    <col min="6149" max="6149" width="32" customWidth="1"/>
    <col min="6150" max="6150" width="5.5703125" customWidth="1"/>
    <col min="6151" max="6151" width="3.140625" customWidth="1"/>
    <col min="6152" max="6152" width="14.140625" customWidth="1"/>
    <col min="6153" max="6153" width="12.140625" bestFit="1" customWidth="1"/>
    <col min="6155" max="6156" width="18.85546875" customWidth="1"/>
    <col min="6157" max="6157" width="3.140625" customWidth="1"/>
    <col min="6162" max="6162" width="3.140625" customWidth="1"/>
    <col min="6170" max="6170" width="3.140625" customWidth="1"/>
    <col min="6177" max="6177" width="3.140625" customWidth="1"/>
    <col min="6391" max="6391" width="14.140625" customWidth="1"/>
    <col min="6392" max="6392" width="13.85546875" customWidth="1"/>
    <col min="6393" max="6393" width="3.140625" customWidth="1"/>
    <col min="6394" max="6394" width="8.42578125" bestFit="1" customWidth="1"/>
    <col min="6395" max="6395" width="8.85546875" bestFit="1" customWidth="1"/>
    <col min="6396" max="6396" width="3.140625" customWidth="1"/>
    <col min="6397" max="6397" width="16.42578125" bestFit="1" customWidth="1"/>
    <col min="6398" max="6398" width="14.5703125" customWidth="1"/>
    <col min="6399" max="6399" width="3.140625" customWidth="1"/>
    <col min="6400" max="6400" width="5.85546875" customWidth="1"/>
    <col min="6401" max="6401" width="54.140625" bestFit="1" customWidth="1"/>
    <col min="6403" max="6403" width="3.140625" customWidth="1"/>
    <col min="6405" max="6405" width="32" customWidth="1"/>
    <col min="6406" max="6406" width="5.5703125" customWidth="1"/>
    <col min="6407" max="6407" width="3.140625" customWidth="1"/>
    <col min="6408" max="6408" width="14.140625" customWidth="1"/>
    <col min="6409" max="6409" width="12.140625" bestFit="1" customWidth="1"/>
    <col min="6411" max="6412" width="18.85546875" customWidth="1"/>
    <col min="6413" max="6413" width="3.140625" customWidth="1"/>
    <col min="6418" max="6418" width="3.140625" customWidth="1"/>
    <col min="6426" max="6426" width="3.140625" customWidth="1"/>
    <col min="6433" max="6433" width="3.140625" customWidth="1"/>
    <col min="6647" max="6647" width="14.140625" customWidth="1"/>
    <col min="6648" max="6648" width="13.85546875" customWidth="1"/>
    <col min="6649" max="6649" width="3.140625" customWidth="1"/>
    <col min="6650" max="6650" width="8.42578125" bestFit="1" customWidth="1"/>
    <col min="6651" max="6651" width="8.85546875" bestFit="1" customWidth="1"/>
    <col min="6652" max="6652" width="3.140625" customWidth="1"/>
    <col min="6653" max="6653" width="16.42578125" bestFit="1" customWidth="1"/>
    <col min="6654" max="6654" width="14.5703125" customWidth="1"/>
    <col min="6655" max="6655" width="3.140625" customWidth="1"/>
    <col min="6656" max="6656" width="5.85546875" customWidth="1"/>
    <col min="6657" max="6657" width="54.140625" bestFit="1" customWidth="1"/>
    <col min="6659" max="6659" width="3.140625" customWidth="1"/>
    <col min="6661" max="6661" width="32" customWidth="1"/>
    <col min="6662" max="6662" width="5.5703125" customWidth="1"/>
    <col min="6663" max="6663" width="3.140625" customWidth="1"/>
    <col min="6664" max="6664" width="14.140625" customWidth="1"/>
    <col min="6665" max="6665" width="12.140625" bestFit="1" customWidth="1"/>
    <col min="6667" max="6668" width="18.85546875" customWidth="1"/>
    <col min="6669" max="6669" width="3.140625" customWidth="1"/>
    <col min="6674" max="6674" width="3.140625" customWidth="1"/>
    <col min="6682" max="6682" width="3.140625" customWidth="1"/>
    <col min="6689" max="6689" width="3.140625" customWidth="1"/>
    <col min="6903" max="6903" width="14.140625" customWidth="1"/>
    <col min="6904" max="6904" width="13.85546875" customWidth="1"/>
    <col min="6905" max="6905" width="3.140625" customWidth="1"/>
    <col min="6906" max="6906" width="8.42578125" bestFit="1" customWidth="1"/>
    <col min="6907" max="6907" width="8.85546875" bestFit="1" customWidth="1"/>
    <col min="6908" max="6908" width="3.140625" customWidth="1"/>
    <col min="6909" max="6909" width="16.42578125" bestFit="1" customWidth="1"/>
    <col min="6910" max="6910" width="14.5703125" customWidth="1"/>
    <col min="6911" max="6911" width="3.140625" customWidth="1"/>
    <col min="6912" max="6912" width="5.85546875" customWidth="1"/>
    <col min="6913" max="6913" width="54.140625" bestFit="1" customWidth="1"/>
    <col min="6915" max="6915" width="3.140625" customWidth="1"/>
    <col min="6917" max="6917" width="32" customWidth="1"/>
    <col min="6918" max="6918" width="5.5703125" customWidth="1"/>
    <col min="6919" max="6919" width="3.140625" customWidth="1"/>
    <col min="6920" max="6920" width="14.140625" customWidth="1"/>
    <col min="6921" max="6921" width="12.140625" bestFit="1" customWidth="1"/>
    <col min="6923" max="6924" width="18.85546875" customWidth="1"/>
    <col min="6925" max="6925" width="3.140625" customWidth="1"/>
    <col min="6930" max="6930" width="3.140625" customWidth="1"/>
    <col min="6938" max="6938" width="3.140625" customWidth="1"/>
    <col min="6945" max="6945" width="3.140625" customWidth="1"/>
    <col min="7159" max="7159" width="14.140625" customWidth="1"/>
    <col min="7160" max="7160" width="13.85546875" customWidth="1"/>
    <col min="7161" max="7161" width="3.140625" customWidth="1"/>
    <col min="7162" max="7162" width="8.42578125" bestFit="1" customWidth="1"/>
    <col min="7163" max="7163" width="8.85546875" bestFit="1" customWidth="1"/>
    <col min="7164" max="7164" width="3.140625" customWidth="1"/>
    <col min="7165" max="7165" width="16.42578125" bestFit="1" customWidth="1"/>
    <col min="7166" max="7166" width="14.5703125" customWidth="1"/>
    <col min="7167" max="7167" width="3.140625" customWidth="1"/>
    <col min="7168" max="7168" width="5.85546875" customWidth="1"/>
    <col min="7169" max="7169" width="54.140625" bestFit="1" customWidth="1"/>
    <col min="7171" max="7171" width="3.140625" customWidth="1"/>
    <col min="7173" max="7173" width="32" customWidth="1"/>
    <col min="7174" max="7174" width="5.5703125" customWidth="1"/>
    <col min="7175" max="7175" width="3.140625" customWidth="1"/>
    <col min="7176" max="7176" width="14.140625" customWidth="1"/>
    <col min="7177" max="7177" width="12.140625" bestFit="1" customWidth="1"/>
    <col min="7179" max="7180" width="18.85546875" customWidth="1"/>
    <col min="7181" max="7181" width="3.140625" customWidth="1"/>
    <col min="7186" max="7186" width="3.140625" customWidth="1"/>
    <col min="7194" max="7194" width="3.140625" customWidth="1"/>
    <col min="7201" max="7201" width="3.140625" customWidth="1"/>
    <col min="7415" max="7415" width="14.140625" customWidth="1"/>
    <col min="7416" max="7416" width="13.85546875" customWidth="1"/>
    <col min="7417" max="7417" width="3.140625" customWidth="1"/>
    <col min="7418" max="7418" width="8.42578125" bestFit="1" customWidth="1"/>
    <col min="7419" max="7419" width="8.85546875" bestFit="1" customWidth="1"/>
    <col min="7420" max="7420" width="3.140625" customWidth="1"/>
    <col min="7421" max="7421" width="16.42578125" bestFit="1" customWidth="1"/>
    <col min="7422" max="7422" width="14.5703125" customWidth="1"/>
    <col min="7423" max="7423" width="3.140625" customWidth="1"/>
    <col min="7424" max="7424" width="5.85546875" customWidth="1"/>
    <col min="7425" max="7425" width="54.140625" bestFit="1" customWidth="1"/>
    <col min="7427" max="7427" width="3.140625" customWidth="1"/>
    <col min="7429" max="7429" width="32" customWidth="1"/>
    <col min="7430" max="7430" width="5.5703125" customWidth="1"/>
    <col min="7431" max="7431" width="3.140625" customWidth="1"/>
    <col min="7432" max="7432" width="14.140625" customWidth="1"/>
    <col min="7433" max="7433" width="12.140625" bestFit="1" customWidth="1"/>
    <col min="7435" max="7436" width="18.85546875" customWidth="1"/>
    <col min="7437" max="7437" width="3.140625" customWidth="1"/>
    <col min="7442" max="7442" width="3.140625" customWidth="1"/>
    <col min="7450" max="7450" width="3.140625" customWidth="1"/>
    <col min="7457" max="7457" width="3.140625" customWidth="1"/>
    <col min="7671" max="7671" width="14.140625" customWidth="1"/>
    <col min="7672" max="7672" width="13.85546875" customWidth="1"/>
    <col min="7673" max="7673" width="3.140625" customWidth="1"/>
    <col min="7674" max="7674" width="8.42578125" bestFit="1" customWidth="1"/>
    <col min="7675" max="7675" width="8.85546875" bestFit="1" customWidth="1"/>
    <col min="7676" max="7676" width="3.140625" customWidth="1"/>
    <col min="7677" max="7677" width="16.42578125" bestFit="1" customWidth="1"/>
    <col min="7678" max="7678" width="14.5703125" customWidth="1"/>
    <col min="7679" max="7679" width="3.140625" customWidth="1"/>
    <col min="7680" max="7680" width="5.85546875" customWidth="1"/>
    <col min="7681" max="7681" width="54.140625" bestFit="1" customWidth="1"/>
    <col min="7683" max="7683" width="3.140625" customWidth="1"/>
    <col min="7685" max="7685" width="32" customWidth="1"/>
    <col min="7686" max="7686" width="5.5703125" customWidth="1"/>
    <col min="7687" max="7687" width="3.140625" customWidth="1"/>
    <col min="7688" max="7688" width="14.140625" customWidth="1"/>
    <col min="7689" max="7689" width="12.140625" bestFit="1" customWidth="1"/>
    <col min="7691" max="7692" width="18.85546875" customWidth="1"/>
    <col min="7693" max="7693" width="3.140625" customWidth="1"/>
    <col min="7698" max="7698" width="3.140625" customWidth="1"/>
    <col min="7706" max="7706" width="3.140625" customWidth="1"/>
    <col min="7713" max="7713" width="3.140625" customWidth="1"/>
    <col min="7927" max="7927" width="14.140625" customWidth="1"/>
    <col min="7928" max="7928" width="13.85546875" customWidth="1"/>
    <col min="7929" max="7929" width="3.140625" customWidth="1"/>
    <col min="7930" max="7930" width="8.42578125" bestFit="1" customWidth="1"/>
    <col min="7931" max="7931" width="8.85546875" bestFit="1" customWidth="1"/>
    <col min="7932" max="7932" width="3.140625" customWidth="1"/>
    <col min="7933" max="7933" width="16.42578125" bestFit="1" customWidth="1"/>
    <col min="7934" max="7934" width="14.5703125" customWidth="1"/>
    <col min="7935" max="7935" width="3.140625" customWidth="1"/>
    <col min="7936" max="7936" width="5.85546875" customWidth="1"/>
    <col min="7937" max="7937" width="54.140625" bestFit="1" customWidth="1"/>
    <col min="7939" max="7939" width="3.140625" customWidth="1"/>
    <col min="7941" max="7941" width="32" customWidth="1"/>
    <col min="7942" max="7942" width="5.5703125" customWidth="1"/>
    <col min="7943" max="7943" width="3.140625" customWidth="1"/>
    <col min="7944" max="7944" width="14.140625" customWidth="1"/>
    <col min="7945" max="7945" width="12.140625" bestFit="1" customWidth="1"/>
    <col min="7947" max="7948" width="18.85546875" customWidth="1"/>
    <col min="7949" max="7949" width="3.140625" customWidth="1"/>
    <col min="7954" max="7954" width="3.140625" customWidth="1"/>
    <col min="7962" max="7962" width="3.140625" customWidth="1"/>
    <col min="7969" max="7969" width="3.140625" customWidth="1"/>
    <col min="8183" max="8183" width="14.140625" customWidth="1"/>
    <col min="8184" max="8184" width="13.85546875" customWidth="1"/>
    <col min="8185" max="8185" width="3.140625" customWidth="1"/>
    <col min="8186" max="8186" width="8.42578125" bestFit="1" customWidth="1"/>
    <col min="8187" max="8187" width="8.85546875" bestFit="1" customWidth="1"/>
    <col min="8188" max="8188" width="3.140625" customWidth="1"/>
    <col min="8189" max="8189" width="16.42578125" bestFit="1" customWidth="1"/>
    <col min="8190" max="8190" width="14.5703125" customWidth="1"/>
    <col min="8191" max="8191" width="3.140625" customWidth="1"/>
    <col min="8192" max="8192" width="5.85546875" customWidth="1"/>
    <col min="8193" max="8193" width="54.140625" bestFit="1" customWidth="1"/>
    <col min="8195" max="8195" width="3.140625" customWidth="1"/>
    <col min="8197" max="8197" width="32" customWidth="1"/>
    <col min="8198" max="8198" width="5.5703125" customWidth="1"/>
    <col min="8199" max="8199" width="3.140625" customWidth="1"/>
    <col min="8200" max="8200" width="14.140625" customWidth="1"/>
    <col min="8201" max="8201" width="12.140625" bestFit="1" customWidth="1"/>
    <col min="8203" max="8204" width="18.85546875" customWidth="1"/>
    <col min="8205" max="8205" width="3.140625" customWidth="1"/>
    <col min="8210" max="8210" width="3.140625" customWidth="1"/>
    <col min="8218" max="8218" width="3.140625" customWidth="1"/>
    <col min="8225" max="8225" width="3.140625" customWidth="1"/>
    <col min="8439" max="8439" width="14.140625" customWidth="1"/>
    <col min="8440" max="8440" width="13.85546875" customWidth="1"/>
    <col min="8441" max="8441" width="3.140625" customWidth="1"/>
    <col min="8442" max="8442" width="8.42578125" bestFit="1" customWidth="1"/>
    <col min="8443" max="8443" width="8.85546875" bestFit="1" customWidth="1"/>
    <col min="8444" max="8444" width="3.140625" customWidth="1"/>
    <col min="8445" max="8445" width="16.42578125" bestFit="1" customWidth="1"/>
    <col min="8446" max="8446" width="14.5703125" customWidth="1"/>
    <col min="8447" max="8447" width="3.140625" customWidth="1"/>
    <col min="8448" max="8448" width="5.85546875" customWidth="1"/>
    <col min="8449" max="8449" width="54.140625" bestFit="1" customWidth="1"/>
    <col min="8451" max="8451" width="3.140625" customWidth="1"/>
    <col min="8453" max="8453" width="32" customWidth="1"/>
    <col min="8454" max="8454" width="5.5703125" customWidth="1"/>
    <col min="8455" max="8455" width="3.140625" customWidth="1"/>
    <col min="8456" max="8456" width="14.140625" customWidth="1"/>
    <col min="8457" max="8457" width="12.140625" bestFit="1" customWidth="1"/>
    <col min="8459" max="8460" width="18.85546875" customWidth="1"/>
    <col min="8461" max="8461" width="3.140625" customWidth="1"/>
    <col min="8466" max="8466" width="3.140625" customWidth="1"/>
    <col min="8474" max="8474" width="3.140625" customWidth="1"/>
    <col min="8481" max="8481" width="3.140625" customWidth="1"/>
    <col min="8695" max="8695" width="14.140625" customWidth="1"/>
    <col min="8696" max="8696" width="13.85546875" customWidth="1"/>
    <col min="8697" max="8697" width="3.140625" customWidth="1"/>
    <col min="8698" max="8698" width="8.42578125" bestFit="1" customWidth="1"/>
    <col min="8699" max="8699" width="8.85546875" bestFit="1" customWidth="1"/>
    <col min="8700" max="8700" width="3.140625" customWidth="1"/>
    <col min="8701" max="8701" width="16.42578125" bestFit="1" customWidth="1"/>
    <col min="8702" max="8702" width="14.5703125" customWidth="1"/>
    <col min="8703" max="8703" width="3.140625" customWidth="1"/>
    <col min="8704" max="8704" width="5.85546875" customWidth="1"/>
    <col min="8705" max="8705" width="54.140625" bestFit="1" customWidth="1"/>
    <col min="8707" max="8707" width="3.140625" customWidth="1"/>
    <col min="8709" max="8709" width="32" customWidth="1"/>
    <col min="8710" max="8710" width="5.5703125" customWidth="1"/>
    <col min="8711" max="8711" width="3.140625" customWidth="1"/>
    <col min="8712" max="8712" width="14.140625" customWidth="1"/>
    <col min="8713" max="8713" width="12.140625" bestFit="1" customWidth="1"/>
    <col min="8715" max="8716" width="18.85546875" customWidth="1"/>
    <col min="8717" max="8717" width="3.140625" customWidth="1"/>
    <col min="8722" max="8722" width="3.140625" customWidth="1"/>
    <col min="8730" max="8730" width="3.140625" customWidth="1"/>
    <col min="8737" max="8737" width="3.140625" customWidth="1"/>
    <col min="8951" max="8951" width="14.140625" customWidth="1"/>
    <col min="8952" max="8952" width="13.85546875" customWidth="1"/>
    <col min="8953" max="8953" width="3.140625" customWidth="1"/>
    <col min="8954" max="8954" width="8.42578125" bestFit="1" customWidth="1"/>
    <col min="8955" max="8955" width="8.85546875" bestFit="1" customWidth="1"/>
    <col min="8956" max="8956" width="3.140625" customWidth="1"/>
    <col min="8957" max="8957" width="16.42578125" bestFit="1" customWidth="1"/>
    <col min="8958" max="8958" width="14.5703125" customWidth="1"/>
    <col min="8959" max="8959" width="3.140625" customWidth="1"/>
    <col min="8960" max="8960" width="5.85546875" customWidth="1"/>
    <col min="8961" max="8961" width="54.140625" bestFit="1" customWidth="1"/>
    <col min="8963" max="8963" width="3.140625" customWidth="1"/>
    <col min="8965" max="8965" width="32" customWidth="1"/>
    <col min="8966" max="8966" width="5.5703125" customWidth="1"/>
    <col min="8967" max="8967" width="3.140625" customWidth="1"/>
    <col min="8968" max="8968" width="14.140625" customWidth="1"/>
    <col min="8969" max="8969" width="12.140625" bestFit="1" customWidth="1"/>
    <col min="8971" max="8972" width="18.85546875" customWidth="1"/>
    <col min="8973" max="8973" width="3.140625" customWidth="1"/>
    <col min="8978" max="8978" width="3.140625" customWidth="1"/>
    <col min="8986" max="8986" width="3.140625" customWidth="1"/>
    <col min="8993" max="8993" width="3.140625" customWidth="1"/>
    <col min="9207" max="9207" width="14.140625" customWidth="1"/>
    <col min="9208" max="9208" width="13.85546875" customWidth="1"/>
    <col min="9209" max="9209" width="3.140625" customWidth="1"/>
    <col min="9210" max="9210" width="8.42578125" bestFit="1" customWidth="1"/>
    <col min="9211" max="9211" width="8.85546875" bestFit="1" customWidth="1"/>
    <col min="9212" max="9212" width="3.140625" customWidth="1"/>
    <col min="9213" max="9213" width="16.42578125" bestFit="1" customWidth="1"/>
    <col min="9214" max="9214" width="14.5703125" customWidth="1"/>
    <col min="9215" max="9215" width="3.140625" customWidth="1"/>
    <col min="9216" max="9216" width="5.85546875" customWidth="1"/>
    <col min="9217" max="9217" width="54.140625" bestFit="1" customWidth="1"/>
    <col min="9219" max="9219" width="3.140625" customWidth="1"/>
    <col min="9221" max="9221" width="32" customWidth="1"/>
    <col min="9222" max="9222" width="5.5703125" customWidth="1"/>
    <col min="9223" max="9223" width="3.140625" customWidth="1"/>
    <col min="9224" max="9224" width="14.140625" customWidth="1"/>
    <col min="9225" max="9225" width="12.140625" bestFit="1" customWidth="1"/>
    <col min="9227" max="9228" width="18.85546875" customWidth="1"/>
    <col min="9229" max="9229" width="3.140625" customWidth="1"/>
    <col min="9234" max="9234" width="3.140625" customWidth="1"/>
    <col min="9242" max="9242" width="3.140625" customWidth="1"/>
    <col min="9249" max="9249" width="3.140625" customWidth="1"/>
    <col min="9463" max="9463" width="14.140625" customWidth="1"/>
    <col min="9464" max="9464" width="13.85546875" customWidth="1"/>
    <col min="9465" max="9465" width="3.140625" customWidth="1"/>
    <col min="9466" max="9466" width="8.42578125" bestFit="1" customWidth="1"/>
    <col min="9467" max="9467" width="8.85546875" bestFit="1" customWidth="1"/>
    <col min="9468" max="9468" width="3.140625" customWidth="1"/>
    <col min="9469" max="9469" width="16.42578125" bestFit="1" customWidth="1"/>
    <col min="9470" max="9470" width="14.5703125" customWidth="1"/>
    <col min="9471" max="9471" width="3.140625" customWidth="1"/>
    <col min="9472" max="9472" width="5.85546875" customWidth="1"/>
    <col min="9473" max="9473" width="54.140625" bestFit="1" customWidth="1"/>
    <col min="9475" max="9475" width="3.140625" customWidth="1"/>
    <col min="9477" max="9477" width="32" customWidth="1"/>
    <col min="9478" max="9478" width="5.5703125" customWidth="1"/>
    <col min="9479" max="9479" width="3.140625" customWidth="1"/>
    <col min="9480" max="9480" width="14.140625" customWidth="1"/>
    <col min="9481" max="9481" width="12.140625" bestFit="1" customWidth="1"/>
    <col min="9483" max="9484" width="18.85546875" customWidth="1"/>
    <col min="9485" max="9485" width="3.140625" customWidth="1"/>
    <col min="9490" max="9490" width="3.140625" customWidth="1"/>
    <col min="9498" max="9498" width="3.140625" customWidth="1"/>
    <col min="9505" max="9505" width="3.140625" customWidth="1"/>
    <col min="9719" max="9719" width="14.140625" customWidth="1"/>
    <col min="9720" max="9720" width="13.85546875" customWidth="1"/>
    <col min="9721" max="9721" width="3.140625" customWidth="1"/>
    <col min="9722" max="9722" width="8.42578125" bestFit="1" customWidth="1"/>
    <col min="9723" max="9723" width="8.85546875" bestFit="1" customWidth="1"/>
    <col min="9724" max="9724" width="3.140625" customWidth="1"/>
    <col min="9725" max="9725" width="16.42578125" bestFit="1" customWidth="1"/>
    <col min="9726" max="9726" width="14.5703125" customWidth="1"/>
    <col min="9727" max="9727" width="3.140625" customWidth="1"/>
    <col min="9728" max="9728" width="5.85546875" customWidth="1"/>
    <col min="9729" max="9729" width="54.140625" bestFit="1" customWidth="1"/>
    <col min="9731" max="9731" width="3.140625" customWidth="1"/>
    <col min="9733" max="9733" width="32" customWidth="1"/>
    <col min="9734" max="9734" width="5.5703125" customWidth="1"/>
    <col min="9735" max="9735" width="3.140625" customWidth="1"/>
    <col min="9736" max="9736" width="14.140625" customWidth="1"/>
    <col min="9737" max="9737" width="12.140625" bestFit="1" customWidth="1"/>
    <col min="9739" max="9740" width="18.85546875" customWidth="1"/>
    <col min="9741" max="9741" width="3.140625" customWidth="1"/>
    <col min="9746" max="9746" width="3.140625" customWidth="1"/>
    <col min="9754" max="9754" width="3.140625" customWidth="1"/>
    <col min="9761" max="9761" width="3.140625" customWidth="1"/>
    <col min="9975" max="9975" width="14.140625" customWidth="1"/>
    <col min="9976" max="9976" width="13.85546875" customWidth="1"/>
    <col min="9977" max="9977" width="3.140625" customWidth="1"/>
    <col min="9978" max="9978" width="8.42578125" bestFit="1" customWidth="1"/>
    <col min="9979" max="9979" width="8.85546875" bestFit="1" customWidth="1"/>
    <col min="9980" max="9980" width="3.140625" customWidth="1"/>
    <col min="9981" max="9981" width="16.42578125" bestFit="1" customWidth="1"/>
    <col min="9982" max="9982" width="14.5703125" customWidth="1"/>
    <col min="9983" max="9983" width="3.140625" customWidth="1"/>
    <col min="9984" max="9984" width="5.85546875" customWidth="1"/>
    <col min="9985" max="9985" width="54.140625" bestFit="1" customWidth="1"/>
    <col min="9987" max="9987" width="3.140625" customWidth="1"/>
    <col min="9989" max="9989" width="32" customWidth="1"/>
    <col min="9990" max="9990" width="5.5703125" customWidth="1"/>
    <col min="9991" max="9991" width="3.140625" customWidth="1"/>
    <col min="9992" max="9992" width="14.140625" customWidth="1"/>
    <col min="9993" max="9993" width="12.140625" bestFit="1" customWidth="1"/>
    <col min="9995" max="9996" width="18.85546875" customWidth="1"/>
    <col min="9997" max="9997" width="3.140625" customWidth="1"/>
    <col min="10002" max="10002" width="3.140625" customWidth="1"/>
    <col min="10010" max="10010" width="3.140625" customWidth="1"/>
    <col min="10017" max="10017" width="3.140625" customWidth="1"/>
    <col min="10231" max="10231" width="14.140625" customWidth="1"/>
    <col min="10232" max="10232" width="13.85546875" customWidth="1"/>
    <col min="10233" max="10233" width="3.140625" customWidth="1"/>
    <col min="10234" max="10234" width="8.42578125" bestFit="1" customWidth="1"/>
    <col min="10235" max="10235" width="8.85546875" bestFit="1" customWidth="1"/>
    <col min="10236" max="10236" width="3.140625" customWidth="1"/>
    <col min="10237" max="10237" width="16.42578125" bestFit="1" customWidth="1"/>
    <col min="10238" max="10238" width="14.5703125" customWidth="1"/>
    <col min="10239" max="10239" width="3.140625" customWidth="1"/>
    <col min="10240" max="10240" width="5.85546875" customWidth="1"/>
    <col min="10241" max="10241" width="54.140625" bestFit="1" customWidth="1"/>
    <col min="10243" max="10243" width="3.140625" customWidth="1"/>
    <col min="10245" max="10245" width="32" customWidth="1"/>
    <col min="10246" max="10246" width="5.5703125" customWidth="1"/>
    <col min="10247" max="10247" width="3.140625" customWidth="1"/>
    <col min="10248" max="10248" width="14.140625" customWidth="1"/>
    <col min="10249" max="10249" width="12.140625" bestFit="1" customWidth="1"/>
    <col min="10251" max="10252" width="18.85546875" customWidth="1"/>
    <col min="10253" max="10253" width="3.140625" customWidth="1"/>
    <col min="10258" max="10258" width="3.140625" customWidth="1"/>
    <col min="10266" max="10266" width="3.140625" customWidth="1"/>
    <col min="10273" max="10273" width="3.140625" customWidth="1"/>
    <col min="10487" max="10487" width="14.140625" customWidth="1"/>
    <col min="10488" max="10488" width="13.85546875" customWidth="1"/>
    <col min="10489" max="10489" width="3.140625" customWidth="1"/>
    <col min="10490" max="10490" width="8.42578125" bestFit="1" customWidth="1"/>
    <col min="10491" max="10491" width="8.85546875" bestFit="1" customWidth="1"/>
    <col min="10492" max="10492" width="3.140625" customWidth="1"/>
    <col min="10493" max="10493" width="16.42578125" bestFit="1" customWidth="1"/>
    <col min="10494" max="10494" width="14.5703125" customWidth="1"/>
    <col min="10495" max="10495" width="3.140625" customWidth="1"/>
    <col min="10496" max="10496" width="5.85546875" customWidth="1"/>
    <col min="10497" max="10497" width="54.140625" bestFit="1" customWidth="1"/>
    <col min="10499" max="10499" width="3.140625" customWidth="1"/>
    <col min="10501" max="10501" width="32" customWidth="1"/>
    <col min="10502" max="10502" width="5.5703125" customWidth="1"/>
    <col min="10503" max="10503" width="3.140625" customWidth="1"/>
    <col min="10504" max="10504" width="14.140625" customWidth="1"/>
    <col min="10505" max="10505" width="12.140625" bestFit="1" customWidth="1"/>
    <col min="10507" max="10508" width="18.85546875" customWidth="1"/>
    <col min="10509" max="10509" width="3.140625" customWidth="1"/>
    <col min="10514" max="10514" width="3.140625" customWidth="1"/>
    <col min="10522" max="10522" width="3.140625" customWidth="1"/>
    <col min="10529" max="10529" width="3.140625" customWidth="1"/>
    <col min="10743" max="10743" width="14.140625" customWidth="1"/>
    <col min="10744" max="10744" width="13.85546875" customWidth="1"/>
    <col min="10745" max="10745" width="3.140625" customWidth="1"/>
    <col min="10746" max="10746" width="8.42578125" bestFit="1" customWidth="1"/>
    <col min="10747" max="10747" width="8.85546875" bestFit="1" customWidth="1"/>
    <col min="10748" max="10748" width="3.140625" customWidth="1"/>
    <col min="10749" max="10749" width="16.42578125" bestFit="1" customWidth="1"/>
    <col min="10750" max="10750" width="14.5703125" customWidth="1"/>
    <col min="10751" max="10751" width="3.140625" customWidth="1"/>
    <col min="10752" max="10752" width="5.85546875" customWidth="1"/>
    <col min="10753" max="10753" width="54.140625" bestFit="1" customWidth="1"/>
    <col min="10755" max="10755" width="3.140625" customWidth="1"/>
    <col min="10757" max="10757" width="32" customWidth="1"/>
    <col min="10758" max="10758" width="5.5703125" customWidth="1"/>
    <col min="10759" max="10759" width="3.140625" customWidth="1"/>
    <col min="10760" max="10760" width="14.140625" customWidth="1"/>
    <col min="10761" max="10761" width="12.140625" bestFit="1" customWidth="1"/>
    <col min="10763" max="10764" width="18.85546875" customWidth="1"/>
    <col min="10765" max="10765" width="3.140625" customWidth="1"/>
    <col min="10770" max="10770" width="3.140625" customWidth="1"/>
    <col min="10778" max="10778" width="3.140625" customWidth="1"/>
    <col min="10785" max="10785" width="3.140625" customWidth="1"/>
    <col min="10999" max="10999" width="14.140625" customWidth="1"/>
    <col min="11000" max="11000" width="13.85546875" customWidth="1"/>
    <col min="11001" max="11001" width="3.140625" customWidth="1"/>
    <col min="11002" max="11002" width="8.42578125" bestFit="1" customWidth="1"/>
    <col min="11003" max="11003" width="8.85546875" bestFit="1" customWidth="1"/>
    <col min="11004" max="11004" width="3.140625" customWidth="1"/>
    <col min="11005" max="11005" width="16.42578125" bestFit="1" customWidth="1"/>
    <col min="11006" max="11006" width="14.5703125" customWidth="1"/>
    <col min="11007" max="11007" width="3.140625" customWidth="1"/>
    <col min="11008" max="11008" width="5.85546875" customWidth="1"/>
    <col min="11009" max="11009" width="54.140625" bestFit="1" customWidth="1"/>
    <col min="11011" max="11011" width="3.140625" customWidth="1"/>
    <col min="11013" max="11013" width="32" customWidth="1"/>
    <col min="11014" max="11014" width="5.5703125" customWidth="1"/>
    <col min="11015" max="11015" width="3.140625" customWidth="1"/>
    <col min="11016" max="11016" width="14.140625" customWidth="1"/>
    <col min="11017" max="11017" width="12.140625" bestFit="1" customWidth="1"/>
    <col min="11019" max="11020" width="18.85546875" customWidth="1"/>
    <col min="11021" max="11021" width="3.140625" customWidth="1"/>
    <col min="11026" max="11026" width="3.140625" customWidth="1"/>
    <col min="11034" max="11034" width="3.140625" customWidth="1"/>
    <col min="11041" max="11041" width="3.140625" customWidth="1"/>
    <col min="11255" max="11255" width="14.140625" customWidth="1"/>
    <col min="11256" max="11256" width="13.85546875" customWidth="1"/>
    <col min="11257" max="11257" width="3.140625" customWidth="1"/>
    <col min="11258" max="11258" width="8.42578125" bestFit="1" customWidth="1"/>
    <col min="11259" max="11259" width="8.85546875" bestFit="1" customWidth="1"/>
    <col min="11260" max="11260" width="3.140625" customWidth="1"/>
    <col min="11261" max="11261" width="16.42578125" bestFit="1" customWidth="1"/>
    <col min="11262" max="11262" width="14.5703125" customWidth="1"/>
    <col min="11263" max="11263" width="3.140625" customWidth="1"/>
    <col min="11264" max="11264" width="5.85546875" customWidth="1"/>
    <col min="11265" max="11265" width="54.140625" bestFit="1" customWidth="1"/>
    <col min="11267" max="11267" width="3.140625" customWidth="1"/>
    <col min="11269" max="11269" width="32" customWidth="1"/>
    <col min="11270" max="11270" width="5.5703125" customWidth="1"/>
    <col min="11271" max="11271" width="3.140625" customWidth="1"/>
    <col min="11272" max="11272" width="14.140625" customWidth="1"/>
    <col min="11273" max="11273" width="12.140625" bestFit="1" customWidth="1"/>
    <col min="11275" max="11276" width="18.85546875" customWidth="1"/>
    <col min="11277" max="11277" width="3.140625" customWidth="1"/>
    <col min="11282" max="11282" width="3.140625" customWidth="1"/>
    <col min="11290" max="11290" width="3.140625" customWidth="1"/>
    <col min="11297" max="11297" width="3.140625" customWidth="1"/>
    <col min="11511" max="11511" width="14.140625" customWidth="1"/>
    <col min="11512" max="11512" width="13.85546875" customWidth="1"/>
    <col min="11513" max="11513" width="3.140625" customWidth="1"/>
    <col min="11514" max="11514" width="8.42578125" bestFit="1" customWidth="1"/>
    <col min="11515" max="11515" width="8.85546875" bestFit="1" customWidth="1"/>
    <col min="11516" max="11516" width="3.140625" customWidth="1"/>
    <col min="11517" max="11517" width="16.42578125" bestFit="1" customWidth="1"/>
    <col min="11518" max="11518" width="14.5703125" customWidth="1"/>
    <col min="11519" max="11519" width="3.140625" customWidth="1"/>
    <col min="11520" max="11520" width="5.85546875" customWidth="1"/>
    <col min="11521" max="11521" width="54.140625" bestFit="1" customWidth="1"/>
    <col min="11523" max="11523" width="3.140625" customWidth="1"/>
    <col min="11525" max="11525" width="32" customWidth="1"/>
    <col min="11526" max="11526" width="5.5703125" customWidth="1"/>
    <col min="11527" max="11527" width="3.140625" customWidth="1"/>
    <col min="11528" max="11528" width="14.140625" customWidth="1"/>
    <col min="11529" max="11529" width="12.140625" bestFit="1" customWidth="1"/>
    <col min="11531" max="11532" width="18.85546875" customWidth="1"/>
    <col min="11533" max="11533" width="3.140625" customWidth="1"/>
    <col min="11538" max="11538" width="3.140625" customWidth="1"/>
    <col min="11546" max="11546" width="3.140625" customWidth="1"/>
    <col min="11553" max="11553" width="3.140625" customWidth="1"/>
    <col min="11767" max="11767" width="14.140625" customWidth="1"/>
    <col min="11768" max="11768" width="13.85546875" customWidth="1"/>
    <col min="11769" max="11769" width="3.140625" customWidth="1"/>
    <col min="11770" max="11770" width="8.42578125" bestFit="1" customWidth="1"/>
    <col min="11771" max="11771" width="8.85546875" bestFit="1" customWidth="1"/>
    <col min="11772" max="11772" width="3.140625" customWidth="1"/>
    <col min="11773" max="11773" width="16.42578125" bestFit="1" customWidth="1"/>
    <col min="11774" max="11774" width="14.5703125" customWidth="1"/>
    <col min="11775" max="11775" width="3.140625" customWidth="1"/>
    <col min="11776" max="11776" width="5.85546875" customWidth="1"/>
    <col min="11777" max="11777" width="54.140625" bestFit="1" customWidth="1"/>
    <col min="11779" max="11779" width="3.140625" customWidth="1"/>
    <col min="11781" max="11781" width="32" customWidth="1"/>
    <col min="11782" max="11782" width="5.5703125" customWidth="1"/>
    <col min="11783" max="11783" width="3.140625" customWidth="1"/>
    <col min="11784" max="11784" width="14.140625" customWidth="1"/>
    <col min="11785" max="11785" width="12.140625" bestFit="1" customWidth="1"/>
    <col min="11787" max="11788" width="18.85546875" customWidth="1"/>
    <col min="11789" max="11789" width="3.140625" customWidth="1"/>
    <col min="11794" max="11794" width="3.140625" customWidth="1"/>
    <col min="11802" max="11802" width="3.140625" customWidth="1"/>
    <col min="11809" max="11809" width="3.140625" customWidth="1"/>
    <col min="12023" max="12023" width="14.140625" customWidth="1"/>
    <col min="12024" max="12024" width="13.85546875" customWidth="1"/>
    <col min="12025" max="12025" width="3.140625" customWidth="1"/>
    <col min="12026" max="12026" width="8.42578125" bestFit="1" customWidth="1"/>
    <col min="12027" max="12027" width="8.85546875" bestFit="1" customWidth="1"/>
    <col min="12028" max="12028" width="3.140625" customWidth="1"/>
    <col min="12029" max="12029" width="16.42578125" bestFit="1" customWidth="1"/>
    <col min="12030" max="12030" width="14.5703125" customWidth="1"/>
    <col min="12031" max="12031" width="3.140625" customWidth="1"/>
    <col min="12032" max="12032" width="5.85546875" customWidth="1"/>
    <col min="12033" max="12033" width="54.140625" bestFit="1" customWidth="1"/>
    <col min="12035" max="12035" width="3.140625" customWidth="1"/>
    <col min="12037" max="12037" width="32" customWidth="1"/>
    <col min="12038" max="12038" width="5.5703125" customWidth="1"/>
    <col min="12039" max="12039" width="3.140625" customWidth="1"/>
    <col min="12040" max="12040" width="14.140625" customWidth="1"/>
    <col min="12041" max="12041" width="12.140625" bestFit="1" customWidth="1"/>
    <col min="12043" max="12044" width="18.85546875" customWidth="1"/>
    <col min="12045" max="12045" width="3.140625" customWidth="1"/>
    <col min="12050" max="12050" width="3.140625" customWidth="1"/>
    <col min="12058" max="12058" width="3.140625" customWidth="1"/>
    <col min="12065" max="12065" width="3.140625" customWidth="1"/>
    <col min="12279" max="12279" width="14.140625" customWidth="1"/>
    <col min="12280" max="12280" width="13.85546875" customWidth="1"/>
    <col min="12281" max="12281" width="3.140625" customWidth="1"/>
    <col min="12282" max="12282" width="8.42578125" bestFit="1" customWidth="1"/>
    <col min="12283" max="12283" width="8.85546875" bestFit="1" customWidth="1"/>
    <col min="12284" max="12284" width="3.140625" customWidth="1"/>
    <col min="12285" max="12285" width="16.42578125" bestFit="1" customWidth="1"/>
    <col min="12286" max="12286" width="14.5703125" customWidth="1"/>
    <col min="12287" max="12287" width="3.140625" customWidth="1"/>
    <col min="12288" max="12288" width="5.85546875" customWidth="1"/>
    <col min="12289" max="12289" width="54.140625" bestFit="1" customWidth="1"/>
    <col min="12291" max="12291" width="3.140625" customWidth="1"/>
    <col min="12293" max="12293" width="32" customWidth="1"/>
    <col min="12294" max="12294" width="5.5703125" customWidth="1"/>
    <col min="12295" max="12295" width="3.140625" customWidth="1"/>
    <col min="12296" max="12296" width="14.140625" customWidth="1"/>
    <col min="12297" max="12297" width="12.140625" bestFit="1" customWidth="1"/>
    <col min="12299" max="12300" width="18.85546875" customWidth="1"/>
    <col min="12301" max="12301" width="3.140625" customWidth="1"/>
    <col min="12306" max="12306" width="3.140625" customWidth="1"/>
    <col min="12314" max="12314" width="3.140625" customWidth="1"/>
    <col min="12321" max="12321" width="3.140625" customWidth="1"/>
    <col min="12535" max="12535" width="14.140625" customWidth="1"/>
    <col min="12536" max="12536" width="13.85546875" customWidth="1"/>
    <col min="12537" max="12537" width="3.140625" customWidth="1"/>
    <col min="12538" max="12538" width="8.42578125" bestFit="1" customWidth="1"/>
    <col min="12539" max="12539" width="8.85546875" bestFit="1" customWidth="1"/>
    <col min="12540" max="12540" width="3.140625" customWidth="1"/>
    <col min="12541" max="12541" width="16.42578125" bestFit="1" customWidth="1"/>
    <col min="12542" max="12542" width="14.5703125" customWidth="1"/>
    <col min="12543" max="12543" width="3.140625" customWidth="1"/>
    <col min="12544" max="12544" width="5.85546875" customWidth="1"/>
    <col min="12545" max="12545" width="54.140625" bestFit="1" customWidth="1"/>
    <col min="12547" max="12547" width="3.140625" customWidth="1"/>
    <col min="12549" max="12549" width="32" customWidth="1"/>
    <col min="12550" max="12550" width="5.5703125" customWidth="1"/>
    <col min="12551" max="12551" width="3.140625" customWidth="1"/>
    <col min="12552" max="12552" width="14.140625" customWidth="1"/>
    <col min="12553" max="12553" width="12.140625" bestFit="1" customWidth="1"/>
    <col min="12555" max="12556" width="18.85546875" customWidth="1"/>
    <col min="12557" max="12557" width="3.140625" customWidth="1"/>
    <col min="12562" max="12562" width="3.140625" customWidth="1"/>
    <col min="12570" max="12570" width="3.140625" customWidth="1"/>
    <col min="12577" max="12577" width="3.140625" customWidth="1"/>
    <col min="12791" max="12791" width="14.140625" customWidth="1"/>
    <col min="12792" max="12792" width="13.85546875" customWidth="1"/>
    <col min="12793" max="12793" width="3.140625" customWidth="1"/>
    <col min="12794" max="12794" width="8.42578125" bestFit="1" customWidth="1"/>
    <col min="12795" max="12795" width="8.85546875" bestFit="1" customWidth="1"/>
    <col min="12796" max="12796" width="3.140625" customWidth="1"/>
    <col min="12797" max="12797" width="16.42578125" bestFit="1" customWidth="1"/>
    <col min="12798" max="12798" width="14.5703125" customWidth="1"/>
    <col min="12799" max="12799" width="3.140625" customWidth="1"/>
    <col min="12800" max="12800" width="5.85546875" customWidth="1"/>
    <col min="12801" max="12801" width="54.140625" bestFit="1" customWidth="1"/>
    <col min="12803" max="12803" width="3.140625" customWidth="1"/>
    <col min="12805" max="12805" width="32" customWidth="1"/>
    <col min="12806" max="12806" width="5.5703125" customWidth="1"/>
    <col min="12807" max="12807" width="3.140625" customWidth="1"/>
    <col min="12808" max="12808" width="14.140625" customWidth="1"/>
    <col min="12809" max="12809" width="12.140625" bestFit="1" customWidth="1"/>
    <col min="12811" max="12812" width="18.85546875" customWidth="1"/>
    <col min="12813" max="12813" width="3.140625" customWidth="1"/>
    <col min="12818" max="12818" width="3.140625" customWidth="1"/>
    <col min="12826" max="12826" width="3.140625" customWidth="1"/>
    <col min="12833" max="12833" width="3.140625" customWidth="1"/>
    <col min="13047" max="13047" width="14.140625" customWidth="1"/>
    <col min="13048" max="13048" width="13.85546875" customWidth="1"/>
    <col min="13049" max="13049" width="3.140625" customWidth="1"/>
    <col min="13050" max="13050" width="8.42578125" bestFit="1" customWidth="1"/>
    <col min="13051" max="13051" width="8.85546875" bestFit="1" customWidth="1"/>
    <col min="13052" max="13052" width="3.140625" customWidth="1"/>
    <col min="13053" max="13053" width="16.42578125" bestFit="1" customWidth="1"/>
    <col min="13054" max="13054" width="14.5703125" customWidth="1"/>
    <col min="13055" max="13055" width="3.140625" customWidth="1"/>
    <col min="13056" max="13056" width="5.85546875" customWidth="1"/>
    <col min="13057" max="13057" width="54.140625" bestFit="1" customWidth="1"/>
    <col min="13059" max="13059" width="3.140625" customWidth="1"/>
    <col min="13061" max="13061" width="32" customWidth="1"/>
    <col min="13062" max="13062" width="5.5703125" customWidth="1"/>
    <col min="13063" max="13063" width="3.140625" customWidth="1"/>
    <col min="13064" max="13064" width="14.140625" customWidth="1"/>
    <col min="13065" max="13065" width="12.140625" bestFit="1" customWidth="1"/>
    <col min="13067" max="13068" width="18.85546875" customWidth="1"/>
    <col min="13069" max="13069" width="3.140625" customWidth="1"/>
    <col min="13074" max="13074" width="3.140625" customWidth="1"/>
    <col min="13082" max="13082" width="3.140625" customWidth="1"/>
    <col min="13089" max="13089" width="3.140625" customWidth="1"/>
    <col min="13303" max="13303" width="14.140625" customWidth="1"/>
    <col min="13304" max="13304" width="13.85546875" customWidth="1"/>
    <col min="13305" max="13305" width="3.140625" customWidth="1"/>
    <col min="13306" max="13306" width="8.42578125" bestFit="1" customWidth="1"/>
    <col min="13307" max="13307" width="8.85546875" bestFit="1" customWidth="1"/>
    <col min="13308" max="13308" width="3.140625" customWidth="1"/>
    <col min="13309" max="13309" width="16.42578125" bestFit="1" customWidth="1"/>
    <col min="13310" max="13310" width="14.5703125" customWidth="1"/>
    <col min="13311" max="13311" width="3.140625" customWidth="1"/>
    <col min="13312" max="13312" width="5.85546875" customWidth="1"/>
    <col min="13313" max="13313" width="54.140625" bestFit="1" customWidth="1"/>
    <col min="13315" max="13315" width="3.140625" customWidth="1"/>
    <col min="13317" max="13317" width="32" customWidth="1"/>
    <col min="13318" max="13318" width="5.5703125" customWidth="1"/>
    <col min="13319" max="13319" width="3.140625" customWidth="1"/>
    <col min="13320" max="13320" width="14.140625" customWidth="1"/>
    <col min="13321" max="13321" width="12.140625" bestFit="1" customWidth="1"/>
    <col min="13323" max="13324" width="18.85546875" customWidth="1"/>
    <col min="13325" max="13325" width="3.140625" customWidth="1"/>
    <col min="13330" max="13330" width="3.140625" customWidth="1"/>
    <col min="13338" max="13338" width="3.140625" customWidth="1"/>
    <col min="13345" max="13345" width="3.140625" customWidth="1"/>
    <col min="13559" max="13559" width="14.140625" customWidth="1"/>
    <col min="13560" max="13560" width="13.85546875" customWidth="1"/>
    <col min="13561" max="13561" width="3.140625" customWidth="1"/>
    <col min="13562" max="13562" width="8.42578125" bestFit="1" customWidth="1"/>
    <col min="13563" max="13563" width="8.85546875" bestFit="1" customWidth="1"/>
    <col min="13564" max="13564" width="3.140625" customWidth="1"/>
    <col min="13565" max="13565" width="16.42578125" bestFit="1" customWidth="1"/>
    <col min="13566" max="13566" width="14.5703125" customWidth="1"/>
    <col min="13567" max="13567" width="3.140625" customWidth="1"/>
    <col min="13568" max="13568" width="5.85546875" customWidth="1"/>
    <col min="13569" max="13569" width="54.140625" bestFit="1" customWidth="1"/>
    <col min="13571" max="13571" width="3.140625" customWidth="1"/>
    <col min="13573" max="13573" width="32" customWidth="1"/>
    <col min="13574" max="13574" width="5.5703125" customWidth="1"/>
    <col min="13575" max="13575" width="3.140625" customWidth="1"/>
    <col min="13576" max="13576" width="14.140625" customWidth="1"/>
    <col min="13577" max="13577" width="12.140625" bestFit="1" customWidth="1"/>
    <col min="13579" max="13580" width="18.85546875" customWidth="1"/>
    <col min="13581" max="13581" width="3.140625" customWidth="1"/>
    <col min="13586" max="13586" width="3.140625" customWidth="1"/>
    <col min="13594" max="13594" width="3.140625" customWidth="1"/>
    <col min="13601" max="13601" width="3.140625" customWidth="1"/>
    <col min="13815" max="13815" width="14.140625" customWidth="1"/>
    <col min="13816" max="13816" width="13.85546875" customWidth="1"/>
    <col min="13817" max="13817" width="3.140625" customWidth="1"/>
    <col min="13818" max="13818" width="8.42578125" bestFit="1" customWidth="1"/>
    <col min="13819" max="13819" width="8.85546875" bestFit="1" customWidth="1"/>
    <col min="13820" max="13820" width="3.140625" customWidth="1"/>
    <col min="13821" max="13821" width="16.42578125" bestFit="1" customWidth="1"/>
    <col min="13822" max="13822" width="14.5703125" customWidth="1"/>
    <col min="13823" max="13823" width="3.140625" customWidth="1"/>
    <col min="13824" max="13824" width="5.85546875" customWidth="1"/>
    <col min="13825" max="13825" width="54.140625" bestFit="1" customWidth="1"/>
    <col min="13827" max="13827" width="3.140625" customWidth="1"/>
    <col min="13829" max="13829" width="32" customWidth="1"/>
    <col min="13830" max="13830" width="5.5703125" customWidth="1"/>
    <col min="13831" max="13831" width="3.140625" customWidth="1"/>
    <col min="13832" max="13832" width="14.140625" customWidth="1"/>
    <col min="13833" max="13833" width="12.140625" bestFit="1" customWidth="1"/>
    <col min="13835" max="13836" width="18.85546875" customWidth="1"/>
    <col min="13837" max="13837" width="3.140625" customWidth="1"/>
    <col min="13842" max="13842" width="3.140625" customWidth="1"/>
    <col min="13850" max="13850" width="3.140625" customWidth="1"/>
    <col min="13857" max="13857" width="3.140625" customWidth="1"/>
    <col min="14071" max="14071" width="14.140625" customWidth="1"/>
    <col min="14072" max="14072" width="13.85546875" customWidth="1"/>
    <col min="14073" max="14073" width="3.140625" customWidth="1"/>
    <col min="14074" max="14074" width="8.42578125" bestFit="1" customWidth="1"/>
    <col min="14075" max="14075" width="8.85546875" bestFit="1" customWidth="1"/>
    <col min="14076" max="14076" width="3.140625" customWidth="1"/>
    <col min="14077" max="14077" width="16.42578125" bestFit="1" customWidth="1"/>
    <col min="14078" max="14078" width="14.5703125" customWidth="1"/>
    <col min="14079" max="14079" width="3.140625" customWidth="1"/>
    <col min="14080" max="14080" width="5.85546875" customWidth="1"/>
    <col min="14081" max="14081" width="54.140625" bestFit="1" customWidth="1"/>
    <col min="14083" max="14083" width="3.140625" customWidth="1"/>
    <col min="14085" max="14085" width="32" customWidth="1"/>
    <col min="14086" max="14086" width="5.5703125" customWidth="1"/>
    <col min="14087" max="14087" width="3.140625" customWidth="1"/>
    <col min="14088" max="14088" width="14.140625" customWidth="1"/>
    <col min="14089" max="14089" width="12.140625" bestFit="1" customWidth="1"/>
    <col min="14091" max="14092" width="18.85546875" customWidth="1"/>
    <col min="14093" max="14093" width="3.140625" customWidth="1"/>
    <col min="14098" max="14098" width="3.140625" customWidth="1"/>
    <col min="14106" max="14106" width="3.140625" customWidth="1"/>
    <col min="14113" max="14113" width="3.140625" customWidth="1"/>
    <col min="14327" max="14327" width="14.140625" customWidth="1"/>
    <col min="14328" max="14328" width="13.85546875" customWidth="1"/>
    <col min="14329" max="14329" width="3.140625" customWidth="1"/>
    <col min="14330" max="14330" width="8.42578125" bestFit="1" customWidth="1"/>
    <col min="14331" max="14331" width="8.85546875" bestFit="1" customWidth="1"/>
    <col min="14332" max="14332" width="3.140625" customWidth="1"/>
    <col min="14333" max="14333" width="16.42578125" bestFit="1" customWidth="1"/>
    <col min="14334" max="14334" width="14.5703125" customWidth="1"/>
    <col min="14335" max="14335" width="3.140625" customWidth="1"/>
    <col min="14336" max="14336" width="5.85546875" customWidth="1"/>
    <col min="14337" max="14337" width="54.140625" bestFit="1" customWidth="1"/>
    <col min="14339" max="14339" width="3.140625" customWidth="1"/>
    <col min="14341" max="14341" width="32" customWidth="1"/>
    <col min="14342" max="14342" width="5.5703125" customWidth="1"/>
    <col min="14343" max="14343" width="3.140625" customWidth="1"/>
    <col min="14344" max="14344" width="14.140625" customWidth="1"/>
    <col min="14345" max="14345" width="12.140625" bestFit="1" customWidth="1"/>
    <col min="14347" max="14348" width="18.85546875" customWidth="1"/>
    <col min="14349" max="14349" width="3.140625" customWidth="1"/>
    <col min="14354" max="14354" width="3.140625" customWidth="1"/>
    <col min="14362" max="14362" width="3.140625" customWidth="1"/>
    <col min="14369" max="14369" width="3.140625" customWidth="1"/>
    <col min="14583" max="14583" width="14.140625" customWidth="1"/>
    <col min="14584" max="14584" width="13.85546875" customWidth="1"/>
    <col min="14585" max="14585" width="3.140625" customWidth="1"/>
    <col min="14586" max="14586" width="8.42578125" bestFit="1" customWidth="1"/>
    <col min="14587" max="14587" width="8.85546875" bestFit="1" customWidth="1"/>
    <col min="14588" max="14588" width="3.140625" customWidth="1"/>
    <col min="14589" max="14589" width="16.42578125" bestFit="1" customWidth="1"/>
    <col min="14590" max="14590" width="14.5703125" customWidth="1"/>
    <col min="14591" max="14591" width="3.140625" customWidth="1"/>
    <col min="14592" max="14592" width="5.85546875" customWidth="1"/>
    <col min="14593" max="14593" width="54.140625" bestFit="1" customWidth="1"/>
    <col min="14595" max="14595" width="3.140625" customWidth="1"/>
    <col min="14597" max="14597" width="32" customWidth="1"/>
    <col min="14598" max="14598" width="5.5703125" customWidth="1"/>
    <col min="14599" max="14599" width="3.140625" customWidth="1"/>
    <col min="14600" max="14600" width="14.140625" customWidth="1"/>
    <col min="14601" max="14601" width="12.140625" bestFit="1" customWidth="1"/>
    <col min="14603" max="14604" width="18.85546875" customWidth="1"/>
    <col min="14605" max="14605" width="3.140625" customWidth="1"/>
    <col min="14610" max="14610" width="3.140625" customWidth="1"/>
    <col min="14618" max="14618" width="3.140625" customWidth="1"/>
    <col min="14625" max="14625" width="3.140625" customWidth="1"/>
    <col min="14839" max="14839" width="14.140625" customWidth="1"/>
    <col min="14840" max="14840" width="13.85546875" customWidth="1"/>
    <col min="14841" max="14841" width="3.140625" customWidth="1"/>
    <col min="14842" max="14842" width="8.42578125" bestFit="1" customWidth="1"/>
    <col min="14843" max="14843" width="8.85546875" bestFit="1" customWidth="1"/>
    <col min="14844" max="14844" width="3.140625" customWidth="1"/>
    <col min="14845" max="14845" width="16.42578125" bestFit="1" customWidth="1"/>
    <col min="14846" max="14846" width="14.5703125" customWidth="1"/>
    <col min="14847" max="14847" width="3.140625" customWidth="1"/>
    <col min="14848" max="14848" width="5.85546875" customWidth="1"/>
    <col min="14849" max="14849" width="54.140625" bestFit="1" customWidth="1"/>
    <col min="14851" max="14851" width="3.140625" customWidth="1"/>
    <col min="14853" max="14853" width="32" customWidth="1"/>
    <col min="14854" max="14854" width="5.5703125" customWidth="1"/>
    <col min="14855" max="14855" width="3.140625" customWidth="1"/>
    <col min="14856" max="14856" width="14.140625" customWidth="1"/>
    <col min="14857" max="14857" width="12.140625" bestFit="1" customWidth="1"/>
    <col min="14859" max="14860" width="18.85546875" customWidth="1"/>
    <col min="14861" max="14861" width="3.140625" customWidth="1"/>
    <col min="14866" max="14866" width="3.140625" customWidth="1"/>
    <col min="14874" max="14874" width="3.140625" customWidth="1"/>
    <col min="14881" max="14881" width="3.140625" customWidth="1"/>
    <col min="15095" max="15095" width="14.140625" customWidth="1"/>
    <col min="15096" max="15096" width="13.85546875" customWidth="1"/>
    <col min="15097" max="15097" width="3.140625" customWidth="1"/>
    <col min="15098" max="15098" width="8.42578125" bestFit="1" customWidth="1"/>
    <col min="15099" max="15099" width="8.85546875" bestFit="1" customWidth="1"/>
    <col min="15100" max="15100" width="3.140625" customWidth="1"/>
    <col min="15101" max="15101" width="16.42578125" bestFit="1" customWidth="1"/>
    <col min="15102" max="15102" width="14.5703125" customWidth="1"/>
    <col min="15103" max="15103" width="3.140625" customWidth="1"/>
    <col min="15104" max="15104" width="5.85546875" customWidth="1"/>
    <col min="15105" max="15105" width="54.140625" bestFit="1" customWidth="1"/>
    <col min="15107" max="15107" width="3.140625" customWidth="1"/>
    <col min="15109" max="15109" width="32" customWidth="1"/>
    <col min="15110" max="15110" width="5.5703125" customWidth="1"/>
    <col min="15111" max="15111" width="3.140625" customWidth="1"/>
    <col min="15112" max="15112" width="14.140625" customWidth="1"/>
    <col min="15113" max="15113" width="12.140625" bestFit="1" customWidth="1"/>
    <col min="15115" max="15116" width="18.85546875" customWidth="1"/>
    <col min="15117" max="15117" width="3.140625" customWidth="1"/>
    <col min="15122" max="15122" width="3.140625" customWidth="1"/>
    <col min="15130" max="15130" width="3.140625" customWidth="1"/>
    <col min="15137" max="15137" width="3.140625" customWidth="1"/>
    <col min="15351" max="15351" width="14.140625" customWidth="1"/>
    <col min="15352" max="15352" width="13.85546875" customWidth="1"/>
    <col min="15353" max="15353" width="3.140625" customWidth="1"/>
    <col min="15354" max="15354" width="8.42578125" bestFit="1" customWidth="1"/>
    <col min="15355" max="15355" width="8.85546875" bestFit="1" customWidth="1"/>
    <col min="15356" max="15356" width="3.140625" customWidth="1"/>
    <col min="15357" max="15357" width="16.42578125" bestFit="1" customWidth="1"/>
    <col min="15358" max="15358" width="14.5703125" customWidth="1"/>
    <col min="15359" max="15359" width="3.140625" customWidth="1"/>
    <col min="15360" max="15360" width="5.85546875" customWidth="1"/>
    <col min="15361" max="15361" width="54.140625" bestFit="1" customWidth="1"/>
    <col min="15363" max="15363" width="3.140625" customWidth="1"/>
    <col min="15365" max="15365" width="32" customWidth="1"/>
    <col min="15366" max="15366" width="5.5703125" customWidth="1"/>
    <col min="15367" max="15367" width="3.140625" customWidth="1"/>
    <col min="15368" max="15368" width="14.140625" customWidth="1"/>
    <col min="15369" max="15369" width="12.140625" bestFit="1" customWidth="1"/>
    <col min="15371" max="15372" width="18.85546875" customWidth="1"/>
    <col min="15373" max="15373" width="3.140625" customWidth="1"/>
    <col min="15378" max="15378" width="3.140625" customWidth="1"/>
    <col min="15386" max="15386" width="3.140625" customWidth="1"/>
    <col min="15393" max="15393" width="3.140625" customWidth="1"/>
    <col min="15607" max="15607" width="14.140625" customWidth="1"/>
    <col min="15608" max="15608" width="13.85546875" customWidth="1"/>
    <col min="15609" max="15609" width="3.140625" customWidth="1"/>
    <col min="15610" max="15610" width="8.42578125" bestFit="1" customWidth="1"/>
    <col min="15611" max="15611" width="8.85546875" bestFit="1" customWidth="1"/>
    <col min="15612" max="15612" width="3.140625" customWidth="1"/>
    <col min="15613" max="15613" width="16.42578125" bestFit="1" customWidth="1"/>
    <col min="15614" max="15614" width="14.5703125" customWidth="1"/>
    <col min="15615" max="15615" width="3.140625" customWidth="1"/>
    <col min="15616" max="15616" width="5.85546875" customWidth="1"/>
    <col min="15617" max="15617" width="54.140625" bestFit="1" customWidth="1"/>
    <col min="15619" max="15619" width="3.140625" customWidth="1"/>
    <col min="15621" max="15621" width="32" customWidth="1"/>
    <col min="15622" max="15622" width="5.5703125" customWidth="1"/>
    <col min="15623" max="15623" width="3.140625" customWidth="1"/>
    <col min="15624" max="15624" width="14.140625" customWidth="1"/>
    <col min="15625" max="15625" width="12.140625" bestFit="1" customWidth="1"/>
    <col min="15627" max="15628" width="18.85546875" customWidth="1"/>
    <col min="15629" max="15629" width="3.140625" customWidth="1"/>
    <col min="15634" max="15634" width="3.140625" customWidth="1"/>
    <col min="15642" max="15642" width="3.140625" customWidth="1"/>
    <col min="15649" max="15649" width="3.140625" customWidth="1"/>
    <col min="15863" max="15863" width="14.140625" customWidth="1"/>
    <col min="15864" max="15864" width="13.85546875" customWidth="1"/>
    <col min="15865" max="15865" width="3.140625" customWidth="1"/>
    <col min="15866" max="15866" width="8.42578125" bestFit="1" customWidth="1"/>
    <col min="15867" max="15867" width="8.85546875" bestFit="1" customWidth="1"/>
    <col min="15868" max="15868" width="3.140625" customWidth="1"/>
    <col min="15869" max="15869" width="16.42578125" bestFit="1" customWidth="1"/>
    <col min="15870" max="15870" width="14.5703125" customWidth="1"/>
    <col min="15871" max="15871" width="3.140625" customWidth="1"/>
    <col min="15872" max="15872" width="5.85546875" customWidth="1"/>
    <col min="15873" max="15873" width="54.140625" bestFit="1" customWidth="1"/>
    <col min="15875" max="15875" width="3.140625" customWidth="1"/>
    <col min="15877" max="15877" width="32" customWidth="1"/>
    <col min="15878" max="15878" width="5.5703125" customWidth="1"/>
    <col min="15879" max="15879" width="3.140625" customWidth="1"/>
    <col min="15880" max="15880" width="14.140625" customWidth="1"/>
    <col min="15881" max="15881" width="12.140625" bestFit="1" customWidth="1"/>
    <col min="15883" max="15884" width="18.85546875" customWidth="1"/>
    <col min="15885" max="15885" width="3.140625" customWidth="1"/>
    <col min="15890" max="15890" width="3.140625" customWidth="1"/>
    <col min="15898" max="15898" width="3.140625" customWidth="1"/>
    <col min="15905" max="15905" width="3.140625" customWidth="1"/>
    <col min="16119" max="16119" width="14.140625" customWidth="1"/>
    <col min="16120" max="16120" width="13.85546875" customWidth="1"/>
    <col min="16121" max="16121" width="3.140625" customWidth="1"/>
    <col min="16122" max="16122" width="8.42578125" bestFit="1" customWidth="1"/>
    <col min="16123" max="16123" width="8.85546875" bestFit="1" customWidth="1"/>
    <col min="16124" max="16124" width="3.140625" customWidth="1"/>
    <col min="16125" max="16125" width="16.42578125" bestFit="1" customWidth="1"/>
    <col min="16126" max="16126" width="14.5703125" customWidth="1"/>
    <col min="16127" max="16127" width="3.140625" customWidth="1"/>
    <col min="16128" max="16128" width="5.85546875" customWidth="1"/>
    <col min="16129" max="16129" width="54.140625" bestFit="1" customWidth="1"/>
    <col min="16131" max="16131" width="3.140625" customWidth="1"/>
    <col min="16133" max="16133" width="32" customWidth="1"/>
    <col min="16134" max="16134" width="5.5703125" customWidth="1"/>
    <col min="16135" max="16135" width="3.140625" customWidth="1"/>
    <col min="16136" max="16136" width="14.140625" customWidth="1"/>
    <col min="16137" max="16137" width="12.140625" bestFit="1" customWidth="1"/>
    <col min="16139" max="16140" width="18.85546875" customWidth="1"/>
    <col min="16141" max="16141" width="3.140625" customWidth="1"/>
    <col min="16146" max="16146" width="3.140625" customWidth="1"/>
    <col min="16154" max="16154" width="3.140625" customWidth="1"/>
    <col min="16161" max="16161" width="3.140625" customWidth="1"/>
    <col min="16370" max="16384" width="10.85546875" customWidth="1"/>
  </cols>
  <sheetData>
    <row r="1" spans="1:35" ht="22.15" customHeight="1" x14ac:dyDescent="0.25">
      <c r="A1" s="207" t="s">
        <v>182</v>
      </c>
      <c r="B1" s="123"/>
      <c r="C1" s="123"/>
      <c r="D1" s="123"/>
    </row>
    <row r="2" spans="1:35" x14ac:dyDescent="0.25">
      <c r="A2" s="3" t="s">
        <v>183</v>
      </c>
      <c r="AI2" s="121" t="s">
        <v>0</v>
      </c>
    </row>
    <row r="3" spans="1:35" x14ac:dyDescent="0.25">
      <c r="A3" s="1"/>
      <c r="C3" s="242" t="s">
        <v>1</v>
      </c>
      <c r="D3" s="242"/>
      <c r="E3" s="4"/>
      <c r="F3" s="119"/>
      <c r="G3" s="119"/>
      <c r="H3" s="4"/>
      <c r="I3" s="119"/>
      <c r="J3" s="119"/>
      <c r="K3" s="4"/>
      <c r="L3" s="119"/>
      <c r="M3" s="119"/>
      <c r="N3" s="119"/>
      <c r="O3" s="4"/>
      <c r="P3" s="119"/>
      <c r="Q3" s="122" t="s">
        <v>2</v>
      </c>
      <c r="R3" s="119"/>
      <c r="T3" s="242" t="s">
        <v>3</v>
      </c>
      <c r="U3" s="242"/>
      <c r="V3" s="242"/>
      <c r="W3" s="242"/>
      <c r="X3" s="5"/>
      <c r="Z3" s="123" t="s">
        <v>4</v>
      </c>
      <c r="AA3" s="124"/>
      <c r="AB3" s="124"/>
      <c r="AE3" s="243" t="s">
        <v>184</v>
      </c>
      <c r="AF3" s="243"/>
      <c r="AG3" s="123"/>
      <c r="AH3" s="242" t="s">
        <v>5</v>
      </c>
      <c r="AI3" s="242"/>
    </row>
    <row r="4" spans="1:35" x14ac:dyDescent="0.25">
      <c r="A4" s="121"/>
    </row>
    <row r="5" spans="1:35" ht="13.15" customHeight="1" x14ac:dyDescent="0.25">
      <c r="A5" s="121"/>
      <c r="C5" s="242" t="s">
        <v>6</v>
      </c>
      <c r="D5" s="242"/>
      <c r="F5" s="123" t="s">
        <v>7</v>
      </c>
      <c r="G5" s="208">
        <v>10186</v>
      </c>
      <c r="I5" s="242" t="s">
        <v>8</v>
      </c>
      <c r="J5" s="242"/>
      <c r="L5" s="242" t="s">
        <v>9</v>
      </c>
      <c r="M5" s="242"/>
      <c r="N5" s="242"/>
      <c r="O5" s="4"/>
      <c r="P5" s="121" t="s">
        <v>10</v>
      </c>
      <c r="Q5" s="119"/>
      <c r="R5" s="119"/>
      <c r="T5" s="121"/>
      <c r="U5" s="119" t="s">
        <v>11</v>
      </c>
      <c r="V5" s="119" t="s">
        <v>12</v>
      </c>
      <c r="W5" s="119" t="s">
        <v>13</v>
      </c>
      <c r="X5" s="122"/>
      <c r="Z5" s="244" t="s">
        <v>14</v>
      </c>
      <c r="AA5" s="245"/>
      <c r="AB5" s="245"/>
      <c r="AC5" s="245"/>
      <c r="AH5" s="6" t="s">
        <v>147</v>
      </c>
      <c r="AI5" s="209">
        <v>912</v>
      </c>
    </row>
    <row r="6" spans="1:35" ht="15.75" thickBot="1" x14ac:dyDescent="0.3">
      <c r="P6" t="s">
        <v>15</v>
      </c>
      <c r="R6" s="7">
        <v>0.2</v>
      </c>
      <c r="T6" s="121" t="s">
        <v>16</v>
      </c>
      <c r="Z6" s="245"/>
      <c r="AA6" s="245"/>
      <c r="AB6" s="245"/>
      <c r="AC6" s="245"/>
      <c r="AH6" s="6" t="s">
        <v>148</v>
      </c>
      <c r="AI6" s="209">
        <v>229</v>
      </c>
    </row>
    <row r="7" spans="1:35" ht="42.6" customHeight="1" thickBot="1" x14ac:dyDescent="0.3">
      <c r="C7" s="8" t="s">
        <v>17</v>
      </c>
      <c r="D7" s="9" t="s">
        <v>18</v>
      </c>
      <c r="I7" s="10" t="s">
        <v>17</v>
      </c>
      <c r="J7" s="11" t="s">
        <v>19</v>
      </c>
      <c r="L7" s="12" t="s">
        <v>20</v>
      </c>
      <c r="M7" s="13" t="s">
        <v>21</v>
      </c>
      <c r="N7" s="14" t="s">
        <v>22</v>
      </c>
      <c r="O7" s="15"/>
      <c r="P7" s="16" t="s">
        <v>23</v>
      </c>
      <c r="Q7" s="122"/>
      <c r="R7" s="17">
        <v>0.25</v>
      </c>
      <c r="T7" s="10" t="s">
        <v>17</v>
      </c>
      <c r="U7" s="10" t="s">
        <v>24</v>
      </c>
      <c r="V7" s="9" t="s">
        <v>185</v>
      </c>
      <c r="W7" s="10" t="s">
        <v>186</v>
      </c>
      <c r="X7" s="120"/>
      <c r="Z7" s="210">
        <v>7.0000000000000007E-2</v>
      </c>
      <c r="AA7" s="125"/>
      <c r="AB7" s="211"/>
      <c r="AE7" s="123" t="s">
        <v>187</v>
      </c>
      <c r="AF7" s="123"/>
      <c r="AH7" s="6" t="s">
        <v>149</v>
      </c>
      <c r="AI7" s="209">
        <v>912</v>
      </c>
    </row>
    <row r="8" spans="1:35" x14ac:dyDescent="0.25">
      <c r="B8" s="5"/>
      <c r="C8" s="18">
        <v>1</v>
      </c>
      <c r="D8" s="212">
        <v>827754</v>
      </c>
      <c r="I8" s="19">
        <v>1</v>
      </c>
      <c r="J8" s="213">
        <v>118178.85599008801</v>
      </c>
      <c r="L8" s="20">
        <v>1</v>
      </c>
      <c r="M8" s="21" t="s">
        <v>25</v>
      </c>
      <c r="N8" s="22">
        <v>1.08</v>
      </c>
      <c r="O8" s="23"/>
      <c r="P8" s="24"/>
      <c r="Q8" s="24"/>
      <c r="R8" s="24"/>
      <c r="T8" s="18">
        <v>1</v>
      </c>
      <c r="U8" s="214">
        <v>34191</v>
      </c>
      <c r="V8" s="215">
        <v>1137</v>
      </c>
      <c r="W8" s="215">
        <v>1137</v>
      </c>
      <c r="X8" s="216"/>
      <c r="AE8" t="s">
        <v>188</v>
      </c>
      <c r="AF8" t="s">
        <v>150</v>
      </c>
    </row>
    <row r="9" spans="1:35" x14ac:dyDescent="0.25">
      <c r="C9" s="25">
        <v>2</v>
      </c>
      <c r="D9" s="212">
        <v>827754</v>
      </c>
      <c r="I9" s="26">
        <v>2</v>
      </c>
      <c r="J9" s="217">
        <v>118178.85599008801</v>
      </c>
      <c r="L9" s="20">
        <v>2</v>
      </c>
      <c r="M9" s="21" t="s">
        <v>26</v>
      </c>
      <c r="N9" s="22">
        <v>1.05</v>
      </c>
      <c r="O9" s="23"/>
      <c r="P9" s="24"/>
      <c r="Q9" s="24"/>
      <c r="R9" s="24"/>
      <c r="T9" s="25">
        <v>2</v>
      </c>
      <c r="U9" s="214">
        <v>34191</v>
      </c>
      <c r="V9" s="218">
        <f>'[4]Autres enveloppes'!$V$6*T9</f>
        <v>2274</v>
      </c>
      <c r="W9" s="218">
        <f>'[4]Autres enveloppes'!$V$8*T9</f>
        <v>2274</v>
      </c>
      <c r="X9" s="219"/>
      <c r="AE9" t="s">
        <v>189</v>
      </c>
      <c r="AF9" t="s">
        <v>190</v>
      </c>
    </row>
    <row r="10" spans="1:35" x14ac:dyDescent="0.25">
      <c r="C10" s="25">
        <v>3</v>
      </c>
      <c r="D10" s="212">
        <v>827754</v>
      </c>
      <c r="I10" s="26">
        <v>3</v>
      </c>
      <c r="J10" s="217">
        <v>118178.85599008801</v>
      </c>
      <c r="L10" s="20">
        <v>3</v>
      </c>
      <c r="M10" s="21" t="s">
        <v>27</v>
      </c>
      <c r="N10" s="22">
        <v>1.02</v>
      </c>
      <c r="O10" s="23"/>
      <c r="P10" s="24"/>
      <c r="Q10" s="24"/>
      <c r="R10" s="24"/>
      <c r="T10" s="25">
        <v>3</v>
      </c>
      <c r="U10" s="214">
        <v>34191</v>
      </c>
      <c r="V10" s="218">
        <f>'[4]Autres enveloppes'!$V$6*T10</f>
        <v>3411</v>
      </c>
      <c r="W10" s="218">
        <f>'[4]Autres enveloppes'!$V$8*T10</f>
        <v>3411</v>
      </c>
      <c r="X10" s="219"/>
      <c r="AA10" s="121" t="s">
        <v>0</v>
      </c>
      <c r="AE10" t="s">
        <v>191</v>
      </c>
      <c r="AF10" t="s">
        <v>192</v>
      </c>
    </row>
    <row r="11" spans="1:35" x14ac:dyDescent="0.25">
      <c r="C11" s="25">
        <v>4</v>
      </c>
      <c r="D11" s="212">
        <v>827754</v>
      </c>
      <c r="I11" s="26">
        <v>4</v>
      </c>
      <c r="J11" s="217">
        <v>118178.85599008801</v>
      </c>
      <c r="L11" s="126">
        <v>4</v>
      </c>
      <c r="M11" s="21" t="s">
        <v>28</v>
      </c>
      <c r="N11" s="27"/>
      <c r="O11" s="28"/>
      <c r="P11" s="29"/>
      <c r="Q11" s="29"/>
      <c r="R11" s="29"/>
      <c r="T11" s="25">
        <v>4</v>
      </c>
      <c r="U11" s="214">
        <v>34191</v>
      </c>
      <c r="V11" s="218">
        <f>'[4]Autres enveloppes'!$V$6*T11</f>
        <v>4548</v>
      </c>
      <c r="W11" s="218">
        <f>'[4]Autres enveloppes'!$V$8*T11</f>
        <v>4548</v>
      </c>
      <c r="X11" s="219"/>
      <c r="AE11" t="s">
        <v>193</v>
      </c>
      <c r="AF11" t="s">
        <v>194</v>
      </c>
    </row>
    <row r="12" spans="1:35" x14ac:dyDescent="0.25">
      <c r="C12" s="25">
        <v>5</v>
      </c>
      <c r="D12" s="212">
        <v>827754</v>
      </c>
      <c r="I12" s="26">
        <v>5</v>
      </c>
      <c r="J12" s="217">
        <v>118178.85599008801</v>
      </c>
      <c r="L12" s="20">
        <v>4.0999999999999996</v>
      </c>
      <c r="M12" s="21" t="s">
        <v>29</v>
      </c>
      <c r="N12" s="22">
        <v>1</v>
      </c>
      <c r="O12" s="23"/>
      <c r="P12" s="24"/>
      <c r="Q12" s="24"/>
      <c r="R12" s="24"/>
      <c r="T12" s="25">
        <v>5</v>
      </c>
      <c r="U12" s="214">
        <v>34191</v>
      </c>
      <c r="V12" s="218">
        <f>'[4]Autres enveloppes'!$V$6*T12</f>
        <v>5685</v>
      </c>
      <c r="W12" s="218">
        <f>'[4]Autres enveloppes'!$V$8*T12</f>
        <v>5685</v>
      </c>
      <c r="X12" s="219"/>
    </row>
    <row r="13" spans="1:35" x14ac:dyDescent="0.25">
      <c r="C13" s="25">
        <v>6</v>
      </c>
      <c r="D13" s="212">
        <v>827754</v>
      </c>
      <c r="I13" s="26">
        <v>6</v>
      </c>
      <c r="J13" s="217">
        <v>118178.85599008801</v>
      </c>
      <c r="L13" s="20">
        <v>4.2</v>
      </c>
      <c r="M13" s="21" t="s">
        <v>30</v>
      </c>
      <c r="N13" s="30">
        <v>1.03</v>
      </c>
      <c r="O13" s="31"/>
      <c r="P13" s="32"/>
      <c r="Q13" s="32"/>
      <c r="R13" s="32"/>
      <c r="T13" s="25">
        <v>6</v>
      </c>
      <c r="U13" s="214">
        <v>34191</v>
      </c>
      <c r="V13" s="218">
        <f>'[4]Autres enveloppes'!$V$6*T13</f>
        <v>6822</v>
      </c>
      <c r="W13" s="218">
        <f>'[4]Autres enveloppes'!$V$8*T13</f>
        <v>6822</v>
      </c>
      <c r="X13" s="219"/>
    </row>
    <row r="14" spans="1:35" x14ac:dyDescent="0.25">
      <c r="C14" s="25">
        <v>7</v>
      </c>
      <c r="D14" s="212">
        <v>827754</v>
      </c>
      <c r="F14" s="121" t="s">
        <v>0</v>
      </c>
      <c r="I14" s="26">
        <v>7</v>
      </c>
      <c r="J14" s="217">
        <v>118178.85599008801</v>
      </c>
      <c r="L14" s="20">
        <v>5</v>
      </c>
      <c r="M14" s="21" t="s">
        <v>31</v>
      </c>
      <c r="N14" s="30">
        <v>1</v>
      </c>
      <c r="O14" s="31"/>
      <c r="P14" s="32"/>
      <c r="Q14" s="32"/>
      <c r="R14" s="32"/>
      <c r="T14" s="25">
        <v>7</v>
      </c>
      <c r="U14" s="214">
        <v>34191</v>
      </c>
      <c r="V14" s="218">
        <f>'[4]Autres enveloppes'!$V$6*T14</f>
        <v>7959</v>
      </c>
      <c r="W14" s="218">
        <f>'[4]Autres enveloppes'!$V$8*T14</f>
        <v>7959</v>
      </c>
      <c r="X14" s="219"/>
      <c r="AE14" s="123" t="s">
        <v>195</v>
      </c>
      <c r="AF14" s="124"/>
    </row>
    <row r="15" spans="1:35" x14ac:dyDescent="0.25">
      <c r="C15" s="25">
        <v>8</v>
      </c>
      <c r="D15" s="212">
        <v>827754</v>
      </c>
      <c r="I15" s="26">
        <v>8</v>
      </c>
      <c r="J15" s="217">
        <v>118178.85599008801</v>
      </c>
      <c r="L15" s="20">
        <v>6</v>
      </c>
      <c r="M15" s="21" t="s">
        <v>32</v>
      </c>
      <c r="N15" s="30">
        <v>1.07</v>
      </c>
      <c r="O15" s="31"/>
      <c r="P15" s="32"/>
      <c r="Q15" s="32"/>
      <c r="R15" s="32"/>
      <c r="T15" s="25">
        <v>8</v>
      </c>
      <c r="U15" s="214">
        <v>34191</v>
      </c>
      <c r="V15" s="218">
        <f>'[4]Autres enveloppes'!$V$6*T15</f>
        <v>9096</v>
      </c>
      <c r="W15" s="218">
        <f>'[4]Autres enveloppes'!$V$8*T15</f>
        <v>9096</v>
      </c>
      <c r="X15" s="219"/>
      <c r="AE15" t="s">
        <v>196</v>
      </c>
      <c r="AF15" t="s">
        <v>151</v>
      </c>
    </row>
    <row r="16" spans="1:35" x14ac:dyDescent="0.25">
      <c r="C16" s="25">
        <v>9</v>
      </c>
      <c r="D16" s="212">
        <v>827754</v>
      </c>
      <c r="I16" s="26">
        <v>9</v>
      </c>
      <c r="J16" s="217">
        <v>118178.85599008801</v>
      </c>
      <c r="L16" s="20">
        <v>7</v>
      </c>
      <c r="M16" s="21" t="s">
        <v>33</v>
      </c>
      <c r="N16" s="30">
        <v>1.1200000000000001</v>
      </c>
      <c r="O16" s="31"/>
      <c r="P16" s="32"/>
      <c r="Q16" s="32"/>
      <c r="R16" s="32"/>
      <c r="T16" s="25">
        <v>9</v>
      </c>
      <c r="U16" s="214">
        <v>34191</v>
      </c>
      <c r="V16" s="218">
        <f>'[4]Autres enveloppes'!$V$6*T16</f>
        <v>10233</v>
      </c>
      <c r="W16" s="218">
        <f>'[4]Autres enveloppes'!$V$8*T16</f>
        <v>10233</v>
      </c>
      <c r="X16" s="219"/>
      <c r="AE16" t="s">
        <v>197</v>
      </c>
      <c r="AF16" t="s">
        <v>198</v>
      </c>
    </row>
    <row r="17" spans="2:32" x14ac:dyDescent="0.25">
      <c r="C17" s="25">
        <v>10</v>
      </c>
      <c r="D17" s="212">
        <v>827754</v>
      </c>
      <c r="I17" s="26">
        <v>10</v>
      </c>
      <c r="J17" s="217">
        <v>118178.85599008801</v>
      </c>
      <c r="L17" s="20">
        <v>8</v>
      </c>
      <c r="M17" s="21" t="s">
        <v>34</v>
      </c>
      <c r="N17" s="30">
        <v>1.2</v>
      </c>
      <c r="O17" s="31"/>
      <c r="P17" s="32"/>
      <c r="Q17" s="32"/>
      <c r="R17" s="32"/>
      <c r="T17" s="25">
        <v>10</v>
      </c>
      <c r="U17" s="214">
        <v>34191</v>
      </c>
      <c r="V17" s="218">
        <f>'[4]Autres enveloppes'!$V$6*T17</f>
        <v>11370</v>
      </c>
      <c r="W17" s="218">
        <f>'[4]Autres enveloppes'!$V$8*T17</f>
        <v>11370</v>
      </c>
      <c r="X17" s="219"/>
      <c r="AE17" t="s">
        <v>206</v>
      </c>
      <c r="AF17" t="s">
        <v>199</v>
      </c>
    </row>
    <row r="18" spans="2:32" x14ac:dyDescent="0.25">
      <c r="C18" s="25">
        <v>11</v>
      </c>
      <c r="D18" s="212">
        <v>827754</v>
      </c>
      <c r="I18" s="26">
        <v>11</v>
      </c>
      <c r="J18" s="217">
        <v>118178.85599008801</v>
      </c>
      <c r="L18" s="126">
        <v>9</v>
      </c>
      <c r="M18" s="220" t="s">
        <v>35</v>
      </c>
      <c r="N18" s="33"/>
      <c r="O18" s="31"/>
      <c r="P18" s="32"/>
      <c r="Q18" s="32"/>
      <c r="R18" s="32"/>
      <c r="T18" s="25">
        <v>11</v>
      </c>
      <c r="U18" s="214">
        <v>34191</v>
      </c>
      <c r="V18" s="218">
        <f>'[4]Autres enveloppes'!$V$6*T18</f>
        <v>12507</v>
      </c>
      <c r="W18" s="218">
        <f>'[4]Autres enveloppes'!$V$8*T18</f>
        <v>12507</v>
      </c>
      <c r="X18" s="219"/>
    </row>
    <row r="19" spans="2:32" x14ac:dyDescent="0.25">
      <c r="C19" s="25">
        <v>12</v>
      </c>
      <c r="D19" s="212">
        <v>827754</v>
      </c>
      <c r="I19" s="26">
        <v>12</v>
      </c>
      <c r="J19" s="217">
        <v>118178.85599008801</v>
      </c>
      <c r="L19" s="20">
        <v>9.1</v>
      </c>
      <c r="M19" s="21" t="s">
        <v>36</v>
      </c>
      <c r="N19" s="30">
        <v>1.25</v>
      </c>
      <c r="O19" s="31"/>
      <c r="P19" s="32"/>
      <c r="Q19" s="32"/>
      <c r="R19" s="32"/>
      <c r="T19" s="25">
        <v>12</v>
      </c>
      <c r="U19" s="214">
        <v>34191</v>
      </c>
      <c r="V19" s="218">
        <f>'[4]Autres enveloppes'!$V$6*T19</f>
        <v>13644</v>
      </c>
      <c r="W19" s="218">
        <f>'[4]Autres enveloppes'!$V$8*T19</f>
        <v>13644</v>
      </c>
      <c r="X19" s="219"/>
    </row>
    <row r="20" spans="2:32" x14ac:dyDescent="0.25">
      <c r="C20" s="25">
        <v>13</v>
      </c>
      <c r="D20" s="212">
        <v>827754</v>
      </c>
      <c r="I20" s="26">
        <v>13</v>
      </c>
      <c r="J20" s="217">
        <v>118178.85599008801</v>
      </c>
      <c r="L20" s="20">
        <v>9.1999999999999993</v>
      </c>
      <c r="M20" s="21" t="s">
        <v>37</v>
      </c>
      <c r="N20" s="30">
        <v>1.6</v>
      </c>
      <c r="O20" s="31"/>
      <c r="P20" s="32"/>
      <c r="Q20" s="32"/>
      <c r="R20" s="32"/>
      <c r="T20" s="25">
        <v>13</v>
      </c>
      <c r="U20" s="214">
        <v>34191</v>
      </c>
      <c r="V20" s="218">
        <f>'[4]Autres enveloppes'!$V$6*T20</f>
        <v>14781</v>
      </c>
      <c r="W20" s="218">
        <f>'[4]Autres enveloppes'!$V$8*T20</f>
        <v>14781</v>
      </c>
      <c r="X20" s="219"/>
    </row>
    <row r="21" spans="2:32" x14ac:dyDescent="0.25">
      <c r="C21" s="25">
        <v>14</v>
      </c>
      <c r="D21" s="212">
        <v>827754</v>
      </c>
      <c r="I21" s="26">
        <v>14</v>
      </c>
      <c r="J21" s="217">
        <v>118178.85599008801</v>
      </c>
      <c r="L21" s="20">
        <v>9.3000000000000007</v>
      </c>
      <c r="M21" s="21" t="s">
        <v>38</v>
      </c>
      <c r="N21" s="30">
        <v>2</v>
      </c>
      <c r="O21" s="31"/>
      <c r="P21" s="32"/>
      <c r="Q21" s="32"/>
      <c r="R21" s="32"/>
      <c r="T21" s="25">
        <v>14</v>
      </c>
      <c r="U21" s="214">
        <v>34191</v>
      </c>
      <c r="V21" s="218">
        <f>'[4]Autres enveloppes'!$V$6*T21</f>
        <v>15918</v>
      </c>
      <c r="W21" s="218">
        <f>'[4]Autres enveloppes'!$V$8*T21</f>
        <v>15918</v>
      </c>
      <c r="X21" s="219"/>
    </row>
    <row r="22" spans="2:32" x14ac:dyDescent="0.25">
      <c r="C22" s="25">
        <v>15</v>
      </c>
      <c r="D22" s="212">
        <v>827754</v>
      </c>
      <c r="I22" s="26">
        <v>15</v>
      </c>
      <c r="J22" s="217">
        <v>118178.85599008801</v>
      </c>
      <c r="L22" s="126">
        <v>10</v>
      </c>
      <c r="M22" s="21" t="s">
        <v>39</v>
      </c>
      <c r="N22" s="33"/>
      <c r="O22" s="31"/>
      <c r="P22" s="32"/>
      <c r="Q22" s="32"/>
      <c r="R22" s="32"/>
      <c r="T22" s="25">
        <v>15</v>
      </c>
      <c r="U22" s="214">
        <v>34191</v>
      </c>
      <c r="V22" s="218">
        <f>'[4]Autres enveloppes'!$V$6*T22</f>
        <v>17055</v>
      </c>
      <c r="W22" s="218">
        <f>'[4]Autres enveloppes'!$V$8*T22</f>
        <v>17055</v>
      </c>
      <c r="X22" s="219"/>
    </row>
    <row r="23" spans="2:32" x14ac:dyDescent="0.25">
      <c r="C23" s="25">
        <v>16</v>
      </c>
      <c r="D23" s="212">
        <v>827754</v>
      </c>
      <c r="I23" s="26">
        <v>16</v>
      </c>
      <c r="J23" s="217">
        <v>118178.85599008801</v>
      </c>
      <c r="L23" s="20">
        <v>10.1</v>
      </c>
      <c r="M23" s="21" t="s">
        <v>40</v>
      </c>
      <c r="N23" s="30">
        <v>1.6</v>
      </c>
      <c r="O23" s="31"/>
      <c r="P23" s="32"/>
      <c r="Q23" s="32"/>
      <c r="R23" s="32"/>
      <c r="T23" s="25">
        <v>16</v>
      </c>
      <c r="U23" s="214">
        <v>34191</v>
      </c>
      <c r="V23" s="218">
        <f>'[4]Autres enveloppes'!$V$6*T23</f>
        <v>18192</v>
      </c>
      <c r="W23" s="218">
        <f>'[4]Autres enveloppes'!$V$8*T23</f>
        <v>18192</v>
      </c>
      <c r="X23" s="219"/>
    </row>
    <row r="24" spans="2:32" x14ac:dyDescent="0.25">
      <c r="C24" s="25">
        <v>17</v>
      </c>
      <c r="D24" s="212">
        <v>827754</v>
      </c>
      <c r="I24" s="26">
        <v>17</v>
      </c>
      <c r="J24" s="217">
        <v>118178.85599008801</v>
      </c>
      <c r="L24" s="20">
        <v>10.199999999999999</v>
      </c>
      <c r="M24" s="21" t="s">
        <v>41</v>
      </c>
      <c r="N24" s="30">
        <v>1.43</v>
      </c>
      <c r="O24" s="31"/>
      <c r="P24" s="32"/>
      <c r="Q24" s="32"/>
      <c r="R24" s="32"/>
      <c r="T24" s="25">
        <v>17</v>
      </c>
      <c r="U24" s="214">
        <v>34191</v>
      </c>
      <c r="V24" s="218">
        <f>'[4]Autres enveloppes'!$V$6*T24</f>
        <v>19329</v>
      </c>
      <c r="W24" s="218">
        <f>'[4]Autres enveloppes'!$V$8*T24</f>
        <v>19329</v>
      </c>
      <c r="X24" s="219"/>
    </row>
    <row r="25" spans="2:32" x14ac:dyDescent="0.25">
      <c r="B25" s="121" t="s">
        <v>0</v>
      </c>
      <c r="C25" s="25">
        <v>18</v>
      </c>
      <c r="D25" s="212">
        <v>827754</v>
      </c>
      <c r="I25" s="26">
        <v>18</v>
      </c>
      <c r="J25" s="217">
        <v>118178.85599008801</v>
      </c>
      <c r="L25" s="20">
        <v>10.3</v>
      </c>
      <c r="M25" s="21" t="s">
        <v>42</v>
      </c>
      <c r="N25" s="30">
        <v>4</v>
      </c>
      <c r="O25" s="31"/>
      <c r="P25" s="32"/>
      <c r="Q25" s="32"/>
      <c r="R25" s="32"/>
      <c r="T25" s="25">
        <v>18</v>
      </c>
      <c r="U25" s="214">
        <v>34191</v>
      </c>
      <c r="V25" s="218">
        <f>'[4]Autres enveloppes'!$V$6*T25</f>
        <v>20466</v>
      </c>
      <c r="W25" s="218">
        <f>'[4]Autres enveloppes'!$V$8*T25</f>
        <v>20466</v>
      </c>
      <c r="X25" s="219"/>
    </row>
    <row r="26" spans="2:32" x14ac:dyDescent="0.25">
      <c r="C26" s="25">
        <v>19</v>
      </c>
      <c r="D26" s="212">
        <v>827754</v>
      </c>
      <c r="I26" s="26">
        <v>19</v>
      </c>
      <c r="J26" s="217">
        <v>118178.85599008801</v>
      </c>
      <c r="L26" s="126">
        <v>11</v>
      </c>
      <c r="M26" s="21" t="s">
        <v>43</v>
      </c>
      <c r="N26" s="34"/>
      <c r="O26" s="28"/>
      <c r="P26" s="29"/>
      <c r="Q26" s="29"/>
      <c r="R26" s="29"/>
      <c r="T26" s="25">
        <v>19</v>
      </c>
      <c r="U26" s="214">
        <v>34191</v>
      </c>
      <c r="V26" s="218">
        <f>'[4]Autres enveloppes'!$V$6*T26</f>
        <v>21603</v>
      </c>
      <c r="W26" s="218">
        <f>'[4]Autres enveloppes'!$V$8*T26</f>
        <v>21603</v>
      </c>
      <c r="X26" s="219"/>
    </row>
    <row r="27" spans="2:32" x14ac:dyDescent="0.25">
      <c r="C27" s="20">
        <v>20</v>
      </c>
      <c r="D27" s="212">
        <v>855080</v>
      </c>
      <c r="I27" s="35">
        <v>20</v>
      </c>
      <c r="J27" s="217">
        <v>157563.94669123486</v>
      </c>
      <c r="L27" s="20">
        <v>11.1</v>
      </c>
      <c r="M27" s="239" t="s">
        <v>44</v>
      </c>
      <c r="N27" s="240">
        <v>1.19</v>
      </c>
      <c r="O27" s="31"/>
      <c r="P27" s="32"/>
      <c r="Q27" s="32"/>
      <c r="R27" s="32"/>
      <c r="T27" s="20">
        <v>20</v>
      </c>
      <c r="U27" s="214">
        <v>34191</v>
      </c>
      <c r="V27" s="218">
        <f>'[4]Autres enveloppes'!$V$6*T27</f>
        <v>22740</v>
      </c>
      <c r="W27" s="218">
        <f>'[4]Autres enveloppes'!$V$8*T27</f>
        <v>22740</v>
      </c>
      <c r="X27" s="219"/>
    </row>
    <row r="28" spans="2:32" x14ac:dyDescent="0.25">
      <c r="C28" s="20">
        <v>21</v>
      </c>
      <c r="D28" s="212">
        <v>882411</v>
      </c>
      <c r="I28" s="35">
        <v>21</v>
      </c>
      <c r="J28" s="217">
        <v>157563.94669123486</v>
      </c>
      <c r="L28" s="20">
        <v>11.2</v>
      </c>
      <c r="M28" s="21" t="s">
        <v>45</v>
      </c>
      <c r="N28" s="30">
        <v>1.6</v>
      </c>
      <c r="O28" s="31"/>
      <c r="P28" s="32"/>
      <c r="Q28" s="32"/>
      <c r="R28" s="32"/>
      <c r="T28" s="20">
        <v>21</v>
      </c>
      <c r="U28" s="214">
        <v>34191</v>
      </c>
      <c r="V28" s="218">
        <f>'[4]Autres enveloppes'!$V$6*T28</f>
        <v>23877</v>
      </c>
      <c r="W28" s="218">
        <f>'[4]Autres enveloppes'!$V$8*T28</f>
        <v>23877</v>
      </c>
      <c r="X28" s="219"/>
    </row>
    <row r="29" spans="2:32" x14ac:dyDescent="0.25">
      <c r="C29" s="20">
        <v>22</v>
      </c>
      <c r="D29" s="212">
        <v>909738</v>
      </c>
      <c r="I29" s="35">
        <v>22</v>
      </c>
      <c r="J29" s="217">
        <v>157563.94669123486</v>
      </c>
      <c r="L29" s="20">
        <v>12</v>
      </c>
      <c r="M29" s="21" t="s">
        <v>46</v>
      </c>
      <c r="N29" s="30">
        <v>1</v>
      </c>
      <c r="O29" s="31"/>
      <c r="P29" s="32"/>
      <c r="Q29" s="32"/>
      <c r="R29" s="32"/>
      <c r="T29" s="20">
        <v>22</v>
      </c>
      <c r="U29" s="214">
        <v>34191</v>
      </c>
      <c r="V29" s="218">
        <f>'[4]Autres enveloppes'!$V$6*T29</f>
        <v>25014</v>
      </c>
      <c r="W29" s="218">
        <f>'[4]Autres enveloppes'!$V$8*T29</f>
        <v>25014</v>
      </c>
      <c r="X29" s="219"/>
    </row>
    <row r="30" spans="2:32" x14ac:dyDescent="0.25">
      <c r="C30" s="20">
        <v>23</v>
      </c>
      <c r="D30" s="212">
        <v>937069</v>
      </c>
      <c r="I30" s="35">
        <v>23</v>
      </c>
      <c r="J30" s="217">
        <v>157563.94669123486</v>
      </c>
      <c r="L30" s="25">
        <v>13</v>
      </c>
      <c r="M30" s="21" t="s">
        <v>47</v>
      </c>
      <c r="N30" s="30">
        <v>1.03</v>
      </c>
      <c r="O30" s="31"/>
      <c r="P30" s="32"/>
      <c r="Q30" s="32"/>
      <c r="R30" s="32"/>
      <c r="T30" s="20">
        <v>23</v>
      </c>
      <c r="U30" s="214">
        <v>34191</v>
      </c>
      <c r="V30" s="218">
        <f>'[4]Autres enveloppes'!$V$6*T30</f>
        <v>26151</v>
      </c>
      <c r="W30" s="218">
        <f>'[4]Autres enveloppes'!$V$8*T30</f>
        <v>26151</v>
      </c>
      <c r="X30" s="219"/>
    </row>
    <row r="31" spans="2:32" x14ac:dyDescent="0.25">
      <c r="C31" s="20">
        <v>24</v>
      </c>
      <c r="D31" s="212">
        <v>964405</v>
      </c>
      <c r="I31" s="35">
        <v>24</v>
      </c>
      <c r="J31" s="217">
        <v>157563.94669123486</v>
      </c>
      <c r="L31" s="25">
        <v>14</v>
      </c>
      <c r="M31" s="21" t="s">
        <v>48</v>
      </c>
      <c r="N31" s="30">
        <v>1</v>
      </c>
      <c r="O31" s="31"/>
      <c r="P31" s="32"/>
      <c r="Q31" s="32"/>
      <c r="R31" s="32"/>
      <c r="T31" s="20">
        <v>24</v>
      </c>
      <c r="U31" s="214">
        <v>34191</v>
      </c>
      <c r="V31" s="218">
        <f>'[4]Autres enveloppes'!$V$6*T31</f>
        <v>27288</v>
      </c>
      <c r="W31" s="218">
        <f>'[4]Autres enveloppes'!$V$8*T31</f>
        <v>27288</v>
      </c>
      <c r="X31" s="219"/>
    </row>
    <row r="32" spans="2:32" x14ac:dyDescent="0.25">
      <c r="C32" s="20">
        <v>25</v>
      </c>
      <c r="D32" s="212">
        <v>991727</v>
      </c>
      <c r="I32" s="35">
        <v>25</v>
      </c>
      <c r="J32" s="217">
        <v>157563.94669123486</v>
      </c>
      <c r="L32" s="127">
        <v>15</v>
      </c>
      <c r="M32" s="21" t="s">
        <v>49</v>
      </c>
      <c r="N32" s="34"/>
      <c r="O32" s="28"/>
      <c r="P32" s="29"/>
      <c r="Q32" s="29"/>
      <c r="R32" s="29"/>
      <c r="T32" s="20">
        <v>25</v>
      </c>
      <c r="U32" s="214">
        <v>34191</v>
      </c>
      <c r="V32" s="218">
        <f>'[4]Autres enveloppes'!$V$6*T32</f>
        <v>28425</v>
      </c>
      <c r="W32" s="218">
        <f>'[4]Autres enveloppes'!$V$8*T32</f>
        <v>28425</v>
      </c>
      <c r="X32" s="219"/>
    </row>
    <row r="33" spans="3:24" x14ac:dyDescent="0.25">
      <c r="C33" s="20">
        <v>26</v>
      </c>
      <c r="D33" s="212">
        <v>1019059</v>
      </c>
      <c r="I33" s="35">
        <v>26</v>
      </c>
      <c r="J33" s="217">
        <v>157563.94669123486</v>
      </c>
      <c r="L33" s="25">
        <v>15.1</v>
      </c>
      <c r="M33" s="21" t="s">
        <v>50</v>
      </c>
      <c r="N33" s="30">
        <v>1</v>
      </c>
      <c r="O33" s="31"/>
      <c r="P33" s="32"/>
      <c r="Q33" s="32"/>
      <c r="R33" s="32"/>
      <c r="T33" s="20">
        <v>26</v>
      </c>
      <c r="U33" s="214">
        <v>34191</v>
      </c>
      <c r="V33" s="218">
        <f>'[4]Autres enveloppes'!$V$6*T33</f>
        <v>29562</v>
      </c>
      <c r="W33" s="218">
        <f>'[4]Autres enveloppes'!$V$8*T33</f>
        <v>29562</v>
      </c>
      <c r="X33" s="219"/>
    </row>
    <row r="34" spans="3:24" x14ac:dyDescent="0.25">
      <c r="C34" s="20">
        <v>27</v>
      </c>
      <c r="D34" s="212">
        <v>1046388</v>
      </c>
      <c r="I34" s="35">
        <v>27</v>
      </c>
      <c r="J34" s="217">
        <v>157563.94669123486</v>
      </c>
      <c r="L34" s="25">
        <v>15.2</v>
      </c>
      <c r="M34" s="21" t="s">
        <v>51</v>
      </c>
      <c r="N34" s="30">
        <v>1.1200000000000001</v>
      </c>
      <c r="O34" s="31"/>
      <c r="P34" s="32"/>
      <c r="Q34" s="32"/>
      <c r="R34" s="32"/>
      <c r="T34" s="20">
        <v>27</v>
      </c>
      <c r="U34" s="214">
        <v>34191</v>
      </c>
      <c r="V34" s="218">
        <f>'[4]Autres enveloppes'!$V$6*T34</f>
        <v>30699</v>
      </c>
      <c r="W34" s="218">
        <f>'[4]Autres enveloppes'!$V$8*T34</f>
        <v>30699</v>
      </c>
      <c r="X34" s="219"/>
    </row>
    <row r="35" spans="3:24" x14ac:dyDescent="0.25">
      <c r="C35" s="20">
        <v>28</v>
      </c>
      <c r="D35" s="212">
        <v>1073718</v>
      </c>
      <c r="I35" s="35">
        <v>28</v>
      </c>
      <c r="J35" s="217">
        <v>157563.94669123486</v>
      </c>
      <c r="L35" s="25">
        <v>16</v>
      </c>
      <c r="M35" s="36" t="s">
        <v>52</v>
      </c>
      <c r="N35" s="30">
        <v>1</v>
      </c>
      <c r="O35" s="31"/>
      <c r="P35" s="32"/>
      <c r="Q35" s="32"/>
      <c r="R35" s="32"/>
      <c r="T35" s="20">
        <v>28</v>
      </c>
      <c r="U35" s="214">
        <v>34191</v>
      </c>
      <c r="V35" s="218">
        <f>'[4]Autres enveloppes'!$V$6*T35</f>
        <v>31836</v>
      </c>
      <c r="W35" s="218">
        <f>'[4]Autres enveloppes'!$V$8*T35</f>
        <v>31836</v>
      </c>
      <c r="X35" s="219"/>
    </row>
    <row r="36" spans="3:24" ht="15.75" thickBot="1" x14ac:dyDescent="0.3">
      <c r="C36" s="20">
        <v>29</v>
      </c>
      <c r="D36" s="212">
        <v>1101055</v>
      </c>
      <c r="I36" s="35">
        <v>29</v>
      </c>
      <c r="J36" s="217">
        <v>157563.94669123486</v>
      </c>
      <c r="L36" s="37">
        <v>17</v>
      </c>
      <c r="M36" s="38" t="s">
        <v>53</v>
      </c>
      <c r="N36" s="39">
        <v>1</v>
      </c>
      <c r="O36" s="31"/>
      <c r="P36" s="32"/>
      <c r="Q36" s="32"/>
      <c r="R36" s="32"/>
      <c r="T36" s="20">
        <v>29</v>
      </c>
      <c r="U36" s="214">
        <v>34191</v>
      </c>
      <c r="V36" s="218">
        <f>'[4]Autres enveloppes'!$V$6*T36</f>
        <v>32973</v>
      </c>
      <c r="W36" s="218">
        <f>'[4]Autres enveloppes'!$V$8*T36</f>
        <v>32973</v>
      </c>
      <c r="X36" s="219"/>
    </row>
    <row r="37" spans="3:24" x14ac:dyDescent="0.25">
      <c r="C37" s="20">
        <v>30</v>
      </c>
      <c r="D37" s="212">
        <v>1128379</v>
      </c>
      <c r="I37" s="35">
        <v>30</v>
      </c>
      <c r="J37" s="217">
        <v>157563.94669123486</v>
      </c>
      <c r="T37" s="20">
        <v>30</v>
      </c>
      <c r="U37" s="214">
        <v>34191</v>
      </c>
      <c r="V37" s="218">
        <f>'[4]Autres enveloppes'!$V$6*T37</f>
        <v>34110</v>
      </c>
      <c r="W37" s="218">
        <f>'[4]Autres enveloppes'!$V$8*T37</f>
        <v>34110</v>
      </c>
      <c r="X37" s="219"/>
    </row>
    <row r="38" spans="3:24" x14ac:dyDescent="0.25">
      <c r="C38" s="20">
        <v>31</v>
      </c>
      <c r="D38" s="212">
        <v>1155709</v>
      </c>
      <c r="I38" s="35">
        <v>31</v>
      </c>
      <c r="J38" s="217">
        <v>157563.94669123486</v>
      </c>
      <c r="T38" s="20">
        <v>31</v>
      </c>
      <c r="U38" s="214">
        <v>34191</v>
      </c>
      <c r="V38" s="218">
        <f>'[4]Autres enveloppes'!$V$6*T38</f>
        <v>35247</v>
      </c>
      <c r="W38" s="218">
        <f>'[4]Autres enveloppes'!$V$8*T38</f>
        <v>35247</v>
      </c>
      <c r="X38" s="219"/>
    </row>
    <row r="39" spans="3:24" x14ac:dyDescent="0.25">
      <c r="C39" s="20">
        <v>32</v>
      </c>
      <c r="D39" s="212">
        <v>1183038</v>
      </c>
      <c r="I39" s="35">
        <v>32</v>
      </c>
      <c r="J39" s="217">
        <v>157563.94669123486</v>
      </c>
      <c r="L39" s="128">
        <v>1</v>
      </c>
      <c r="T39" s="20">
        <v>32</v>
      </c>
      <c r="U39" s="214">
        <v>34191</v>
      </c>
      <c r="V39" s="218">
        <f>'[4]Autres enveloppes'!$V$6*T39</f>
        <v>36384</v>
      </c>
      <c r="W39" s="218">
        <f>'[4]Autres enveloppes'!$V$8*T39</f>
        <v>36384</v>
      </c>
      <c r="X39" s="219"/>
    </row>
    <row r="40" spans="3:24" x14ac:dyDescent="0.25">
      <c r="C40" s="20">
        <v>33</v>
      </c>
      <c r="D40" s="212">
        <v>1210365</v>
      </c>
      <c r="I40" s="35">
        <v>33</v>
      </c>
      <c r="J40" s="217">
        <v>157563.94669123486</v>
      </c>
      <c r="L40" s="20">
        <v>2</v>
      </c>
      <c r="T40" s="20">
        <v>33</v>
      </c>
      <c r="U40" s="214">
        <v>34191</v>
      </c>
      <c r="V40" s="218">
        <f>'[4]Autres enveloppes'!$V$6*T40</f>
        <v>37521</v>
      </c>
      <c r="W40" s="218">
        <f>'[4]Autres enveloppes'!$V$8*T40</f>
        <v>37521</v>
      </c>
      <c r="X40" s="219"/>
    </row>
    <row r="41" spans="3:24" x14ac:dyDescent="0.25">
      <c r="C41" s="20">
        <v>34</v>
      </c>
      <c r="D41" s="212">
        <v>1237703</v>
      </c>
      <c r="I41" s="35">
        <v>34</v>
      </c>
      <c r="J41" s="217">
        <v>157563.94669123486</v>
      </c>
      <c r="L41" s="20">
        <v>3</v>
      </c>
      <c r="T41" s="20">
        <v>34</v>
      </c>
      <c r="U41" s="214">
        <v>34191</v>
      </c>
      <c r="V41" s="218">
        <f>'[4]Autres enveloppes'!$V$6*T41</f>
        <v>38658</v>
      </c>
      <c r="W41" s="218">
        <f>'[4]Autres enveloppes'!$V$8*T41</f>
        <v>38658</v>
      </c>
      <c r="X41" s="219"/>
    </row>
    <row r="42" spans="3:24" x14ac:dyDescent="0.25">
      <c r="C42" s="20">
        <v>35</v>
      </c>
      <c r="D42" s="212">
        <v>1265037</v>
      </c>
      <c r="I42" s="35">
        <v>35</v>
      </c>
      <c r="J42" s="217">
        <v>157563.94669123486</v>
      </c>
      <c r="L42" s="126"/>
      <c r="T42" s="20">
        <v>35</v>
      </c>
      <c r="U42" s="214">
        <v>34191</v>
      </c>
      <c r="V42" s="218">
        <f>'[4]Autres enveloppes'!$V$6*T42</f>
        <v>39795</v>
      </c>
      <c r="W42" s="218">
        <f>'[4]Autres enveloppes'!$V$8*T42</f>
        <v>39795</v>
      </c>
      <c r="X42" s="219"/>
    </row>
    <row r="43" spans="3:24" x14ac:dyDescent="0.25">
      <c r="C43" s="20">
        <v>36</v>
      </c>
      <c r="D43" s="212">
        <v>1292362</v>
      </c>
      <c r="I43" s="35">
        <v>36</v>
      </c>
      <c r="J43" s="217">
        <v>157563.94669123486</v>
      </c>
      <c r="L43" s="20">
        <v>4.0999999999999996</v>
      </c>
      <c r="T43" s="20">
        <v>36</v>
      </c>
      <c r="U43" s="214">
        <v>34191</v>
      </c>
      <c r="V43" s="218">
        <f>'[4]Autres enveloppes'!$V$6*T43</f>
        <v>40932</v>
      </c>
      <c r="W43" s="218">
        <f>'[4]Autres enveloppes'!$V$8*T43</f>
        <v>40932</v>
      </c>
      <c r="X43" s="219"/>
    </row>
    <row r="44" spans="3:24" x14ac:dyDescent="0.25">
      <c r="C44" s="20">
        <v>37</v>
      </c>
      <c r="D44" s="212">
        <v>1319694</v>
      </c>
      <c r="I44" s="35">
        <v>37</v>
      </c>
      <c r="J44" s="217">
        <v>157563.94669123486</v>
      </c>
      <c r="L44" s="20">
        <v>4.2</v>
      </c>
      <c r="T44" s="20">
        <v>37</v>
      </c>
      <c r="U44" s="214">
        <v>34191</v>
      </c>
      <c r="V44" s="218">
        <f>'[4]Autres enveloppes'!$V$6*T44</f>
        <v>42069</v>
      </c>
      <c r="W44" s="218">
        <f>'[4]Autres enveloppes'!$V$8*T44</f>
        <v>42069</v>
      </c>
      <c r="X44" s="219"/>
    </row>
    <row r="45" spans="3:24" x14ac:dyDescent="0.25">
      <c r="C45" s="20">
        <v>38</v>
      </c>
      <c r="D45" s="212">
        <v>1347020</v>
      </c>
      <c r="I45" s="35">
        <v>38</v>
      </c>
      <c r="J45" s="217">
        <v>157563.94669123486</v>
      </c>
      <c r="L45" s="20">
        <v>5</v>
      </c>
      <c r="T45" s="20">
        <v>38</v>
      </c>
      <c r="U45" s="214">
        <v>34191</v>
      </c>
      <c r="V45" s="218">
        <f>'[4]Autres enveloppes'!$V$6*T45</f>
        <v>43206</v>
      </c>
      <c r="W45" s="218">
        <f>'[4]Autres enveloppes'!$V$8*T45</f>
        <v>43206</v>
      </c>
      <c r="X45" s="219"/>
    </row>
    <row r="46" spans="3:24" x14ac:dyDescent="0.25">
      <c r="C46" s="20">
        <v>39</v>
      </c>
      <c r="D46" s="212">
        <v>1374353</v>
      </c>
      <c r="I46" s="35">
        <v>39</v>
      </c>
      <c r="J46" s="217">
        <v>157563.94669123486</v>
      </c>
      <c r="L46" s="20">
        <v>6</v>
      </c>
      <c r="T46" s="20">
        <v>39</v>
      </c>
      <c r="U46" s="214">
        <v>34191</v>
      </c>
      <c r="V46" s="218">
        <f>'[4]Autres enveloppes'!$V$6*T46</f>
        <v>44343</v>
      </c>
      <c r="W46" s="218">
        <f>'[4]Autres enveloppes'!$V$8*T46</f>
        <v>44343</v>
      </c>
      <c r="X46" s="219"/>
    </row>
    <row r="47" spans="3:24" x14ac:dyDescent="0.25">
      <c r="C47" s="20">
        <v>40</v>
      </c>
      <c r="D47" s="212">
        <v>1428738</v>
      </c>
      <c r="I47" s="35">
        <v>40</v>
      </c>
      <c r="J47" s="217">
        <v>196962.51389903741</v>
      </c>
      <c r="L47" s="20">
        <v>7</v>
      </c>
      <c r="T47" s="221">
        <v>40</v>
      </c>
      <c r="U47" s="214">
        <v>34191</v>
      </c>
      <c r="V47" s="218">
        <f>'[4]Autres enveloppes'!$V$6*T47</f>
        <v>45480</v>
      </c>
      <c r="W47" s="218">
        <f>'[4]Autres enveloppes'!$V$8*T47</f>
        <v>45480</v>
      </c>
      <c r="X47" s="219"/>
    </row>
    <row r="48" spans="3:24" x14ac:dyDescent="0.25">
      <c r="C48" s="20">
        <v>41</v>
      </c>
      <c r="D48" s="212">
        <v>1456069</v>
      </c>
      <c r="I48" s="35">
        <v>41</v>
      </c>
      <c r="J48" s="217">
        <v>196962.51389903741</v>
      </c>
      <c r="L48" s="20">
        <v>8</v>
      </c>
      <c r="Q48" t="s">
        <v>0</v>
      </c>
      <c r="T48" s="20">
        <v>41</v>
      </c>
      <c r="U48" s="214">
        <v>68382</v>
      </c>
      <c r="V48" s="218">
        <f>'[4]Autres enveloppes'!$V$6*T48</f>
        <v>46617</v>
      </c>
      <c r="W48" s="218">
        <f>'[4]Autres enveloppes'!$V$8*T48</f>
        <v>46617</v>
      </c>
      <c r="X48" s="219"/>
    </row>
    <row r="49" spans="3:26" x14ac:dyDescent="0.25">
      <c r="C49" s="20">
        <v>42</v>
      </c>
      <c r="D49" s="212">
        <v>1483402</v>
      </c>
      <c r="I49" s="35">
        <v>42</v>
      </c>
      <c r="J49" s="217">
        <v>196962.51389903741</v>
      </c>
      <c r="L49" s="126"/>
      <c r="T49" s="20">
        <v>42</v>
      </c>
      <c r="U49" s="214">
        <v>68382</v>
      </c>
      <c r="V49" s="218">
        <f>'[4]Autres enveloppes'!$V$6*T49</f>
        <v>47754</v>
      </c>
      <c r="W49" s="218">
        <f>'[4]Autres enveloppes'!$V$8*T49</f>
        <v>47754</v>
      </c>
      <c r="X49" s="219"/>
      <c r="Z49" s="5"/>
    </row>
    <row r="50" spans="3:26" x14ac:dyDescent="0.25">
      <c r="C50" s="20">
        <v>43</v>
      </c>
      <c r="D50" s="212">
        <v>1510724</v>
      </c>
      <c r="I50" s="35">
        <v>43</v>
      </c>
      <c r="J50" s="217">
        <v>196962.51389903741</v>
      </c>
      <c r="L50" s="20">
        <v>9.1</v>
      </c>
      <c r="T50" s="20">
        <v>43</v>
      </c>
      <c r="U50" s="214">
        <v>68382</v>
      </c>
      <c r="V50" s="218">
        <f>'[4]Autres enveloppes'!$V$6*T50</f>
        <v>48891</v>
      </c>
      <c r="W50" s="218">
        <f>'[4]Autres enveloppes'!$V$8*T50</f>
        <v>48891</v>
      </c>
      <c r="X50" s="219"/>
    </row>
    <row r="51" spans="3:26" x14ac:dyDescent="0.25">
      <c r="C51" s="20">
        <v>44</v>
      </c>
      <c r="D51" s="212">
        <v>1538054</v>
      </c>
      <c r="I51" s="35">
        <v>44</v>
      </c>
      <c r="J51" s="217">
        <v>196962.51389903741</v>
      </c>
      <c r="L51" s="20">
        <v>9.1999999999999993</v>
      </c>
      <c r="T51" s="20">
        <v>44</v>
      </c>
      <c r="U51" s="214">
        <v>68382</v>
      </c>
      <c r="V51" s="218">
        <f>'[4]Autres enveloppes'!$V$6*T51</f>
        <v>50028</v>
      </c>
      <c r="W51" s="218">
        <f>'[4]Autres enveloppes'!$V$8*T51</f>
        <v>50028</v>
      </c>
      <c r="X51" s="219"/>
    </row>
    <row r="52" spans="3:26" x14ac:dyDescent="0.25">
      <c r="C52" s="20">
        <v>45</v>
      </c>
      <c r="D52" s="212">
        <v>1565389</v>
      </c>
      <c r="I52" s="35">
        <v>45</v>
      </c>
      <c r="J52" s="217">
        <v>196962.51389903741</v>
      </c>
      <c r="L52" s="20">
        <v>9.3000000000000007</v>
      </c>
      <c r="T52" s="20">
        <v>45</v>
      </c>
      <c r="U52" s="214">
        <v>68382</v>
      </c>
      <c r="V52" s="218">
        <f>'[4]Autres enveloppes'!$V$6*T52</f>
        <v>51165</v>
      </c>
      <c r="W52" s="218">
        <f>'[4]Autres enveloppes'!$V$8*T52</f>
        <v>51165</v>
      </c>
      <c r="X52" s="219"/>
    </row>
    <row r="53" spans="3:26" x14ac:dyDescent="0.25">
      <c r="C53" s="20">
        <v>46</v>
      </c>
      <c r="D53" s="212">
        <v>1592722</v>
      </c>
      <c r="I53" s="35">
        <v>46</v>
      </c>
      <c r="J53" s="217">
        <v>196962.51389903741</v>
      </c>
      <c r="L53" s="126"/>
      <c r="T53" s="20">
        <v>46</v>
      </c>
      <c r="U53" s="214">
        <v>68382</v>
      </c>
      <c r="V53" s="218">
        <f>'[4]Autres enveloppes'!$V$6*T53</f>
        <v>52302</v>
      </c>
      <c r="W53" s="218">
        <f>'[4]Autres enveloppes'!$V$8*T53</f>
        <v>52302</v>
      </c>
      <c r="X53" s="219"/>
    </row>
    <row r="54" spans="3:26" x14ac:dyDescent="0.25">
      <c r="C54" s="20">
        <v>47</v>
      </c>
      <c r="D54" s="212">
        <v>1620056</v>
      </c>
      <c r="I54" s="35">
        <v>47</v>
      </c>
      <c r="J54" s="217">
        <v>196962.51389903741</v>
      </c>
      <c r="L54" s="20">
        <v>10.1</v>
      </c>
      <c r="T54" s="20">
        <v>47</v>
      </c>
      <c r="U54" s="214">
        <v>68382</v>
      </c>
      <c r="V54" s="218">
        <f>'[4]Autres enveloppes'!$V$6*T54</f>
        <v>53439</v>
      </c>
      <c r="W54" s="218">
        <f>'[4]Autres enveloppes'!$V$8*T54</f>
        <v>53439</v>
      </c>
      <c r="X54" s="219"/>
    </row>
    <row r="55" spans="3:26" x14ac:dyDescent="0.25">
      <c r="C55" s="20">
        <v>48</v>
      </c>
      <c r="D55" s="212">
        <v>1647382</v>
      </c>
      <c r="I55" s="35">
        <v>48</v>
      </c>
      <c r="J55" s="217">
        <v>196962.51389903741</v>
      </c>
      <c r="L55" s="20">
        <v>10.199999999999999</v>
      </c>
      <c r="T55" s="20">
        <v>48</v>
      </c>
      <c r="U55" s="214">
        <v>68382</v>
      </c>
      <c r="V55" s="218">
        <f>'[4]Autres enveloppes'!$V$6*T55</f>
        <v>54576</v>
      </c>
      <c r="W55" s="218">
        <f>'[4]Autres enveloppes'!$V$8*T55</f>
        <v>54576</v>
      </c>
      <c r="X55" s="219"/>
    </row>
    <row r="56" spans="3:26" x14ac:dyDescent="0.25">
      <c r="C56" s="20">
        <v>49</v>
      </c>
      <c r="D56" s="212">
        <v>1674713</v>
      </c>
      <c r="I56" s="35">
        <v>49</v>
      </c>
      <c r="J56" s="217">
        <v>196962.51389903741</v>
      </c>
      <c r="L56" s="20">
        <v>10.3</v>
      </c>
      <c r="T56" s="20">
        <v>49</v>
      </c>
      <c r="U56" s="214">
        <v>68382</v>
      </c>
      <c r="V56" s="218">
        <f>'[4]Autres enveloppes'!$V$6*T56</f>
        <v>55713</v>
      </c>
      <c r="W56" s="218">
        <f>'[4]Autres enveloppes'!$V$8*T56</f>
        <v>55713</v>
      </c>
      <c r="X56" s="219"/>
    </row>
    <row r="57" spans="3:26" x14ac:dyDescent="0.25">
      <c r="C57" s="20">
        <v>50</v>
      </c>
      <c r="D57" s="212">
        <v>1702036</v>
      </c>
      <c r="I57" s="35">
        <v>50</v>
      </c>
      <c r="J57" s="217">
        <v>196962.51389903741</v>
      </c>
      <c r="L57" s="126"/>
      <c r="T57" s="20">
        <v>50</v>
      </c>
      <c r="U57" s="214">
        <v>68382</v>
      </c>
      <c r="V57" s="218">
        <f>'[4]Autres enveloppes'!$V$6*T57</f>
        <v>56850</v>
      </c>
      <c r="W57" s="218">
        <f>'[4]Autres enveloppes'!$V$8*T57</f>
        <v>56850</v>
      </c>
      <c r="X57" s="219"/>
    </row>
    <row r="58" spans="3:26" x14ac:dyDescent="0.25">
      <c r="C58" s="20">
        <v>51</v>
      </c>
      <c r="D58" s="212">
        <v>1729375</v>
      </c>
      <c r="I58" s="35">
        <v>51</v>
      </c>
      <c r="J58" s="217">
        <v>196962.51389903741</v>
      </c>
      <c r="L58" s="20">
        <v>11.1</v>
      </c>
      <c r="T58" s="20">
        <v>51</v>
      </c>
      <c r="U58" s="214">
        <v>68382</v>
      </c>
      <c r="V58" s="218">
        <f>'[4]Autres enveloppes'!$V$6*T58</f>
        <v>57987</v>
      </c>
      <c r="W58" s="218">
        <f>'[4]Autres enveloppes'!$V$8*T58</f>
        <v>57987</v>
      </c>
      <c r="X58" s="219"/>
    </row>
    <row r="59" spans="3:26" x14ac:dyDescent="0.25">
      <c r="C59" s="20">
        <v>52</v>
      </c>
      <c r="D59" s="212">
        <v>1756702</v>
      </c>
      <c r="I59" s="35">
        <v>52</v>
      </c>
      <c r="J59" s="217">
        <v>196962.51389903741</v>
      </c>
      <c r="L59" s="20">
        <v>11.2</v>
      </c>
      <c r="T59" s="20">
        <v>52</v>
      </c>
      <c r="U59" s="214">
        <v>68382</v>
      </c>
      <c r="V59" s="218">
        <f>'[4]Autres enveloppes'!$V$6*T59</f>
        <v>59124</v>
      </c>
      <c r="W59" s="218">
        <f>'[4]Autres enveloppes'!$V$8*T59</f>
        <v>59124</v>
      </c>
      <c r="X59" s="219"/>
    </row>
    <row r="60" spans="3:26" x14ac:dyDescent="0.25">
      <c r="C60" s="20">
        <v>53</v>
      </c>
      <c r="D60" s="212">
        <v>1784034</v>
      </c>
      <c r="I60" s="35">
        <v>53</v>
      </c>
      <c r="J60" s="217">
        <v>196962.51389903741</v>
      </c>
      <c r="L60" s="20">
        <v>12</v>
      </c>
      <c r="T60" s="20">
        <v>53</v>
      </c>
      <c r="U60" s="214">
        <v>68382</v>
      </c>
      <c r="V60" s="218">
        <f>'[4]Autres enveloppes'!$V$6*T60</f>
        <v>60261</v>
      </c>
      <c r="W60" s="218">
        <f>'[4]Autres enveloppes'!$V$8*T60</f>
        <v>60261</v>
      </c>
      <c r="X60" s="219"/>
    </row>
    <row r="61" spans="3:26" x14ac:dyDescent="0.25">
      <c r="C61" s="20">
        <v>54</v>
      </c>
      <c r="D61" s="212">
        <v>1811365</v>
      </c>
      <c r="I61" s="35">
        <v>54</v>
      </c>
      <c r="J61" s="217">
        <v>196962.51389903741</v>
      </c>
      <c r="L61" s="25">
        <v>13</v>
      </c>
      <c r="T61" s="20">
        <v>54</v>
      </c>
      <c r="U61" s="214">
        <v>68382</v>
      </c>
      <c r="V61" s="218">
        <f>'[4]Autres enveloppes'!$V$6*T61</f>
        <v>61398</v>
      </c>
      <c r="W61" s="218">
        <f>'[4]Autres enveloppes'!$V$8*T61</f>
        <v>61398</v>
      </c>
      <c r="X61" s="219"/>
    </row>
    <row r="62" spans="3:26" x14ac:dyDescent="0.25">
      <c r="C62" s="20">
        <v>55</v>
      </c>
      <c r="D62" s="212">
        <v>1865752</v>
      </c>
      <c r="I62" s="35">
        <v>55</v>
      </c>
      <c r="J62" s="217">
        <v>196962.51389903741</v>
      </c>
      <c r="L62" s="25">
        <v>14</v>
      </c>
      <c r="T62" s="20">
        <v>55</v>
      </c>
      <c r="U62" s="214">
        <v>68382</v>
      </c>
      <c r="V62" s="218">
        <f>'[4]Autres enveloppes'!$V$6*T62</f>
        <v>62535</v>
      </c>
      <c r="W62" s="218">
        <f>'[4]Autres enveloppes'!$V$8*T62</f>
        <v>62535</v>
      </c>
      <c r="X62" s="219"/>
    </row>
    <row r="63" spans="3:26" x14ac:dyDescent="0.25">
      <c r="C63" s="20">
        <v>56</v>
      </c>
      <c r="D63" s="212">
        <v>1893082</v>
      </c>
      <c r="I63" s="35">
        <v>56</v>
      </c>
      <c r="J63" s="217">
        <v>196962.51389903741</v>
      </c>
      <c r="L63" s="127"/>
      <c r="T63" s="20">
        <v>56</v>
      </c>
      <c r="U63" s="214">
        <v>68382</v>
      </c>
      <c r="V63" s="218">
        <f>'[4]Autres enveloppes'!$V$6*T63</f>
        <v>63672</v>
      </c>
      <c r="W63" s="218">
        <f>'[4]Autres enveloppes'!$V$8*T63</f>
        <v>63672</v>
      </c>
      <c r="X63" s="219"/>
    </row>
    <row r="64" spans="3:26" x14ac:dyDescent="0.25">
      <c r="C64" s="20">
        <v>57</v>
      </c>
      <c r="D64" s="212">
        <v>1920415</v>
      </c>
      <c r="I64" s="35">
        <v>57</v>
      </c>
      <c r="J64" s="217">
        <v>196962.51389903741</v>
      </c>
      <c r="L64" s="25">
        <v>15.1</v>
      </c>
      <c r="T64" s="20">
        <v>57</v>
      </c>
      <c r="U64" s="214">
        <v>68382</v>
      </c>
      <c r="V64" s="218">
        <f>'[4]Autres enveloppes'!$V$6*T64</f>
        <v>64809</v>
      </c>
      <c r="W64" s="218">
        <f>'[4]Autres enveloppes'!$V$8*T64</f>
        <v>64809</v>
      </c>
      <c r="X64" s="219"/>
    </row>
    <row r="65" spans="2:24" x14ac:dyDescent="0.25">
      <c r="C65" s="20">
        <v>58</v>
      </c>
      <c r="D65" s="212">
        <v>1947740</v>
      </c>
      <c r="I65" s="35">
        <v>58</v>
      </c>
      <c r="J65" s="217">
        <v>196962.51389903741</v>
      </c>
      <c r="L65" s="25">
        <v>15.2</v>
      </c>
      <c r="T65" s="20">
        <v>58</v>
      </c>
      <c r="U65" s="214">
        <v>68382</v>
      </c>
      <c r="V65" s="218">
        <f>'[4]Autres enveloppes'!$V$6*T65</f>
        <v>65946</v>
      </c>
      <c r="W65" s="218">
        <f>'[4]Autres enveloppes'!$V$8*T65</f>
        <v>65946</v>
      </c>
      <c r="X65" s="219"/>
    </row>
    <row r="66" spans="2:24" x14ac:dyDescent="0.25">
      <c r="C66" s="20">
        <v>59</v>
      </c>
      <c r="D66" s="212">
        <v>1975070</v>
      </c>
      <c r="I66" s="35">
        <v>59</v>
      </c>
      <c r="J66" s="217">
        <v>196962.51389903741</v>
      </c>
      <c r="L66" s="25">
        <v>16</v>
      </c>
      <c r="T66" s="20">
        <v>59</v>
      </c>
      <c r="U66" s="214">
        <v>68382</v>
      </c>
      <c r="V66" s="218">
        <f>'[4]Autres enveloppes'!$V$6*T66</f>
        <v>67083</v>
      </c>
      <c r="W66" s="218">
        <f>'[4]Autres enveloppes'!$V$8*T66</f>
        <v>67083</v>
      </c>
      <c r="X66" s="219"/>
    </row>
    <row r="67" spans="2:24" ht="15.75" thickBot="1" x14ac:dyDescent="0.3">
      <c r="C67" s="20">
        <v>60</v>
      </c>
      <c r="D67" s="212">
        <v>2002405</v>
      </c>
      <c r="I67" s="35">
        <v>60</v>
      </c>
      <c r="J67" s="217">
        <v>203266.14988721928</v>
      </c>
      <c r="L67" s="37">
        <v>17</v>
      </c>
      <c r="T67" s="20">
        <v>60</v>
      </c>
      <c r="U67" s="214">
        <v>68382</v>
      </c>
      <c r="V67" s="218">
        <f>'[4]Autres enveloppes'!$V$6*T67</f>
        <v>68220</v>
      </c>
      <c r="W67" s="218">
        <f>'[4]Autres enveloppes'!$V$8*T67</f>
        <v>68220</v>
      </c>
      <c r="X67" s="219"/>
    </row>
    <row r="68" spans="2:24" x14ac:dyDescent="0.25">
      <c r="C68" s="20">
        <v>61</v>
      </c>
      <c r="D68" s="212">
        <v>2029726</v>
      </c>
      <c r="I68" s="35">
        <v>61</v>
      </c>
      <c r="J68" s="217">
        <v>203266.14988721928</v>
      </c>
      <c r="T68" s="20">
        <v>61</v>
      </c>
      <c r="U68" s="214">
        <v>68382</v>
      </c>
      <c r="V68" s="218">
        <f>'[4]Autres enveloppes'!$V$6*T68</f>
        <v>69357</v>
      </c>
      <c r="W68" s="218">
        <f>'[4]Autres enveloppes'!$V$8*T68</f>
        <v>69357</v>
      </c>
      <c r="X68" s="219"/>
    </row>
    <row r="69" spans="2:24" x14ac:dyDescent="0.25">
      <c r="C69" s="20">
        <v>62</v>
      </c>
      <c r="D69" s="212">
        <v>2057059</v>
      </c>
      <c r="I69" s="35">
        <v>62</v>
      </c>
      <c r="J69" s="217">
        <v>203266.14988721928</v>
      </c>
      <c r="T69" s="20">
        <v>62</v>
      </c>
      <c r="U69" s="214">
        <v>68382</v>
      </c>
      <c r="V69" s="218">
        <f>'[4]Autres enveloppes'!$V$6*T69</f>
        <v>70494</v>
      </c>
      <c r="W69" s="218">
        <f>'[4]Autres enveloppes'!$V$8*T69</f>
        <v>70494</v>
      </c>
      <c r="X69" s="219"/>
    </row>
    <row r="70" spans="2:24" x14ac:dyDescent="0.25">
      <c r="C70" s="20">
        <v>63</v>
      </c>
      <c r="D70" s="212">
        <v>2084393</v>
      </c>
      <c r="I70" s="35">
        <v>63</v>
      </c>
      <c r="J70" s="217">
        <v>203266.14988721928</v>
      </c>
      <c r="T70" s="20">
        <v>63</v>
      </c>
      <c r="U70" s="214">
        <v>68382</v>
      </c>
      <c r="V70" s="218">
        <f>'[4]Autres enveloppes'!$V$6*T70</f>
        <v>71631</v>
      </c>
      <c r="W70" s="218">
        <f>'[4]Autres enveloppes'!$V$8*T70</f>
        <v>71631</v>
      </c>
      <c r="X70" s="219"/>
    </row>
    <row r="71" spans="2:24" x14ac:dyDescent="0.25">
      <c r="C71" s="20">
        <v>64</v>
      </c>
      <c r="D71" s="212">
        <v>2111720</v>
      </c>
      <c r="I71" s="35">
        <v>64</v>
      </c>
      <c r="J71" s="217">
        <v>203266.14988721928</v>
      </c>
      <c r="T71" s="20">
        <v>64</v>
      </c>
      <c r="U71" s="214">
        <v>68382</v>
      </c>
      <c r="V71" s="218">
        <f>'[4]Autres enveloppes'!$V$6*T71</f>
        <v>72768</v>
      </c>
      <c r="W71" s="218">
        <f>'[4]Autres enveloppes'!$V$8*T71</f>
        <v>72768</v>
      </c>
      <c r="X71" s="219"/>
    </row>
    <row r="72" spans="2:24" x14ac:dyDescent="0.25">
      <c r="C72" s="20">
        <v>65</v>
      </c>
      <c r="D72" s="212">
        <v>2139053</v>
      </c>
      <c r="I72" s="35">
        <v>65</v>
      </c>
      <c r="J72" s="217">
        <v>220206.11875337551</v>
      </c>
      <c r="T72" s="20">
        <v>65</v>
      </c>
      <c r="U72" s="214">
        <v>68382</v>
      </c>
      <c r="V72" s="218">
        <f>'[4]Autres enveloppes'!$V$6*T72</f>
        <v>73905</v>
      </c>
      <c r="W72" s="218">
        <f>'[4]Autres enveloppes'!$V$8*T72</f>
        <v>73905</v>
      </c>
      <c r="X72" s="219"/>
    </row>
    <row r="73" spans="2:24" x14ac:dyDescent="0.25">
      <c r="C73" s="20">
        <v>66</v>
      </c>
      <c r="D73" s="212">
        <v>2166378</v>
      </c>
      <c r="I73" s="35">
        <v>66</v>
      </c>
      <c r="J73" s="217">
        <v>220206.11875337551</v>
      </c>
      <c r="T73" s="20">
        <v>66</v>
      </c>
      <c r="U73" s="214">
        <v>68382</v>
      </c>
      <c r="V73" s="218">
        <f>'[4]Autres enveloppes'!$V$6*T73</f>
        <v>75042</v>
      </c>
      <c r="W73" s="218">
        <f>'[4]Autres enveloppes'!$V$8*T73</f>
        <v>75042</v>
      </c>
      <c r="X73" s="219"/>
    </row>
    <row r="74" spans="2:24" x14ac:dyDescent="0.25">
      <c r="C74" s="20">
        <v>67</v>
      </c>
      <c r="D74" s="212">
        <v>2193714</v>
      </c>
      <c r="I74" s="35">
        <v>67</v>
      </c>
      <c r="J74" s="217">
        <v>220206.11875337551</v>
      </c>
      <c r="T74" s="20">
        <v>67</v>
      </c>
      <c r="U74" s="214">
        <v>68382</v>
      </c>
      <c r="V74" s="218">
        <f>'[4]Autres enveloppes'!$V$6*T74</f>
        <v>76179</v>
      </c>
      <c r="W74" s="218">
        <f>'[4]Autres enveloppes'!$V$8*T74</f>
        <v>76179</v>
      </c>
      <c r="X74" s="219"/>
    </row>
    <row r="75" spans="2:24" x14ac:dyDescent="0.25">
      <c r="C75" s="20">
        <v>68</v>
      </c>
      <c r="D75" s="212">
        <v>2221042</v>
      </c>
      <c r="I75" s="35">
        <v>68</v>
      </c>
      <c r="J75" s="217">
        <v>220206.11875337551</v>
      </c>
      <c r="T75" s="20">
        <v>68</v>
      </c>
      <c r="U75" s="214">
        <v>68382</v>
      </c>
      <c r="V75" s="218">
        <f>'[4]Autres enveloppes'!$V$6*T75</f>
        <v>77316</v>
      </c>
      <c r="W75" s="218">
        <f>'[4]Autres enveloppes'!$V$8*T75</f>
        <v>77316</v>
      </c>
      <c r="X75" s="219"/>
    </row>
    <row r="76" spans="2:24" x14ac:dyDescent="0.25">
      <c r="C76" s="20">
        <v>69</v>
      </c>
      <c r="D76" s="212">
        <v>2248369</v>
      </c>
      <c r="I76" s="35">
        <v>69</v>
      </c>
      <c r="J76" s="217">
        <v>220206.11875337551</v>
      </c>
      <c r="T76" s="20">
        <v>69</v>
      </c>
      <c r="U76" s="214">
        <v>68382</v>
      </c>
      <c r="V76" s="218">
        <f>'[4]Autres enveloppes'!$V$6*T76</f>
        <v>78453</v>
      </c>
      <c r="W76" s="218">
        <f>'[4]Autres enveloppes'!$V$8*T76</f>
        <v>78453</v>
      </c>
      <c r="X76" s="219"/>
    </row>
    <row r="77" spans="2:24" x14ac:dyDescent="0.25">
      <c r="C77" s="20">
        <v>70</v>
      </c>
      <c r="D77" s="212">
        <v>2302767</v>
      </c>
      <c r="I77" s="35">
        <v>70</v>
      </c>
      <c r="J77" s="217">
        <v>237142.71849286783</v>
      </c>
      <c r="T77" s="20">
        <v>70</v>
      </c>
      <c r="U77" s="214">
        <v>68382</v>
      </c>
      <c r="V77" s="218">
        <f>'[4]Autres enveloppes'!$V$6*T77</f>
        <v>79590</v>
      </c>
      <c r="W77" s="218">
        <f>'[4]Autres enveloppes'!$V$8*T77</f>
        <v>79590</v>
      </c>
      <c r="X77" s="219"/>
    </row>
    <row r="78" spans="2:24" x14ac:dyDescent="0.25">
      <c r="B78" s="5"/>
      <c r="C78" s="20">
        <v>71</v>
      </c>
      <c r="D78" s="212">
        <v>2330092</v>
      </c>
      <c r="I78" s="35">
        <v>71</v>
      </c>
      <c r="J78" s="222">
        <v>237142.71849286783</v>
      </c>
      <c r="T78" s="20">
        <v>71</v>
      </c>
      <c r="U78" s="214">
        <v>68382</v>
      </c>
      <c r="V78" s="218">
        <f>'[4]Autres enveloppes'!$V$6*T78</f>
        <v>80727</v>
      </c>
      <c r="W78" s="218">
        <f>'[4]Autres enveloppes'!$V$8*T78</f>
        <v>80727</v>
      </c>
      <c r="X78" s="219"/>
    </row>
    <row r="79" spans="2:24" x14ac:dyDescent="0.25">
      <c r="C79" s="20">
        <v>72</v>
      </c>
      <c r="D79" s="212">
        <v>2357427</v>
      </c>
      <c r="I79" s="35">
        <v>72</v>
      </c>
      <c r="J79" s="222">
        <v>237142.71849286783</v>
      </c>
      <c r="T79" s="20">
        <v>72</v>
      </c>
      <c r="U79" s="214">
        <v>68382</v>
      </c>
      <c r="V79" s="218">
        <f>'[4]Autres enveloppes'!$V$6*T79</f>
        <v>81864</v>
      </c>
      <c r="W79" s="218">
        <f>'[4]Autres enveloppes'!$V$8*T79</f>
        <v>81864</v>
      </c>
      <c r="X79" s="219"/>
    </row>
    <row r="80" spans="2:24" x14ac:dyDescent="0.25">
      <c r="C80" s="20">
        <v>73</v>
      </c>
      <c r="D80" s="212">
        <v>2384756</v>
      </c>
      <c r="I80" s="35">
        <v>73</v>
      </c>
      <c r="J80" s="222">
        <v>237142.71849286783</v>
      </c>
      <c r="T80" s="20">
        <v>73</v>
      </c>
      <c r="U80" s="214">
        <v>68382</v>
      </c>
      <c r="V80" s="218">
        <f>'[4]Autres enveloppes'!$V$6*T80</f>
        <v>83001</v>
      </c>
      <c r="W80" s="218">
        <f>'[4]Autres enveloppes'!$V$8*T80</f>
        <v>83001</v>
      </c>
      <c r="X80" s="219"/>
    </row>
    <row r="81" spans="1:26" x14ac:dyDescent="0.25">
      <c r="C81" s="20">
        <v>74</v>
      </c>
      <c r="D81" s="212">
        <v>2412086</v>
      </c>
      <c r="I81" s="35">
        <v>74</v>
      </c>
      <c r="J81" s="222">
        <v>237142.71849286783</v>
      </c>
      <c r="T81" s="20">
        <v>74</v>
      </c>
      <c r="U81" s="214">
        <v>68382</v>
      </c>
      <c r="V81" s="218">
        <f>'[4]Autres enveloppes'!$V$6*T81</f>
        <v>84138</v>
      </c>
      <c r="W81" s="218">
        <f>'[4]Autres enveloppes'!$V$8*T81</f>
        <v>84138</v>
      </c>
      <c r="X81" s="219"/>
    </row>
    <row r="82" spans="1:26" x14ac:dyDescent="0.25">
      <c r="C82" s="20">
        <v>75</v>
      </c>
      <c r="D82" s="212">
        <v>2439413</v>
      </c>
      <c r="I82" s="35">
        <v>75</v>
      </c>
      <c r="J82" s="222">
        <v>254086.05648568799</v>
      </c>
      <c r="T82" s="20">
        <v>75</v>
      </c>
      <c r="U82" s="214">
        <v>68382</v>
      </c>
      <c r="V82" s="218">
        <f>'[4]Autres enveloppes'!$V$6*T82</f>
        <v>85275</v>
      </c>
      <c r="W82" s="218">
        <f>'[4]Autres enveloppes'!$V$8*T82</f>
        <v>85275</v>
      </c>
      <c r="X82" s="219"/>
    </row>
    <row r="83" spans="1:26" x14ac:dyDescent="0.25">
      <c r="C83" s="20">
        <v>76</v>
      </c>
      <c r="D83" s="212">
        <v>2466744</v>
      </c>
      <c r="I83" s="35">
        <v>76</v>
      </c>
      <c r="J83" s="222">
        <v>254086.05648568799</v>
      </c>
      <c r="T83" s="20">
        <v>76</v>
      </c>
      <c r="U83" s="214">
        <v>68382</v>
      </c>
      <c r="V83" s="218">
        <f>'[4]Autres enveloppes'!$V$6*T83</f>
        <v>86412</v>
      </c>
      <c r="W83" s="218">
        <f>'[4]Autres enveloppes'!$V$8*T83</f>
        <v>86412</v>
      </c>
      <c r="X83" s="219"/>
    </row>
    <row r="84" spans="1:26" x14ac:dyDescent="0.25">
      <c r="C84" s="20">
        <v>77</v>
      </c>
      <c r="D84" s="212">
        <v>2494072</v>
      </c>
      <c r="I84" s="35">
        <v>77</v>
      </c>
      <c r="J84" s="222">
        <v>254086.05648568799</v>
      </c>
      <c r="M84" s="121" t="s">
        <v>0</v>
      </c>
      <c r="T84" s="20">
        <v>77</v>
      </c>
      <c r="U84" s="214">
        <v>68382</v>
      </c>
      <c r="V84" s="218">
        <f>'[4]Autres enveloppes'!$V$6*T84</f>
        <v>87549</v>
      </c>
      <c r="W84" s="218">
        <f>'[4]Autres enveloppes'!$V$8*T84</f>
        <v>87549</v>
      </c>
      <c r="X84" s="219"/>
    </row>
    <row r="85" spans="1:26" x14ac:dyDescent="0.25">
      <c r="C85" s="20">
        <v>78</v>
      </c>
      <c r="D85" s="212">
        <v>2521405</v>
      </c>
      <c r="I85" s="35">
        <v>78</v>
      </c>
      <c r="J85" s="222">
        <v>254086.05648568799</v>
      </c>
      <c r="T85" s="20">
        <v>78</v>
      </c>
      <c r="U85" s="214">
        <v>68382</v>
      </c>
      <c r="V85" s="218">
        <f>'[4]Autres enveloppes'!$V$6*T85</f>
        <v>88686</v>
      </c>
      <c r="W85" s="218">
        <f>'[4]Autres enveloppes'!$V$8*T85</f>
        <v>88686</v>
      </c>
      <c r="X85" s="219"/>
    </row>
    <row r="86" spans="1:26" x14ac:dyDescent="0.25">
      <c r="C86" s="20">
        <v>79</v>
      </c>
      <c r="D86" s="212">
        <v>2548733</v>
      </c>
      <c r="I86" s="35">
        <v>79</v>
      </c>
      <c r="J86" s="222">
        <v>254086.05648568799</v>
      </c>
      <c r="T86" s="20">
        <v>79</v>
      </c>
      <c r="U86" s="214">
        <v>68382</v>
      </c>
      <c r="V86" s="218">
        <f>'[4]Autres enveloppes'!$V$6*T86</f>
        <v>89823</v>
      </c>
      <c r="W86" s="218">
        <f>'[4]Autres enveloppes'!$V$8*T86</f>
        <v>89823</v>
      </c>
      <c r="X86" s="219"/>
    </row>
    <row r="87" spans="1:26" x14ac:dyDescent="0.25">
      <c r="C87" s="20">
        <v>80</v>
      </c>
      <c r="D87" s="212">
        <v>2576063</v>
      </c>
      <c r="I87" s="35">
        <v>80</v>
      </c>
      <c r="J87" s="222">
        <v>271022.65622518031</v>
      </c>
      <c r="T87" s="20">
        <v>80</v>
      </c>
      <c r="U87" s="214">
        <v>68382</v>
      </c>
      <c r="V87" s="218">
        <f>'[4]Autres enveloppes'!$V$6*T87</f>
        <v>90960</v>
      </c>
      <c r="W87" s="218">
        <f>'[4]Autres enveloppes'!$V$8*T87</f>
        <v>90960</v>
      </c>
      <c r="X87" s="219"/>
      <c r="Z87" s="5"/>
    </row>
    <row r="88" spans="1:26" x14ac:dyDescent="0.25">
      <c r="C88" s="20">
        <v>81</v>
      </c>
      <c r="D88" s="212">
        <v>2603391</v>
      </c>
      <c r="I88" s="35">
        <v>81</v>
      </c>
      <c r="J88" s="222">
        <v>271022.65622518031</v>
      </c>
      <c r="T88" s="20">
        <v>81</v>
      </c>
      <c r="U88" s="214">
        <v>68382</v>
      </c>
      <c r="V88" s="218">
        <f>'[4]Autres enveloppes'!$V$6*T88</f>
        <v>92097</v>
      </c>
      <c r="W88" s="218">
        <f>'[4]Autres enveloppes'!$V$8*T88</f>
        <v>92097</v>
      </c>
      <c r="X88" s="223"/>
    </row>
    <row r="89" spans="1:26" x14ac:dyDescent="0.25">
      <c r="A89" s="121"/>
      <c r="C89" s="20">
        <v>82</v>
      </c>
      <c r="D89" s="212">
        <v>2630721</v>
      </c>
      <c r="F89" s="121"/>
      <c r="I89" s="35">
        <v>82</v>
      </c>
      <c r="J89" s="222">
        <v>271022.65622518031</v>
      </c>
      <c r="T89" s="20">
        <v>82</v>
      </c>
      <c r="U89" s="214">
        <v>68382</v>
      </c>
      <c r="V89" s="218">
        <f>'[4]Autres enveloppes'!$V$6*T89</f>
        <v>93234</v>
      </c>
      <c r="W89" s="218">
        <f>'[4]Autres enveloppes'!$V$8*T89</f>
        <v>93234</v>
      </c>
      <c r="X89" s="223"/>
    </row>
    <row r="90" spans="1:26" x14ac:dyDescent="0.25">
      <c r="A90" s="121"/>
      <c r="C90" s="20">
        <v>83</v>
      </c>
      <c r="D90" s="212">
        <v>2658051</v>
      </c>
      <c r="F90" s="121"/>
      <c r="I90" s="35">
        <v>83</v>
      </c>
      <c r="J90" s="222">
        <v>271022.65622518031</v>
      </c>
      <c r="T90" s="20">
        <v>83</v>
      </c>
      <c r="U90" s="214">
        <v>68382</v>
      </c>
      <c r="V90" s="218">
        <f>'[4]Autres enveloppes'!$V$6*T90</f>
        <v>94371</v>
      </c>
      <c r="W90" s="218">
        <f>'[4]Autres enveloppes'!$V$8*T90</f>
        <v>94371</v>
      </c>
      <c r="X90" s="223"/>
    </row>
    <row r="91" spans="1:26" x14ac:dyDescent="0.25">
      <c r="C91" s="20">
        <v>84</v>
      </c>
      <c r="D91" s="212">
        <v>2685381</v>
      </c>
      <c r="I91" s="35">
        <v>84</v>
      </c>
      <c r="J91" s="222">
        <v>271022.65622518031</v>
      </c>
      <c r="T91" s="20">
        <v>84</v>
      </c>
      <c r="U91" s="214">
        <v>68382</v>
      </c>
      <c r="V91" s="218">
        <f>'[4]Autres enveloppes'!$V$6*T91</f>
        <v>95508</v>
      </c>
      <c r="W91" s="218">
        <f>'[4]Autres enveloppes'!$V$8*T91</f>
        <v>95508</v>
      </c>
      <c r="X91" s="223"/>
    </row>
    <row r="92" spans="1:26" x14ac:dyDescent="0.25">
      <c r="C92" s="20">
        <v>85</v>
      </c>
      <c r="D92" s="212">
        <v>2712711</v>
      </c>
      <c r="I92" s="35">
        <v>85</v>
      </c>
      <c r="J92" s="224">
        <v>288773.85074816539</v>
      </c>
      <c r="T92" s="20">
        <v>85</v>
      </c>
      <c r="U92" s="214">
        <v>68382</v>
      </c>
      <c r="V92" s="218">
        <f>'[4]Autres enveloppes'!$V$6*T92</f>
        <v>96645</v>
      </c>
      <c r="W92" s="218">
        <f>'[4]Autres enveloppes'!$V$8*T92</f>
        <v>96645</v>
      </c>
      <c r="X92" s="223"/>
    </row>
    <row r="93" spans="1:26" x14ac:dyDescent="0.25">
      <c r="C93" s="20">
        <v>86</v>
      </c>
      <c r="D93" s="212">
        <v>2740040</v>
      </c>
      <c r="I93" s="35">
        <v>86</v>
      </c>
      <c r="J93" s="224">
        <v>288773.85074816539</v>
      </c>
      <c r="T93" s="20">
        <v>86</v>
      </c>
      <c r="U93" s="214">
        <v>68382</v>
      </c>
      <c r="V93" s="218">
        <f>'[4]Autres enveloppes'!$V$6*T93</f>
        <v>97782</v>
      </c>
      <c r="W93" s="218">
        <f>'[4]Autres enveloppes'!$V$8*T93</f>
        <v>97782</v>
      </c>
      <c r="X93" s="223"/>
    </row>
    <row r="94" spans="1:26" x14ac:dyDescent="0.25">
      <c r="C94" s="20">
        <v>87</v>
      </c>
      <c r="D94" s="212">
        <v>2767371</v>
      </c>
      <c r="I94" s="35">
        <v>87</v>
      </c>
      <c r="J94" s="224">
        <v>288773.85074816539</v>
      </c>
      <c r="T94" s="20">
        <v>87</v>
      </c>
      <c r="U94" s="214">
        <v>68382</v>
      </c>
      <c r="V94" s="218">
        <f>'[4]Autres enveloppes'!$V$6*T94</f>
        <v>98919</v>
      </c>
      <c r="W94" s="218">
        <f>'[4]Autres enveloppes'!$V$8*T94</f>
        <v>98919</v>
      </c>
      <c r="X94" s="223"/>
    </row>
    <row r="95" spans="1:26" x14ac:dyDescent="0.25">
      <c r="C95" s="20">
        <v>88</v>
      </c>
      <c r="D95" s="212">
        <v>2794700</v>
      </c>
      <c r="I95" s="35">
        <v>88</v>
      </c>
      <c r="J95" s="224">
        <v>288773.85074816539</v>
      </c>
      <c r="T95" s="20">
        <v>88</v>
      </c>
      <c r="U95" s="214">
        <v>68382</v>
      </c>
      <c r="V95" s="218">
        <f>'[4]Autres enveloppes'!$V$6*T95</f>
        <v>100056</v>
      </c>
      <c r="W95" s="218">
        <f>'[4]Autres enveloppes'!$V$8*T95</f>
        <v>100056</v>
      </c>
      <c r="X95" s="223"/>
    </row>
    <row r="96" spans="1:26" x14ac:dyDescent="0.25">
      <c r="C96" s="20">
        <v>89</v>
      </c>
      <c r="D96" s="212">
        <v>2822031</v>
      </c>
      <c r="I96" s="35">
        <v>89</v>
      </c>
      <c r="J96" s="224">
        <v>288773.85074816539</v>
      </c>
      <c r="T96" s="20">
        <v>89</v>
      </c>
      <c r="U96" s="214">
        <v>68382</v>
      </c>
      <c r="V96" s="218">
        <f>'[4]Autres enveloppes'!$V$6*T96</f>
        <v>101193</v>
      </c>
      <c r="W96" s="218">
        <f>'[4]Autres enveloppes'!$V$8*T96</f>
        <v>101193</v>
      </c>
      <c r="X96" s="223"/>
    </row>
    <row r="97" spans="1:26" x14ac:dyDescent="0.25">
      <c r="C97" s="20">
        <v>90</v>
      </c>
      <c r="D97" s="212">
        <v>2849361</v>
      </c>
      <c r="I97" s="35">
        <v>90</v>
      </c>
      <c r="J97" s="224">
        <v>304895.85570416501</v>
      </c>
      <c r="T97" s="20">
        <v>90</v>
      </c>
      <c r="U97" s="214">
        <v>68382</v>
      </c>
      <c r="V97" s="218">
        <f>'[4]Autres enveloppes'!$V$6*T97</f>
        <v>102330</v>
      </c>
      <c r="W97" s="218">
        <f>'[4]Autres enveloppes'!$V$8*T97</f>
        <v>102330</v>
      </c>
      <c r="X97" s="223"/>
    </row>
    <row r="98" spans="1:26" x14ac:dyDescent="0.25">
      <c r="C98" s="20">
        <v>91</v>
      </c>
      <c r="D98" s="212">
        <v>2876690</v>
      </c>
      <c r="I98" s="35">
        <v>91</v>
      </c>
      <c r="J98" s="224">
        <v>304895.85570416501</v>
      </c>
      <c r="T98" s="20">
        <v>91</v>
      </c>
      <c r="U98" s="214">
        <v>68382</v>
      </c>
      <c r="V98" s="218">
        <f>'[4]Autres enveloppes'!$V$6*T98</f>
        <v>103467</v>
      </c>
      <c r="W98" s="218">
        <f>'[4]Autres enveloppes'!$V$8*T98</f>
        <v>103467</v>
      </c>
      <c r="X98" s="223"/>
    </row>
    <row r="99" spans="1:26" x14ac:dyDescent="0.25">
      <c r="C99" s="20">
        <v>92</v>
      </c>
      <c r="D99" s="212">
        <v>2904021</v>
      </c>
      <c r="I99" s="35">
        <v>92</v>
      </c>
      <c r="J99" s="224">
        <v>304895.85570416501</v>
      </c>
      <c r="T99" s="20">
        <v>92</v>
      </c>
      <c r="U99" s="214">
        <v>68382</v>
      </c>
      <c r="V99" s="218">
        <f>'[4]Autres enveloppes'!$V$6*T99</f>
        <v>104604</v>
      </c>
      <c r="W99" s="218">
        <f>'[4]Autres enveloppes'!$V$8*T99</f>
        <v>104604</v>
      </c>
      <c r="X99" s="223"/>
    </row>
    <row r="100" spans="1:26" x14ac:dyDescent="0.25">
      <c r="C100" s="20">
        <v>93</v>
      </c>
      <c r="D100" s="212">
        <v>2931350</v>
      </c>
      <c r="I100" s="35">
        <v>93</v>
      </c>
      <c r="J100" s="224">
        <v>304895.85570416501</v>
      </c>
      <c r="T100" s="20">
        <v>93</v>
      </c>
      <c r="U100" s="214">
        <v>68382</v>
      </c>
      <c r="V100" s="218">
        <f>'[4]Autres enveloppes'!$V$6*T100</f>
        <v>105741</v>
      </c>
      <c r="W100" s="218">
        <f>'[4]Autres enveloppes'!$V$8*T100</f>
        <v>105741</v>
      </c>
      <c r="X100" s="223"/>
    </row>
    <row r="101" spans="1:26" x14ac:dyDescent="0.25">
      <c r="C101" s="20">
        <v>94</v>
      </c>
      <c r="D101" s="212">
        <v>2958681</v>
      </c>
      <c r="I101" s="35">
        <v>94</v>
      </c>
      <c r="J101" s="224">
        <v>304895.85570416501</v>
      </c>
      <c r="T101" s="20">
        <v>94</v>
      </c>
      <c r="U101" s="214">
        <v>68382</v>
      </c>
      <c r="V101" s="218">
        <f>'[4]Autres enveloppes'!$V$6*T101</f>
        <v>106878</v>
      </c>
      <c r="W101" s="218">
        <f>'[4]Autres enveloppes'!$V$8*T101</f>
        <v>106878</v>
      </c>
      <c r="X101" s="223"/>
    </row>
    <row r="102" spans="1:26" x14ac:dyDescent="0.25">
      <c r="C102" s="20">
        <v>95</v>
      </c>
      <c r="D102" s="212">
        <v>2986011</v>
      </c>
      <c r="I102" s="35">
        <v>95</v>
      </c>
      <c r="J102" s="224">
        <v>321832.45544365735</v>
      </c>
      <c r="T102" s="20">
        <v>95</v>
      </c>
      <c r="U102" s="214">
        <v>68382</v>
      </c>
      <c r="V102" s="218">
        <f>'[4]Autres enveloppes'!$V$6*T102</f>
        <v>108015</v>
      </c>
      <c r="W102" s="218">
        <f>'[4]Autres enveloppes'!$V$8*T102</f>
        <v>108015</v>
      </c>
      <c r="X102" s="223"/>
    </row>
    <row r="103" spans="1:26" x14ac:dyDescent="0.25">
      <c r="C103" s="20">
        <v>96</v>
      </c>
      <c r="D103" s="212">
        <v>3013340</v>
      </c>
      <c r="I103" s="35">
        <v>96</v>
      </c>
      <c r="J103" s="224">
        <v>321832.45544365735</v>
      </c>
      <c r="T103" s="20">
        <v>96</v>
      </c>
      <c r="U103" s="214">
        <v>68382</v>
      </c>
      <c r="V103" s="218">
        <f>'[4]Autres enveloppes'!$V$6*T103</f>
        <v>109152</v>
      </c>
      <c r="W103" s="218">
        <f>'[4]Autres enveloppes'!$V$8*T103</f>
        <v>109152</v>
      </c>
      <c r="X103" s="223"/>
    </row>
    <row r="104" spans="1:26" x14ac:dyDescent="0.25">
      <c r="C104" s="20">
        <v>97</v>
      </c>
      <c r="D104" s="212">
        <v>3040670</v>
      </c>
      <c r="I104" s="35">
        <v>97</v>
      </c>
      <c r="J104" s="224">
        <v>321832.45544365735</v>
      </c>
      <c r="T104" s="20">
        <v>97</v>
      </c>
      <c r="U104" s="214">
        <v>68382</v>
      </c>
      <c r="V104" s="218">
        <f>'[4]Autres enveloppes'!$V$6*T104</f>
        <v>110289</v>
      </c>
      <c r="W104" s="218">
        <f>'[4]Autres enveloppes'!$V$8*T104</f>
        <v>110289</v>
      </c>
      <c r="X104" s="223"/>
    </row>
    <row r="105" spans="1:26" x14ac:dyDescent="0.25">
      <c r="C105" s="20">
        <v>98</v>
      </c>
      <c r="D105" s="212">
        <v>3068000</v>
      </c>
      <c r="I105" s="35">
        <v>98</v>
      </c>
      <c r="J105" s="224">
        <v>321832.45544365735</v>
      </c>
      <c r="T105" s="20">
        <v>98</v>
      </c>
      <c r="U105" s="214">
        <v>68382</v>
      </c>
      <c r="V105" s="218">
        <f>'[4]Autres enveloppes'!$V$6*T105</f>
        <v>111426</v>
      </c>
      <c r="W105" s="218">
        <f>'[4]Autres enveloppes'!$V$8*T105</f>
        <v>111426</v>
      </c>
      <c r="X105" s="223"/>
    </row>
    <row r="106" spans="1:26" x14ac:dyDescent="0.25">
      <c r="C106" s="20">
        <v>99</v>
      </c>
      <c r="D106" s="212">
        <v>3095331</v>
      </c>
      <c r="I106" s="35">
        <v>99</v>
      </c>
      <c r="J106" s="224">
        <v>321832.45544365735</v>
      </c>
      <c r="T106" s="20">
        <v>99</v>
      </c>
      <c r="U106" s="214">
        <v>68382</v>
      </c>
      <c r="V106" s="218">
        <f>'[4]Autres enveloppes'!$V$6*T106</f>
        <v>112563</v>
      </c>
      <c r="W106" s="218">
        <f>'[4]Autres enveloppes'!$V$8*T106</f>
        <v>112563</v>
      </c>
      <c r="X106" s="223"/>
    </row>
    <row r="107" spans="1:26" ht="15.75" thickBot="1" x14ac:dyDescent="0.3">
      <c r="C107" s="40">
        <v>100</v>
      </c>
      <c r="D107" s="225">
        <v>3122660</v>
      </c>
      <c r="I107" s="41">
        <v>100</v>
      </c>
      <c r="J107" s="233">
        <v>338769.0551831497</v>
      </c>
      <c r="T107" s="40">
        <v>100</v>
      </c>
      <c r="U107" s="234">
        <v>68382</v>
      </c>
      <c r="V107" s="235">
        <f>'[4]Autres enveloppes'!$V$6*T107</f>
        <v>113700</v>
      </c>
      <c r="W107" s="235">
        <f>'[4]Autres enveloppes'!$V$8*T107</f>
        <v>113700</v>
      </c>
      <c r="X107" s="223"/>
    </row>
    <row r="108" spans="1:26" x14ac:dyDescent="0.25">
      <c r="C108" s="29"/>
      <c r="D108" s="219"/>
      <c r="I108" s="29"/>
      <c r="T108" s="29"/>
    </row>
    <row r="110" spans="1:26" x14ac:dyDescent="0.25">
      <c r="A110" s="123" t="s">
        <v>54</v>
      </c>
      <c r="B110" s="123"/>
      <c r="C110" s="123"/>
      <c r="D110" s="123"/>
      <c r="I110" s="123" t="s">
        <v>55</v>
      </c>
      <c r="T110" s="121"/>
      <c r="U110" s="122" t="s">
        <v>11</v>
      </c>
      <c r="V110" s="241" t="s">
        <v>12</v>
      </c>
      <c r="W110" s="241"/>
      <c r="X110" s="122" t="s">
        <v>13</v>
      </c>
    </row>
    <row r="111" spans="1:26" ht="15.75" thickBot="1" x14ac:dyDescent="0.3">
      <c r="A111" s="238" t="s">
        <v>200</v>
      </c>
      <c r="B111" s="226">
        <v>27333</v>
      </c>
      <c r="I111" t="s">
        <v>200</v>
      </c>
      <c r="J111" s="227">
        <v>4242</v>
      </c>
      <c r="T111" s="121" t="s">
        <v>57</v>
      </c>
    </row>
    <row r="112" spans="1:26" ht="65.25" thickBot="1" x14ac:dyDescent="0.3">
      <c r="A112" t="s">
        <v>164</v>
      </c>
      <c r="B112" s="228">
        <v>26148</v>
      </c>
      <c r="C112" s="228"/>
      <c r="T112" s="10" t="s">
        <v>17</v>
      </c>
      <c r="U112" s="10" t="s">
        <v>58</v>
      </c>
      <c r="V112" s="42" t="s">
        <v>201</v>
      </c>
      <c r="W112" s="9" t="s">
        <v>202</v>
      </c>
      <c r="X112" s="10" t="s">
        <v>203</v>
      </c>
      <c r="Z112" s="120" t="s">
        <v>0</v>
      </c>
    </row>
    <row r="113" spans="1:35" x14ac:dyDescent="0.25">
      <c r="A113" t="s">
        <v>152</v>
      </c>
      <c r="B113" s="228">
        <v>25391</v>
      </c>
      <c r="J113" s="209">
        <v>3941</v>
      </c>
      <c r="T113" s="18">
        <v>1</v>
      </c>
      <c r="U113" s="229">
        <v>34191</v>
      </c>
      <c r="V113" s="230">
        <f>+'[4]Autres enveloppes'!$V$6*'RB PFI 2026-2027'!T113</f>
        <v>1137</v>
      </c>
      <c r="W113" s="230">
        <f>+'[4]Autres enveloppes'!$V$7*'RB PFI 2026-2027'!T113</f>
        <v>285</v>
      </c>
      <c r="X113" s="230">
        <f>+'[4]Autres enveloppes'!$V$8*'RB PFI 2026-2027'!T113</f>
        <v>1137</v>
      </c>
    </row>
    <row r="114" spans="1:35" x14ac:dyDescent="0.25">
      <c r="A114" t="s">
        <v>59</v>
      </c>
      <c r="B114" s="228">
        <f>[4]Base!$T$114</f>
        <v>24547</v>
      </c>
      <c r="I114" t="s">
        <v>55</v>
      </c>
      <c r="J114" s="209">
        <f>[4]Multi!$U$19</f>
        <v>3810.0000000000005</v>
      </c>
      <c r="T114" s="25">
        <v>2</v>
      </c>
      <c r="U114" s="212"/>
      <c r="V114" s="212">
        <f>+'[4]Autres enveloppes'!$V$6*'RB PFI 2026-2027'!T114</f>
        <v>2274</v>
      </c>
      <c r="W114" s="212">
        <f>+'[4]Autres enveloppes'!$V$7*'RB PFI 2026-2027'!T114</f>
        <v>570</v>
      </c>
      <c r="X114" s="212">
        <f>+'[4]Autres enveloppes'!$V$8*'RB PFI 2026-2027'!T114</f>
        <v>2274</v>
      </c>
    </row>
    <row r="115" spans="1:35" x14ac:dyDescent="0.25">
      <c r="A115" t="s">
        <v>56</v>
      </c>
      <c r="B115" s="231">
        <f>[4]Base!$S$114</f>
        <v>22053</v>
      </c>
      <c r="J115" s="209">
        <f>[4]Multi!$T$19</f>
        <v>3423</v>
      </c>
      <c r="T115" s="25">
        <v>3</v>
      </c>
      <c r="U115" s="212"/>
      <c r="V115" s="212">
        <f>+'[4]Autres enveloppes'!$V$6*'RB PFI 2026-2027'!T115</f>
        <v>3411</v>
      </c>
      <c r="W115" s="212">
        <f>+'[4]Autres enveloppes'!$V$7*'RB PFI 2026-2027'!T115</f>
        <v>855</v>
      </c>
      <c r="X115" s="212">
        <f>+'[4]Autres enveloppes'!$V$8*'RB PFI 2026-2027'!T115</f>
        <v>3411</v>
      </c>
    </row>
    <row r="116" spans="1:35" x14ac:dyDescent="0.25">
      <c r="T116" s="25">
        <v>4</v>
      </c>
      <c r="U116" s="212"/>
      <c r="V116" s="212">
        <f>+'[4]Autres enveloppes'!$V$6*'RB PFI 2026-2027'!T116</f>
        <v>4548</v>
      </c>
      <c r="W116" s="212">
        <f>+'[4]Autres enveloppes'!$V$7*'RB PFI 2026-2027'!T116</f>
        <v>1140</v>
      </c>
      <c r="X116" s="212">
        <f>+'[4]Autres enveloppes'!$V$8*'RB PFI 2026-2027'!T116</f>
        <v>4548</v>
      </c>
    </row>
    <row r="117" spans="1:35" x14ac:dyDescent="0.25">
      <c r="A117" s="121"/>
      <c r="T117" s="25">
        <v>5</v>
      </c>
      <c r="U117" s="212"/>
      <c r="V117" s="212">
        <f>+'[4]Autres enveloppes'!$V$6*'RB PFI 2026-2027'!T117</f>
        <v>5685</v>
      </c>
      <c r="W117" s="212">
        <f>+'[4]Autres enveloppes'!$V$7*'RB PFI 2026-2027'!T117</f>
        <v>1425</v>
      </c>
      <c r="X117" s="212">
        <f>+'[4]Autres enveloppes'!$V$8*'RB PFI 2026-2027'!T117</f>
        <v>5685</v>
      </c>
    </row>
    <row r="118" spans="1:35" x14ac:dyDescent="0.25">
      <c r="A118" s="121"/>
      <c r="D118" s="6"/>
      <c r="T118" s="25">
        <v>6</v>
      </c>
      <c r="U118" s="212"/>
      <c r="V118" s="212">
        <f>+'[4]Autres enveloppes'!$V$6*'RB PFI 2026-2027'!T118</f>
        <v>6822</v>
      </c>
      <c r="W118" s="212">
        <f>+'[4]Autres enveloppes'!$V$7*'RB PFI 2026-2027'!T118</f>
        <v>1710</v>
      </c>
      <c r="X118" s="212">
        <f>+'[4]Autres enveloppes'!$V$8*'RB PFI 2026-2027'!T118</f>
        <v>6822</v>
      </c>
    </row>
    <row r="119" spans="1:35" x14ac:dyDescent="0.25">
      <c r="A119" s="121"/>
      <c r="T119" s="25">
        <v>7</v>
      </c>
      <c r="U119" s="212"/>
      <c r="V119" s="212">
        <f>+'[4]Autres enveloppes'!$V$6*'RB PFI 2026-2027'!T119</f>
        <v>7959</v>
      </c>
      <c r="W119" s="212">
        <f>+'[4]Autres enveloppes'!$V$7*'RB PFI 2026-2027'!T119</f>
        <v>1995</v>
      </c>
      <c r="X119" s="212">
        <f>+'[4]Autres enveloppes'!$V$8*'RB PFI 2026-2027'!T119</f>
        <v>7959</v>
      </c>
    </row>
    <row r="120" spans="1:35" x14ac:dyDescent="0.25">
      <c r="A120" s="121"/>
      <c r="T120" s="25">
        <v>8</v>
      </c>
      <c r="U120" s="212"/>
      <c r="V120" s="212">
        <f>+'[4]Autres enveloppes'!$V$6*'RB PFI 2026-2027'!T120</f>
        <v>9096</v>
      </c>
      <c r="W120" s="212">
        <f>+'[4]Autres enveloppes'!$V$7*'RB PFI 2026-2027'!T120</f>
        <v>2280</v>
      </c>
      <c r="X120" s="212">
        <f>+'[4]Autres enveloppes'!$V$8*'RB PFI 2026-2027'!T120</f>
        <v>9096</v>
      </c>
    </row>
    <row r="121" spans="1:35" x14ac:dyDescent="0.25">
      <c r="A121" s="121"/>
      <c r="T121" s="25">
        <v>9</v>
      </c>
      <c r="U121" s="212"/>
      <c r="V121" s="212">
        <f>+'[4]Autres enveloppes'!$V$6*'RB PFI 2026-2027'!T121</f>
        <v>10233</v>
      </c>
      <c r="W121" s="212">
        <f>+'[4]Autres enveloppes'!$V$7*'RB PFI 2026-2027'!T121</f>
        <v>2565</v>
      </c>
      <c r="X121" s="212">
        <f>+'[4]Autres enveloppes'!$V$8*'RB PFI 2026-2027'!T121</f>
        <v>10233</v>
      </c>
    </row>
    <row r="122" spans="1:35" x14ac:dyDescent="0.25">
      <c r="A122" s="121"/>
      <c r="D122" s="219"/>
      <c r="T122" s="25">
        <v>10</v>
      </c>
      <c r="U122" s="212"/>
      <c r="V122" s="212">
        <f>+'[4]Autres enveloppes'!$V$6*'RB PFI 2026-2027'!T122</f>
        <v>11370</v>
      </c>
      <c r="W122" s="212">
        <f>+'[4]Autres enveloppes'!$V$7*'RB PFI 2026-2027'!T122</f>
        <v>2850</v>
      </c>
      <c r="X122" s="212">
        <f>+'[4]Autres enveloppes'!$V$8*'RB PFI 2026-2027'!T122</f>
        <v>11370</v>
      </c>
    </row>
    <row r="123" spans="1:35" x14ac:dyDescent="0.25">
      <c r="T123" s="25">
        <v>11</v>
      </c>
      <c r="U123" s="212"/>
      <c r="V123" s="212">
        <f>+'[4]Autres enveloppes'!$V$6*'RB PFI 2026-2027'!T123</f>
        <v>12507</v>
      </c>
      <c r="W123" s="212">
        <f>+'[4]Autres enveloppes'!$V$7*'RB PFI 2026-2027'!T123</f>
        <v>3135</v>
      </c>
      <c r="X123" s="212">
        <f>+'[4]Autres enveloppes'!$V$8*'RB PFI 2026-2027'!T123</f>
        <v>12507</v>
      </c>
    </row>
    <row r="124" spans="1:35" x14ac:dyDescent="0.25">
      <c r="A124" s="1"/>
      <c r="D124" s="43"/>
      <c r="T124" s="25">
        <v>12</v>
      </c>
      <c r="U124" s="212"/>
      <c r="V124" s="212">
        <f>+'[4]Autres enveloppes'!$V$6*'RB PFI 2026-2027'!T124</f>
        <v>13644</v>
      </c>
      <c r="W124" s="212">
        <f>+'[4]Autres enveloppes'!$V$7*'RB PFI 2026-2027'!T124</f>
        <v>3420</v>
      </c>
      <c r="X124" s="212">
        <f>+'[4]Autres enveloppes'!$V$8*'RB PFI 2026-2027'!T124</f>
        <v>13644</v>
      </c>
    </row>
    <row r="125" spans="1:35" x14ac:dyDescent="0.25">
      <c r="T125" s="25">
        <v>13</v>
      </c>
      <c r="U125" s="212"/>
      <c r="V125" s="212">
        <f>+'[4]Autres enveloppes'!$V$6*'RB PFI 2026-2027'!T125</f>
        <v>14781</v>
      </c>
      <c r="W125" s="212">
        <f>+'[4]Autres enveloppes'!$V$7*'RB PFI 2026-2027'!T125</f>
        <v>3705</v>
      </c>
      <c r="X125" s="212">
        <f>+'[4]Autres enveloppes'!$V$8*'RB PFI 2026-2027'!T125</f>
        <v>14781</v>
      </c>
    </row>
    <row r="126" spans="1:35" s="2" customFormat="1" x14ac:dyDescent="0.25">
      <c r="A126" s="1"/>
      <c r="B126"/>
      <c r="C126"/>
      <c r="D126"/>
      <c r="F126"/>
      <c r="G126"/>
      <c r="I126"/>
      <c r="J126"/>
      <c r="L126"/>
      <c r="M126"/>
      <c r="N126"/>
      <c r="P126"/>
      <c r="Q126"/>
      <c r="R126"/>
      <c r="T126" s="25">
        <v>14</v>
      </c>
      <c r="U126" s="212"/>
      <c r="V126" s="212">
        <f>+'[4]Autres enveloppes'!$V$6*'RB PFI 2026-2027'!T126</f>
        <v>15918</v>
      </c>
      <c r="W126" s="212">
        <f>+'[4]Autres enveloppes'!$V$7*'RB PFI 2026-2027'!T126</f>
        <v>3990</v>
      </c>
      <c r="X126" s="212">
        <f>+'[4]Autres enveloppes'!$V$8*'RB PFI 2026-2027'!T126</f>
        <v>15918</v>
      </c>
      <c r="Z126"/>
      <c r="AA126"/>
      <c r="AB126"/>
      <c r="AC126"/>
      <c r="AE126"/>
      <c r="AF126"/>
      <c r="AH126"/>
      <c r="AI126"/>
    </row>
    <row r="127" spans="1:35" s="2" customFormat="1" x14ac:dyDescent="0.25">
      <c r="A127"/>
      <c r="B127"/>
      <c r="C127"/>
      <c r="D127"/>
      <c r="F127"/>
      <c r="G127"/>
      <c r="I127"/>
      <c r="J127"/>
      <c r="L127"/>
      <c r="M127"/>
      <c r="N127"/>
      <c r="P127"/>
      <c r="Q127"/>
      <c r="R127"/>
      <c r="T127" s="25">
        <v>15</v>
      </c>
      <c r="U127" s="212"/>
      <c r="V127" s="212">
        <f>+'[4]Autres enveloppes'!$V$6*'RB PFI 2026-2027'!T127</f>
        <v>17055</v>
      </c>
      <c r="W127" s="212">
        <f>+'[4]Autres enveloppes'!$V$7*'RB PFI 2026-2027'!T127</f>
        <v>4275</v>
      </c>
      <c r="X127" s="212">
        <f>+'[4]Autres enveloppes'!$V$8*'RB PFI 2026-2027'!T127</f>
        <v>17055</v>
      </c>
      <c r="Z127"/>
      <c r="AA127"/>
      <c r="AB127"/>
      <c r="AC127"/>
      <c r="AE127"/>
      <c r="AF127"/>
      <c r="AH127"/>
      <c r="AI127"/>
    </row>
    <row r="128" spans="1:35" s="2" customFormat="1" x14ac:dyDescent="0.25">
      <c r="A128" s="121"/>
      <c r="B128"/>
      <c r="C128"/>
      <c r="D128"/>
      <c r="F128"/>
      <c r="G128"/>
      <c r="I128"/>
      <c r="J128"/>
      <c r="L128"/>
      <c r="M128"/>
      <c r="N128"/>
      <c r="P128"/>
      <c r="Q128"/>
      <c r="R128"/>
      <c r="T128" s="25">
        <v>16</v>
      </c>
      <c r="U128" s="212"/>
      <c r="V128" s="212">
        <f>+'[4]Autres enveloppes'!$V$6*'RB PFI 2026-2027'!T128</f>
        <v>18192</v>
      </c>
      <c r="W128" s="212">
        <f>+'[4]Autres enveloppes'!$V$7*'RB PFI 2026-2027'!T128</f>
        <v>4560</v>
      </c>
      <c r="X128" s="212">
        <f>+'[4]Autres enveloppes'!$V$8*'RB PFI 2026-2027'!T128</f>
        <v>18192</v>
      </c>
      <c r="Z128"/>
      <c r="AA128"/>
      <c r="AB128"/>
      <c r="AC128"/>
      <c r="AE128"/>
      <c r="AF128"/>
      <c r="AH128"/>
      <c r="AI128"/>
    </row>
    <row r="129" spans="1:35" s="2" customFormat="1" x14ac:dyDescent="0.25">
      <c r="A129"/>
      <c r="B129"/>
      <c r="C129"/>
      <c r="D129"/>
      <c r="F129"/>
      <c r="G129"/>
      <c r="I129"/>
      <c r="J129"/>
      <c r="L129"/>
      <c r="M129"/>
      <c r="N129"/>
      <c r="P129"/>
      <c r="Q129"/>
      <c r="R129"/>
      <c r="T129" s="25">
        <v>17</v>
      </c>
      <c r="U129" s="212"/>
      <c r="V129" s="212">
        <f>+'[4]Autres enveloppes'!$V$6*'RB PFI 2026-2027'!T129</f>
        <v>19329</v>
      </c>
      <c r="W129" s="212">
        <f>+'[4]Autres enveloppes'!$V$7*'RB PFI 2026-2027'!T129</f>
        <v>4845</v>
      </c>
      <c r="X129" s="212">
        <f>+'[4]Autres enveloppes'!$V$8*'RB PFI 2026-2027'!T129</f>
        <v>19329</v>
      </c>
      <c r="Z129"/>
      <c r="AA129"/>
      <c r="AB129"/>
      <c r="AC129"/>
      <c r="AE129"/>
      <c r="AF129"/>
      <c r="AH129"/>
      <c r="AI129"/>
    </row>
    <row r="130" spans="1:35" s="2" customFormat="1" x14ac:dyDescent="0.25">
      <c r="A130" s="121"/>
      <c r="B130"/>
      <c r="C130"/>
      <c r="D130"/>
      <c r="F130"/>
      <c r="G130"/>
      <c r="I130"/>
      <c r="J130"/>
      <c r="L130"/>
      <c r="M130"/>
      <c r="N130"/>
      <c r="P130"/>
      <c r="Q130"/>
      <c r="R130"/>
      <c r="T130" s="25">
        <v>18</v>
      </c>
      <c r="U130" s="212"/>
      <c r="V130" s="212">
        <f>+'[4]Autres enveloppes'!$V$6*'RB PFI 2026-2027'!T130</f>
        <v>20466</v>
      </c>
      <c r="W130" s="212">
        <f>+'[4]Autres enveloppes'!$V$7*'RB PFI 2026-2027'!T130</f>
        <v>5130</v>
      </c>
      <c r="X130" s="212">
        <f>+'[4]Autres enveloppes'!$V$8*'RB PFI 2026-2027'!T130</f>
        <v>20466</v>
      </c>
      <c r="Z130"/>
      <c r="AA130"/>
      <c r="AB130"/>
      <c r="AC130"/>
      <c r="AE130"/>
      <c r="AF130"/>
      <c r="AH130"/>
      <c r="AI130"/>
    </row>
    <row r="131" spans="1:35" s="2" customFormat="1" x14ac:dyDescent="0.25">
      <c r="A131" s="121"/>
      <c r="B131"/>
      <c r="C131"/>
      <c r="D131" s="6"/>
      <c r="F131"/>
      <c r="G131"/>
      <c r="I131"/>
      <c r="J131"/>
      <c r="L131"/>
      <c r="M131"/>
      <c r="N131"/>
      <c r="P131"/>
      <c r="Q131"/>
      <c r="R131"/>
      <c r="T131" s="25">
        <v>19</v>
      </c>
      <c r="U131" s="212"/>
      <c r="V131" s="212">
        <f>+'[4]Autres enveloppes'!$V$6*'RB PFI 2026-2027'!T131</f>
        <v>21603</v>
      </c>
      <c r="W131" s="212">
        <f>+'[4]Autres enveloppes'!$V$7*'RB PFI 2026-2027'!T131</f>
        <v>5415</v>
      </c>
      <c r="X131" s="212">
        <f>+'[4]Autres enveloppes'!$V$8*'RB PFI 2026-2027'!T131</f>
        <v>21603</v>
      </c>
      <c r="Z131"/>
      <c r="AA131"/>
      <c r="AB131"/>
      <c r="AC131"/>
      <c r="AE131"/>
      <c r="AF131"/>
      <c r="AH131"/>
      <c r="AI131"/>
    </row>
    <row r="132" spans="1:35" s="2" customFormat="1" x14ac:dyDescent="0.25">
      <c r="A132" s="121"/>
      <c r="B132"/>
      <c r="C132"/>
      <c r="D132"/>
      <c r="F132"/>
      <c r="G132"/>
      <c r="I132"/>
      <c r="J132"/>
      <c r="L132"/>
      <c r="M132"/>
      <c r="N132"/>
      <c r="P132"/>
      <c r="Q132"/>
      <c r="R132"/>
      <c r="T132" s="20">
        <v>20</v>
      </c>
      <c r="U132" s="212"/>
      <c r="V132" s="212">
        <f>+'[4]Autres enveloppes'!$V$6*'RB PFI 2026-2027'!T132</f>
        <v>22740</v>
      </c>
      <c r="W132" s="212">
        <f>+'[4]Autres enveloppes'!$V$7*'RB PFI 2026-2027'!T132</f>
        <v>5700</v>
      </c>
      <c r="X132" s="212">
        <f>+'[4]Autres enveloppes'!$V$8*'RB PFI 2026-2027'!T132</f>
        <v>22740</v>
      </c>
      <c r="Z132"/>
      <c r="AA132"/>
      <c r="AB132"/>
      <c r="AC132"/>
      <c r="AE132"/>
      <c r="AF132"/>
      <c r="AH132"/>
      <c r="AI132"/>
    </row>
    <row r="133" spans="1:35" s="2" customFormat="1" x14ac:dyDescent="0.25">
      <c r="A133" s="121"/>
      <c r="B133"/>
      <c r="C133"/>
      <c r="D133"/>
      <c r="F133"/>
      <c r="G133"/>
      <c r="I133"/>
      <c r="J133"/>
      <c r="L133"/>
      <c r="M133"/>
      <c r="N133"/>
      <c r="P133"/>
      <c r="Q133"/>
      <c r="R133"/>
      <c r="T133" s="20">
        <v>21</v>
      </c>
      <c r="U133" s="212"/>
      <c r="V133" s="212">
        <f>+'[4]Autres enveloppes'!$V$6*'RB PFI 2026-2027'!T133</f>
        <v>23877</v>
      </c>
      <c r="W133" s="212">
        <f>+'[4]Autres enveloppes'!$V$7*'RB PFI 2026-2027'!T133</f>
        <v>5985</v>
      </c>
      <c r="X133" s="212">
        <f>+'[4]Autres enveloppes'!$V$8*'RB PFI 2026-2027'!T133</f>
        <v>23877</v>
      </c>
      <c r="Z133"/>
      <c r="AA133"/>
      <c r="AB133"/>
      <c r="AC133"/>
      <c r="AE133"/>
      <c r="AF133"/>
      <c r="AH133"/>
      <c r="AI133"/>
    </row>
    <row r="134" spans="1:35" s="2" customFormat="1" x14ac:dyDescent="0.25">
      <c r="A134" s="121"/>
      <c r="B134"/>
      <c r="C134"/>
      <c r="D134"/>
      <c r="F134"/>
      <c r="G134"/>
      <c r="I134"/>
      <c r="J134"/>
      <c r="L134"/>
      <c r="M134"/>
      <c r="N134"/>
      <c r="P134"/>
      <c r="Q134"/>
      <c r="R134"/>
      <c r="T134" s="20">
        <v>22</v>
      </c>
      <c r="U134" s="212"/>
      <c r="V134" s="212">
        <f>+'[4]Autres enveloppes'!$V$6*'RB PFI 2026-2027'!T134</f>
        <v>25014</v>
      </c>
      <c r="W134" s="212">
        <f>+'[4]Autres enveloppes'!$V$7*'RB PFI 2026-2027'!T134</f>
        <v>6270</v>
      </c>
      <c r="X134" s="212">
        <f>+'[4]Autres enveloppes'!$V$8*'RB PFI 2026-2027'!T134</f>
        <v>25014</v>
      </c>
      <c r="Z134"/>
      <c r="AA134"/>
      <c r="AB134"/>
      <c r="AC134"/>
      <c r="AE134"/>
      <c r="AF134"/>
      <c r="AH134"/>
      <c r="AI134"/>
    </row>
    <row r="135" spans="1:35" s="2" customFormat="1" x14ac:dyDescent="0.25">
      <c r="A135" s="121"/>
      <c r="B135"/>
      <c r="C135"/>
      <c r="D135" s="219"/>
      <c r="F135"/>
      <c r="G135"/>
      <c r="I135"/>
      <c r="J135"/>
      <c r="L135"/>
      <c r="M135"/>
      <c r="N135"/>
      <c r="P135"/>
      <c r="Q135"/>
      <c r="R135"/>
      <c r="T135" s="20">
        <v>23</v>
      </c>
      <c r="U135" s="212"/>
      <c r="V135" s="212">
        <f>+'[4]Autres enveloppes'!$V$6*'RB PFI 2026-2027'!T135</f>
        <v>26151</v>
      </c>
      <c r="W135" s="212">
        <f>+'[4]Autres enveloppes'!$V$7*'RB PFI 2026-2027'!T135</f>
        <v>6555</v>
      </c>
      <c r="X135" s="212">
        <f>+'[4]Autres enveloppes'!$V$8*'RB PFI 2026-2027'!T135</f>
        <v>26151</v>
      </c>
      <c r="Z135"/>
      <c r="AA135"/>
      <c r="AB135"/>
      <c r="AC135"/>
      <c r="AE135"/>
      <c r="AF135"/>
      <c r="AH135"/>
      <c r="AI135"/>
    </row>
    <row r="136" spans="1:35" s="2" customFormat="1" x14ac:dyDescent="0.25">
      <c r="A136"/>
      <c r="B136"/>
      <c r="C136"/>
      <c r="D136"/>
      <c r="F136"/>
      <c r="G136"/>
      <c r="I136"/>
      <c r="J136"/>
      <c r="L136"/>
      <c r="M136"/>
      <c r="N136"/>
      <c r="P136"/>
      <c r="Q136"/>
      <c r="R136"/>
      <c r="T136" s="20">
        <v>24</v>
      </c>
      <c r="U136" s="212"/>
      <c r="V136" s="212">
        <f>+'[4]Autres enveloppes'!$V$6*'RB PFI 2026-2027'!T136</f>
        <v>27288</v>
      </c>
      <c r="W136" s="212">
        <f>+'[4]Autres enveloppes'!$V$7*'RB PFI 2026-2027'!T136</f>
        <v>6840</v>
      </c>
      <c r="X136" s="212">
        <f>+'[4]Autres enveloppes'!$V$8*'RB PFI 2026-2027'!T136</f>
        <v>27288</v>
      </c>
      <c r="Z136"/>
      <c r="AA136"/>
      <c r="AB136"/>
      <c r="AC136"/>
      <c r="AE136"/>
      <c r="AF136"/>
      <c r="AH136"/>
      <c r="AI136"/>
    </row>
    <row r="137" spans="1:35" s="2" customFormat="1" x14ac:dyDescent="0.25">
      <c r="A137" s="1"/>
      <c r="B137"/>
      <c r="C137"/>
      <c r="D137" s="43"/>
      <c r="F137"/>
      <c r="G137"/>
      <c r="I137"/>
      <c r="J137"/>
      <c r="L137"/>
      <c r="M137"/>
      <c r="N137"/>
      <c r="P137"/>
      <c r="Q137"/>
      <c r="R137"/>
      <c r="T137" s="20">
        <v>25</v>
      </c>
      <c r="U137" s="212"/>
      <c r="V137" s="212">
        <f>+'[4]Autres enveloppes'!$V$6*'RB PFI 2026-2027'!T137</f>
        <v>28425</v>
      </c>
      <c r="W137" s="212">
        <f>+'[4]Autres enveloppes'!$V$7*'RB PFI 2026-2027'!T137</f>
        <v>7125</v>
      </c>
      <c r="X137" s="212">
        <f>+'[4]Autres enveloppes'!$V$8*'RB PFI 2026-2027'!T137</f>
        <v>28425</v>
      </c>
      <c r="Z137"/>
      <c r="AA137"/>
      <c r="AB137"/>
      <c r="AC137"/>
      <c r="AE137"/>
      <c r="AF137"/>
      <c r="AH137"/>
      <c r="AI137"/>
    </row>
    <row r="138" spans="1:35" s="2" customFormat="1" x14ac:dyDescent="0.25">
      <c r="A138"/>
      <c r="B138"/>
      <c r="C138"/>
      <c r="D138"/>
      <c r="F138"/>
      <c r="G138"/>
      <c r="I138"/>
      <c r="J138"/>
      <c r="L138"/>
      <c r="M138"/>
      <c r="N138"/>
      <c r="P138"/>
      <c r="Q138"/>
      <c r="R138"/>
      <c r="T138" s="20">
        <v>26</v>
      </c>
      <c r="U138" s="212"/>
      <c r="V138" s="212">
        <f>+'[4]Autres enveloppes'!$V$6*'RB PFI 2026-2027'!T138</f>
        <v>29562</v>
      </c>
      <c r="W138" s="212">
        <f>+'[4]Autres enveloppes'!$V$7*'RB PFI 2026-2027'!T138</f>
        <v>7410</v>
      </c>
      <c r="X138" s="212">
        <f>+'[4]Autres enveloppes'!$V$8*'RB PFI 2026-2027'!T138</f>
        <v>29562</v>
      </c>
      <c r="Z138"/>
      <c r="AA138"/>
      <c r="AB138"/>
      <c r="AC138"/>
      <c r="AE138"/>
      <c r="AF138"/>
      <c r="AH138"/>
      <c r="AI138"/>
    </row>
    <row r="139" spans="1:35" s="2" customFormat="1" x14ac:dyDescent="0.25">
      <c r="A139"/>
      <c r="B139"/>
      <c r="C139"/>
      <c r="D139"/>
      <c r="F139"/>
      <c r="G139"/>
      <c r="I139"/>
      <c r="J139"/>
      <c r="L139"/>
      <c r="M139"/>
      <c r="N139"/>
      <c r="P139"/>
      <c r="Q139"/>
      <c r="R139"/>
      <c r="T139" s="20">
        <v>27</v>
      </c>
      <c r="U139" s="212"/>
      <c r="V139" s="212">
        <f>+'[4]Autres enveloppes'!$V$6*'RB PFI 2026-2027'!T139</f>
        <v>30699</v>
      </c>
      <c r="W139" s="212">
        <f>+'[4]Autres enveloppes'!$V$7*'RB PFI 2026-2027'!T139</f>
        <v>7695</v>
      </c>
      <c r="X139" s="212">
        <f>+'[4]Autres enveloppes'!$V$8*'RB PFI 2026-2027'!T139</f>
        <v>30699</v>
      </c>
      <c r="Z139"/>
      <c r="AA139"/>
      <c r="AB139"/>
      <c r="AC139"/>
      <c r="AE139"/>
      <c r="AF139"/>
      <c r="AH139"/>
      <c r="AI139"/>
    </row>
    <row r="140" spans="1:35" s="2" customFormat="1" x14ac:dyDescent="0.25">
      <c r="A140"/>
      <c r="B140"/>
      <c r="C140"/>
      <c r="D140"/>
      <c r="F140"/>
      <c r="G140"/>
      <c r="I140"/>
      <c r="J140"/>
      <c r="L140"/>
      <c r="M140"/>
      <c r="N140"/>
      <c r="P140"/>
      <c r="Q140"/>
      <c r="R140"/>
      <c r="T140" s="20">
        <v>28</v>
      </c>
      <c r="U140" s="212"/>
      <c r="V140" s="212">
        <f>+'[4]Autres enveloppes'!$V$6*'RB PFI 2026-2027'!T140</f>
        <v>31836</v>
      </c>
      <c r="W140" s="212">
        <f>+'[4]Autres enveloppes'!$V$7*'RB PFI 2026-2027'!T140</f>
        <v>7980</v>
      </c>
      <c r="X140" s="212">
        <f>+'[4]Autres enveloppes'!$V$8*'RB PFI 2026-2027'!T140</f>
        <v>31836</v>
      </c>
      <c r="Z140"/>
      <c r="AA140"/>
      <c r="AB140"/>
      <c r="AC140"/>
      <c r="AE140"/>
      <c r="AF140"/>
      <c r="AH140"/>
      <c r="AI140"/>
    </row>
    <row r="141" spans="1:35" s="2" customFormat="1" x14ac:dyDescent="0.25">
      <c r="A141"/>
      <c r="B141"/>
      <c r="C141"/>
      <c r="D141"/>
      <c r="F141"/>
      <c r="G141"/>
      <c r="I141"/>
      <c r="J141"/>
      <c r="L141"/>
      <c r="M141"/>
      <c r="N141"/>
      <c r="P141"/>
      <c r="Q141"/>
      <c r="R141"/>
      <c r="T141" s="20">
        <v>29</v>
      </c>
      <c r="U141" s="212"/>
      <c r="V141" s="212">
        <f>+'[4]Autres enveloppes'!$V$6*'RB PFI 2026-2027'!T141</f>
        <v>32973</v>
      </c>
      <c r="W141" s="212">
        <f>+'[4]Autres enveloppes'!$V$7*'RB PFI 2026-2027'!T141</f>
        <v>8265</v>
      </c>
      <c r="X141" s="212">
        <f>+'[4]Autres enveloppes'!$V$8*'RB PFI 2026-2027'!T141</f>
        <v>32973</v>
      </c>
      <c r="Z141"/>
      <c r="AA141"/>
      <c r="AB141"/>
      <c r="AC141"/>
      <c r="AE141"/>
      <c r="AF141"/>
      <c r="AH141"/>
      <c r="AI141"/>
    </row>
    <row r="142" spans="1:35" s="2" customFormat="1" x14ac:dyDescent="0.25">
      <c r="A142"/>
      <c r="B142"/>
      <c r="C142"/>
      <c r="D142"/>
      <c r="F142"/>
      <c r="G142"/>
      <c r="I142"/>
      <c r="J142"/>
      <c r="L142"/>
      <c r="M142"/>
      <c r="N142"/>
      <c r="P142"/>
      <c r="Q142"/>
      <c r="R142"/>
      <c r="T142" s="20">
        <v>30</v>
      </c>
      <c r="U142" s="212"/>
      <c r="V142" s="212">
        <f>+'[4]Autres enveloppes'!$V$6*'RB PFI 2026-2027'!T142</f>
        <v>34110</v>
      </c>
      <c r="W142" s="212">
        <f>+'[4]Autres enveloppes'!$V$7*'RB PFI 2026-2027'!T142</f>
        <v>8550</v>
      </c>
      <c r="X142" s="212">
        <f>+'[4]Autres enveloppes'!$V$8*'RB PFI 2026-2027'!T142</f>
        <v>34110</v>
      </c>
      <c r="Z142"/>
      <c r="AA142"/>
      <c r="AB142"/>
      <c r="AC142"/>
      <c r="AE142"/>
      <c r="AF142"/>
      <c r="AH142"/>
      <c r="AI142"/>
    </row>
    <row r="143" spans="1:35" s="2" customFormat="1" x14ac:dyDescent="0.25">
      <c r="A143"/>
      <c r="B143"/>
      <c r="C143"/>
      <c r="D143"/>
      <c r="F143"/>
      <c r="G143"/>
      <c r="I143"/>
      <c r="J143"/>
      <c r="L143"/>
      <c r="M143"/>
      <c r="N143"/>
      <c r="P143"/>
      <c r="Q143"/>
      <c r="R143"/>
      <c r="T143" s="20">
        <v>31</v>
      </c>
      <c r="U143" s="212"/>
      <c r="V143" s="212">
        <f>+'[4]Autres enveloppes'!$V$6*'RB PFI 2026-2027'!T143</f>
        <v>35247</v>
      </c>
      <c r="W143" s="212">
        <f>+'[4]Autres enveloppes'!$V$7*'RB PFI 2026-2027'!T143</f>
        <v>8835</v>
      </c>
      <c r="X143" s="212">
        <f>+'[4]Autres enveloppes'!$V$8*'RB PFI 2026-2027'!T143</f>
        <v>35247</v>
      </c>
      <c r="Z143"/>
      <c r="AA143"/>
      <c r="AB143"/>
      <c r="AC143"/>
      <c r="AE143"/>
      <c r="AF143"/>
      <c r="AH143"/>
      <c r="AI143"/>
    </row>
    <row r="144" spans="1:35" s="2" customFormat="1" x14ac:dyDescent="0.25">
      <c r="A144"/>
      <c r="B144"/>
      <c r="C144"/>
      <c r="D144"/>
      <c r="F144"/>
      <c r="G144"/>
      <c r="I144"/>
      <c r="J144"/>
      <c r="L144"/>
      <c r="M144"/>
      <c r="N144"/>
      <c r="P144"/>
      <c r="Q144"/>
      <c r="R144"/>
      <c r="T144" s="20">
        <v>32</v>
      </c>
      <c r="U144" s="212"/>
      <c r="V144" s="212">
        <f>+'[4]Autres enveloppes'!$V$6*'RB PFI 2026-2027'!T144</f>
        <v>36384</v>
      </c>
      <c r="W144" s="212">
        <f>+'[4]Autres enveloppes'!$V$7*'RB PFI 2026-2027'!T144</f>
        <v>9120</v>
      </c>
      <c r="X144" s="212">
        <f>+'[4]Autres enveloppes'!$V$8*'RB PFI 2026-2027'!T144</f>
        <v>36384</v>
      </c>
      <c r="Z144"/>
      <c r="AA144"/>
      <c r="AB144"/>
      <c r="AC144"/>
      <c r="AE144"/>
      <c r="AF144"/>
      <c r="AH144"/>
      <c r="AI144"/>
    </row>
    <row r="145" spans="1:35" s="2" customFormat="1" x14ac:dyDescent="0.25">
      <c r="A145"/>
      <c r="B145"/>
      <c r="C145"/>
      <c r="D145"/>
      <c r="F145"/>
      <c r="G145"/>
      <c r="I145"/>
      <c r="J145"/>
      <c r="L145"/>
      <c r="M145"/>
      <c r="N145"/>
      <c r="P145"/>
      <c r="Q145"/>
      <c r="R145"/>
      <c r="T145" s="20">
        <v>33</v>
      </c>
      <c r="U145" s="212"/>
      <c r="V145" s="212">
        <f>+'[4]Autres enveloppes'!$V$6*'RB PFI 2026-2027'!T145</f>
        <v>37521</v>
      </c>
      <c r="W145" s="212">
        <f>+'[4]Autres enveloppes'!$V$7*'RB PFI 2026-2027'!T145</f>
        <v>9405</v>
      </c>
      <c r="X145" s="212">
        <f>+'[4]Autres enveloppes'!$V$8*'RB PFI 2026-2027'!T145</f>
        <v>37521</v>
      </c>
      <c r="Z145"/>
      <c r="AA145"/>
      <c r="AB145"/>
      <c r="AC145"/>
      <c r="AE145"/>
      <c r="AF145"/>
      <c r="AH145"/>
      <c r="AI145"/>
    </row>
    <row r="146" spans="1:35" s="2" customFormat="1" x14ac:dyDescent="0.25">
      <c r="A146"/>
      <c r="B146"/>
      <c r="C146"/>
      <c r="D146"/>
      <c r="F146"/>
      <c r="G146"/>
      <c r="I146"/>
      <c r="J146"/>
      <c r="L146"/>
      <c r="M146"/>
      <c r="N146"/>
      <c r="P146"/>
      <c r="Q146"/>
      <c r="R146"/>
      <c r="T146" s="20">
        <v>34</v>
      </c>
      <c r="U146" s="212"/>
      <c r="V146" s="212">
        <f>+'[4]Autres enveloppes'!$V$6*'RB PFI 2026-2027'!T146</f>
        <v>38658</v>
      </c>
      <c r="W146" s="212">
        <f>+'[4]Autres enveloppes'!$V$7*'RB PFI 2026-2027'!T146</f>
        <v>9690</v>
      </c>
      <c r="X146" s="212">
        <f>+'[4]Autres enveloppes'!$V$8*'RB PFI 2026-2027'!T146</f>
        <v>38658</v>
      </c>
      <c r="Z146"/>
      <c r="AA146"/>
      <c r="AB146"/>
      <c r="AC146"/>
      <c r="AE146"/>
      <c r="AF146"/>
      <c r="AH146"/>
      <c r="AI146"/>
    </row>
    <row r="147" spans="1:35" s="2" customFormat="1" x14ac:dyDescent="0.25">
      <c r="A147"/>
      <c r="B147"/>
      <c r="C147"/>
      <c r="D147"/>
      <c r="F147"/>
      <c r="G147"/>
      <c r="I147"/>
      <c r="J147"/>
      <c r="L147"/>
      <c r="M147"/>
      <c r="N147"/>
      <c r="P147"/>
      <c r="Q147"/>
      <c r="R147"/>
      <c r="T147" s="20">
        <v>35</v>
      </c>
      <c r="U147" s="212"/>
      <c r="V147" s="212">
        <f>+'[4]Autres enveloppes'!$V$6*'RB PFI 2026-2027'!T147</f>
        <v>39795</v>
      </c>
      <c r="W147" s="212">
        <f>+'[4]Autres enveloppes'!$V$7*'RB PFI 2026-2027'!T147</f>
        <v>9975</v>
      </c>
      <c r="X147" s="212">
        <f>+'[4]Autres enveloppes'!$V$8*'RB PFI 2026-2027'!T147</f>
        <v>39795</v>
      </c>
      <c r="Z147"/>
      <c r="AA147"/>
      <c r="AB147"/>
      <c r="AC147"/>
      <c r="AE147"/>
      <c r="AF147"/>
      <c r="AH147"/>
      <c r="AI147"/>
    </row>
    <row r="148" spans="1:35" s="2" customFormat="1" x14ac:dyDescent="0.25">
      <c r="A148"/>
      <c r="B148"/>
      <c r="C148"/>
      <c r="D148"/>
      <c r="F148"/>
      <c r="G148"/>
      <c r="I148"/>
      <c r="J148"/>
      <c r="L148"/>
      <c r="M148"/>
      <c r="N148"/>
      <c r="P148"/>
      <c r="Q148"/>
      <c r="R148"/>
      <c r="T148" s="20">
        <v>36</v>
      </c>
      <c r="U148" s="212"/>
      <c r="V148" s="212">
        <f>+'[4]Autres enveloppes'!$V$6*'RB PFI 2026-2027'!T148</f>
        <v>40932</v>
      </c>
      <c r="W148" s="212">
        <f>+'[4]Autres enveloppes'!$V$7*'RB PFI 2026-2027'!T148</f>
        <v>10260</v>
      </c>
      <c r="X148" s="212">
        <f>+'[4]Autres enveloppes'!$V$8*'RB PFI 2026-2027'!T148</f>
        <v>40932</v>
      </c>
      <c r="Z148"/>
      <c r="AA148"/>
      <c r="AB148"/>
      <c r="AC148"/>
      <c r="AE148"/>
      <c r="AF148"/>
      <c r="AH148"/>
      <c r="AI148"/>
    </row>
    <row r="149" spans="1:35" s="2" customFormat="1" x14ac:dyDescent="0.25">
      <c r="A149"/>
      <c r="B149"/>
      <c r="C149"/>
      <c r="D149"/>
      <c r="F149"/>
      <c r="G149"/>
      <c r="I149"/>
      <c r="J149"/>
      <c r="L149"/>
      <c r="M149"/>
      <c r="N149"/>
      <c r="P149"/>
      <c r="Q149"/>
      <c r="R149"/>
      <c r="T149" s="20">
        <v>37</v>
      </c>
      <c r="U149" s="212"/>
      <c r="V149" s="212">
        <f>+'[4]Autres enveloppes'!$V$6*'RB PFI 2026-2027'!T149</f>
        <v>42069</v>
      </c>
      <c r="W149" s="212">
        <f>+'[4]Autres enveloppes'!$V$7*'RB PFI 2026-2027'!T149</f>
        <v>10545</v>
      </c>
      <c r="X149" s="212">
        <f>+'[4]Autres enveloppes'!$V$8*'RB PFI 2026-2027'!T149</f>
        <v>42069</v>
      </c>
      <c r="Z149"/>
      <c r="AA149"/>
      <c r="AB149"/>
      <c r="AC149"/>
      <c r="AE149"/>
      <c r="AF149"/>
      <c r="AH149"/>
      <c r="AI149"/>
    </row>
    <row r="150" spans="1:35" s="2" customFormat="1" x14ac:dyDescent="0.25">
      <c r="A150"/>
      <c r="B150"/>
      <c r="C150"/>
      <c r="D150"/>
      <c r="F150"/>
      <c r="G150"/>
      <c r="I150"/>
      <c r="J150"/>
      <c r="L150"/>
      <c r="M150"/>
      <c r="N150"/>
      <c r="P150"/>
      <c r="Q150"/>
      <c r="R150"/>
      <c r="T150" s="20">
        <v>38</v>
      </c>
      <c r="U150" s="212"/>
      <c r="V150" s="212">
        <f>+'[4]Autres enveloppes'!$V$6*'RB PFI 2026-2027'!T150</f>
        <v>43206</v>
      </c>
      <c r="W150" s="212">
        <f>+'[4]Autres enveloppes'!$V$7*'RB PFI 2026-2027'!T150</f>
        <v>10830</v>
      </c>
      <c r="X150" s="212">
        <f>+'[4]Autres enveloppes'!$V$8*'RB PFI 2026-2027'!T150</f>
        <v>43206</v>
      </c>
      <c r="Z150"/>
      <c r="AA150"/>
      <c r="AB150"/>
      <c r="AC150"/>
      <c r="AE150"/>
      <c r="AF150"/>
      <c r="AH150"/>
      <c r="AI150"/>
    </row>
    <row r="151" spans="1:35" s="2" customFormat="1" x14ac:dyDescent="0.25">
      <c r="A151"/>
      <c r="B151"/>
      <c r="C151"/>
      <c r="D151"/>
      <c r="F151"/>
      <c r="G151"/>
      <c r="I151"/>
      <c r="J151"/>
      <c r="L151"/>
      <c r="M151"/>
      <c r="N151"/>
      <c r="P151"/>
      <c r="Q151"/>
      <c r="R151"/>
      <c r="T151" s="20">
        <v>39</v>
      </c>
      <c r="U151" s="212"/>
      <c r="V151" s="212">
        <f>+'[4]Autres enveloppes'!$V$6*'RB PFI 2026-2027'!T151</f>
        <v>44343</v>
      </c>
      <c r="W151" s="212">
        <f>+'[4]Autres enveloppes'!$V$7*'RB PFI 2026-2027'!T151</f>
        <v>11115</v>
      </c>
      <c r="X151" s="212">
        <f>+'[4]Autres enveloppes'!$V$8*'RB PFI 2026-2027'!T151</f>
        <v>44343</v>
      </c>
      <c r="Z151"/>
      <c r="AA151"/>
      <c r="AB151"/>
      <c r="AC151"/>
      <c r="AE151"/>
      <c r="AF151"/>
      <c r="AH151"/>
      <c r="AI151"/>
    </row>
    <row r="152" spans="1:35" s="2" customFormat="1" x14ac:dyDescent="0.25">
      <c r="A152"/>
      <c r="B152"/>
      <c r="C152"/>
      <c r="D152"/>
      <c r="F152"/>
      <c r="G152"/>
      <c r="I152"/>
      <c r="J152"/>
      <c r="L152"/>
      <c r="M152"/>
      <c r="N152"/>
      <c r="P152"/>
      <c r="Q152"/>
      <c r="R152"/>
      <c r="T152" s="20">
        <v>40</v>
      </c>
      <c r="U152" s="212"/>
      <c r="V152" s="212">
        <f>+'[4]Autres enveloppes'!$V$6*'RB PFI 2026-2027'!T152</f>
        <v>45480</v>
      </c>
      <c r="W152" s="212">
        <f>+'[4]Autres enveloppes'!$V$7*'RB PFI 2026-2027'!T152</f>
        <v>11400</v>
      </c>
      <c r="X152" s="212">
        <f>+'[4]Autres enveloppes'!$V$8*'RB PFI 2026-2027'!T152</f>
        <v>45480</v>
      </c>
      <c r="Z152"/>
      <c r="AA152"/>
      <c r="AB152"/>
      <c r="AC152"/>
      <c r="AE152"/>
      <c r="AF152"/>
      <c r="AH152"/>
      <c r="AI152"/>
    </row>
    <row r="153" spans="1:35" s="2" customFormat="1" x14ac:dyDescent="0.25">
      <c r="A153"/>
      <c r="B153"/>
      <c r="C153"/>
      <c r="D153"/>
      <c r="F153"/>
      <c r="G153"/>
      <c r="I153"/>
      <c r="J153"/>
      <c r="L153"/>
      <c r="M153"/>
      <c r="N153"/>
      <c r="P153"/>
      <c r="Q153"/>
      <c r="R153"/>
      <c r="T153" s="20">
        <v>41</v>
      </c>
      <c r="U153" s="212"/>
      <c r="V153" s="212">
        <f>+'[4]Autres enveloppes'!$V$6*'RB PFI 2026-2027'!T153</f>
        <v>46617</v>
      </c>
      <c r="W153" s="212">
        <f>+'[4]Autres enveloppes'!$V$7*'RB PFI 2026-2027'!T153</f>
        <v>11685</v>
      </c>
      <c r="X153" s="212">
        <f>+'[4]Autres enveloppes'!$V$8*'RB PFI 2026-2027'!T153</f>
        <v>46617</v>
      </c>
      <c r="Z153"/>
      <c r="AA153"/>
      <c r="AB153"/>
      <c r="AC153"/>
      <c r="AE153"/>
      <c r="AF153"/>
      <c r="AH153"/>
      <c r="AI153"/>
    </row>
    <row r="154" spans="1:35" s="2" customFormat="1" x14ac:dyDescent="0.25">
      <c r="A154"/>
      <c r="B154"/>
      <c r="C154"/>
      <c r="D154"/>
      <c r="F154"/>
      <c r="G154"/>
      <c r="I154"/>
      <c r="J154"/>
      <c r="L154"/>
      <c r="M154"/>
      <c r="N154"/>
      <c r="P154"/>
      <c r="Q154"/>
      <c r="R154"/>
      <c r="T154" s="20">
        <v>42</v>
      </c>
      <c r="U154" s="212"/>
      <c r="V154" s="212">
        <f>+'[4]Autres enveloppes'!$V$6*'RB PFI 2026-2027'!T154</f>
        <v>47754</v>
      </c>
      <c r="W154" s="212">
        <f>+'[4]Autres enveloppes'!$V$7*'RB PFI 2026-2027'!T154</f>
        <v>11970</v>
      </c>
      <c r="X154" s="212">
        <f>+'[4]Autres enveloppes'!$V$8*'RB PFI 2026-2027'!T154</f>
        <v>47754</v>
      </c>
      <c r="Z154"/>
      <c r="AA154"/>
      <c r="AB154"/>
      <c r="AC154"/>
      <c r="AE154"/>
      <c r="AF154"/>
      <c r="AH154"/>
      <c r="AI154"/>
    </row>
    <row r="155" spans="1:35" s="2" customFormat="1" x14ac:dyDescent="0.25">
      <c r="A155"/>
      <c r="B155"/>
      <c r="C155"/>
      <c r="D155"/>
      <c r="F155"/>
      <c r="G155"/>
      <c r="I155"/>
      <c r="J155"/>
      <c r="L155"/>
      <c r="M155"/>
      <c r="N155"/>
      <c r="P155"/>
      <c r="Q155"/>
      <c r="R155"/>
      <c r="T155" s="20">
        <v>43</v>
      </c>
      <c r="U155" s="212"/>
      <c r="V155" s="212">
        <f>+'[4]Autres enveloppes'!$V$6*'RB PFI 2026-2027'!T155</f>
        <v>48891</v>
      </c>
      <c r="W155" s="212">
        <f>+'[4]Autres enveloppes'!$V$7*'RB PFI 2026-2027'!T155</f>
        <v>12255</v>
      </c>
      <c r="X155" s="212">
        <f>+'[4]Autres enveloppes'!$V$8*'RB PFI 2026-2027'!T155</f>
        <v>48891</v>
      </c>
      <c r="Z155"/>
      <c r="AA155"/>
      <c r="AB155"/>
      <c r="AC155"/>
      <c r="AE155"/>
      <c r="AF155"/>
      <c r="AH155"/>
      <c r="AI155"/>
    </row>
    <row r="156" spans="1:35" s="2" customFormat="1" x14ac:dyDescent="0.25">
      <c r="A156"/>
      <c r="B156"/>
      <c r="C156"/>
      <c r="D156"/>
      <c r="F156"/>
      <c r="G156"/>
      <c r="I156"/>
      <c r="J156"/>
      <c r="L156"/>
      <c r="M156"/>
      <c r="N156"/>
      <c r="P156"/>
      <c r="Q156"/>
      <c r="R156"/>
      <c r="T156" s="20">
        <v>44</v>
      </c>
      <c r="U156" s="212"/>
      <c r="V156" s="212">
        <f>+'[4]Autres enveloppes'!$V$6*'RB PFI 2026-2027'!T156</f>
        <v>50028</v>
      </c>
      <c r="W156" s="212">
        <f>+'[4]Autres enveloppes'!$V$7*'RB PFI 2026-2027'!T156</f>
        <v>12540</v>
      </c>
      <c r="X156" s="212">
        <f>+'[4]Autres enveloppes'!$V$8*'RB PFI 2026-2027'!T156</f>
        <v>50028</v>
      </c>
      <c r="Z156"/>
      <c r="AA156"/>
      <c r="AB156"/>
      <c r="AC156"/>
      <c r="AE156"/>
      <c r="AF156"/>
      <c r="AH156"/>
      <c r="AI156"/>
    </row>
    <row r="157" spans="1:35" s="2" customFormat="1" x14ac:dyDescent="0.25">
      <c r="A157"/>
      <c r="B157"/>
      <c r="C157"/>
      <c r="D157"/>
      <c r="F157"/>
      <c r="G157"/>
      <c r="I157"/>
      <c r="J157"/>
      <c r="L157"/>
      <c r="M157"/>
      <c r="N157"/>
      <c r="P157"/>
      <c r="Q157"/>
      <c r="R157"/>
      <c r="T157" s="20">
        <v>45</v>
      </c>
      <c r="U157" s="212"/>
      <c r="V157" s="212">
        <f>+'[4]Autres enveloppes'!$V$6*'RB PFI 2026-2027'!T157</f>
        <v>51165</v>
      </c>
      <c r="W157" s="212">
        <f>+'[4]Autres enveloppes'!$V$7*'RB PFI 2026-2027'!T157</f>
        <v>12825</v>
      </c>
      <c r="X157" s="212">
        <f>+'[4]Autres enveloppes'!$V$8*'RB PFI 2026-2027'!T157</f>
        <v>51165</v>
      </c>
      <c r="Z157"/>
      <c r="AA157"/>
      <c r="AB157"/>
      <c r="AC157"/>
      <c r="AE157"/>
      <c r="AF157"/>
      <c r="AH157"/>
      <c r="AI157"/>
    </row>
    <row r="158" spans="1:35" s="2" customFormat="1" x14ac:dyDescent="0.25">
      <c r="A158"/>
      <c r="B158"/>
      <c r="C158"/>
      <c r="D158"/>
      <c r="F158"/>
      <c r="G158"/>
      <c r="I158"/>
      <c r="J158"/>
      <c r="L158"/>
      <c r="M158"/>
      <c r="N158"/>
      <c r="P158"/>
      <c r="Q158"/>
      <c r="R158"/>
      <c r="T158" s="20">
        <v>46</v>
      </c>
      <c r="U158" s="212"/>
      <c r="V158" s="212">
        <f>+'[4]Autres enveloppes'!$V$6*'RB PFI 2026-2027'!T158</f>
        <v>52302</v>
      </c>
      <c r="W158" s="212">
        <f>+'[4]Autres enveloppes'!$V$7*'RB PFI 2026-2027'!T158</f>
        <v>13110</v>
      </c>
      <c r="X158" s="212">
        <f>+'[4]Autres enveloppes'!$V$8*'RB PFI 2026-2027'!T158</f>
        <v>52302</v>
      </c>
      <c r="Z158"/>
      <c r="AA158"/>
      <c r="AB158"/>
      <c r="AC158"/>
      <c r="AE158"/>
      <c r="AF158"/>
      <c r="AH158"/>
      <c r="AI158"/>
    </row>
    <row r="159" spans="1:35" s="2" customFormat="1" x14ac:dyDescent="0.25">
      <c r="A159"/>
      <c r="B159"/>
      <c r="C159"/>
      <c r="D159"/>
      <c r="F159"/>
      <c r="G159"/>
      <c r="I159"/>
      <c r="J159"/>
      <c r="L159"/>
      <c r="M159"/>
      <c r="N159"/>
      <c r="P159"/>
      <c r="Q159"/>
      <c r="R159"/>
      <c r="T159" s="20">
        <v>47</v>
      </c>
      <c r="U159" s="212"/>
      <c r="V159" s="212">
        <f>+'[4]Autres enveloppes'!$V$6*'RB PFI 2026-2027'!T159</f>
        <v>53439</v>
      </c>
      <c r="W159" s="212">
        <f>+'[4]Autres enveloppes'!$V$7*'RB PFI 2026-2027'!T159</f>
        <v>13395</v>
      </c>
      <c r="X159" s="212">
        <f>+'[4]Autres enveloppes'!$V$8*'RB PFI 2026-2027'!T159</f>
        <v>53439</v>
      </c>
      <c r="Z159"/>
      <c r="AA159"/>
      <c r="AB159"/>
      <c r="AC159"/>
      <c r="AE159"/>
      <c r="AF159"/>
      <c r="AH159"/>
      <c r="AI159"/>
    </row>
    <row r="160" spans="1:35" s="2" customFormat="1" x14ac:dyDescent="0.25">
      <c r="A160"/>
      <c r="B160"/>
      <c r="C160"/>
      <c r="D160"/>
      <c r="F160"/>
      <c r="G160"/>
      <c r="I160"/>
      <c r="J160"/>
      <c r="L160"/>
      <c r="M160"/>
      <c r="N160"/>
      <c r="P160"/>
      <c r="Q160"/>
      <c r="R160"/>
      <c r="T160" s="20">
        <v>48</v>
      </c>
      <c r="U160" s="212"/>
      <c r="V160" s="212">
        <f>+'[4]Autres enveloppes'!$V$6*'RB PFI 2026-2027'!T160</f>
        <v>54576</v>
      </c>
      <c r="W160" s="212">
        <f>+'[4]Autres enveloppes'!$V$7*'RB PFI 2026-2027'!T160</f>
        <v>13680</v>
      </c>
      <c r="X160" s="212">
        <f>+'[4]Autres enveloppes'!$V$8*'RB PFI 2026-2027'!T160</f>
        <v>54576</v>
      </c>
      <c r="Z160"/>
      <c r="AA160"/>
      <c r="AB160"/>
      <c r="AC160"/>
      <c r="AE160"/>
      <c r="AF160"/>
      <c r="AH160"/>
      <c r="AI160"/>
    </row>
    <row r="161" spans="1:35" s="2" customFormat="1" x14ac:dyDescent="0.25">
      <c r="A161"/>
      <c r="B161"/>
      <c r="C161"/>
      <c r="D161"/>
      <c r="F161"/>
      <c r="G161"/>
      <c r="I161"/>
      <c r="J161"/>
      <c r="L161"/>
      <c r="M161"/>
      <c r="N161"/>
      <c r="P161"/>
      <c r="Q161"/>
      <c r="R161"/>
      <c r="T161" s="20">
        <v>49</v>
      </c>
      <c r="U161" s="212"/>
      <c r="V161" s="212">
        <f>+'[4]Autres enveloppes'!$V$6*'RB PFI 2026-2027'!T161</f>
        <v>55713</v>
      </c>
      <c r="W161" s="212">
        <f>+'[4]Autres enveloppes'!$V$7*'RB PFI 2026-2027'!T161</f>
        <v>13965</v>
      </c>
      <c r="X161" s="212">
        <f>+'[4]Autres enveloppes'!$V$8*'RB PFI 2026-2027'!T161</f>
        <v>55713</v>
      </c>
      <c r="Z161"/>
      <c r="AA161"/>
      <c r="AB161"/>
      <c r="AC161"/>
      <c r="AE161"/>
      <c r="AF161"/>
      <c r="AH161"/>
      <c r="AI161"/>
    </row>
    <row r="162" spans="1:35" s="2" customFormat="1" x14ac:dyDescent="0.25">
      <c r="A162"/>
      <c r="B162"/>
      <c r="C162"/>
      <c r="D162"/>
      <c r="F162"/>
      <c r="G162"/>
      <c r="I162"/>
      <c r="J162"/>
      <c r="L162"/>
      <c r="M162"/>
      <c r="N162"/>
      <c r="P162"/>
      <c r="Q162"/>
      <c r="R162"/>
      <c r="T162" s="20">
        <v>50</v>
      </c>
      <c r="U162" s="212"/>
      <c r="V162" s="212">
        <f>+'[4]Autres enveloppes'!$V$6*'RB PFI 2026-2027'!T162</f>
        <v>56850</v>
      </c>
      <c r="W162" s="212">
        <f>+'[4]Autres enveloppes'!$V$7*'RB PFI 2026-2027'!T162</f>
        <v>14250</v>
      </c>
      <c r="X162" s="212">
        <f>+'[4]Autres enveloppes'!$V$8*'RB PFI 2026-2027'!T162</f>
        <v>56850</v>
      </c>
      <c r="Z162"/>
      <c r="AA162"/>
      <c r="AB162"/>
      <c r="AC162"/>
      <c r="AE162"/>
      <c r="AF162"/>
      <c r="AH162"/>
      <c r="AI162"/>
    </row>
    <row r="163" spans="1:35" s="2" customFormat="1" x14ac:dyDescent="0.25">
      <c r="A163"/>
      <c r="B163"/>
      <c r="C163"/>
      <c r="D163"/>
      <c r="F163"/>
      <c r="G163"/>
      <c r="I163"/>
      <c r="J163"/>
      <c r="L163"/>
      <c r="M163"/>
      <c r="N163"/>
      <c r="P163"/>
      <c r="Q163"/>
      <c r="R163"/>
      <c r="T163" s="20">
        <v>51</v>
      </c>
      <c r="U163" s="212"/>
      <c r="V163" s="212">
        <f>+'[4]Autres enveloppes'!$V$6*'RB PFI 2026-2027'!T163</f>
        <v>57987</v>
      </c>
      <c r="W163" s="212">
        <f>+'[4]Autres enveloppes'!$V$7*'RB PFI 2026-2027'!T163</f>
        <v>14535</v>
      </c>
      <c r="X163" s="212">
        <f>+'[4]Autres enveloppes'!$V$8*'RB PFI 2026-2027'!T163</f>
        <v>57987</v>
      </c>
      <c r="Z163"/>
      <c r="AA163"/>
      <c r="AB163"/>
      <c r="AC163"/>
      <c r="AE163"/>
      <c r="AF163"/>
      <c r="AH163"/>
      <c r="AI163"/>
    </row>
    <row r="164" spans="1:35" s="2" customFormat="1" x14ac:dyDescent="0.25">
      <c r="A164"/>
      <c r="B164"/>
      <c r="C164"/>
      <c r="D164"/>
      <c r="F164"/>
      <c r="G164"/>
      <c r="I164"/>
      <c r="J164"/>
      <c r="L164"/>
      <c r="M164"/>
      <c r="N164"/>
      <c r="P164"/>
      <c r="Q164"/>
      <c r="R164"/>
      <c r="T164" s="20">
        <v>52</v>
      </c>
      <c r="U164" s="212"/>
      <c r="V164" s="212">
        <f>+'[4]Autres enveloppes'!$V$6*'RB PFI 2026-2027'!T164</f>
        <v>59124</v>
      </c>
      <c r="W164" s="212">
        <f>+'[4]Autres enveloppes'!$V$7*'RB PFI 2026-2027'!T164</f>
        <v>14820</v>
      </c>
      <c r="X164" s="212">
        <f>+'[4]Autres enveloppes'!$V$8*'RB PFI 2026-2027'!T164</f>
        <v>59124</v>
      </c>
      <c r="Z164"/>
      <c r="AA164"/>
      <c r="AB164"/>
      <c r="AC164"/>
      <c r="AE164"/>
      <c r="AF164"/>
      <c r="AH164"/>
      <c r="AI164"/>
    </row>
    <row r="165" spans="1:35" s="2" customFormat="1" x14ac:dyDescent="0.25">
      <c r="A165"/>
      <c r="B165"/>
      <c r="C165"/>
      <c r="D165"/>
      <c r="F165"/>
      <c r="G165"/>
      <c r="I165"/>
      <c r="J165"/>
      <c r="L165"/>
      <c r="M165"/>
      <c r="N165"/>
      <c r="P165"/>
      <c r="Q165"/>
      <c r="R165"/>
      <c r="T165" s="20">
        <v>53</v>
      </c>
      <c r="U165" s="212"/>
      <c r="V165" s="212">
        <f>+'[4]Autres enveloppes'!$V$6*'RB PFI 2026-2027'!T165</f>
        <v>60261</v>
      </c>
      <c r="W165" s="212">
        <f>+'[4]Autres enveloppes'!$V$7*'RB PFI 2026-2027'!T165</f>
        <v>15105</v>
      </c>
      <c r="X165" s="212">
        <f>+'[4]Autres enveloppes'!$V$8*'RB PFI 2026-2027'!T165</f>
        <v>60261</v>
      </c>
      <c r="Z165"/>
      <c r="AA165"/>
      <c r="AB165"/>
      <c r="AC165"/>
      <c r="AE165"/>
      <c r="AF165"/>
      <c r="AH165"/>
      <c r="AI165"/>
    </row>
    <row r="166" spans="1:35" s="2" customFormat="1" x14ac:dyDescent="0.25">
      <c r="A166"/>
      <c r="B166"/>
      <c r="C166"/>
      <c r="D166"/>
      <c r="F166"/>
      <c r="G166"/>
      <c r="I166"/>
      <c r="J166"/>
      <c r="L166"/>
      <c r="M166"/>
      <c r="N166"/>
      <c r="P166"/>
      <c r="Q166"/>
      <c r="R166"/>
      <c r="T166" s="20">
        <v>54</v>
      </c>
      <c r="U166" s="212"/>
      <c r="V166" s="212">
        <f>+'[4]Autres enveloppes'!$V$6*'RB PFI 2026-2027'!T166</f>
        <v>61398</v>
      </c>
      <c r="W166" s="212">
        <f>+'[4]Autres enveloppes'!$V$7*'RB PFI 2026-2027'!T166</f>
        <v>15390</v>
      </c>
      <c r="X166" s="212">
        <f>+'[4]Autres enveloppes'!$V$8*'RB PFI 2026-2027'!T166</f>
        <v>61398</v>
      </c>
      <c r="Z166"/>
      <c r="AA166"/>
      <c r="AB166"/>
      <c r="AC166"/>
      <c r="AE166"/>
      <c r="AF166"/>
      <c r="AH166"/>
      <c r="AI166"/>
    </row>
    <row r="167" spans="1:35" s="2" customFormat="1" x14ac:dyDescent="0.25">
      <c r="A167"/>
      <c r="B167"/>
      <c r="C167"/>
      <c r="D167"/>
      <c r="F167"/>
      <c r="G167"/>
      <c r="I167"/>
      <c r="J167"/>
      <c r="L167"/>
      <c r="M167"/>
      <c r="N167"/>
      <c r="P167"/>
      <c r="Q167"/>
      <c r="R167"/>
      <c r="T167" s="20">
        <v>55</v>
      </c>
      <c r="U167" s="212"/>
      <c r="V167" s="212">
        <f>+'[4]Autres enveloppes'!$V$6*'RB PFI 2026-2027'!T167</f>
        <v>62535</v>
      </c>
      <c r="W167" s="212">
        <f>+'[4]Autres enveloppes'!$V$7*'RB PFI 2026-2027'!T167</f>
        <v>15675</v>
      </c>
      <c r="X167" s="212">
        <f>+'[4]Autres enveloppes'!$V$8*'RB PFI 2026-2027'!T167</f>
        <v>62535</v>
      </c>
      <c r="Z167"/>
      <c r="AA167"/>
      <c r="AB167"/>
      <c r="AC167"/>
      <c r="AE167"/>
      <c r="AF167"/>
      <c r="AH167"/>
      <c r="AI167"/>
    </row>
    <row r="168" spans="1:35" s="2" customFormat="1" x14ac:dyDescent="0.25">
      <c r="A168"/>
      <c r="B168"/>
      <c r="C168"/>
      <c r="D168"/>
      <c r="F168"/>
      <c r="G168"/>
      <c r="I168"/>
      <c r="J168"/>
      <c r="L168"/>
      <c r="M168"/>
      <c r="N168"/>
      <c r="P168"/>
      <c r="Q168"/>
      <c r="R168"/>
      <c r="T168" s="20">
        <v>56</v>
      </c>
      <c r="U168" s="212"/>
      <c r="V168" s="212">
        <f>+'[4]Autres enveloppes'!$V$6*'RB PFI 2026-2027'!T168</f>
        <v>63672</v>
      </c>
      <c r="W168" s="212">
        <f>+'[4]Autres enveloppes'!$V$7*'RB PFI 2026-2027'!T168</f>
        <v>15960</v>
      </c>
      <c r="X168" s="212">
        <f>+'[4]Autres enveloppes'!$V$8*'RB PFI 2026-2027'!T168</f>
        <v>63672</v>
      </c>
      <c r="Z168"/>
      <c r="AA168"/>
      <c r="AB168"/>
      <c r="AC168"/>
      <c r="AE168"/>
      <c r="AF168"/>
      <c r="AH168"/>
      <c r="AI168"/>
    </row>
    <row r="169" spans="1:35" s="2" customFormat="1" x14ac:dyDescent="0.25">
      <c r="A169"/>
      <c r="B169"/>
      <c r="C169"/>
      <c r="D169"/>
      <c r="F169"/>
      <c r="G169"/>
      <c r="I169"/>
      <c r="J169"/>
      <c r="L169"/>
      <c r="M169"/>
      <c r="N169"/>
      <c r="P169"/>
      <c r="Q169"/>
      <c r="R169"/>
      <c r="T169" s="20">
        <v>57</v>
      </c>
      <c r="U169" s="212"/>
      <c r="V169" s="212">
        <f>+'[4]Autres enveloppes'!$V$6*'RB PFI 2026-2027'!T169</f>
        <v>64809</v>
      </c>
      <c r="W169" s="212">
        <f>+'[4]Autres enveloppes'!$V$7*'RB PFI 2026-2027'!T169</f>
        <v>16245</v>
      </c>
      <c r="X169" s="212">
        <f>+'[4]Autres enveloppes'!$V$8*'RB PFI 2026-2027'!T169</f>
        <v>64809</v>
      </c>
      <c r="Z169"/>
      <c r="AA169"/>
      <c r="AB169"/>
      <c r="AC169"/>
      <c r="AE169"/>
      <c r="AF169"/>
      <c r="AH169"/>
      <c r="AI169"/>
    </row>
    <row r="170" spans="1:35" s="2" customFormat="1" x14ac:dyDescent="0.25">
      <c r="A170"/>
      <c r="B170"/>
      <c r="C170"/>
      <c r="D170"/>
      <c r="F170"/>
      <c r="G170"/>
      <c r="I170"/>
      <c r="J170"/>
      <c r="L170"/>
      <c r="M170"/>
      <c r="N170"/>
      <c r="P170"/>
      <c r="Q170"/>
      <c r="R170"/>
      <c r="T170" s="20">
        <v>58</v>
      </c>
      <c r="U170" s="212"/>
      <c r="V170" s="212">
        <f>+'[4]Autres enveloppes'!$V$6*'RB PFI 2026-2027'!T170</f>
        <v>65946</v>
      </c>
      <c r="W170" s="212">
        <f>+'[4]Autres enveloppes'!$V$7*'RB PFI 2026-2027'!T170</f>
        <v>16530</v>
      </c>
      <c r="X170" s="212">
        <f>+'[4]Autres enveloppes'!$V$8*'RB PFI 2026-2027'!T170</f>
        <v>65946</v>
      </c>
      <c r="Z170"/>
      <c r="AA170"/>
      <c r="AB170"/>
      <c r="AC170"/>
      <c r="AE170"/>
      <c r="AF170"/>
      <c r="AH170"/>
      <c r="AI170"/>
    </row>
    <row r="171" spans="1:35" s="2" customFormat="1" x14ac:dyDescent="0.25">
      <c r="A171"/>
      <c r="B171"/>
      <c r="C171"/>
      <c r="D171"/>
      <c r="F171"/>
      <c r="G171"/>
      <c r="I171"/>
      <c r="J171"/>
      <c r="L171"/>
      <c r="M171"/>
      <c r="N171"/>
      <c r="P171"/>
      <c r="Q171"/>
      <c r="R171"/>
      <c r="T171" s="20">
        <v>59</v>
      </c>
      <c r="U171" s="212"/>
      <c r="V171" s="212">
        <f>+'[4]Autres enveloppes'!$V$6*'RB PFI 2026-2027'!T171</f>
        <v>67083</v>
      </c>
      <c r="W171" s="212">
        <f>+'[4]Autres enveloppes'!$V$7*'RB PFI 2026-2027'!T171</f>
        <v>16815</v>
      </c>
      <c r="X171" s="212">
        <f>+'[4]Autres enveloppes'!$V$8*'RB PFI 2026-2027'!T171</f>
        <v>67083</v>
      </c>
      <c r="Z171"/>
      <c r="AA171"/>
      <c r="AB171"/>
      <c r="AC171"/>
      <c r="AE171"/>
      <c r="AF171"/>
      <c r="AH171"/>
      <c r="AI171"/>
    </row>
    <row r="172" spans="1:35" s="2" customFormat="1" x14ac:dyDescent="0.25">
      <c r="A172"/>
      <c r="B172"/>
      <c r="C172"/>
      <c r="D172"/>
      <c r="F172"/>
      <c r="G172"/>
      <c r="I172"/>
      <c r="J172"/>
      <c r="L172"/>
      <c r="M172"/>
      <c r="N172"/>
      <c r="P172"/>
      <c r="Q172"/>
      <c r="R172"/>
      <c r="T172" s="20">
        <v>60</v>
      </c>
      <c r="U172" s="212"/>
      <c r="V172" s="212">
        <f>+'[4]Autres enveloppes'!$V$6*'RB PFI 2026-2027'!T172</f>
        <v>68220</v>
      </c>
      <c r="W172" s="212">
        <f>+'[4]Autres enveloppes'!$V$7*'RB PFI 2026-2027'!T172</f>
        <v>17100</v>
      </c>
      <c r="X172" s="212">
        <f>+'[4]Autres enveloppes'!$V$8*'RB PFI 2026-2027'!T172</f>
        <v>68220</v>
      </c>
      <c r="Z172"/>
      <c r="AA172"/>
      <c r="AB172"/>
      <c r="AC172"/>
      <c r="AE172"/>
      <c r="AF172"/>
      <c r="AH172"/>
      <c r="AI172"/>
    </row>
    <row r="173" spans="1:35" s="2" customFormat="1" x14ac:dyDescent="0.25">
      <c r="A173"/>
      <c r="B173"/>
      <c r="C173"/>
      <c r="D173"/>
      <c r="F173"/>
      <c r="G173"/>
      <c r="I173"/>
      <c r="J173"/>
      <c r="L173"/>
      <c r="M173"/>
      <c r="N173"/>
      <c r="P173"/>
      <c r="Q173"/>
      <c r="R173"/>
      <c r="T173" s="20">
        <v>61</v>
      </c>
      <c r="U173" s="212"/>
      <c r="V173" s="212">
        <f>+'[4]Autres enveloppes'!$V$6*'RB PFI 2026-2027'!T173</f>
        <v>69357</v>
      </c>
      <c r="W173" s="212">
        <f>+'[4]Autres enveloppes'!$V$7*'RB PFI 2026-2027'!T173</f>
        <v>17385</v>
      </c>
      <c r="X173" s="212">
        <f>+'[4]Autres enveloppes'!$V$8*'RB PFI 2026-2027'!T173</f>
        <v>69357</v>
      </c>
      <c r="Z173"/>
      <c r="AA173"/>
      <c r="AB173"/>
      <c r="AC173"/>
      <c r="AE173"/>
      <c r="AF173"/>
      <c r="AH173"/>
      <c r="AI173"/>
    </row>
    <row r="174" spans="1:35" s="2" customFormat="1" x14ac:dyDescent="0.25">
      <c r="A174"/>
      <c r="B174"/>
      <c r="C174"/>
      <c r="D174"/>
      <c r="F174"/>
      <c r="G174"/>
      <c r="I174"/>
      <c r="J174"/>
      <c r="L174"/>
      <c r="M174"/>
      <c r="N174"/>
      <c r="P174"/>
      <c r="Q174"/>
      <c r="R174"/>
      <c r="T174" s="20">
        <v>62</v>
      </c>
      <c r="U174" s="212"/>
      <c r="V174" s="212">
        <f>+'[4]Autres enveloppes'!$V$6*'RB PFI 2026-2027'!T174</f>
        <v>70494</v>
      </c>
      <c r="W174" s="212">
        <f>+'[4]Autres enveloppes'!$V$7*'RB PFI 2026-2027'!T174</f>
        <v>17670</v>
      </c>
      <c r="X174" s="212">
        <f>+'[4]Autres enveloppes'!$V$8*'RB PFI 2026-2027'!T174</f>
        <v>70494</v>
      </c>
      <c r="Z174"/>
      <c r="AA174"/>
      <c r="AB174"/>
      <c r="AC174"/>
      <c r="AE174"/>
      <c r="AF174"/>
      <c r="AH174"/>
      <c r="AI174"/>
    </row>
    <row r="175" spans="1:35" s="2" customFormat="1" x14ac:dyDescent="0.25">
      <c r="A175"/>
      <c r="B175"/>
      <c r="C175"/>
      <c r="D175"/>
      <c r="F175"/>
      <c r="G175"/>
      <c r="I175"/>
      <c r="J175"/>
      <c r="L175"/>
      <c r="M175"/>
      <c r="N175"/>
      <c r="P175"/>
      <c r="Q175"/>
      <c r="R175"/>
      <c r="T175" s="20">
        <v>63</v>
      </c>
      <c r="U175" s="212"/>
      <c r="V175" s="212">
        <f>+'[4]Autres enveloppes'!$V$6*'RB PFI 2026-2027'!T175</f>
        <v>71631</v>
      </c>
      <c r="W175" s="212">
        <f>+'[4]Autres enveloppes'!$V$7*'RB PFI 2026-2027'!T175</f>
        <v>17955</v>
      </c>
      <c r="X175" s="212">
        <f>+'[4]Autres enveloppes'!$V$8*'RB PFI 2026-2027'!T175</f>
        <v>71631</v>
      </c>
      <c r="Z175"/>
      <c r="AA175"/>
      <c r="AB175"/>
      <c r="AC175"/>
      <c r="AE175"/>
      <c r="AF175"/>
      <c r="AH175"/>
      <c r="AI175"/>
    </row>
    <row r="176" spans="1:35" s="2" customFormat="1" x14ac:dyDescent="0.25">
      <c r="A176"/>
      <c r="B176"/>
      <c r="C176"/>
      <c r="D176"/>
      <c r="F176"/>
      <c r="G176"/>
      <c r="I176"/>
      <c r="J176"/>
      <c r="L176"/>
      <c r="M176"/>
      <c r="N176"/>
      <c r="P176"/>
      <c r="Q176"/>
      <c r="R176"/>
      <c r="T176" s="20">
        <v>64</v>
      </c>
      <c r="U176" s="212"/>
      <c r="V176" s="212">
        <f>+'[4]Autres enveloppes'!$V$6*'RB PFI 2026-2027'!T176</f>
        <v>72768</v>
      </c>
      <c r="W176" s="212">
        <f>+'[4]Autres enveloppes'!$V$7*'RB PFI 2026-2027'!T176</f>
        <v>18240</v>
      </c>
      <c r="X176" s="212">
        <f>+'[4]Autres enveloppes'!$V$8*'RB PFI 2026-2027'!T176</f>
        <v>72768</v>
      </c>
      <c r="Z176"/>
      <c r="AA176"/>
      <c r="AB176"/>
      <c r="AC176"/>
      <c r="AE176"/>
      <c r="AF176"/>
      <c r="AH176"/>
      <c r="AI176"/>
    </row>
    <row r="177" spans="1:35" s="2" customFormat="1" x14ac:dyDescent="0.25">
      <c r="A177"/>
      <c r="B177"/>
      <c r="C177"/>
      <c r="D177"/>
      <c r="F177"/>
      <c r="G177"/>
      <c r="I177"/>
      <c r="J177"/>
      <c r="L177"/>
      <c r="M177"/>
      <c r="N177"/>
      <c r="P177"/>
      <c r="Q177"/>
      <c r="R177"/>
      <c r="T177" s="20">
        <v>65</v>
      </c>
      <c r="U177" s="212"/>
      <c r="V177" s="212">
        <f>+'[4]Autres enveloppes'!$V$6*'RB PFI 2026-2027'!T177</f>
        <v>73905</v>
      </c>
      <c r="W177" s="212">
        <f>+'[4]Autres enveloppes'!$V$7*'RB PFI 2026-2027'!T177</f>
        <v>18525</v>
      </c>
      <c r="X177" s="212">
        <f>+'[4]Autres enveloppes'!$V$8*'RB PFI 2026-2027'!T177</f>
        <v>73905</v>
      </c>
      <c r="Z177"/>
      <c r="AA177"/>
      <c r="AB177"/>
      <c r="AC177"/>
      <c r="AE177"/>
      <c r="AF177"/>
      <c r="AH177"/>
      <c r="AI177"/>
    </row>
    <row r="178" spans="1:35" s="2" customFormat="1" x14ac:dyDescent="0.25">
      <c r="A178"/>
      <c r="B178"/>
      <c r="C178"/>
      <c r="D178"/>
      <c r="F178"/>
      <c r="G178"/>
      <c r="I178"/>
      <c r="J178"/>
      <c r="L178"/>
      <c r="M178"/>
      <c r="N178"/>
      <c r="P178"/>
      <c r="Q178"/>
      <c r="R178"/>
      <c r="T178" s="20">
        <v>66</v>
      </c>
      <c r="U178" s="212"/>
      <c r="V178" s="212">
        <f>+'[4]Autres enveloppes'!$V$6*'RB PFI 2026-2027'!T178</f>
        <v>75042</v>
      </c>
      <c r="W178" s="212">
        <f>+'[4]Autres enveloppes'!$V$7*'RB PFI 2026-2027'!T178</f>
        <v>18810</v>
      </c>
      <c r="X178" s="212">
        <f>+'[4]Autres enveloppes'!$V$8*'RB PFI 2026-2027'!T178</f>
        <v>75042</v>
      </c>
      <c r="Z178"/>
      <c r="AA178"/>
      <c r="AB178"/>
      <c r="AC178"/>
      <c r="AE178"/>
      <c r="AF178"/>
      <c r="AH178"/>
      <c r="AI178"/>
    </row>
    <row r="179" spans="1:35" s="2" customFormat="1" x14ac:dyDescent="0.25">
      <c r="A179"/>
      <c r="B179"/>
      <c r="C179"/>
      <c r="D179"/>
      <c r="F179"/>
      <c r="G179"/>
      <c r="I179"/>
      <c r="J179"/>
      <c r="L179"/>
      <c r="M179"/>
      <c r="N179"/>
      <c r="P179"/>
      <c r="Q179"/>
      <c r="R179"/>
      <c r="T179" s="20">
        <v>67</v>
      </c>
      <c r="U179" s="212"/>
      <c r="V179" s="212">
        <f>+'[4]Autres enveloppes'!$V$6*'RB PFI 2026-2027'!T179</f>
        <v>76179</v>
      </c>
      <c r="W179" s="212">
        <f>+'[4]Autres enveloppes'!$V$7*'RB PFI 2026-2027'!T179</f>
        <v>19095</v>
      </c>
      <c r="X179" s="212">
        <f>+'[4]Autres enveloppes'!$V$8*'RB PFI 2026-2027'!T179</f>
        <v>76179</v>
      </c>
      <c r="Z179"/>
      <c r="AA179"/>
      <c r="AB179"/>
      <c r="AC179"/>
      <c r="AE179"/>
      <c r="AF179"/>
      <c r="AH179"/>
      <c r="AI179"/>
    </row>
    <row r="180" spans="1:35" s="2" customFormat="1" x14ac:dyDescent="0.25">
      <c r="A180"/>
      <c r="B180"/>
      <c r="C180"/>
      <c r="D180"/>
      <c r="F180"/>
      <c r="G180"/>
      <c r="I180"/>
      <c r="J180"/>
      <c r="L180"/>
      <c r="M180"/>
      <c r="N180"/>
      <c r="P180"/>
      <c r="Q180"/>
      <c r="R180"/>
      <c r="T180" s="20">
        <v>68</v>
      </c>
      <c r="U180" s="212"/>
      <c r="V180" s="212">
        <f>+'[4]Autres enveloppes'!$V$6*'RB PFI 2026-2027'!T180</f>
        <v>77316</v>
      </c>
      <c r="W180" s="212">
        <f>+'[4]Autres enveloppes'!$V$7*'RB PFI 2026-2027'!T180</f>
        <v>19380</v>
      </c>
      <c r="X180" s="212">
        <f>+'[4]Autres enveloppes'!$V$8*'RB PFI 2026-2027'!T180</f>
        <v>77316</v>
      </c>
      <c r="Z180"/>
      <c r="AA180"/>
      <c r="AB180"/>
      <c r="AC180"/>
      <c r="AE180"/>
      <c r="AF180"/>
      <c r="AH180"/>
      <c r="AI180"/>
    </row>
    <row r="181" spans="1:35" s="2" customFormat="1" x14ac:dyDescent="0.25">
      <c r="A181"/>
      <c r="B181"/>
      <c r="C181"/>
      <c r="D181"/>
      <c r="F181"/>
      <c r="G181"/>
      <c r="I181"/>
      <c r="J181"/>
      <c r="L181"/>
      <c r="M181"/>
      <c r="N181"/>
      <c r="P181"/>
      <c r="Q181"/>
      <c r="R181"/>
      <c r="T181" s="20">
        <v>69</v>
      </c>
      <c r="U181" s="212"/>
      <c r="V181" s="212">
        <f>+'[4]Autres enveloppes'!$V$6*'RB PFI 2026-2027'!T181</f>
        <v>78453</v>
      </c>
      <c r="W181" s="212">
        <f>+'[4]Autres enveloppes'!$V$7*'RB PFI 2026-2027'!T181</f>
        <v>19665</v>
      </c>
      <c r="X181" s="212">
        <f>+'[4]Autres enveloppes'!$V$8*'RB PFI 2026-2027'!T181</f>
        <v>78453</v>
      </c>
      <c r="Z181"/>
      <c r="AA181"/>
      <c r="AB181"/>
      <c r="AC181"/>
      <c r="AE181"/>
      <c r="AF181"/>
      <c r="AH181"/>
      <c r="AI181"/>
    </row>
    <row r="182" spans="1:35" s="2" customFormat="1" x14ac:dyDescent="0.25">
      <c r="A182"/>
      <c r="B182"/>
      <c r="C182"/>
      <c r="D182"/>
      <c r="F182"/>
      <c r="G182"/>
      <c r="I182"/>
      <c r="J182"/>
      <c r="L182"/>
      <c r="M182"/>
      <c r="N182"/>
      <c r="P182"/>
      <c r="Q182"/>
      <c r="R182"/>
      <c r="T182" s="20">
        <v>70</v>
      </c>
      <c r="U182" s="212"/>
      <c r="V182" s="212">
        <f>+'[4]Autres enveloppes'!$V$6*'RB PFI 2026-2027'!T182</f>
        <v>79590</v>
      </c>
      <c r="W182" s="212">
        <f>+'[4]Autres enveloppes'!$V$7*'RB PFI 2026-2027'!T182</f>
        <v>19950</v>
      </c>
      <c r="X182" s="212">
        <f>+'[4]Autres enveloppes'!$V$8*'RB PFI 2026-2027'!T182</f>
        <v>79590</v>
      </c>
      <c r="Z182"/>
      <c r="AA182"/>
      <c r="AB182"/>
      <c r="AC182"/>
      <c r="AE182"/>
      <c r="AF182"/>
      <c r="AH182"/>
      <c r="AI182"/>
    </row>
    <row r="183" spans="1:35" s="2" customFormat="1" x14ac:dyDescent="0.25">
      <c r="A183"/>
      <c r="B183"/>
      <c r="C183"/>
      <c r="D183"/>
      <c r="F183"/>
      <c r="G183"/>
      <c r="I183"/>
      <c r="J183"/>
      <c r="L183"/>
      <c r="M183"/>
      <c r="N183"/>
      <c r="P183"/>
      <c r="Q183"/>
      <c r="R183"/>
      <c r="T183" s="20">
        <v>71</v>
      </c>
      <c r="U183" s="212"/>
      <c r="V183" s="212">
        <f>+'[4]Autres enveloppes'!$V$6*'RB PFI 2026-2027'!T183</f>
        <v>80727</v>
      </c>
      <c r="W183" s="212">
        <f>+'[4]Autres enveloppes'!$V$7*'RB PFI 2026-2027'!T183</f>
        <v>20235</v>
      </c>
      <c r="X183" s="212">
        <f>+'[4]Autres enveloppes'!$V$8*'RB PFI 2026-2027'!T183</f>
        <v>80727</v>
      </c>
      <c r="Z183"/>
      <c r="AA183"/>
      <c r="AB183"/>
      <c r="AC183"/>
      <c r="AE183"/>
      <c r="AF183"/>
      <c r="AH183"/>
      <c r="AI183"/>
    </row>
    <row r="184" spans="1:35" s="2" customFormat="1" x14ac:dyDescent="0.25">
      <c r="A184"/>
      <c r="B184"/>
      <c r="C184"/>
      <c r="D184"/>
      <c r="F184"/>
      <c r="G184"/>
      <c r="I184"/>
      <c r="J184"/>
      <c r="L184"/>
      <c r="M184"/>
      <c r="N184"/>
      <c r="P184"/>
      <c r="Q184"/>
      <c r="R184"/>
      <c r="T184" s="20">
        <v>72</v>
      </c>
      <c r="U184" s="212"/>
      <c r="V184" s="212">
        <f>+'[4]Autres enveloppes'!$V$6*'RB PFI 2026-2027'!T184</f>
        <v>81864</v>
      </c>
      <c r="W184" s="212">
        <f>+'[4]Autres enveloppes'!$V$7*'RB PFI 2026-2027'!T184</f>
        <v>20520</v>
      </c>
      <c r="X184" s="212">
        <f>+'[4]Autres enveloppes'!$V$8*'RB PFI 2026-2027'!T184</f>
        <v>81864</v>
      </c>
      <c r="Z184"/>
      <c r="AA184"/>
      <c r="AB184"/>
      <c r="AC184"/>
      <c r="AE184"/>
      <c r="AF184"/>
      <c r="AH184"/>
      <c r="AI184"/>
    </row>
    <row r="185" spans="1:35" s="2" customFormat="1" x14ac:dyDescent="0.25">
      <c r="A185"/>
      <c r="B185"/>
      <c r="C185"/>
      <c r="D185"/>
      <c r="F185"/>
      <c r="G185"/>
      <c r="I185"/>
      <c r="J185"/>
      <c r="L185"/>
      <c r="M185"/>
      <c r="N185"/>
      <c r="P185"/>
      <c r="Q185"/>
      <c r="R185"/>
      <c r="T185" s="20">
        <v>73</v>
      </c>
      <c r="U185" s="212"/>
      <c r="V185" s="212">
        <f>+'[4]Autres enveloppes'!$V$6*'RB PFI 2026-2027'!T185</f>
        <v>83001</v>
      </c>
      <c r="W185" s="212">
        <f>+'[4]Autres enveloppes'!$V$7*'RB PFI 2026-2027'!T185</f>
        <v>20805</v>
      </c>
      <c r="X185" s="212">
        <f>+'[4]Autres enveloppes'!$V$8*'RB PFI 2026-2027'!T185</f>
        <v>83001</v>
      </c>
      <c r="Z185"/>
      <c r="AA185"/>
      <c r="AB185"/>
      <c r="AC185"/>
      <c r="AE185"/>
      <c r="AF185"/>
      <c r="AH185"/>
      <c r="AI185"/>
    </row>
    <row r="186" spans="1:35" s="2" customFormat="1" x14ac:dyDescent="0.25">
      <c r="A186"/>
      <c r="B186"/>
      <c r="C186"/>
      <c r="D186"/>
      <c r="F186"/>
      <c r="G186"/>
      <c r="I186"/>
      <c r="J186"/>
      <c r="L186"/>
      <c r="M186"/>
      <c r="N186"/>
      <c r="P186"/>
      <c r="Q186"/>
      <c r="R186"/>
      <c r="T186" s="20">
        <v>74</v>
      </c>
      <c r="U186" s="212"/>
      <c r="V186" s="212">
        <f>+'[4]Autres enveloppes'!$V$6*'RB PFI 2026-2027'!T186</f>
        <v>84138</v>
      </c>
      <c r="W186" s="212">
        <f>+'[4]Autres enveloppes'!$V$7*'RB PFI 2026-2027'!T186</f>
        <v>21090</v>
      </c>
      <c r="X186" s="212">
        <f>+'[4]Autres enveloppes'!$V$8*'RB PFI 2026-2027'!T186</f>
        <v>84138</v>
      </c>
      <c r="Z186"/>
      <c r="AA186"/>
      <c r="AB186"/>
      <c r="AC186"/>
      <c r="AE186"/>
      <c r="AF186"/>
      <c r="AH186"/>
      <c r="AI186"/>
    </row>
    <row r="187" spans="1:35" s="2" customFormat="1" x14ac:dyDescent="0.25">
      <c r="A187"/>
      <c r="B187"/>
      <c r="C187"/>
      <c r="D187"/>
      <c r="F187"/>
      <c r="G187"/>
      <c r="I187"/>
      <c r="J187"/>
      <c r="L187"/>
      <c r="M187"/>
      <c r="N187"/>
      <c r="P187"/>
      <c r="Q187"/>
      <c r="R187"/>
      <c r="T187" s="20">
        <v>75</v>
      </c>
      <c r="U187" s="212"/>
      <c r="V187" s="212">
        <f>+'[4]Autres enveloppes'!$V$6*'RB PFI 2026-2027'!T187</f>
        <v>85275</v>
      </c>
      <c r="W187" s="212">
        <f>+'[4]Autres enveloppes'!$V$7*'RB PFI 2026-2027'!T187</f>
        <v>21375</v>
      </c>
      <c r="X187" s="212">
        <f>+'[4]Autres enveloppes'!$V$8*'RB PFI 2026-2027'!T187</f>
        <v>85275</v>
      </c>
      <c r="Z187"/>
      <c r="AA187"/>
      <c r="AB187"/>
      <c r="AC187"/>
      <c r="AE187"/>
      <c r="AF187"/>
      <c r="AH187"/>
      <c r="AI187"/>
    </row>
    <row r="188" spans="1:35" s="2" customFormat="1" x14ac:dyDescent="0.25">
      <c r="A188"/>
      <c r="B188"/>
      <c r="C188"/>
      <c r="D188"/>
      <c r="F188"/>
      <c r="G188"/>
      <c r="I188"/>
      <c r="J188"/>
      <c r="L188"/>
      <c r="M188"/>
      <c r="N188"/>
      <c r="P188"/>
      <c r="Q188"/>
      <c r="R188"/>
      <c r="T188" s="20">
        <v>76</v>
      </c>
      <c r="U188" s="212"/>
      <c r="V188" s="212">
        <f>+'[4]Autres enveloppes'!$V$6*'RB PFI 2026-2027'!T188</f>
        <v>86412</v>
      </c>
      <c r="W188" s="212">
        <f>+'[4]Autres enveloppes'!$V$7*'RB PFI 2026-2027'!T188</f>
        <v>21660</v>
      </c>
      <c r="X188" s="212">
        <f>+'[4]Autres enveloppes'!$V$8*'RB PFI 2026-2027'!T188</f>
        <v>86412</v>
      </c>
      <c r="Z188"/>
      <c r="AA188"/>
      <c r="AB188"/>
      <c r="AC188"/>
      <c r="AE188"/>
      <c r="AF188"/>
      <c r="AH188"/>
      <c r="AI188"/>
    </row>
    <row r="189" spans="1:35" s="2" customFormat="1" x14ac:dyDescent="0.25">
      <c r="A189"/>
      <c r="B189"/>
      <c r="C189"/>
      <c r="D189"/>
      <c r="F189"/>
      <c r="G189"/>
      <c r="I189"/>
      <c r="J189"/>
      <c r="L189"/>
      <c r="M189"/>
      <c r="N189"/>
      <c r="P189"/>
      <c r="Q189"/>
      <c r="R189"/>
      <c r="T189" s="20">
        <v>77</v>
      </c>
      <c r="U189" s="212"/>
      <c r="V189" s="212">
        <f>+'[4]Autres enveloppes'!$V$6*'RB PFI 2026-2027'!T189</f>
        <v>87549</v>
      </c>
      <c r="W189" s="212">
        <f>+'[4]Autres enveloppes'!$V$7*'RB PFI 2026-2027'!T189</f>
        <v>21945</v>
      </c>
      <c r="X189" s="212">
        <f>+'[4]Autres enveloppes'!$V$8*'RB PFI 2026-2027'!T189</f>
        <v>87549</v>
      </c>
      <c r="Z189"/>
      <c r="AA189"/>
      <c r="AB189"/>
      <c r="AC189"/>
      <c r="AE189"/>
      <c r="AF189"/>
      <c r="AH189"/>
      <c r="AI189"/>
    </row>
    <row r="190" spans="1:35" s="2" customFormat="1" x14ac:dyDescent="0.25">
      <c r="A190"/>
      <c r="B190"/>
      <c r="C190"/>
      <c r="D190"/>
      <c r="F190"/>
      <c r="G190"/>
      <c r="I190"/>
      <c r="J190"/>
      <c r="L190"/>
      <c r="M190"/>
      <c r="N190"/>
      <c r="P190"/>
      <c r="Q190"/>
      <c r="R190"/>
      <c r="T190" s="20">
        <v>78</v>
      </c>
      <c r="U190" s="212"/>
      <c r="V190" s="212">
        <f>+'[4]Autres enveloppes'!$V$6*'RB PFI 2026-2027'!T190</f>
        <v>88686</v>
      </c>
      <c r="W190" s="212">
        <f>+'[4]Autres enveloppes'!$V$7*'RB PFI 2026-2027'!T190</f>
        <v>22230</v>
      </c>
      <c r="X190" s="212">
        <f>+'[4]Autres enveloppes'!$V$8*'RB PFI 2026-2027'!T190</f>
        <v>88686</v>
      </c>
      <c r="Z190"/>
      <c r="AA190"/>
      <c r="AB190"/>
      <c r="AC190"/>
      <c r="AE190"/>
      <c r="AF190"/>
      <c r="AH190"/>
      <c r="AI190"/>
    </row>
    <row r="191" spans="1:35" s="2" customFormat="1" x14ac:dyDescent="0.25">
      <c r="A191"/>
      <c r="B191"/>
      <c r="C191"/>
      <c r="D191"/>
      <c r="F191"/>
      <c r="G191"/>
      <c r="I191"/>
      <c r="J191"/>
      <c r="L191"/>
      <c r="M191"/>
      <c r="N191"/>
      <c r="P191"/>
      <c r="Q191"/>
      <c r="R191"/>
      <c r="T191" s="20">
        <v>79</v>
      </c>
      <c r="U191" s="212"/>
      <c r="V191" s="212">
        <f>+'[4]Autres enveloppes'!$V$6*'RB PFI 2026-2027'!T191</f>
        <v>89823</v>
      </c>
      <c r="W191" s="212">
        <f>+'[4]Autres enveloppes'!$V$7*'RB PFI 2026-2027'!T191</f>
        <v>22515</v>
      </c>
      <c r="X191" s="212">
        <f>+'[4]Autres enveloppes'!$V$8*'RB PFI 2026-2027'!T191</f>
        <v>89823</v>
      </c>
      <c r="Z191"/>
      <c r="AA191"/>
      <c r="AB191"/>
      <c r="AC191"/>
      <c r="AE191"/>
      <c r="AF191"/>
      <c r="AH191"/>
      <c r="AI191"/>
    </row>
    <row r="192" spans="1:35" s="2" customFormat="1" x14ac:dyDescent="0.25">
      <c r="A192"/>
      <c r="B192"/>
      <c r="C192"/>
      <c r="D192"/>
      <c r="F192"/>
      <c r="G192"/>
      <c r="I192"/>
      <c r="J192"/>
      <c r="L192"/>
      <c r="M192"/>
      <c r="N192"/>
      <c r="P192"/>
      <c r="Q192"/>
      <c r="R192"/>
      <c r="T192" s="20">
        <v>80</v>
      </c>
      <c r="U192" s="212"/>
      <c r="V192" s="212">
        <f>+'[4]Autres enveloppes'!$V$6*'RB PFI 2026-2027'!T192</f>
        <v>90960</v>
      </c>
      <c r="W192" s="212">
        <f>+'[4]Autres enveloppes'!$V$7*'RB PFI 2026-2027'!T192</f>
        <v>22800</v>
      </c>
      <c r="X192" s="212">
        <f>+'[4]Autres enveloppes'!$V$8*'RB PFI 2026-2027'!T192</f>
        <v>90960</v>
      </c>
      <c r="Z192"/>
      <c r="AA192"/>
      <c r="AB192"/>
      <c r="AC192"/>
      <c r="AE192"/>
      <c r="AF192"/>
      <c r="AH192"/>
      <c r="AI192"/>
    </row>
    <row r="193" spans="1:35" s="2" customFormat="1" x14ac:dyDescent="0.25">
      <c r="A193"/>
      <c r="B193"/>
      <c r="C193"/>
      <c r="D193"/>
      <c r="F193"/>
      <c r="G193"/>
      <c r="I193"/>
      <c r="J193"/>
      <c r="L193"/>
      <c r="M193"/>
      <c r="N193"/>
      <c r="P193"/>
      <c r="Q193"/>
      <c r="R193"/>
      <c r="T193" s="20">
        <v>81</v>
      </c>
      <c r="U193" s="232"/>
      <c r="V193" s="212">
        <f>+'[4]Autres enveloppes'!$V$6*'RB PFI 2026-2027'!T193</f>
        <v>92097</v>
      </c>
      <c r="W193" s="212">
        <f>+'[4]Autres enveloppes'!$V$7*'RB PFI 2026-2027'!T193</f>
        <v>23085</v>
      </c>
      <c r="X193" s="212">
        <f>+'[4]Autres enveloppes'!$V$8*'RB PFI 2026-2027'!T193</f>
        <v>92097</v>
      </c>
      <c r="Z193"/>
      <c r="AA193"/>
      <c r="AB193"/>
      <c r="AC193"/>
      <c r="AE193"/>
      <c r="AF193"/>
      <c r="AH193"/>
      <c r="AI193"/>
    </row>
    <row r="194" spans="1:35" s="2" customFormat="1" x14ac:dyDescent="0.25">
      <c r="A194"/>
      <c r="B194"/>
      <c r="C194"/>
      <c r="D194"/>
      <c r="F194"/>
      <c r="G194"/>
      <c r="I194"/>
      <c r="J194"/>
      <c r="L194"/>
      <c r="M194"/>
      <c r="N194"/>
      <c r="P194"/>
      <c r="Q194"/>
      <c r="R194"/>
      <c r="T194" s="20">
        <v>82</v>
      </c>
      <c r="U194" s="232"/>
      <c r="V194" s="212">
        <f>+'[4]Autres enveloppes'!$V$6*'RB PFI 2026-2027'!T194</f>
        <v>93234</v>
      </c>
      <c r="W194" s="212">
        <f>+'[4]Autres enveloppes'!$V$7*'RB PFI 2026-2027'!T194</f>
        <v>23370</v>
      </c>
      <c r="X194" s="212">
        <f>+'[4]Autres enveloppes'!$V$8*'RB PFI 2026-2027'!T194</f>
        <v>93234</v>
      </c>
      <c r="Z194"/>
      <c r="AA194"/>
      <c r="AB194"/>
      <c r="AC194"/>
      <c r="AE194"/>
      <c r="AF194"/>
      <c r="AH194"/>
      <c r="AI194"/>
    </row>
    <row r="195" spans="1:35" s="2" customFormat="1" x14ac:dyDescent="0.25">
      <c r="A195"/>
      <c r="B195"/>
      <c r="C195"/>
      <c r="D195"/>
      <c r="F195"/>
      <c r="G195"/>
      <c r="I195"/>
      <c r="J195"/>
      <c r="L195"/>
      <c r="M195"/>
      <c r="N195"/>
      <c r="P195"/>
      <c r="Q195"/>
      <c r="R195"/>
      <c r="T195" s="20">
        <v>83</v>
      </c>
      <c r="U195" s="232"/>
      <c r="V195" s="212">
        <f>+'[4]Autres enveloppes'!$V$6*'RB PFI 2026-2027'!T195</f>
        <v>94371</v>
      </c>
      <c r="W195" s="212">
        <f>+'[4]Autres enveloppes'!$V$7*'RB PFI 2026-2027'!T195</f>
        <v>23655</v>
      </c>
      <c r="X195" s="212">
        <f>+'[4]Autres enveloppes'!$V$8*'RB PFI 2026-2027'!T195</f>
        <v>94371</v>
      </c>
      <c r="Z195"/>
      <c r="AA195"/>
      <c r="AB195"/>
      <c r="AC195"/>
      <c r="AE195"/>
      <c r="AF195"/>
      <c r="AH195"/>
      <c r="AI195"/>
    </row>
    <row r="196" spans="1:35" s="2" customFormat="1" x14ac:dyDescent="0.25">
      <c r="A196"/>
      <c r="B196"/>
      <c r="C196"/>
      <c r="D196"/>
      <c r="F196"/>
      <c r="G196"/>
      <c r="I196"/>
      <c r="J196"/>
      <c r="L196"/>
      <c r="M196"/>
      <c r="N196"/>
      <c r="P196"/>
      <c r="Q196"/>
      <c r="R196"/>
      <c r="T196" s="20">
        <v>84</v>
      </c>
      <c r="U196" s="232"/>
      <c r="V196" s="212">
        <f>+'[4]Autres enveloppes'!$V$6*'RB PFI 2026-2027'!T196</f>
        <v>95508</v>
      </c>
      <c r="W196" s="212">
        <f>+'[4]Autres enveloppes'!$V$7*'RB PFI 2026-2027'!T196</f>
        <v>23940</v>
      </c>
      <c r="X196" s="212">
        <f>+'[4]Autres enveloppes'!$V$8*'RB PFI 2026-2027'!T196</f>
        <v>95508</v>
      </c>
      <c r="Z196"/>
      <c r="AA196"/>
      <c r="AB196"/>
      <c r="AC196"/>
      <c r="AE196"/>
      <c r="AF196"/>
      <c r="AH196"/>
      <c r="AI196"/>
    </row>
    <row r="197" spans="1:35" s="2" customFormat="1" x14ac:dyDescent="0.25">
      <c r="A197"/>
      <c r="B197"/>
      <c r="C197"/>
      <c r="D197"/>
      <c r="F197"/>
      <c r="G197"/>
      <c r="I197"/>
      <c r="J197"/>
      <c r="L197"/>
      <c r="M197"/>
      <c r="N197"/>
      <c r="P197"/>
      <c r="Q197"/>
      <c r="R197"/>
      <c r="T197" s="20">
        <v>85</v>
      </c>
      <c r="U197" s="232"/>
      <c r="V197" s="212">
        <f>+'[4]Autres enveloppes'!$V$6*'RB PFI 2026-2027'!T197</f>
        <v>96645</v>
      </c>
      <c r="W197" s="212">
        <f>+'[4]Autres enveloppes'!$V$7*'RB PFI 2026-2027'!T197</f>
        <v>24225</v>
      </c>
      <c r="X197" s="212">
        <f>+'[4]Autres enveloppes'!$V$8*'RB PFI 2026-2027'!T197</f>
        <v>96645</v>
      </c>
      <c r="Z197"/>
      <c r="AA197"/>
      <c r="AB197"/>
      <c r="AC197"/>
      <c r="AE197"/>
      <c r="AF197"/>
      <c r="AH197"/>
      <c r="AI197"/>
    </row>
    <row r="198" spans="1:35" s="2" customFormat="1" x14ac:dyDescent="0.25">
      <c r="A198"/>
      <c r="B198"/>
      <c r="C198"/>
      <c r="D198"/>
      <c r="F198"/>
      <c r="G198"/>
      <c r="I198"/>
      <c r="J198"/>
      <c r="L198"/>
      <c r="M198"/>
      <c r="N198"/>
      <c r="P198"/>
      <c r="Q198"/>
      <c r="R198"/>
      <c r="T198" s="20">
        <v>86</v>
      </c>
      <c r="U198" s="232"/>
      <c r="V198" s="212">
        <f>+'[4]Autres enveloppes'!$V$6*'RB PFI 2026-2027'!T198</f>
        <v>97782</v>
      </c>
      <c r="W198" s="212">
        <f>+'[4]Autres enveloppes'!$V$7*'RB PFI 2026-2027'!T198</f>
        <v>24510</v>
      </c>
      <c r="X198" s="212">
        <f>+'[4]Autres enveloppes'!$V$8*'RB PFI 2026-2027'!T198</f>
        <v>97782</v>
      </c>
      <c r="Z198"/>
      <c r="AA198"/>
      <c r="AB198"/>
      <c r="AC198"/>
      <c r="AE198"/>
      <c r="AF198"/>
      <c r="AH198"/>
      <c r="AI198"/>
    </row>
    <row r="199" spans="1:35" s="2" customFormat="1" x14ac:dyDescent="0.25">
      <c r="A199"/>
      <c r="B199"/>
      <c r="C199"/>
      <c r="D199"/>
      <c r="F199"/>
      <c r="G199"/>
      <c r="I199"/>
      <c r="J199"/>
      <c r="L199"/>
      <c r="M199"/>
      <c r="N199"/>
      <c r="P199"/>
      <c r="Q199"/>
      <c r="R199"/>
      <c r="T199" s="20">
        <v>87</v>
      </c>
      <c r="U199" s="232"/>
      <c r="V199" s="212">
        <f>+'[4]Autres enveloppes'!$V$6*'RB PFI 2026-2027'!T199</f>
        <v>98919</v>
      </c>
      <c r="W199" s="212">
        <f>+'[4]Autres enveloppes'!$V$7*'RB PFI 2026-2027'!T199</f>
        <v>24795</v>
      </c>
      <c r="X199" s="212">
        <f>+'[4]Autres enveloppes'!$V$8*'RB PFI 2026-2027'!T199</f>
        <v>98919</v>
      </c>
      <c r="Z199"/>
      <c r="AA199"/>
      <c r="AB199"/>
      <c r="AC199"/>
      <c r="AE199"/>
      <c r="AF199"/>
      <c r="AH199"/>
      <c r="AI199"/>
    </row>
    <row r="200" spans="1:35" s="2" customFormat="1" x14ac:dyDescent="0.25">
      <c r="A200"/>
      <c r="B200"/>
      <c r="C200"/>
      <c r="D200"/>
      <c r="F200"/>
      <c r="G200"/>
      <c r="I200"/>
      <c r="J200"/>
      <c r="L200"/>
      <c r="M200"/>
      <c r="N200"/>
      <c r="P200"/>
      <c r="Q200"/>
      <c r="R200"/>
      <c r="T200" s="20">
        <v>88</v>
      </c>
      <c r="U200" s="232"/>
      <c r="V200" s="212">
        <f>+'[4]Autres enveloppes'!$V$6*'RB PFI 2026-2027'!T200</f>
        <v>100056</v>
      </c>
      <c r="W200" s="212">
        <f>+'[4]Autres enveloppes'!$V$7*'RB PFI 2026-2027'!T200</f>
        <v>25080</v>
      </c>
      <c r="X200" s="212">
        <f>+'[4]Autres enveloppes'!$V$8*'RB PFI 2026-2027'!T200</f>
        <v>100056</v>
      </c>
      <c r="Z200"/>
      <c r="AA200"/>
      <c r="AB200"/>
      <c r="AC200"/>
      <c r="AE200"/>
      <c r="AF200"/>
      <c r="AH200"/>
      <c r="AI200"/>
    </row>
    <row r="201" spans="1:35" s="2" customFormat="1" x14ac:dyDescent="0.25">
      <c r="A201"/>
      <c r="B201"/>
      <c r="C201"/>
      <c r="D201"/>
      <c r="F201"/>
      <c r="G201"/>
      <c r="I201"/>
      <c r="J201"/>
      <c r="L201"/>
      <c r="M201"/>
      <c r="N201"/>
      <c r="P201"/>
      <c r="Q201"/>
      <c r="R201"/>
      <c r="T201" s="20">
        <v>89</v>
      </c>
      <c r="U201" s="232"/>
      <c r="V201" s="212">
        <f>+'[4]Autres enveloppes'!$V$6*'RB PFI 2026-2027'!T201</f>
        <v>101193</v>
      </c>
      <c r="W201" s="212">
        <f>+'[4]Autres enveloppes'!$V$7*'RB PFI 2026-2027'!T201</f>
        <v>25365</v>
      </c>
      <c r="X201" s="212">
        <f>+'[4]Autres enveloppes'!$V$8*'RB PFI 2026-2027'!T201</f>
        <v>101193</v>
      </c>
      <c r="Z201"/>
      <c r="AA201"/>
      <c r="AB201"/>
      <c r="AC201"/>
      <c r="AE201"/>
      <c r="AF201"/>
      <c r="AH201"/>
      <c r="AI201"/>
    </row>
    <row r="202" spans="1:35" s="2" customFormat="1" x14ac:dyDescent="0.25">
      <c r="A202"/>
      <c r="B202"/>
      <c r="C202"/>
      <c r="D202"/>
      <c r="F202"/>
      <c r="G202"/>
      <c r="I202"/>
      <c r="J202"/>
      <c r="L202"/>
      <c r="M202"/>
      <c r="N202"/>
      <c r="P202"/>
      <c r="Q202"/>
      <c r="R202"/>
      <c r="T202" s="20">
        <v>90</v>
      </c>
      <c r="U202" s="232"/>
      <c r="V202" s="212">
        <f>+'[4]Autres enveloppes'!$V$6*'RB PFI 2026-2027'!T202</f>
        <v>102330</v>
      </c>
      <c r="W202" s="212">
        <f>+'[4]Autres enveloppes'!$V$7*'RB PFI 2026-2027'!T202</f>
        <v>25650</v>
      </c>
      <c r="X202" s="212">
        <f>+'[4]Autres enveloppes'!$V$8*'RB PFI 2026-2027'!T202</f>
        <v>102330</v>
      </c>
      <c r="Z202"/>
      <c r="AA202"/>
      <c r="AB202"/>
      <c r="AC202"/>
      <c r="AE202"/>
      <c r="AF202"/>
      <c r="AH202"/>
      <c r="AI202"/>
    </row>
    <row r="203" spans="1:35" s="2" customFormat="1" x14ac:dyDescent="0.25">
      <c r="A203"/>
      <c r="B203"/>
      <c r="C203"/>
      <c r="D203"/>
      <c r="F203"/>
      <c r="G203"/>
      <c r="I203"/>
      <c r="J203"/>
      <c r="L203"/>
      <c r="M203"/>
      <c r="N203"/>
      <c r="P203"/>
      <c r="Q203"/>
      <c r="R203"/>
      <c r="T203" s="20">
        <v>91</v>
      </c>
      <c r="U203" s="232"/>
      <c r="V203" s="212">
        <f>+'[4]Autres enveloppes'!$V$6*'RB PFI 2026-2027'!T203</f>
        <v>103467</v>
      </c>
      <c r="W203" s="212">
        <f>+'[4]Autres enveloppes'!$V$7*'RB PFI 2026-2027'!T203</f>
        <v>25935</v>
      </c>
      <c r="X203" s="212">
        <f>+'[4]Autres enveloppes'!$V$8*'RB PFI 2026-2027'!T203</f>
        <v>103467</v>
      </c>
      <c r="Z203"/>
      <c r="AA203"/>
      <c r="AB203"/>
      <c r="AC203"/>
      <c r="AE203"/>
      <c r="AF203"/>
      <c r="AH203"/>
      <c r="AI203"/>
    </row>
    <row r="204" spans="1:35" s="2" customFormat="1" x14ac:dyDescent="0.25">
      <c r="A204"/>
      <c r="B204"/>
      <c r="C204"/>
      <c r="D204"/>
      <c r="F204"/>
      <c r="G204"/>
      <c r="I204"/>
      <c r="J204"/>
      <c r="L204"/>
      <c r="M204"/>
      <c r="N204"/>
      <c r="P204"/>
      <c r="Q204"/>
      <c r="R204"/>
      <c r="T204" s="20">
        <v>92</v>
      </c>
      <c r="U204" s="232"/>
      <c r="V204" s="212">
        <f>+'[4]Autres enveloppes'!$V$6*'RB PFI 2026-2027'!T204</f>
        <v>104604</v>
      </c>
      <c r="W204" s="212">
        <f>+'[4]Autres enveloppes'!$V$7*'RB PFI 2026-2027'!T204</f>
        <v>26220</v>
      </c>
      <c r="X204" s="212">
        <f>+'[4]Autres enveloppes'!$V$8*'RB PFI 2026-2027'!T204</f>
        <v>104604</v>
      </c>
      <c r="Z204"/>
      <c r="AA204"/>
      <c r="AB204"/>
      <c r="AC204"/>
      <c r="AE204"/>
      <c r="AF204"/>
      <c r="AH204"/>
      <c r="AI204"/>
    </row>
    <row r="205" spans="1:35" s="2" customFormat="1" x14ac:dyDescent="0.25">
      <c r="A205"/>
      <c r="B205"/>
      <c r="C205"/>
      <c r="D205"/>
      <c r="F205"/>
      <c r="G205"/>
      <c r="I205"/>
      <c r="J205"/>
      <c r="L205"/>
      <c r="M205"/>
      <c r="N205"/>
      <c r="P205"/>
      <c r="Q205"/>
      <c r="R205"/>
      <c r="T205" s="20">
        <v>93</v>
      </c>
      <c r="U205" s="232"/>
      <c r="V205" s="212">
        <f>+'[4]Autres enveloppes'!$V$6*'RB PFI 2026-2027'!T205</f>
        <v>105741</v>
      </c>
      <c r="W205" s="212">
        <f>+'[4]Autres enveloppes'!$V$7*'RB PFI 2026-2027'!T205</f>
        <v>26505</v>
      </c>
      <c r="X205" s="212">
        <f>+'[4]Autres enveloppes'!$V$8*'RB PFI 2026-2027'!T205</f>
        <v>105741</v>
      </c>
      <c r="Z205"/>
      <c r="AA205"/>
      <c r="AB205"/>
      <c r="AC205"/>
      <c r="AE205"/>
      <c r="AF205"/>
      <c r="AH205"/>
      <c r="AI205"/>
    </row>
    <row r="206" spans="1:35" s="2" customFormat="1" x14ac:dyDescent="0.25">
      <c r="A206"/>
      <c r="B206"/>
      <c r="C206"/>
      <c r="D206"/>
      <c r="F206"/>
      <c r="G206"/>
      <c r="I206"/>
      <c r="J206"/>
      <c r="L206"/>
      <c r="M206"/>
      <c r="N206"/>
      <c r="P206"/>
      <c r="Q206"/>
      <c r="R206"/>
      <c r="T206" s="20">
        <v>94</v>
      </c>
      <c r="U206" s="232"/>
      <c r="V206" s="212">
        <f>+'[4]Autres enveloppes'!$V$6*'RB PFI 2026-2027'!T206</f>
        <v>106878</v>
      </c>
      <c r="W206" s="212">
        <f>+'[4]Autres enveloppes'!$V$7*'RB PFI 2026-2027'!T206</f>
        <v>26790</v>
      </c>
      <c r="X206" s="212">
        <f>+'[4]Autres enveloppes'!$V$8*'RB PFI 2026-2027'!T206</f>
        <v>106878</v>
      </c>
      <c r="Z206"/>
      <c r="AA206"/>
      <c r="AB206"/>
      <c r="AC206"/>
      <c r="AE206"/>
      <c r="AF206"/>
      <c r="AH206"/>
      <c r="AI206"/>
    </row>
    <row r="207" spans="1:35" s="2" customFormat="1" x14ac:dyDescent="0.25">
      <c r="A207"/>
      <c r="B207"/>
      <c r="C207"/>
      <c r="D207"/>
      <c r="F207"/>
      <c r="G207"/>
      <c r="I207"/>
      <c r="J207"/>
      <c r="L207"/>
      <c r="M207"/>
      <c r="N207"/>
      <c r="P207"/>
      <c r="Q207"/>
      <c r="R207"/>
      <c r="T207" s="20">
        <v>95</v>
      </c>
      <c r="U207" s="232"/>
      <c r="V207" s="212">
        <f>+'[4]Autres enveloppes'!$V$6*'RB PFI 2026-2027'!T207</f>
        <v>108015</v>
      </c>
      <c r="W207" s="212">
        <f>+'[4]Autres enveloppes'!$V$7*'RB PFI 2026-2027'!T207</f>
        <v>27075</v>
      </c>
      <c r="X207" s="212">
        <f>+'[4]Autres enveloppes'!$V$8*'RB PFI 2026-2027'!T207</f>
        <v>108015</v>
      </c>
      <c r="Z207"/>
      <c r="AA207"/>
      <c r="AB207"/>
      <c r="AC207"/>
      <c r="AE207"/>
      <c r="AF207"/>
      <c r="AH207"/>
      <c r="AI207"/>
    </row>
    <row r="208" spans="1:35" s="2" customFormat="1" x14ac:dyDescent="0.25">
      <c r="A208"/>
      <c r="B208"/>
      <c r="C208"/>
      <c r="D208"/>
      <c r="F208"/>
      <c r="G208"/>
      <c r="I208"/>
      <c r="J208"/>
      <c r="L208"/>
      <c r="M208"/>
      <c r="N208"/>
      <c r="P208"/>
      <c r="Q208"/>
      <c r="R208"/>
      <c r="T208" s="20">
        <v>96</v>
      </c>
      <c r="U208" s="232"/>
      <c r="V208" s="212">
        <f>+'[4]Autres enveloppes'!$V$6*'RB PFI 2026-2027'!T208</f>
        <v>109152</v>
      </c>
      <c r="W208" s="212">
        <f>+'[4]Autres enveloppes'!$V$7*'RB PFI 2026-2027'!T208</f>
        <v>27360</v>
      </c>
      <c r="X208" s="212">
        <f>+'[4]Autres enveloppes'!$V$8*'RB PFI 2026-2027'!T208</f>
        <v>109152</v>
      </c>
      <c r="Z208"/>
      <c r="AA208"/>
      <c r="AB208"/>
      <c r="AC208"/>
      <c r="AE208"/>
      <c r="AF208"/>
      <c r="AH208"/>
      <c r="AI208"/>
    </row>
    <row r="209" spans="1:35" s="2" customFormat="1" x14ac:dyDescent="0.25">
      <c r="A209"/>
      <c r="B209"/>
      <c r="C209"/>
      <c r="D209"/>
      <c r="F209"/>
      <c r="G209"/>
      <c r="I209"/>
      <c r="J209"/>
      <c r="L209"/>
      <c r="M209"/>
      <c r="N209"/>
      <c r="P209"/>
      <c r="Q209"/>
      <c r="R209"/>
      <c r="T209" s="20">
        <v>97</v>
      </c>
      <c r="U209" s="232"/>
      <c r="V209" s="212">
        <f>+'[4]Autres enveloppes'!$V$6*'RB PFI 2026-2027'!T209</f>
        <v>110289</v>
      </c>
      <c r="W209" s="212">
        <f>+'[4]Autres enveloppes'!$V$7*'RB PFI 2026-2027'!T209</f>
        <v>27645</v>
      </c>
      <c r="X209" s="212">
        <f>+'[4]Autres enveloppes'!$V$8*'RB PFI 2026-2027'!T209</f>
        <v>110289</v>
      </c>
      <c r="Z209"/>
      <c r="AA209"/>
      <c r="AB209"/>
      <c r="AC209"/>
      <c r="AE209"/>
      <c r="AF209"/>
      <c r="AH209"/>
      <c r="AI209"/>
    </row>
    <row r="210" spans="1:35" s="2" customFormat="1" x14ac:dyDescent="0.25">
      <c r="A210"/>
      <c r="B210"/>
      <c r="C210"/>
      <c r="D210"/>
      <c r="F210"/>
      <c r="G210"/>
      <c r="I210"/>
      <c r="J210"/>
      <c r="L210"/>
      <c r="M210"/>
      <c r="N210"/>
      <c r="P210"/>
      <c r="Q210"/>
      <c r="R210"/>
      <c r="T210" s="20">
        <v>98</v>
      </c>
      <c r="U210" s="232"/>
      <c r="V210" s="212">
        <f>+'[4]Autres enveloppes'!$V$6*'RB PFI 2026-2027'!T210</f>
        <v>111426</v>
      </c>
      <c r="W210" s="212">
        <f>+'[4]Autres enveloppes'!$V$7*'RB PFI 2026-2027'!T210</f>
        <v>27930</v>
      </c>
      <c r="X210" s="212">
        <f>+'[4]Autres enveloppes'!$V$8*'RB PFI 2026-2027'!T210</f>
        <v>111426</v>
      </c>
      <c r="Z210"/>
      <c r="AA210"/>
      <c r="AB210"/>
      <c r="AC210"/>
      <c r="AE210"/>
      <c r="AF210"/>
      <c r="AH210"/>
      <c r="AI210"/>
    </row>
    <row r="211" spans="1:35" s="2" customFormat="1" x14ac:dyDescent="0.25">
      <c r="A211"/>
      <c r="B211"/>
      <c r="C211"/>
      <c r="D211"/>
      <c r="F211"/>
      <c r="G211"/>
      <c r="I211"/>
      <c r="J211"/>
      <c r="L211"/>
      <c r="M211"/>
      <c r="N211"/>
      <c r="P211"/>
      <c r="Q211"/>
      <c r="R211"/>
      <c r="T211" s="20">
        <v>99</v>
      </c>
      <c r="U211" s="232"/>
      <c r="V211" s="212">
        <f>+'[4]Autres enveloppes'!$V$6*'RB PFI 2026-2027'!T211</f>
        <v>112563</v>
      </c>
      <c r="W211" s="212">
        <f>+'[4]Autres enveloppes'!$V$7*'RB PFI 2026-2027'!T211</f>
        <v>28215</v>
      </c>
      <c r="X211" s="212">
        <f>+'[4]Autres enveloppes'!$V$8*'RB PFI 2026-2027'!T211</f>
        <v>112563</v>
      </c>
      <c r="Z211"/>
      <c r="AA211"/>
      <c r="AB211"/>
      <c r="AC211"/>
      <c r="AE211"/>
      <c r="AF211"/>
      <c r="AH211"/>
      <c r="AI211"/>
    </row>
    <row r="212" spans="1:35" s="2" customFormat="1" x14ac:dyDescent="0.25">
      <c r="A212"/>
      <c r="B212"/>
      <c r="C212"/>
      <c r="D212"/>
      <c r="F212"/>
      <c r="G212"/>
      <c r="I212"/>
      <c r="J212"/>
      <c r="L212"/>
      <c r="M212"/>
      <c r="N212"/>
      <c r="P212"/>
      <c r="Q212"/>
      <c r="R212"/>
      <c r="T212" s="20">
        <v>100</v>
      </c>
      <c r="U212" s="232"/>
      <c r="V212" s="212">
        <f>+'[4]Autres enveloppes'!$V$6*'RB PFI 2026-2027'!T212</f>
        <v>113700</v>
      </c>
      <c r="W212" s="212">
        <f>+'[4]Autres enveloppes'!$V$7*'RB PFI 2026-2027'!T212</f>
        <v>28500</v>
      </c>
      <c r="X212" s="212">
        <f>+'[4]Autres enveloppes'!$V$8*'RB PFI 2026-2027'!T212</f>
        <v>113700</v>
      </c>
      <c r="Z212"/>
      <c r="AA212"/>
      <c r="AB212"/>
      <c r="AC212"/>
      <c r="AE212"/>
      <c r="AF212"/>
      <c r="AH212"/>
      <c r="AI212"/>
    </row>
    <row r="213" spans="1:35" s="2" customFormat="1" x14ac:dyDescent="0.25">
      <c r="A213"/>
      <c r="B213"/>
      <c r="C213"/>
      <c r="D213"/>
      <c r="F213"/>
      <c r="G213"/>
      <c r="I213"/>
      <c r="J213"/>
      <c r="L213"/>
      <c r="M213"/>
      <c r="N213"/>
      <c r="P213"/>
      <c r="Q213"/>
      <c r="R213"/>
      <c r="T213" s="20">
        <v>101</v>
      </c>
      <c r="U213" s="36"/>
      <c r="V213" s="212"/>
      <c r="W213" s="212"/>
      <c r="X213" s="212"/>
      <c r="Z213"/>
      <c r="AA213"/>
      <c r="AB213"/>
      <c r="AC213"/>
      <c r="AE213"/>
      <c r="AF213"/>
      <c r="AH213"/>
      <c r="AI213"/>
    </row>
    <row r="214" spans="1:35" s="2" customFormat="1" x14ac:dyDescent="0.25">
      <c r="A214"/>
      <c r="B214"/>
      <c r="C214"/>
      <c r="D214"/>
      <c r="F214"/>
      <c r="G214"/>
      <c r="I214"/>
      <c r="J214"/>
      <c r="L214"/>
      <c r="M214"/>
      <c r="N214"/>
      <c r="P214"/>
      <c r="Q214"/>
      <c r="R214"/>
      <c r="T214" s="20">
        <v>102</v>
      </c>
      <c r="U214" s="36"/>
      <c r="V214" s="212"/>
      <c r="W214" s="212"/>
      <c r="X214" s="212"/>
      <c r="Z214"/>
      <c r="AA214"/>
      <c r="AB214"/>
      <c r="AC214"/>
      <c r="AE214"/>
      <c r="AF214"/>
      <c r="AH214"/>
      <c r="AI214"/>
    </row>
    <row r="215" spans="1:35" s="2" customFormat="1" x14ac:dyDescent="0.25">
      <c r="A215"/>
      <c r="B215"/>
      <c r="C215"/>
      <c r="D215"/>
      <c r="F215"/>
      <c r="G215"/>
      <c r="I215"/>
      <c r="J215"/>
      <c r="L215"/>
      <c r="M215"/>
      <c r="N215"/>
      <c r="P215"/>
      <c r="Q215"/>
      <c r="R215"/>
      <c r="T215" s="20">
        <v>103</v>
      </c>
      <c r="U215" s="36"/>
      <c r="V215" s="36"/>
      <c r="W215" s="36"/>
      <c r="X215" s="212"/>
      <c r="Z215"/>
      <c r="AA215"/>
      <c r="AB215"/>
      <c r="AC215"/>
      <c r="AE215"/>
      <c r="AF215"/>
      <c r="AH215"/>
      <c r="AI215"/>
    </row>
    <row r="216" spans="1:35" s="2" customFormat="1" x14ac:dyDescent="0.25">
      <c r="A216"/>
      <c r="B216"/>
      <c r="C216"/>
      <c r="D216"/>
      <c r="F216"/>
      <c r="G216"/>
      <c r="I216"/>
      <c r="J216"/>
      <c r="L216"/>
      <c r="M216"/>
      <c r="N216"/>
      <c r="P216"/>
      <c r="Q216"/>
      <c r="R216"/>
      <c r="T216" s="20">
        <v>104</v>
      </c>
      <c r="U216" s="36"/>
      <c r="V216" s="36"/>
      <c r="W216" s="36"/>
      <c r="X216" s="212"/>
      <c r="Z216"/>
      <c r="AA216"/>
      <c r="AB216"/>
      <c r="AC216"/>
      <c r="AE216"/>
      <c r="AF216"/>
      <c r="AH216"/>
      <c r="AI216"/>
    </row>
    <row r="217" spans="1:35" s="2" customFormat="1" x14ac:dyDescent="0.25">
      <c r="A217"/>
      <c r="B217"/>
      <c r="C217"/>
      <c r="D217"/>
      <c r="F217"/>
      <c r="G217"/>
      <c r="I217"/>
      <c r="J217"/>
      <c r="L217"/>
      <c r="M217"/>
      <c r="N217"/>
      <c r="P217"/>
      <c r="Q217"/>
      <c r="R217"/>
      <c r="T217" s="20">
        <v>105</v>
      </c>
      <c r="U217" s="36"/>
      <c r="V217" s="36"/>
      <c r="W217" s="36"/>
      <c r="X217" s="36"/>
      <c r="Z217"/>
      <c r="AA217"/>
      <c r="AB217"/>
      <c r="AC217"/>
      <c r="AE217"/>
      <c r="AF217"/>
      <c r="AH217"/>
      <c r="AI217"/>
    </row>
    <row r="218" spans="1:35" s="2" customFormat="1" x14ac:dyDescent="0.25">
      <c r="A218"/>
      <c r="B218"/>
      <c r="C218"/>
      <c r="D218"/>
      <c r="F218"/>
      <c r="G218"/>
      <c r="I218"/>
      <c r="J218"/>
      <c r="L218"/>
      <c r="M218"/>
      <c r="N218"/>
      <c r="P218"/>
      <c r="Q218"/>
      <c r="R218"/>
      <c r="T218" s="20">
        <v>106</v>
      </c>
      <c r="U218" s="36"/>
      <c r="V218" s="36"/>
      <c r="W218" s="36"/>
      <c r="X218" s="36"/>
      <c r="Z218"/>
      <c r="AA218"/>
      <c r="AB218"/>
      <c r="AC218"/>
      <c r="AE218"/>
      <c r="AF218"/>
      <c r="AH218"/>
      <c r="AI218"/>
    </row>
    <row r="219" spans="1:35" s="2" customFormat="1" x14ac:dyDescent="0.25">
      <c r="A219"/>
      <c r="B219"/>
      <c r="C219"/>
      <c r="D219"/>
      <c r="F219"/>
      <c r="G219"/>
      <c r="I219"/>
      <c r="J219"/>
      <c r="L219"/>
      <c r="M219"/>
      <c r="N219"/>
      <c r="P219"/>
      <c r="Q219"/>
      <c r="R219"/>
      <c r="T219" s="20">
        <v>107</v>
      </c>
      <c r="U219" s="36"/>
      <c r="V219" s="36"/>
      <c r="W219" s="36"/>
      <c r="X219" s="36"/>
      <c r="Z219"/>
      <c r="AA219"/>
      <c r="AB219"/>
      <c r="AC219"/>
      <c r="AE219"/>
      <c r="AF219"/>
      <c r="AH219"/>
      <c r="AI219"/>
    </row>
    <row r="220" spans="1:35" s="2" customFormat="1" x14ac:dyDescent="0.25">
      <c r="A220"/>
      <c r="B220"/>
      <c r="C220"/>
      <c r="D220"/>
      <c r="F220"/>
      <c r="G220"/>
      <c r="I220"/>
      <c r="J220"/>
      <c r="L220"/>
      <c r="M220"/>
      <c r="N220"/>
      <c r="P220"/>
      <c r="Q220"/>
      <c r="R220"/>
      <c r="T220" s="20">
        <v>108</v>
      </c>
      <c r="U220" s="36"/>
      <c r="V220" s="36"/>
      <c r="W220" s="36"/>
      <c r="X220" s="36"/>
      <c r="Z220"/>
      <c r="AA220"/>
      <c r="AB220"/>
      <c r="AC220"/>
      <c r="AE220"/>
      <c r="AF220"/>
      <c r="AH220"/>
      <c r="AI220"/>
    </row>
    <row r="221" spans="1:35" s="2" customFormat="1" x14ac:dyDescent="0.25">
      <c r="A221"/>
      <c r="B221"/>
      <c r="C221"/>
      <c r="D221"/>
      <c r="F221"/>
      <c r="G221"/>
      <c r="I221"/>
      <c r="J221"/>
      <c r="L221"/>
      <c r="M221"/>
      <c r="N221"/>
      <c r="P221"/>
      <c r="Q221"/>
      <c r="R221"/>
      <c r="T221" s="20">
        <v>109</v>
      </c>
      <c r="U221" s="36"/>
      <c r="V221" s="36"/>
      <c r="W221" s="36"/>
      <c r="X221" s="36"/>
      <c r="Z221"/>
      <c r="AA221"/>
      <c r="AB221"/>
      <c r="AC221"/>
      <c r="AE221"/>
      <c r="AF221"/>
      <c r="AH221"/>
      <c r="AI221"/>
    </row>
    <row r="222" spans="1:35" s="2" customFormat="1" x14ac:dyDescent="0.25">
      <c r="A222"/>
      <c r="B222"/>
      <c r="C222"/>
      <c r="D222"/>
      <c r="F222"/>
      <c r="G222"/>
      <c r="I222"/>
      <c r="J222"/>
      <c r="L222"/>
      <c r="M222"/>
      <c r="N222"/>
      <c r="P222"/>
      <c r="Q222"/>
      <c r="R222"/>
      <c r="T222" s="20">
        <v>110</v>
      </c>
      <c r="U222" s="36"/>
      <c r="V222" s="36"/>
      <c r="W222" s="36"/>
      <c r="X222" s="36"/>
      <c r="Z222"/>
      <c r="AA222"/>
      <c r="AB222"/>
      <c r="AC222"/>
      <c r="AE222"/>
      <c r="AF222"/>
      <c r="AH222"/>
      <c r="AI222"/>
    </row>
    <row r="223" spans="1:35" s="2" customFormat="1" x14ac:dyDescent="0.25">
      <c r="A223"/>
      <c r="B223"/>
      <c r="C223"/>
      <c r="D223"/>
      <c r="F223"/>
      <c r="G223"/>
      <c r="I223"/>
      <c r="J223"/>
      <c r="L223"/>
      <c r="M223"/>
      <c r="N223"/>
      <c r="P223"/>
      <c r="Q223"/>
      <c r="R223"/>
      <c r="T223" s="20">
        <v>111</v>
      </c>
      <c r="U223" s="36"/>
      <c r="V223" s="36"/>
      <c r="W223" s="36"/>
      <c r="X223" s="36"/>
      <c r="Z223"/>
      <c r="AA223"/>
      <c r="AB223"/>
      <c r="AC223"/>
      <c r="AE223"/>
      <c r="AF223"/>
      <c r="AH223"/>
      <c r="AI223"/>
    </row>
    <row r="224" spans="1:35" s="2" customFormat="1" x14ac:dyDescent="0.25">
      <c r="A224"/>
      <c r="B224"/>
      <c r="C224"/>
      <c r="D224"/>
      <c r="F224"/>
      <c r="G224"/>
      <c r="I224"/>
      <c r="J224"/>
      <c r="L224"/>
      <c r="M224"/>
      <c r="N224"/>
      <c r="P224"/>
      <c r="Q224"/>
      <c r="R224"/>
      <c r="T224" s="20">
        <v>112</v>
      </c>
      <c r="U224" s="36"/>
      <c r="V224" s="36"/>
      <c r="W224" s="36"/>
      <c r="X224" s="36"/>
      <c r="Z224"/>
      <c r="AA224"/>
      <c r="AB224"/>
      <c r="AC224"/>
      <c r="AE224"/>
      <c r="AF224"/>
      <c r="AH224"/>
      <c r="AI224"/>
    </row>
    <row r="225" spans="1:35" s="2" customFormat="1" x14ac:dyDescent="0.25">
      <c r="A225"/>
      <c r="B225"/>
      <c r="C225"/>
      <c r="D225"/>
      <c r="F225"/>
      <c r="G225"/>
      <c r="I225"/>
      <c r="J225"/>
      <c r="L225"/>
      <c r="M225"/>
      <c r="N225"/>
      <c r="P225"/>
      <c r="Q225"/>
      <c r="R225"/>
      <c r="T225" s="20">
        <v>113</v>
      </c>
      <c r="U225" s="36"/>
      <c r="V225" s="36"/>
      <c r="W225" s="36"/>
      <c r="X225" s="36"/>
      <c r="Z225"/>
      <c r="AA225"/>
      <c r="AB225"/>
      <c r="AC225"/>
      <c r="AE225"/>
      <c r="AF225"/>
      <c r="AH225"/>
      <c r="AI225"/>
    </row>
    <row r="226" spans="1:35" s="2" customFormat="1" x14ac:dyDescent="0.25">
      <c r="A226"/>
      <c r="B226"/>
      <c r="C226"/>
      <c r="D226"/>
      <c r="F226"/>
      <c r="G226"/>
      <c r="I226"/>
      <c r="J226"/>
      <c r="L226"/>
      <c r="M226"/>
      <c r="N226"/>
      <c r="P226"/>
      <c r="Q226"/>
      <c r="R226"/>
      <c r="T226" s="20">
        <v>114</v>
      </c>
      <c r="U226" s="36"/>
      <c r="V226" s="36"/>
      <c r="W226" s="36"/>
      <c r="X226" s="36"/>
      <c r="Z226"/>
      <c r="AA226"/>
      <c r="AB226"/>
      <c r="AC226"/>
      <c r="AE226"/>
      <c r="AF226"/>
      <c r="AH226"/>
      <c r="AI226"/>
    </row>
    <row r="227" spans="1:35" s="2" customFormat="1" x14ac:dyDescent="0.25">
      <c r="A227"/>
      <c r="B227"/>
      <c r="C227"/>
      <c r="D227"/>
      <c r="F227"/>
      <c r="G227"/>
      <c r="I227"/>
      <c r="J227"/>
      <c r="L227"/>
      <c r="M227"/>
      <c r="N227"/>
      <c r="P227"/>
      <c r="Q227"/>
      <c r="R227"/>
      <c r="T227" s="20">
        <v>115</v>
      </c>
      <c r="U227" s="36"/>
      <c r="V227" s="36"/>
      <c r="W227" s="36"/>
      <c r="X227" s="36"/>
      <c r="Z227"/>
      <c r="AA227"/>
      <c r="AB227"/>
      <c r="AC227"/>
      <c r="AE227"/>
      <c r="AF227"/>
      <c r="AH227"/>
      <c r="AI227"/>
    </row>
    <row r="228" spans="1:35" s="2" customFormat="1" x14ac:dyDescent="0.25">
      <c r="A228"/>
      <c r="B228"/>
      <c r="C228"/>
      <c r="D228"/>
      <c r="F228"/>
      <c r="G228"/>
      <c r="I228"/>
      <c r="J228"/>
      <c r="L228"/>
      <c r="M228"/>
      <c r="N228"/>
      <c r="P228"/>
      <c r="Q228"/>
      <c r="R228"/>
      <c r="T228" s="20">
        <v>116</v>
      </c>
      <c r="U228" s="36"/>
      <c r="V228" s="36"/>
      <c r="W228" s="36"/>
      <c r="X228" s="36"/>
      <c r="Z228"/>
      <c r="AA228"/>
      <c r="AB228"/>
      <c r="AC228"/>
      <c r="AE228"/>
      <c r="AF228"/>
      <c r="AH228"/>
      <c r="AI228"/>
    </row>
    <row r="229" spans="1:35" s="2" customFormat="1" x14ac:dyDescent="0.25">
      <c r="A229"/>
      <c r="B229"/>
      <c r="C229"/>
      <c r="D229"/>
      <c r="F229"/>
      <c r="G229"/>
      <c r="I229"/>
      <c r="J229"/>
      <c r="L229"/>
      <c r="M229"/>
      <c r="N229"/>
      <c r="P229"/>
      <c r="Q229"/>
      <c r="R229"/>
      <c r="T229" s="20">
        <v>117</v>
      </c>
      <c r="U229" s="36"/>
      <c r="V229" s="36"/>
      <c r="W229" s="36"/>
      <c r="X229" s="36"/>
      <c r="Z229"/>
      <c r="AA229"/>
      <c r="AB229"/>
      <c r="AC229"/>
      <c r="AE229"/>
      <c r="AF229"/>
      <c r="AH229"/>
      <c r="AI229"/>
    </row>
    <row r="230" spans="1:35" s="2" customFormat="1" x14ac:dyDescent="0.25">
      <c r="A230"/>
      <c r="B230"/>
      <c r="C230"/>
      <c r="D230"/>
      <c r="F230"/>
      <c r="G230"/>
      <c r="I230"/>
      <c r="J230"/>
      <c r="L230"/>
      <c r="M230"/>
      <c r="N230"/>
      <c r="P230"/>
      <c r="Q230"/>
      <c r="R230"/>
      <c r="T230" s="20">
        <v>118</v>
      </c>
      <c r="U230" s="36"/>
      <c r="V230" s="36"/>
      <c r="W230" s="36"/>
      <c r="X230" s="36"/>
      <c r="Z230"/>
      <c r="AA230"/>
      <c r="AB230"/>
      <c r="AC230"/>
      <c r="AE230"/>
      <c r="AF230"/>
      <c r="AH230"/>
      <c r="AI230"/>
    </row>
    <row r="231" spans="1:35" s="2" customFormat="1" x14ac:dyDescent="0.25">
      <c r="A231"/>
      <c r="B231"/>
      <c r="C231"/>
      <c r="D231"/>
      <c r="F231"/>
      <c r="G231"/>
      <c r="I231"/>
      <c r="J231"/>
      <c r="L231"/>
      <c r="M231"/>
      <c r="N231"/>
      <c r="P231"/>
      <c r="Q231"/>
      <c r="R231"/>
      <c r="T231" s="20">
        <v>119</v>
      </c>
      <c r="U231" s="36"/>
      <c r="V231" s="36"/>
      <c r="W231" s="36"/>
      <c r="X231" s="36"/>
      <c r="Z231"/>
      <c r="AA231"/>
      <c r="AB231"/>
      <c r="AC231"/>
      <c r="AE231"/>
      <c r="AF231"/>
      <c r="AH231"/>
      <c r="AI231"/>
    </row>
    <row r="232" spans="1:35" s="2" customFormat="1" x14ac:dyDescent="0.25">
      <c r="A232"/>
      <c r="B232"/>
      <c r="C232"/>
      <c r="D232"/>
      <c r="F232"/>
      <c r="G232"/>
      <c r="I232"/>
      <c r="J232"/>
      <c r="L232"/>
      <c r="M232"/>
      <c r="N232"/>
      <c r="P232"/>
      <c r="Q232"/>
      <c r="R232"/>
      <c r="T232" s="20">
        <v>120</v>
      </c>
      <c r="U232" s="36"/>
      <c r="V232" s="36"/>
      <c r="W232" s="36"/>
      <c r="X232" s="36"/>
      <c r="Z232"/>
      <c r="AA232"/>
      <c r="AB232"/>
      <c r="AC232"/>
      <c r="AE232"/>
      <c r="AF232"/>
      <c r="AH232"/>
      <c r="AI232"/>
    </row>
    <row r="233" spans="1:35" s="2" customFormat="1" x14ac:dyDescent="0.25">
      <c r="A233"/>
      <c r="B233"/>
      <c r="C233"/>
      <c r="D233"/>
      <c r="F233"/>
      <c r="G233"/>
      <c r="I233"/>
      <c r="J233"/>
      <c r="L233"/>
      <c r="M233"/>
      <c r="N233"/>
      <c r="P233"/>
      <c r="Q233"/>
      <c r="R233"/>
      <c r="T233" s="20">
        <v>121</v>
      </c>
      <c r="U233" s="36"/>
      <c r="V233" s="36"/>
      <c r="W233" s="36"/>
      <c r="X233" s="36"/>
      <c r="Z233"/>
      <c r="AA233"/>
      <c r="AB233"/>
      <c r="AC233"/>
      <c r="AE233"/>
      <c r="AF233"/>
      <c r="AH233"/>
      <c r="AI233"/>
    </row>
    <row r="234" spans="1:35" s="2" customFormat="1" x14ac:dyDescent="0.25">
      <c r="A234"/>
      <c r="B234"/>
      <c r="C234"/>
      <c r="D234"/>
      <c r="F234"/>
      <c r="G234"/>
      <c r="I234"/>
      <c r="J234"/>
      <c r="L234"/>
      <c r="M234"/>
      <c r="N234"/>
      <c r="P234"/>
      <c r="Q234"/>
      <c r="R234"/>
      <c r="T234" s="20">
        <v>122</v>
      </c>
      <c r="U234" s="36"/>
      <c r="V234" s="36"/>
      <c r="W234" s="36"/>
      <c r="X234" s="36"/>
      <c r="Z234"/>
      <c r="AA234"/>
      <c r="AB234"/>
      <c r="AC234"/>
      <c r="AE234"/>
      <c r="AF234"/>
      <c r="AH234"/>
      <c r="AI234"/>
    </row>
    <row r="235" spans="1:35" s="2" customFormat="1" x14ac:dyDescent="0.25">
      <c r="A235"/>
      <c r="B235"/>
      <c r="C235"/>
      <c r="D235"/>
      <c r="F235"/>
      <c r="G235"/>
      <c r="I235"/>
      <c r="J235"/>
      <c r="L235"/>
      <c r="M235"/>
      <c r="N235"/>
      <c r="P235"/>
      <c r="Q235"/>
      <c r="R235"/>
      <c r="T235" s="20">
        <v>123</v>
      </c>
      <c r="U235" s="36"/>
      <c r="V235" s="36"/>
      <c r="W235" s="36"/>
      <c r="X235" s="36"/>
      <c r="Z235"/>
      <c r="AA235"/>
      <c r="AB235"/>
      <c r="AC235"/>
      <c r="AE235"/>
      <c r="AF235"/>
      <c r="AH235"/>
      <c r="AI235"/>
    </row>
    <row r="236" spans="1:35" s="2" customFormat="1" x14ac:dyDescent="0.25">
      <c r="A236"/>
      <c r="B236"/>
      <c r="C236"/>
      <c r="D236"/>
      <c r="F236"/>
      <c r="G236"/>
      <c r="I236"/>
      <c r="J236"/>
      <c r="L236"/>
      <c r="M236"/>
      <c r="N236"/>
      <c r="P236"/>
      <c r="Q236"/>
      <c r="R236"/>
      <c r="T236" s="20">
        <v>124</v>
      </c>
      <c r="U236" s="36"/>
      <c r="V236" s="36"/>
      <c r="W236" s="36"/>
      <c r="X236" s="36"/>
      <c r="Z236"/>
      <c r="AA236"/>
      <c r="AB236"/>
      <c r="AC236"/>
      <c r="AE236"/>
      <c r="AF236"/>
      <c r="AH236"/>
      <c r="AI236"/>
    </row>
    <row r="237" spans="1:35" s="2" customFormat="1" x14ac:dyDescent="0.25">
      <c r="A237"/>
      <c r="B237"/>
      <c r="C237"/>
      <c r="D237"/>
      <c r="F237"/>
      <c r="G237"/>
      <c r="I237"/>
      <c r="J237"/>
      <c r="L237"/>
      <c r="M237"/>
      <c r="N237"/>
      <c r="P237"/>
      <c r="Q237"/>
      <c r="R237"/>
      <c r="T237" s="20">
        <v>125</v>
      </c>
      <c r="U237" s="36"/>
      <c r="V237" s="36"/>
      <c r="W237" s="36"/>
      <c r="X237" s="36"/>
      <c r="Z237"/>
      <c r="AA237"/>
      <c r="AB237"/>
      <c r="AC237"/>
      <c r="AE237"/>
      <c r="AF237"/>
      <c r="AH237"/>
      <c r="AI237"/>
    </row>
    <row r="238" spans="1:35" s="2" customFormat="1" x14ac:dyDescent="0.25">
      <c r="A238"/>
      <c r="B238"/>
      <c r="C238"/>
      <c r="D238"/>
      <c r="F238"/>
      <c r="G238"/>
      <c r="I238"/>
      <c r="J238"/>
      <c r="L238"/>
      <c r="M238"/>
      <c r="N238"/>
      <c r="P238"/>
      <c r="Q238"/>
      <c r="R238"/>
      <c r="T238" s="20">
        <v>126</v>
      </c>
      <c r="U238" s="36"/>
      <c r="V238" s="36"/>
      <c r="W238" s="36"/>
      <c r="X238" s="36"/>
      <c r="Z238"/>
      <c r="AA238"/>
      <c r="AB238"/>
      <c r="AC238"/>
      <c r="AE238"/>
      <c r="AF238"/>
      <c r="AH238"/>
      <c r="AI238"/>
    </row>
    <row r="239" spans="1:35" s="2" customFormat="1" x14ac:dyDescent="0.25">
      <c r="A239"/>
      <c r="B239"/>
      <c r="C239"/>
      <c r="D239"/>
      <c r="F239"/>
      <c r="G239"/>
      <c r="I239"/>
      <c r="J239"/>
      <c r="L239"/>
      <c r="M239"/>
      <c r="N239"/>
      <c r="P239"/>
      <c r="Q239"/>
      <c r="R239"/>
      <c r="T239" s="20">
        <v>127</v>
      </c>
      <c r="U239" s="36"/>
      <c r="V239" s="36"/>
      <c r="W239" s="36"/>
      <c r="X239" s="36"/>
      <c r="Z239"/>
      <c r="AA239"/>
      <c r="AB239"/>
      <c r="AC239"/>
      <c r="AE239"/>
      <c r="AF239"/>
      <c r="AH239"/>
      <c r="AI239"/>
    </row>
    <row r="240" spans="1:35" s="2" customFormat="1" x14ac:dyDescent="0.25">
      <c r="A240"/>
      <c r="B240"/>
      <c r="C240"/>
      <c r="D240"/>
      <c r="F240"/>
      <c r="G240"/>
      <c r="I240"/>
      <c r="J240"/>
      <c r="L240"/>
      <c r="M240"/>
      <c r="N240"/>
      <c r="P240"/>
      <c r="Q240"/>
      <c r="R240"/>
      <c r="T240" s="20">
        <v>128</v>
      </c>
      <c r="U240" s="36"/>
      <c r="V240" s="36"/>
      <c r="W240" s="36"/>
      <c r="X240" s="36"/>
      <c r="Z240"/>
      <c r="AA240"/>
      <c r="AB240"/>
      <c r="AC240"/>
      <c r="AE240"/>
      <c r="AF240"/>
      <c r="AH240"/>
      <c r="AI240"/>
    </row>
    <row r="241" spans="1:35" s="2" customFormat="1" x14ac:dyDescent="0.25">
      <c r="A241"/>
      <c r="B241"/>
      <c r="C241"/>
      <c r="D241"/>
      <c r="F241"/>
      <c r="G241"/>
      <c r="I241"/>
      <c r="J241"/>
      <c r="L241"/>
      <c r="M241"/>
      <c r="N241"/>
      <c r="P241"/>
      <c r="Q241"/>
      <c r="R241"/>
      <c r="T241" s="20">
        <v>129</v>
      </c>
      <c r="U241" s="36"/>
      <c r="V241" s="36"/>
      <c r="W241" s="36"/>
      <c r="X241" s="36"/>
      <c r="Z241"/>
      <c r="AA241"/>
      <c r="AB241"/>
      <c r="AC241"/>
      <c r="AE241"/>
      <c r="AF241"/>
      <c r="AH241"/>
      <c r="AI241"/>
    </row>
    <row r="242" spans="1:35" s="2" customFormat="1" x14ac:dyDescent="0.25">
      <c r="A242"/>
      <c r="B242"/>
      <c r="C242"/>
      <c r="D242"/>
      <c r="F242"/>
      <c r="G242"/>
      <c r="I242"/>
      <c r="J242"/>
      <c r="L242"/>
      <c r="M242"/>
      <c r="N242"/>
      <c r="P242"/>
      <c r="Q242"/>
      <c r="R242"/>
      <c r="T242" s="20">
        <v>130</v>
      </c>
      <c r="U242" s="36"/>
      <c r="V242" s="36"/>
      <c r="W242" s="36"/>
      <c r="X242" s="36"/>
      <c r="Z242"/>
      <c r="AA242"/>
      <c r="AB242"/>
      <c r="AC242"/>
      <c r="AE242"/>
      <c r="AF242"/>
      <c r="AH242"/>
      <c r="AI242"/>
    </row>
    <row r="243" spans="1:35" s="2" customFormat="1" x14ac:dyDescent="0.25">
      <c r="A243"/>
      <c r="B243"/>
      <c r="C243"/>
      <c r="D243"/>
      <c r="F243"/>
      <c r="G243"/>
      <c r="I243"/>
      <c r="J243"/>
      <c r="L243"/>
      <c r="M243"/>
      <c r="N243"/>
      <c r="P243"/>
      <c r="Q243"/>
      <c r="R243"/>
      <c r="T243" s="20">
        <v>131</v>
      </c>
      <c r="U243" s="36"/>
      <c r="V243" s="36"/>
      <c r="W243" s="36"/>
      <c r="X243" s="36"/>
      <c r="Z243"/>
      <c r="AA243"/>
      <c r="AB243"/>
      <c r="AC243"/>
      <c r="AE243"/>
      <c r="AF243"/>
      <c r="AH243"/>
      <c r="AI243"/>
    </row>
    <row r="244" spans="1:35" s="2" customFormat="1" x14ac:dyDescent="0.25">
      <c r="A244"/>
      <c r="B244"/>
      <c r="C244"/>
      <c r="D244"/>
      <c r="F244"/>
      <c r="G244"/>
      <c r="I244"/>
      <c r="J244"/>
      <c r="L244"/>
      <c r="M244"/>
      <c r="N244"/>
      <c r="P244"/>
      <c r="Q244"/>
      <c r="R244"/>
      <c r="T244" s="20">
        <v>132</v>
      </c>
      <c r="U244" s="36"/>
      <c r="V244" s="36"/>
      <c r="W244" s="36"/>
      <c r="X244" s="36"/>
      <c r="Z244"/>
      <c r="AA244"/>
      <c r="AB244"/>
      <c r="AC244"/>
      <c r="AE244"/>
      <c r="AF244"/>
      <c r="AH244"/>
      <c r="AI244"/>
    </row>
    <row r="245" spans="1:35" s="2" customFormat="1" x14ac:dyDescent="0.25">
      <c r="A245"/>
      <c r="B245"/>
      <c r="C245"/>
      <c r="D245"/>
      <c r="F245"/>
      <c r="G245"/>
      <c r="I245"/>
      <c r="J245"/>
      <c r="L245"/>
      <c r="M245"/>
      <c r="N245"/>
      <c r="P245"/>
      <c r="Q245"/>
      <c r="R245"/>
      <c r="T245" s="20">
        <v>133</v>
      </c>
      <c r="U245" s="36"/>
      <c r="V245" s="36"/>
      <c r="W245" s="36"/>
      <c r="X245" s="36"/>
      <c r="Z245"/>
      <c r="AA245"/>
      <c r="AB245"/>
      <c r="AC245"/>
      <c r="AE245"/>
      <c r="AF245"/>
      <c r="AH245"/>
      <c r="AI245"/>
    </row>
    <row r="246" spans="1:35" s="2" customFormat="1" x14ac:dyDescent="0.25">
      <c r="A246"/>
      <c r="B246"/>
      <c r="C246"/>
      <c r="D246"/>
      <c r="F246"/>
      <c r="G246"/>
      <c r="I246"/>
      <c r="J246"/>
      <c r="L246"/>
      <c r="M246"/>
      <c r="N246"/>
      <c r="P246"/>
      <c r="Q246"/>
      <c r="R246"/>
      <c r="T246" s="20">
        <v>134</v>
      </c>
      <c r="U246" s="36"/>
      <c r="V246" s="36"/>
      <c r="W246" s="36"/>
      <c r="X246" s="36"/>
      <c r="Z246"/>
      <c r="AA246"/>
      <c r="AB246"/>
      <c r="AC246"/>
      <c r="AE246"/>
      <c r="AF246"/>
      <c r="AH246"/>
      <c r="AI246"/>
    </row>
    <row r="247" spans="1:35" s="2" customFormat="1" x14ac:dyDescent="0.25">
      <c r="A247"/>
      <c r="B247"/>
      <c r="C247"/>
      <c r="D247"/>
      <c r="F247"/>
      <c r="G247"/>
      <c r="I247"/>
      <c r="J247"/>
      <c r="L247"/>
      <c r="M247"/>
      <c r="N247"/>
      <c r="P247"/>
      <c r="Q247"/>
      <c r="R247"/>
      <c r="T247" s="20">
        <v>135</v>
      </c>
      <c r="U247" s="36"/>
      <c r="V247" s="36"/>
      <c r="W247" s="36"/>
      <c r="X247" s="36"/>
      <c r="Z247"/>
      <c r="AA247"/>
      <c r="AB247"/>
      <c r="AC247"/>
      <c r="AE247"/>
      <c r="AF247"/>
      <c r="AH247"/>
      <c r="AI247"/>
    </row>
    <row r="248" spans="1:35" s="2" customFormat="1" x14ac:dyDescent="0.25">
      <c r="A248"/>
      <c r="B248"/>
      <c r="C248"/>
      <c r="D248"/>
      <c r="F248"/>
      <c r="G248"/>
      <c r="I248"/>
      <c r="J248"/>
      <c r="L248"/>
      <c r="M248"/>
      <c r="N248"/>
      <c r="P248"/>
      <c r="Q248"/>
      <c r="R248"/>
      <c r="T248" s="20">
        <v>136</v>
      </c>
      <c r="U248" s="36"/>
      <c r="V248" s="36"/>
      <c r="W248" s="36"/>
      <c r="X248" s="36"/>
      <c r="Z248"/>
      <c r="AA248"/>
      <c r="AB248"/>
      <c r="AC248"/>
      <c r="AE248"/>
      <c r="AF248"/>
      <c r="AH248"/>
      <c r="AI248"/>
    </row>
    <row r="249" spans="1:35" s="2" customFormat="1" x14ac:dyDescent="0.25">
      <c r="A249"/>
      <c r="B249"/>
      <c r="C249"/>
      <c r="D249"/>
      <c r="F249"/>
      <c r="G249"/>
      <c r="I249"/>
      <c r="J249"/>
      <c r="L249"/>
      <c r="M249"/>
      <c r="N249"/>
      <c r="P249"/>
      <c r="Q249"/>
      <c r="R249"/>
      <c r="T249" s="20">
        <v>137</v>
      </c>
      <c r="U249" s="36"/>
      <c r="V249" s="36"/>
      <c r="W249" s="36"/>
      <c r="X249" s="36"/>
      <c r="Z249"/>
      <c r="AA249"/>
      <c r="AB249"/>
      <c r="AC249"/>
      <c r="AE249"/>
      <c r="AF249"/>
      <c r="AH249"/>
      <c r="AI249"/>
    </row>
    <row r="250" spans="1:35" s="2" customFormat="1" x14ac:dyDescent="0.25">
      <c r="A250"/>
      <c r="B250"/>
      <c r="C250"/>
      <c r="D250"/>
      <c r="F250"/>
      <c r="G250"/>
      <c r="I250"/>
      <c r="J250"/>
      <c r="L250"/>
      <c r="M250"/>
      <c r="N250"/>
      <c r="P250"/>
      <c r="Q250"/>
      <c r="R250"/>
      <c r="T250" s="20">
        <v>138</v>
      </c>
      <c r="U250" s="36"/>
      <c r="V250" s="36"/>
      <c r="W250" s="36"/>
      <c r="X250" s="36"/>
      <c r="Z250"/>
      <c r="AA250"/>
      <c r="AB250"/>
      <c r="AC250"/>
      <c r="AE250"/>
      <c r="AF250"/>
      <c r="AH250"/>
      <c r="AI250"/>
    </row>
    <row r="251" spans="1:35" s="2" customFormat="1" x14ac:dyDescent="0.25">
      <c r="A251"/>
      <c r="B251"/>
      <c r="C251"/>
      <c r="D251"/>
      <c r="F251"/>
      <c r="G251"/>
      <c r="I251"/>
      <c r="J251"/>
      <c r="L251"/>
      <c r="M251"/>
      <c r="N251"/>
      <c r="P251"/>
      <c r="Q251"/>
      <c r="R251"/>
      <c r="T251" s="20">
        <v>139</v>
      </c>
      <c r="U251" s="36"/>
      <c r="V251" s="36"/>
      <c r="W251" s="36"/>
      <c r="X251" s="36"/>
      <c r="Z251"/>
      <c r="AA251"/>
      <c r="AB251"/>
      <c r="AC251"/>
      <c r="AE251"/>
      <c r="AF251"/>
      <c r="AH251"/>
      <c r="AI251"/>
    </row>
    <row r="252" spans="1:35" s="2" customFormat="1" x14ac:dyDescent="0.25">
      <c r="A252"/>
      <c r="B252"/>
      <c r="C252"/>
      <c r="D252"/>
      <c r="F252"/>
      <c r="G252"/>
      <c r="I252"/>
      <c r="J252"/>
      <c r="L252"/>
      <c r="M252"/>
      <c r="N252"/>
      <c r="P252"/>
      <c r="Q252"/>
      <c r="R252"/>
      <c r="T252" s="20">
        <v>140</v>
      </c>
      <c r="U252" s="36"/>
      <c r="V252" s="36"/>
      <c r="W252" s="36"/>
      <c r="X252" s="36"/>
      <c r="Z252"/>
      <c r="AA252"/>
      <c r="AB252"/>
      <c r="AC252"/>
      <c r="AE252"/>
      <c r="AF252"/>
      <c r="AH252"/>
      <c r="AI252"/>
    </row>
    <row r="253" spans="1:35" s="2" customFormat="1" x14ac:dyDescent="0.25">
      <c r="A253"/>
      <c r="B253"/>
      <c r="C253"/>
      <c r="D253"/>
      <c r="F253"/>
      <c r="G253"/>
      <c r="I253"/>
      <c r="J253"/>
      <c r="L253"/>
      <c r="M253"/>
      <c r="N253"/>
      <c r="P253"/>
      <c r="Q253"/>
      <c r="R253"/>
      <c r="T253" s="20">
        <v>141</v>
      </c>
      <c r="U253" s="36"/>
      <c r="V253" s="36"/>
      <c r="W253" s="36"/>
      <c r="X253" s="36"/>
      <c r="Z253"/>
      <c r="AA253"/>
      <c r="AB253"/>
      <c r="AC253"/>
      <c r="AE253"/>
      <c r="AF253"/>
      <c r="AH253"/>
      <c r="AI253"/>
    </row>
    <row r="254" spans="1:35" s="2" customFormat="1" x14ac:dyDescent="0.25">
      <c r="A254"/>
      <c r="B254"/>
      <c r="C254"/>
      <c r="D254"/>
      <c r="F254"/>
      <c r="G254"/>
      <c r="I254"/>
      <c r="J254"/>
      <c r="L254"/>
      <c r="M254"/>
      <c r="N254"/>
      <c r="P254"/>
      <c r="Q254"/>
      <c r="R254"/>
      <c r="T254" s="20">
        <v>142</v>
      </c>
      <c r="U254" s="36"/>
      <c r="V254" s="36"/>
      <c r="W254" s="36"/>
      <c r="X254" s="36"/>
      <c r="Z254"/>
      <c r="AA254"/>
      <c r="AB254"/>
      <c r="AC254"/>
      <c r="AE254"/>
      <c r="AF254"/>
      <c r="AH254"/>
      <c r="AI254"/>
    </row>
    <row r="255" spans="1:35" s="2" customFormat="1" x14ac:dyDescent="0.25">
      <c r="A255"/>
      <c r="B255"/>
      <c r="C255"/>
      <c r="D255"/>
      <c r="F255"/>
      <c r="G255"/>
      <c r="I255"/>
      <c r="J255"/>
      <c r="L255"/>
      <c r="M255"/>
      <c r="N255"/>
      <c r="P255"/>
      <c r="Q255"/>
      <c r="R255"/>
      <c r="T255" s="20">
        <v>143</v>
      </c>
      <c r="U255" s="36"/>
      <c r="V255" s="36"/>
      <c r="W255" s="36"/>
      <c r="X255" s="36"/>
      <c r="Z255"/>
      <c r="AA255"/>
      <c r="AB255"/>
      <c r="AC255"/>
      <c r="AE255"/>
      <c r="AF255"/>
      <c r="AH255"/>
      <c r="AI255"/>
    </row>
    <row r="256" spans="1:35" s="2" customFormat="1" x14ac:dyDescent="0.25">
      <c r="A256"/>
      <c r="B256"/>
      <c r="C256"/>
      <c r="D256"/>
      <c r="F256"/>
      <c r="G256"/>
      <c r="I256"/>
      <c r="J256"/>
      <c r="L256"/>
      <c r="M256"/>
      <c r="N256"/>
      <c r="P256"/>
      <c r="Q256"/>
      <c r="R256"/>
      <c r="T256" s="20">
        <v>144</v>
      </c>
      <c r="U256" s="36"/>
      <c r="V256" s="36"/>
      <c r="W256" s="36"/>
      <c r="X256" s="36"/>
      <c r="Z256"/>
      <c r="AA256"/>
      <c r="AB256"/>
      <c r="AC256"/>
      <c r="AE256"/>
      <c r="AF256"/>
      <c r="AH256"/>
      <c r="AI256"/>
    </row>
    <row r="257" spans="1:35" s="2" customFormat="1" x14ac:dyDescent="0.25">
      <c r="A257"/>
      <c r="B257"/>
      <c r="C257"/>
      <c r="D257"/>
      <c r="F257"/>
      <c r="G257"/>
      <c r="I257"/>
      <c r="J257"/>
      <c r="L257"/>
      <c r="M257"/>
      <c r="N257"/>
      <c r="P257"/>
      <c r="Q257"/>
      <c r="R257"/>
      <c r="T257" s="20">
        <v>145</v>
      </c>
      <c r="U257" s="36"/>
      <c r="V257" s="36"/>
      <c r="W257" s="36"/>
      <c r="X257" s="36"/>
      <c r="Z257"/>
      <c r="AA257"/>
      <c r="AB257"/>
      <c r="AC257"/>
      <c r="AE257"/>
      <c r="AF257"/>
      <c r="AH257"/>
      <c r="AI257"/>
    </row>
    <row r="258" spans="1:35" s="2" customFormat="1" x14ac:dyDescent="0.25">
      <c r="A258"/>
      <c r="B258"/>
      <c r="C258"/>
      <c r="D258"/>
      <c r="F258"/>
      <c r="G258"/>
      <c r="I258"/>
      <c r="J258"/>
      <c r="L258"/>
      <c r="M258"/>
      <c r="N258"/>
      <c r="P258"/>
      <c r="Q258"/>
      <c r="R258"/>
      <c r="T258" s="20">
        <v>146</v>
      </c>
      <c r="U258" s="36"/>
      <c r="V258" s="36"/>
      <c r="W258" s="36"/>
      <c r="X258" s="36"/>
      <c r="Z258"/>
      <c r="AA258"/>
      <c r="AB258"/>
      <c r="AC258"/>
      <c r="AE258"/>
      <c r="AF258"/>
      <c r="AH258"/>
      <c r="AI258"/>
    </row>
    <row r="259" spans="1:35" s="2" customFormat="1" x14ac:dyDescent="0.25">
      <c r="A259"/>
      <c r="B259"/>
      <c r="C259"/>
      <c r="D259"/>
      <c r="F259"/>
      <c r="G259"/>
      <c r="I259"/>
      <c r="J259"/>
      <c r="L259"/>
      <c r="M259"/>
      <c r="N259"/>
      <c r="P259"/>
      <c r="Q259"/>
      <c r="R259"/>
      <c r="T259" s="20">
        <v>147</v>
      </c>
      <c r="U259" s="36"/>
      <c r="V259" s="36"/>
      <c r="W259" s="36"/>
      <c r="X259" s="36"/>
      <c r="Z259"/>
      <c r="AA259"/>
      <c r="AB259"/>
      <c r="AC259"/>
      <c r="AE259"/>
      <c r="AF259"/>
      <c r="AH259"/>
      <c r="AI259"/>
    </row>
    <row r="260" spans="1:35" s="2" customFormat="1" x14ac:dyDescent="0.25">
      <c r="A260"/>
      <c r="B260"/>
      <c r="C260"/>
      <c r="D260"/>
      <c r="F260"/>
      <c r="G260"/>
      <c r="I260"/>
      <c r="J260"/>
      <c r="L260"/>
      <c r="M260"/>
      <c r="N260"/>
      <c r="P260"/>
      <c r="Q260"/>
      <c r="R260"/>
      <c r="T260" s="20">
        <v>148</v>
      </c>
      <c r="U260" s="36"/>
      <c r="V260" s="36"/>
      <c r="W260" s="36"/>
      <c r="X260" s="36"/>
      <c r="Z260"/>
      <c r="AA260"/>
      <c r="AB260"/>
      <c r="AC260"/>
      <c r="AE260"/>
      <c r="AF260"/>
      <c r="AH260"/>
      <c r="AI260"/>
    </row>
    <row r="261" spans="1:35" s="2" customFormat="1" x14ac:dyDescent="0.25">
      <c r="A261"/>
      <c r="B261"/>
      <c r="C261"/>
      <c r="D261"/>
      <c r="F261"/>
      <c r="G261"/>
      <c r="I261"/>
      <c r="J261"/>
      <c r="L261"/>
      <c r="M261"/>
      <c r="N261"/>
      <c r="P261"/>
      <c r="Q261"/>
      <c r="R261"/>
      <c r="T261" s="20">
        <v>149</v>
      </c>
      <c r="U261" s="36"/>
      <c r="V261" s="36"/>
      <c r="W261" s="36"/>
      <c r="X261" s="36"/>
      <c r="Z261"/>
      <c r="AA261"/>
      <c r="AB261"/>
      <c r="AC261"/>
      <c r="AE261"/>
      <c r="AF261"/>
      <c r="AH261"/>
      <c r="AI261"/>
    </row>
    <row r="262" spans="1:35" s="2" customFormat="1" x14ac:dyDescent="0.25">
      <c r="A262"/>
      <c r="B262"/>
      <c r="C262"/>
      <c r="D262"/>
      <c r="F262"/>
      <c r="G262"/>
      <c r="I262"/>
      <c r="J262"/>
      <c r="L262"/>
      <c r="M262"/>
      <c r="N262"/>
      <c r="P262"/>
      <c r="Q262"/>
      <c r="R262"/>
      <c r="T262" s="20">
        <v>150</v>
      </c>
      <c r="U262" s="36"/>
      <c r="V262" s="36"/>
      <c r="W262" s="36"/>
      <c r="X262" s="36"/>
      <c r="Z262"/>
      <c r="AA262"/>
      <c r="AB262"/>
      <c r="AC262"/>
      <c r="AE262"/>
      <c r="AF262"/>
      <c r="AH262"/>
      <c r="AI262"/>
    </row>
    <row r="263" spans="1:35" s="2" customFormat="1" x14ac:dyDescent="0.25">
      <c r="A263"/>
      <c r="B263"/>
      <c r="C263"/>
      <c r="D263"/>
      <c r="F263"/>
      <c r="G263"/>
      <c r="I263"/>
      <c r="J263"/>
      <c r="L263"/>
      <c r="M263"/>
      <c r="N263"/>
      <c r="P263"/>
      <c r="Q263"/>
      <c r="R263"/>
      <c r="T263" s="20">
        <v>151</v>
      </c>
      <c r="U263" s="36"/>
      <c r="V263" s="36"/>
      <c r="W263" s="36"/>
      <c r="X263" s="36"/>
      <c r="Z263"/>
      <c r="AA263"/>
      <c r="AB263"/>
      <c r="AC263"/>
      <c r="AE263"/>
      <c r="AF263"/>
      <c r="AH263"/>
      <c r="AI263"/>
    </row>
    <row r="264" spans="1:35" s="2" customFormat="1" x14ac:dyDescent="0.25">
      <c r="A264"/>
      <c r="B264"/>
      <c r="C264"/>
      <c r="D264"/>
      <c r="F264"/>
      <c r="G264"/>
      <c r="I264"/>
      <c r="J264"/>
      <c r="L264"/>
      <c r="M264"/>
      <c r="N264"/>
      <c r="P264"/>
      <c r="Q264"/>
      <c r="R264"/>
      <c r="T264" s="20">
        <v>152</v>
      </c>
      <c r="U264" s="36"/>
      <c r="V264" s="36"/>
      <c r="W264" s="36"/>
      <c r="X264" s="36"/>
      <c r="Z264"/>
      <c r="AA264"/>
      <c r="AB264"/>
      <c r="AC264"/>
      <c r="AE264"/>
      <c r="AF264"/>
      <c r="AH264"/>
      <c r="AI264"/>
    </row>
    <row r="265" spans="1:35" s="2" customFormat="1" x14ac:dyDescent="0.25">
      <c r="A265"/>
      <c r="B265"/>
      <c r="C265"/>
      <c r="D265"/>
      <c r="F265"/>
      <c r="G265"/>
      <c r="I265"/>
      <c r="J265"/>
      <c r="L265"/>
      <c r="M265"/>
      <c r="N265"/>
      <c r="P265"/>
      <c r="Q265"/>
      <c r="R265"/>
      <c r="T265" s="20">
        <v>153</v>
      </c>
      <c r="U265" s="36"/>
      <c r="V265" s="36"/>
      <c r="W265" s="36"/>
      <c r="X265" s="36"/>
      <c r="Z265"/>
      <c r="AA265"/>
      <c r="AB265"/>
      <c r="AC265"/>
      <c r="AE265"/>
      <c r="AF265"/>
      <c r="AH265"/>
      <c r="AI265"/>
    </row>
    <row r="266" spans="1:35" s="2" customFormat="1" x14ac:dyDescent="0.25">
      <c r="A266"/>
      <c r="B266"/>
      <c r="C266"/>
      <c r="D266"/>
      <c r="F266"/>
      <c r="G266"/>
      <c r="I266"/>
      <c r="J266"/>
      <c r="L266"/>
      <c r="M266"/>
      <c r="N266"/>
      <c r="P266"/>
      <c r="Q266"/>
      <c r="R266"/>
      <c r="T266" s="20">
        <v>154</v>
      </c>
      <c r="U266" s="36"/>
      <c r="V266" s="36"/>
      <c r="W266" s="36"/>
      <c r="X266" s="36"/>
      <c r="Z266"/>
      <c r="AA266"/>
      <c r="AB266"/>
      <c r="AC266"/>
      <c r="AE266"/>
      <c r="AF266"/>
      <c r="AH266"/>
      <c r="AI266"/>
    </row>
    <row r="267" spans="1:35" s="2" customFormat="1" x14ac:dyDescent="0.25">
      <c r="A267"/>
      <c r="B267"/>
      <c r="C267"/>
      <c r="D267"/>
      <c r="F267"/>
      <c r="G267"/>
      <c r="I267"/>
      <c r="J267"/>
      <c r="L267"/>
      <c r="M267"/>
      <c r="N267"/>
      <c r="P267"/>
      <c r="Q267"/>
      <c r="R267"/>
      <c r="T267" s="20">
        <v>155</v>
      </c>
      <c r="U267" s="36"/>
      <c r="V267" s="36"/>
      <c r="W267" s="36"/>
      <c r="X267" s="36"/>
      <c r="Z267"/>
      <c r="AA267"/>
      <c r="AB267"/>
      <c r="AC267"/>
      <c r="AE267"/>
      <c r="AF267"/>
      <c r="AH267"/>
      <c r="AI267"/>
    </row>
    <row r="268" spans="1:35" s="2" customFormat="1" x14ac:dyDescent="0.25">
      <c r="A268"/>
      <c r="B268"/>
      <c r="C268"/>
      <c r="D268"/>
      <c r="F268"/>
      <c r="G268"/>
      <c r="I268"/>
      <c r="J268"/>
      <c r="L268"/>
      <c r="M268"/>
      <c r="N268"/>
      <c r="P268"/>
      <c r="Q268"/>
      <c r="R268"/>
      <c r="T268" s="20">
        <v>156</v>
      </c>
      <c r="U268" s="36"/>
      <c r="V268" s="36"/>
      <c r="W268" s="36"/>
      <c r="X268" s="36"/>
      <c r="Z268"/>
      <c r="AA268"/>
      <c r="AB268"/>
      <c r="AC268"/>
      <c r="AE268"/>
      <c r="AF268"/>
      <c r="AH268"/>
      <c r="AI268"/>
    </row>
    <row r="269" spans="1:35" s="2" customFormat="1" x14ac:dyDescent="0.25">
      <c r="A269"/>
      <c r="B269"/>
      <c r="C269"/>
      <c r="D269"/>
      <c r="F269"/>
      <c r="G269"/>
      <c r="I269"/>
      <c r="J269"/>
      <c r="L269"/>
      <c r="M269"/>
      <c r="N269"/>
      <c r="P269"/>
      <c r="Q269"/>
      <c r="R269"/>
      <c r="T269" s="20">
        <v>157</v>
      </c>
      <c r="U269" s="36"/>
      <c r="V269" s="36"/>
      <c r="W269" s="36"/>
      <c r="X269" s="36"/>
      <c r="Z269"/>
      <c r="AA269"/>
      <c r="AB269"/>
      <c r="AC269"/>
      <c r="AE269"/>
      <c r="AF269"/>
      <c r="AH269"/>
      <c r="AI269"/>
    </row>
    <row r="270" spans="1:35" s="2" customFormat="1" x14ac:dyDescent="0.25">
      <c r="A270"/>
      <c r="B270"/>
      <c r="C270"/>
      <c r="D270"/>
      <c r="F270"/>
      <c r="G270"/>
      <c r="I270"/>
      <c r="J270"/>
      <c r="L270"/>
      <c r="M270"/>
      <c r="N270"/>
      <c r="P270"/>
      <c r="Q270"/>
      <c r="R270"/>
      <c r="T270" s="20">
        <v>158</v>
      </c>
      <c r="U270" s="36"/>
      <c r="V270" s="36"/>
      <c r="W270" s="36"/>
      <c r="X270" s="36"/>
      <c r="Z270"/>
      <c r="AA270"/>
      <c r="AB270"/>
      <c r="AC270"/>
      <c r="AE270"/>
      <c r="AF270"/>
      <c r="AH270"/>
      <c r="AI270"/>
    </row>
    <row r="271" spans="1:35" s="2" customFormat="1" x14ac:dyDescent="0.25">
      <c r="A271"/>
      <c r="B271"/>
      <c r="C271"/>
      <c r="D271"/>
      <c r="F271"/>
      <c r="G271"/>
      <c r="I271"/>
      <c r="J271"/>
      <c r="L271"/>
      <c r="M271"/>
      <c r="N271"/>
      <c r="P271"/>
      <c r="Q271"/>
      <c r="R271"/>
      <c r="T271" s="20">
        <v>159</v>
      </c>
      <c r="U271" s="36"/>
      <c r="V271" s="36"/>
      <c r="W271" s="36"/>
      <c r="X271" s="36"/>
      <c r="Z271"/>
      <c r="AA271"/>
      <c r="AB271"/>
      <c r="AC271"/>
      <c r="AE271"/>
      <c r="AF271"/>
      <c r="AH271"/>
      <c r="AI271"/>
    </row>
    <row r="272" spans="1:35" s="2" customFormat="1" x14ac:dyDescent="0.25">
      <c r="A272"/>
      <c r="B272"/>
      <c r="C272"/>
      <c r="D272"/>
      <c r="F272"/>
      <c r="G272"/>
      <c r="I272"/>
      <c r="J272"/>
      <c r="L272"/>
      <c r="M272"/>
      <c r="N272"/>
      <c r="P272"/>
      <c r="Q272"/>
      <c r="R272"/>
      <c r="T272" s="20">
        <v>160</v>
      </c>
      <c r="U272" s="36"/>
      <c r="V272" s="36"/>
      <c r="W272" s="36"/>
      <c r="X272" s="36"/>
      <c r="Z272"/>
      <c r="AA272"/>
      <c r="AB272"/>
      <c r="AC272"/>
      <c r="AE272"/>
      <c r="AF272"/>
      <c r="AH272"/>
      <c r="AI272"/>
    </row>
    <row r="273" spans="1:35" s="2" customFormat="1" x14ac:dyDescent="0.25">
      <c r="A273"/>
      <c r="B273"/>
      <c r="C273"/>
      <c r="D273"/>
      <c r="F273"/>
      <c r="G273"/>
      <c r="I273"/>
      <c r="J273"/>
      <c r="L273"/>
      <c r="M273"/>
      <c r="N273"/>
      <c r="P273"/>
      <c r="Q273"/>
      <c r="R273"/>
      <c r="T273" s="20">
        <v>161</v>
      </c>
      <c r="U273" s="36"/>
      <c r="V273" s="36"/>
      <c r="W273" s="36"/>
      <c r="X273" s="36"/>
      <c r="Z273"/>
      <c r="AA273"/>
      <c r="AB273"/>
      <c r="AC273"/>
      <c r="AE273"/>
      <c r="AF273"/>
      <c r="AH273"/>
      <c r="AI273"/>
    </row>
    <row r="274" spans="1:35" s="2" customFormat="1" x14ac:dyDescent="0.25">
      <c r="A274"/>
      <c r="B274"/>
      <c r="C274"/>
      <c r="D274"/>
      <c r="F274"/>
      <c r="G274"/>
      <c r="I274"/>
      <c r="J274"/>
      <c r="L274"/>
      <c r="M274"/>
      <c r="N274"/>
      <c r="P274"/>
      <c r="Q274"/>
      <c r="R274"/>
      <c r="T274" s="20">
        <v>162</v>
      </c>
      <c r="U274" s="36"/>
      <c r="V274" s="36"/>
      <c r="W274" s="36"/>
      <c r="X274" s="36"/>
      <c r="Z274"/>
      <c r="AA274"/>
      <c r="AB274"/>
      <c r="AC274"/>
      <c r="AE274"/>
      <c r="AF274"/>
      <c r="AH274"/>
      <c r="AI274"/>
    </row>
    <row r="275" spans="1:35" s="2" customFormat="1" x14ac:dyDescent="0.25">
      <c r="A275"/>
      <c r="B275"/>
      <c r="C275"/>
      <c r="D275"/>
      <c r="F275"/>
      <c r="G275"/>
      <c r="I275"/>
      <c r="J275"/>
      <c r="L275"/>
      <c r="M275"/>
      <c r="N275"/>
      <c r="P275"/>
      <c r="Q275"/>
      <c r="R275"/>
      <c r="T275" s="20">
        <v>163</v>
      </c>
      <c r="U275" s="36"/>
      <c r="V275" s="36"/>
      <c r="W275" s="36"/>
      <c r="X275" s="36"/>
      <c r="Z275"/>
      <c r="AA275"/>
      <c r="AB275"/>
      <c r="AC275"/>
      <c r="AE275"/>
      <c r="AF275"/>
      <c r="AH275"/>
      <c r="AI275"/>
    </row>
    <row r="276" spans="1:35" s="2" customFormat="1" x14ac:dyDescent="0.25">
      <c r="A276"/>
      <c r="B276"/>
      <c r="C276"/>
      <c r="D276"/>
      <c r="F276"/>
      <c r="G276"/>
      <c r="I276"/>
      <c r="J276"/>
      <c r="L276"/>
      <c r="M276"/>
      <c r="N276"/>
      <c r="P276"/>
      <c r="Q276"/>
      <c r="R276"/>
      <c r="T276" s="20">
        <v>164</v>
      </c>
      <c r="U276" s="36"/>
      <c r="V276" s="36"/>
      <c r="W276" s="36"/>
      <c r="X276" s="36"/>
      <c r="Z276"/>
      <c r="AA276"/>
      <c r="AB276"/>
      <c r="AC276"/>
      <c r="AE276"/>
      <c r="AF276"/>
      <c r="AH276"/>
      <c r="AI276"/>
    </row>
    <row r="277" spans="1:35" s="2" customFormat="1" x14ac:dyDescent="0.25">
      <c r="A277"/>
      <c r="B277"/>
      <c r="C277"/>
      <c r="D277"/>
      <c r="F277"/>
      <c r="G277"/>
      <c r="I277"/>
      <c r="J277"/>
      <c r="L277"/>
      <c r="M277"/>
      <c r="N277"/>
      <c r="P277"/>
      <c r="Q277"/>
      <c r="R277"/>
      <c r="T277" s="20">
        <v>165</v>
      </c>
      <c r="U277" s="36"/>
      <c r="V277" s="36"/>
      <c r="W277" s="36"/>
      <c r="X277" s="36"/>
      <c r="Z277"/>
      <c r="AA277"/>
      <c r="AB277"/>
      <c r="AC277"/>
      <c r="AE277"/>
      <c r="AF277"/>
      <c r="AH277"/>
      <c r="AI277"/>
    </row>
    <row r="278" spans="1:35" s="2" customFormat="1" x14ac:dyDescent="0.25">
      <c r="A278"/>
      <c r="B278"/>
      <c r="C278"/>
      <c r="D278"/>
      <c r="F278"/>
      <c r="G278"/>
      <c r="I278"/>
      <c r="J278"/>
      <c r="L278"/>
      <c r="M278"/>
      <c r="N278"/>
      <c r="P278"/>
      <c r="Q278"/>
      <c r="R278"/>
      <c r="T278" s="20">
        <v>166</v>
      </c>
      <c r="U278" s="36"/>
      <c r="V278" s="36"/>
      <c r="W278" s="36"/>
      <c r="X278" s="36"/>
      <c r="Z278"/>
      <c r="AA278"/>
      <c r="AB278"/>
      <c r="AC278"/>
      <c r="AE278"/>
      <c r="AF278"/>
      <c r="AH278"/>
      <c r="AI278"/>
    </row>
    <row r="279" spans="1:35" s="2" customFormat="1" x14ac:dyDescent="0.25">
      <c r="A279"/>
      <c r="B279"/>
      <c r="C279"/>
      <c r="D279"/>
      <c r="F279"/>
      <c r="G279"/>
      <c r="I279"/>
      <c r="J279"/>
      <c r="L279"/>
      <c r="M279"/>
      <c r="N279"/>
      <c r="P279"/>
      <c r="Q279"/>
      <c r="R279"/>
      <c r="T279" s="20">
        <v>167</v>
      </c>
      <c r="U279" s="36"/>
      <c r="V279" s="36"/>
      <c r="W279" s="36"/>
      <c r="X279" s="36"/>
      <c r="Z279"/>
      <c r="AA279"/>
      <c r="AB279"/>
      <c r="AC279"/>
      <c r="AE279"/>
      <c r="AF279"/>
      <c r="AH279"/>
      <c r="AI279"/>
    </row>
    <row r="280" spans="1:35" s="2" customFormat="1" x14ac:dyDescent="0.25">
      <c r="A280"/>
      <c r="B280"/>
      <c r="C280"/>
      <c r="D280"/>
      <c r="F280"/>
      <c r="G280"/>
      <c r="I280"/>
      <c r="J280"/>
      <c r="L280"/>
      <c r="M280"/>
      <c r="N280"/>
      <c r="P280"/>
      <c r="Q280"/>
      <c r="R280"/>
      <c r="T280" s="20">
        <v>168</v>
      </c>
      <c r="U280" s="36"/>
      <c r="V280" s="36"/>
      <c r="W280" s="36"/>
      <c r="X280" s="36"/>
      <c r="Z280"/>
      <c r="AA280"/>
      <c r="AB280"/>
      <c r="AC280"/>
      <c r="AE280"/>
      <c r="AF280"/>
      <c r="AH280"/>
      <c r="AI280"/>
    </row>
    <row r="281" spans="1:35" s="2" customFormat="1" x14ac:dyDescent="0.25">
      <c r="A281"/>
      <c r="B281"/>
      <c r="C281"/>
      <c r="D281"/>
      <c r="F281"/>
      <c r="G281"/>
      <c r="I281"/>
      <c r="J281"/>
      <c r="L281"/>
      <c r="M281"/>
      <c r="N281"/>
      <c r="P281"/>
      <c r="Q281"/>
      <c r="R281"/>
      <c r="T281" s="20">
        <v>169</v>
      </c>
      <c r="U281" s="36"/>
      <c r="V281" s="36"/>
      <c r="W281" s="36"/>
      <c r="X281" s="36"/>
      <c r="Z281"/>
      <c r="AA281"/>
      <c r="AB281"/>
      <c r="AC281"/>
      <c r="AE281"/>
      <c r="AF281"/>
      <c r="AH281"/>
      <c r="AI281"/>
    </row>
    <row r="282" spans="1:35" s="2" customFormat="1" x14ac:dyDescent="0.25">
      <c r="A282"/>
      <c r="B282"/>
      <c r="C282"/>
      <c r="D282"/>
      <c r="F282"/>
      <c r="G282"/>
      <c r="I282"/>
      <c r="J282"/>
      <c r="L282"/>
      <c r="M282"/>
      <c r="N282"/>
      <c r="P282"/>
      <c r="Q282"/>
      <c r="R282"/>
      <c r="T282" s="20">
        <v>170</v>
      </c>
      <c r="U282" s="36"/>
      <c r="V282" s="36"/>
      <c r="W282" s="36"/>
      <c r="X282" s="36"/>
      <c r="Z282"/>
      <c r="AA282"/>
      <c r="AB282"/>
      <c r="AC282"/>
      <c r="AE282"/>
      <c r="AF282"/>
      <c r="AH282"/>
      <c r="AI282"/>
    </row>
    <row r="283" spans="1:35" s="2" customFormat="1" x14ac:dyDescent="0.25">
      <c r="A283"/>
      <c r="B283"/>
      <c r="C283"/>
      <c r="D283"/>
      <c r="F283"/>
      <c r="G283"/>
      <c r="I283"/>
      <c r="J283"/>
      <c r="L283"/>
      <c r="M283"/>
      <c r="N283"/>
      <c r="P283"/>
      <c r="Q283"/>
      <c r="R283"/>
      <c r="T283" s="20">
        <v>171</v>
      </c>
      <c r="U283" s="36"/>
      <c r="V283" s="36"/>
      <c r="W283" s="36"/>
      <c r="X283" s="36"/>
      <c r="Z283"/>
      <c r="AA283"/>
      <c r="AB283"/>
      <c r="AC283"/>
      <c r="AE283"/>
      <c r="AF283"/>
      <c r="AH283"/>
      <c r="AI283"/>
    </row>
    <row r="284" spans="1:35" s="2" customFormat="1" x14ac:dyDescent="0.25">
      <c r="A284"/>
      <c r="B284"/>
      <c r="C284"/>
      <c r="D284"/>
      <c r="F284"/>
      <c r="G284"/>
      <c r="I284"/>
      <c r="J284"/>
      <c r="L284"/>
      <c r="M284"/>
      <c r="N284"/>
      <c r="P284"/>
      <c r="Q284"/>
      <c r="R284"/>
      <c r="T284" s="20">
        <v>172</v>
      </c>
      <c r="U284" s="36"/>
      <c r="V284" s="36"/>
      <c r="W284" s="36"/>
      <c r="X284" s="36"/>
      <c r="Z284"/>
      <c r="AA284"/>
      <c r="AB284"/>
      <c r="AC284"/>
      <c r="AE284"/>
      <c r="AF284"/>
      <c r="AH284"/>
      <c r="AI284"/>
    </row>
    <row r="285" spans="1:35" s="2" customFormat="1" x14ac:dyDescent="0.25">
      <c r="A285"/>
      <c r="B285"/>
      <c r="C285"/>
      <c r="D285"/>
      <c r="F285"/>
      <c r="G285"/>
      <c r="I285"/>
      <c r="J285"/>
      <c r="L285"/>
      <c r="M285"/>
      <c r="N285"/>
      <c r="P285"/>
      <c r="Q285"/>
      <c r="R285"/>
      <c r="T285" s="20">
        <v>173</v>
      </c>
      <c r="U285" s="36"/>
      <c r="V285" s="36"/>
      <c r="W285" s="36"/>
      <c r="X285" s="36"/>
      <c r="Z285"/>
      <c r="AA285"/>
      <c r="AB285"/>
      <c r="AC285"/>
      <c r="AE285"/>
      <c r="AF285"/>
      <c r="AH285"/>
      <c r="AI285"/>
    </row>
    <row r="286" spans="1:35" s="2" customFormat="1" x14ac:dyDescent="0.25">
      <c r="A286"/>
      <c r="B286"/>
      <c r="C286"/>
      <c r="D286"/>
      <c r="F286"/>
      <c r="G286"/>
      <c r="I286"/>
      <c r="J286"/>
      <c r="L286"/>
      <c r="M286"/>
      <c r="N286"/>
      <c r="P286"/>
      <c r="Q286"/>
      <c r="R286"/>
      <c r="T286" s="20">
        <v>174</v>
      </c>
      <c r="U286" s="36"/>
      <c r="V286" s="36"/>
      <c r="W286" s="36"/>
      <c r="X286" s="36"/>
      <c r="Z286"/>
      <c r="AA286"/>
      <c r="AB286"/>
      <c r="AC286"/>
      <c r="AE286"/>
      <c r="AF286"/>
      <c r="AH286"/>
      <c r="AI286"/>
    </row>
    <row r="287" spans="1:35" s="2" customFormat="1" x14ac:dyDescent="0.25">
      <c r="A287"/>
      <c r="B287"/>
      <c r="C287"/>
      <c r="D287"/>
      <c r="F287"/>
      <c r="G287"/>
      <c r="I287"/>
      <c r="J287"/>
      <c r="L287"/>
      <c r="M287"/>
      <c r="N287"/>
      <c r="P287"/>
      <c r="Q287"/>
      <c r="R287"/>
      <c r="T287" s="20">
        <v>175</v>
      </c>
      <c r="U287" s="36"/>
      <c r="V287" s="36"/>
      <c r="W287" s="36"/>
      <c r="X287" s="36"/>
      <c r="Z287"/>
      <c r="AA287"/>
      <c r="AB287"/>
      <c r="AC287"/>
      <c r="AE287"/>
      <c r="AF287"/>
      <c r="AH287"/>
      <c r="AI287"/>
    </row>
    <row r="288" spans="1:35" s="2" customFormat="1" x14ac:dyDescent="0.25">
      <c r="A288"/>
      <c r="B288"/>
      <c r="C288"/>
      <c r="D288"/>
      <c r="F288"/>
      <c r="G288"/>
      <c r="I288"/>
      <c r="J288"/>
      <c r="L288"/>
      <c r="M288"/>
      <c r="N288"/>
      <c r="P288"/>
      <c r="Q288"/>
      <c r="R288"/>
      <c r="T288" s="20">
        <v>176</v>
      </c>
      <c r="U288" s="36"/>
      <c r="V288" s="36"/>
      <c r="W288" s="36"/>
      <c r="X288" s="36"/>
      <c r="Z288"/>
      <c r="AA288"/>
      <c r="AB288"/>
      <c r="AC288"/>
      <c r="AE288"/>
      <c r="AF288"/>
      <c r="AH288"/>
      <c r="AI288"/>
    </row>
    <row r="289" spans="1:35" s="2" customFormat="1" x14ac:dyDescent="0.25">
      <c r="A289"/>
      <c r="B289"/>
      <c r="C289"/>
      <c r="D289"/>
      <c r="F289"/>
      <c r="G289"/>
      <c r="I289"/>
      <c r="J289"/>
      <c r="L289"/>
      <c r="M289"/>
      <c r="N289"/>
      <c r="P289"/>
      <c r="Q289"/>
      <c r="R289"/>
      <c r="T289" s="20">
        <v>177</v>
      </c>
      <c r="U289" s="36"/>
      <c r="V289" s="36"/>
      <c r="W289" s="36"/>
      <c r="X289" s="36"/>
      <c r="Z289"/>
      <c r="AA289"/>
      <c r="AB289"/>
      <c r="AC289"/>
      <c r="AE289"/>
      <c r="AF289"/>
      <c r="AH289"/>
      <c r="AI289"/>
    </row>
    <row r="290" spans="1:35" s="2" customFormat="1" x14ac:dyDescent="0.25">
      <c r="A290"/>
      <c r="B290"/>
      <c r="C290"/>
      <c r="D290"/>
      <c r="F290"/>
      <c r="G290"/>
      <c r="I290"/>
      <c r="J290"/>
      <c r="L290"/>
      <c r="M290"/>
      <c r="N290"/>
      <c r="P290"/>
      <c r="Q290"/>
      <c r="R290"/>
      <c r="T290" s="20">
        <v>178</v>
      </c>
      <c r="U290" s="36"/>
      <c r="V290" s="36"/>
      <c r="W290" s="36"/>
      <c r="X290" s="36"/>
      <c r="Z290"/>
      <c r="AA290"/>
      <c r="AB290"/>
      <c r="AC290"/>
      <c r="AE290"/>
      <c r="AF290"/>
      <c r="AH290"/>
      <c r="AI290"/>
    </row>
    <row r="291" spans="1:35" s="2" customFormat="1" x14ac:dyDescent="0.25">
      <c r="A291"/>
      <c r="B291"/>
      <c r="C291"/>
      <c r="D291"/>
      <c r="F291"/>
      <c r="G291"/>
      <c r="I291"/>
      <c r="J291"/>
      <c r="L291"/>
      <c r="M291"/>
      <c r="N291"/>
      <c r="P291"/>
      <c r="Q291"/>
      <c r="R291"/>
      <c r="T291" s="20">
        <v>179</v>
      </c>
      <c r="U291" s="36"/>
      <c r="V291" s="36"/>
      <c r="W291" s="36"/>
      <c r="X291" s="36"/>
      <c r="Z291"/>
      <c r="AA291"/>
      <c r="AB291"/>
      <c r="AC291"/>
      <c r="AE291"/>
      <c r="AF291"/>
      <c r="AH291"/>
      <c r="AI291"/>
    </row>
    <row r="292" spans="1:35" s="2" customFormat="1" x14ac:dyDescent="0.25">
      <c r="A292"/>
      <c r="B292"/>
      <c r="C292"/>
      <c r="D292"/>
      <c r="F292"/>
      <c r="G292"/>
      <c r="I292"/>
      <c r="J292"/>
      <c r="L292"/>
      <c r="M292"/>
      <c r="N292"/>
      <c r="P292"/>
      <c r="Q292"/>
      <c r="R292"/>
      <c r="T292" s="20">
        <v>180</v>
      </c>
      <c r="U292" s="36"/>
      <c r="V292" s="36"/>
      <c r="W292" s="36"/>
      <c r="X292" s="36"/>
      <c r="Z292"/>
      <c r="AA292"/>
      <c r="AB292"/>
      <c r="AC292"/>
      <c r="AE292"/>
      <c r="AF292"/>
      <c r="AH292"/>
      <c r="AI292"/>
    </row>
    <row r="293" spans="1:35" s="2" customFormat="1" x14ac:dyDescent="0.25">
      <c r="A293"/>
      <c r="B293"/>
      <c r="C293"/>
      <c r="D293"/>
      <c r="F293"/>
      <c r="G293"/>
      <c r="I293"/>
      <c r="J293"/>
      <c r="L293"/>
      <c r="M293"/>
      <c r="N293"/>
      <c r="P293"/>
      <c r="Q293"/>
      <c r="R293"/>
      <c r="T293" s="20">
        <v>181</v>
      </c>
      <c r="U293" s="36"/>
      <c r="V293" s="36"/>
      <c r="W293" s="36"/>
      <c r="X293" s="36"/>
      <c r="Z293"/>
      <c r="AA293"/>
      <c r="AB293"/>
      <c r="AC293"/>
      <c r="AE293"/>
      <c r="AF293"/>
      <c r="AH293"/>
      <c r="AI293"/>
    </row>
    <row r="294" spans="1:35" s="2" customFormat="1" x14ac:dyDescent="0.25">
      <c r="A294"/>
      <c r="B294"/>
      <c r="C294"/>
      <c r="D294"/>
      <c r="F294"/>
      <c r="G294"/>
      <c r="I294"/>
      <c r="J294"/>
      <c r="L294"/>
      <c r="M294"/>
      <c r="N294"/>
      <c r="P294"/>
      <c r="Q294"/>
      <c r="R294"/>
      <c r="T294" s="20">
        <v>182</v>
      </c>
      <c r="U294" s="36"/>
      <c r="V294" s="36"/>
      <c r="W294" s="36"/>
      <c r="X294" s="36"/>
      <c r="Z294"/>
      <c r="AA294"/>
      <c r="AB294"/>
      <c r="AC294"/>
      <c r="AE294"/>
      <c r="AF294"/>
      <c r="AH294"/>
      <c r="AI294"/>
    </row>
    <row r="295" spans="1:35" s="2" customFormat="1" x14ac:dyDescent="0.25">
      <c r="A295"/>
      <c r="B295"/>
      <c r="C295"/>
      <c r="D295"/>
      <c r="F295"/>
      <c r="G295"/>
      <c r="I295"/>
      <c r="J295"/>
      <c r="L295"/>
      <c r="M295"/>
      <c r="N295"/>
      <c r="P295"/>
      <c r="Q295"/>
      <c r="R295"/>
      <c r="T295" s="20">
        <v>183</v>
      </c>
      <c r="U295" s="36"/>
      <c r="V295" s="36"/>
      <c r="W295" s="36"/>
      <c r="X295" s="36"/>
      <c r="Z295"/>
      <c r="AA295"/>
      <c r="AB295"/>
      <c r="AC295"/>
      <c r="AE295"/>
      <c r="AF295"/>
      <c r="AH295"/>
      <c r="AI295"/>
    </row>
    <row r="296" spans="1:35" s="2" customFormat="1" x14ac:dyDescent="0.25">
      <c r="A296"/>
      <c r="B296"/>
      <c r="C296"/>
      <c r="D296"/>
      <c r="F296"/>
      <c r="G296"/>
      <c r="I296"/>
      <c r="J296"/>
      <c r="L296"/>
      <c r="M296"/>
      <c r="N296"/>
      <c r="P296"/>
      <c r="Q296"/>
      <c r="R296"/>
      <c r="T296" s="20">
        <v>184</v>
      </c>
      <c r="U296" s="36"/>
      <c r="V296" s="36"/>
      <c r="W296" s="36"/>
      <c r="X296" s="36"/>
      <c r="Z296"/>
      <c r="AA296"/>
      <c r="AB296"/>
      <c r="AC296"/>
      <c r="AE296"/>
      <c r="AF296"/>
      <c r="AH296"/>
      <c r="AI296"/>
    </row>
    <row r="297" spans="1:35" s="2" customFormat="1" x14ac:dyDescent="0.25">
      <c r="A297"/>
      <c r="B297"/>
      <c r="C297"/>
      <c r="D297"/>
      <c r="F297"/>
      <c r="G297"/>
      <c r="I297"/>
      <c r="J297"/>
      <c r="L297"/>
      <c r="M297"/>
      <c r="N297"/>
      <c r="P297"/>
      <c r="Q297"/>
      <c r="R297"/>
      <c r="T297" s="20">
        <v>185</v>
      </c>
      <c r="U297" s="36"/>
      <c r="V297" s="36"/>
      <c r="W297" s="36"/>
      <c r="X297" s="36"/>
      <c r="Z297"/>
      <c r="AA297"/>
      <c r="AB297"/>
      <c r="AC297"/>
      <c r="AE297"/>
      <c r="AF297"/>
      <c r="AH297"/>
      <c r="AI297"/>
    </row>
    <row r="298" spans="1:35" s="2" customFormat="1" x14ac:dyDescent="0.25">
      <c r="A298"/>
      <c r="B298"/>
      <c r="C298"/>
      <c r="D298"/>
      <c r="F298"/>
      <c r="G298"/>
      <c r="I298"/>
      <c r="J298"/>
      <c r="L298"/>
      <c r="M298"/>
      <c r="N298"/>
      <c r="P298"/>
      <c r="Q298"/>
      <c r="R298"/>
      <c r="T298" s="20">
        <v>186</v>
      </c>
      <c r="U298" s="36"/>
      <c r="V298" s="36"/>
      <c r="W298" s="36"/>
      <c r="X298" s="36"/>
      <c r="Z298"/>
      <c r="AA298"/>
      <c r="AB298"/>
      <c r="AC298"/>
      <c r="AE298"/>
      <c r="AF298"/>
      <c r="AH298"/>
      <c r="AI298"/>
    </row>
    <row r="299" spans="1:35" s="2" customFormat="1" x14ac:dyDescent="0.25">
      <c r="A299"/>
      <c r="B299"/>
      <c r="C299"/>
      <c r="D299"/>
      <c r="F299"/>
      <c r="G299"/>
      <c r="I299"/>
      <c r="J299"/>
      <c r="L299"/>
      <c r="M299"/>
      <c r="N299"/>
      <c r="P299"/>
      <c r="Q299"/>
      <c r="R299"/>
      <c r="T299" s="20">
        <v>187</v>
      </c>
      <c r="U299" s="36"/>
      <c r="V299" s="36"/>
      <c r="W299" s="36"/>
      <c r="X299" s="36"/>
      <c r="Z299"/>
      <c r="AA299"/>
      <c r="AB299"/>
      <c r="AC299"/>
      <c r="AE299"/>
      <c r="AF299"/>
      <c r="AH299"/>
      <c r="AI299"/>
    </row>
    <row r="300" spans="1:35" s="2" customFormat="1" x14ac:dyDescent="0.25">
      <c r="A300"/>
      <c r="B300"/>
      <c r="C300"/>
      <c r="D300"/>
      <c r="F300"/>
      <c r="G300"/>
      <c r="I300"/>
      <c r="J300"/>
      <c r="L300"/>
      <c r="M300"/>
      <c r="N300"/>
      <c r="P300"/>
      <c r="Q300"/>
      <c r="R300"/>
      <c r="T300" s="20">
        <v>188</v>
      </c>
      <c r="U300" s="36"/>
      <c r="V300" s="36"/>
      <c r="W300" s="36"/>
      <c r="X300" s="36"/>
      <c r="Z300"/>
      <c r="AA300"/>
      <c r="AB300"/>
      <c r="AC300"/>
      <c r="AE300"/>
      <c r="AF300"/>
      <c r="AH300"/>
      <c r="AI300"/>
    </row>
    <row r="301" spans="1:35" s="2" customFormat="1" x14ac:dyDescent="0.25">
      <c r="A301"/>
      <c r="B301"/>
      <c r="C301"/>
      <c r="D301"/>
      <c r="F301"/>
      <c r="G301"/>
      <c r="I301"/>
      <c r="J301"/>
      <c r="L301"/>
      <c r="M301"/>
      <c r="N301"/>
      <c r="P301"/>
      <c r="Q301"/>
      <c r="R301"/>
      <c r="T301" s="20">
        <v>189</v>
      </c>
      <c r="U301" s="36"/>
      <c r="V301" s="36"/>
      <c r="W301" s="36"/>
      <c r="X301" s="36"/>
      <c r="Z301"/>
      <c r="AA301"/>
      <c r="AB301"/>
      <c r="AC301"/>
      <c r="AE301"/>
      <c r="AF301"/>
      <c r="AH301"/>
      <c r="AI301"/>
    </row>
    <row r="302" spans="1:35" s="2" customFormat="1" x14ac:dyDescent="0.25">
      <c r="A302"/>
      <c r="B302"/>
      <c r="C302"/>
      <c r="D302"/>
      <c r="F302"/>
      <c r="G302"/>
      <c r="I302"/>
      <c r="J302"/>
      <c r="L302"/>
      <c r="M302"/>
      <c r="N302"/>
      <c r="P302"/>
      <c r="Q302"/>
      <c r="R302"/>
      <c r="T302" s="20">
        <v>190</v>
      </c>
      <c r="U302" s="36"/>
      <c r="V302" s="36"/>
      <c r="W302" s="36"/>
      <c r="X302" s="36"/>
      <c r="Z302"/>
      <c r="AA302"/>
      <c r="AB302"/>
      <c r="AC302"/>
      <c r="AE302"/>
      <c r="AF302"/>
      <c r="AH302"/>
      <c r="AI302"/>
    </row>
    <row r="303" spans="1:35" s="2" customFormat="1" x14ac:dyDescent="0.25">
      <c r="A303"/>
      <c r="B303"/>
      <c r="C303"/>
      <c r="D303"/>
      <c r="F303"/>
      <c r="G303"/>
      <c r="I303"/>
      <c r="J303"/>
      <c r="L303"/>
      <c r="M303"/>
      <c r="N303"/>
      <c r="P303"/>
      <c r="Q303"/>
      <c r="R303"/>
      <c r="T303" s="20">
        <v>191</v>
      </c>
      <c r="U303" s="36"/>
      <c r="V303" s="36"/>
      <c r="W303" s="36"/>
      <c r="X303" s="36"/>
      <c r="Z303"/>
      <c r="AA303"/>
      <c r="AB303"/>
      <c r="AC303"/>
      <c r="AE303"/>
      <c r="AF303"/>
      <c r="AH303"/>
      <c r="AI303"/>
    </row>
    <row r="304" spans="1:35" s="2" customFormat="1" x14ac:dyDescent="0.25">
      <c r="A304"/>
      <c r="B304"/>
      <c r="C304"/>
      <c r="D304"/>
      <c r="F304"/>
      <c r="G304"/>
      <c r="I304"/>
      <c r="J304"/>
      <c r="L304"/>
      <c r="M304"/>
      <c r="N304"/>
      <c r="P304"/>
      <c r="Q304"/>
      <c r="R304"/>
      <c r="T304" s="20">
        <v>192</v>
      </c>
      <c r="U304" s="36"/>
      <c r="V304" s="36"/>
      <c r="W304" s="36"/>
      <c r="X304" s="36"/>
      <c r="Z304"/>
      <c r="AA304"/>
      <c r="AB304"/>
      <c r="AC304"/>
      <c r="AE304"/>
      <c r="AF304"/>
      <c r="AH304"/>
      <c r="AI304"/>
    </row>
    <row r="305" spans="1:35" s="2" customFormat="1" x14ac:dyDescent="0.25">
      <c r="A305"/>
      <c r="B305"/>
      <c r="C305"/>
      <c r="D305"/>
      <c r="F305"/>
      <c r="G305"/>
      <c r="I305"/>
      <c r="J305"/>
      <c r="L305"/>
      <c r="M305"/>
      <c r="N305"/>
      <c r="P305"/>
      <c r="Q305"/>
      <c r="R305"/>
      <c r="T305" s="20">
        <v>193</v>
      </c>
      <c r="U305" s="36"/>
      <c r="V305" s="36"/>
      <c r="W305" s="36"/>
      <c r="X305" s="36"/>
      <c r="Z305"/>
      <c r="AA305"/>
      <c r="AB305"/>
      <c r="AC305"/>
      <c r="AE305"/>
      <c r="AF305"/>
      <c r="AH305"/>
      <c r="AI305"/>
    </row>
    <row r="306" spans="1:35" s="2" customFormat="1" x14ac:dyDescent="0.25">
      <c r="A306"/>
      <c r="B306"/>
      <c r="C306"/>
      <c r="D306"/>
      <c r="F306"/>
      <c r="G306"/>
      <c r="I306"/>
      <c r="J306"/>
      <c r="L306"/>
      <c r="M306"/>
      <c r="N306"/>
      <c r="P306"/>
      <c r="Q306"/>
      <c r="R306"/>
      <c r="T306" s="20">
        <v>194</v>
      </c>
      <c r="U306" s="36"/>
      <c r="V306" s="36"/>
      <c r="W306" s="36"/>
      <c r="X306" s="36"/>
      <c r="Z306"/>
      <c r="AA306"/>
      <c r="AB306"/>
      <c r="AC306"/>
      <c r="AE306"/>
      <c r="AF306"/>
      <c r="AH306"/>
      <c r="AI306"/>
    </row>
    <row r="307" spans="1:35" s="2" customFormat="1" x14ac:dyDescent="0.25">
      <c r="A307"/>
      <c r="B307"/>
      <c r="C307"/>
      <c r="D307"/>
      <c r="F307"/>
      <c r="G307"/>
      <c r="I307"/>
      <c r="J307"/>
      <c r="L307"/>
      <c r="M307"/>
      <c r="N307"/>
      <c r="P307"/>
      <c r="Q307"/>
      <c r="R307"/>
      <c r="T307" s="20">
        <v>195</v>
      </c>
      <c r="U307" s="36"/>
      <c r="V307" s="36"/>
      <c r="W307" s="36"/>
      <c r="X307" s="36"/>
      <c r="Z307"/>
      <c r="AA307"/>
      <c r="AB307"/>
      <c r="AC307"/>
      <c r="AE307"/>
      <c r="AF307"/>
      <c r="AH307"/>
      <c r="AI307"/>
    </row>
    <row r="308" spans="1:35" s="2" customFormat="1" x14ac:dyDescent="0.25">
      <c r="A308"/>
      <c r="B308"/>
      <c r="C308"/>
      <c r="D308"/>
      <c r="F308"/>
      <c r="G308"/>
      <c r="I308"/>
      <c r="J308"/>
      <c r="L308"/>
      <c r="M308"/>
      <c r="N308"/>
      <c r="P308"/>
      <c r="Q308"/>
      <c r="R308"/>
      <c r="T308" s="20">
        <v>196</v>
      </c>
      <c r="U308" s="36"/>
      <c r="V308" s="36"/>
      <c r="W308" s="36"/>
      <c r="X308" s="36"/>
      <c r="Z308"/>
      <c r="AA308"/>
      <c r="AB308"/>
      <c r="AC308"/>
      <c r="AE308"/>
      <c r="AF308"/>
      <c r="AH308"/>
      <c r="AI308"/>
    </row>
    <row r="309" spans="1:35" s="2" customFormat="1" x14ac:dyDescent="0.25">
      <c r="A309"/>
      <c r="B309"/>
      <c r="C309"/>
      <c r="D309"/>
      <c r="F309"/>
      <c r="G309"/>
      <c r="I309"/>
      <c r="J309"/>
      <c r="L309"/>
      <c r="M309"/>
      <c r="N309"/>
      <c r="P309"/>
      <c r="Q309"/>
      <c r="R309"/>
      <c r="T309" s="20">
        <v>197</v>
      </c>
      <c r="U309" s="36"/>
      <c r="V309" s="36"/>
      <c r="W309" s="36"/>
      <c r="X309" s="36"/>
      <c r="Z309"/>
      <c r="AA309"/>
      <c r="AB309"/>
      <c r="AC309"/>
      <c r="AE309"/>
      <c r="AF309"/>
      <c r="AH309"/>
      <c r="AI309"/>
    </row>
    <row r="310" spans="1:35" s="2" customFormat="1" x14ac:dyDescent="0.25">
      <c r="A310"/>
      <c r="B310"/>
      <c r="C310"/>
      <c r="D310"/>
      <c r="F310"/>
      <c r="G310"/>
      <c r="I310"/>
      <c r="J310"/>
      <c r="L310"/>
      <c r="M310"/>
      <c r="N310"/>
      <c r="P310"/>
      <c r="Q310"/>
      <c r="R310"/>
      <c r="T310" s="20">
        <v>198</v>
      </c>
      <c r="U310" s="36"/>
      <c r="V310" s="36"/>
      <c r="W310" s="36"/>
      <c r="X310" s="36"/>
      <c r="Z310"/>
      <c r="AA310"/>
      <c r="AB310"/>
      <c r="AC310"/>
      <c r="AE310"/>
      <c r="AF310"/>
      <c r="AH310"/>
      <c r="AI310"/>
    </row>
    <row r="311" spans="1:35" s="2" customFormat="1" x14ac:dyDescent="0.25">
      <c r="A311"/>
      <c r="B311"/>
      <c r="C311"/>
      <c r="D311"/>
      <c r="F311"/>
      <c r="G311"/>
      <c r="I311"/>
      <c r="J311"/>
      <c r="L311"/>
      <c r="M311"/>
      <c r="N311"/>
      <c r="P311"/>
      <c r="Q311"/>
      <c r="R311"/>
      <c r="T311" s="20">
        <v>199</v>
      </c>
      <c r="U311" s="36"/>
      <c r="V311" s="36"/>
      <c r="W311" s="36"/>
      <c r="X311" s="36"/>
      <c r="Z311"/>
      <c r="AA311"/>
      <c r="AB311"/>
      <c r="AC311"/>
      <c r="AE311"/>
      <c r="AF311"/>
      <c r="AH311"/>
      <c r="AI311"/>
    </row>
    <row r="312" spans="1:35" s="2" customFormat="1" ht="15.75" thickBot="1" x14ac:dyDescent="0.3">
      <c r="A312"/>
      <c r="B312"/>
      <c r="C312"/>
      <c r="D312"/>
      <c r="F312"/>
      <c r="G312"/>
      <c r="I312"/>
      <c r="J312"/>
      <c r="L312"/>
      <c r="M312"/>
      <c r="N312"/>
      <c r="P312"/>
      <c r="Q312"/>
      <c r="R312"/>
      <c r="T312" s="40">
        <v>200</v>
      </c>
      <c r="U312" s="38"/>
      <c r="V312" s="38"/>
      <c r="W312" s="38"/>
      <c r="X312" s="38"/>
      <c r="Z312"/>
      <c r="AA312"/>
      <c r="AB312"/>
      <c r="AC312"/>
      <c r="AE312"/>
      <c r="AF312"/>
      <c r="AH312"/>
      <c r="AI312"/>
    </row>
    <row r="314" spans="1:35" s="2" customFormat="1" x14ac:dyDescent="0.25">
      <c r="A314"/>
      <c r="B314"/>
      <c r="C314"/>
      <c r="D314"/>
      <c r="F314"/>
      <c r="G314"/>
      <c r="I314"/>
      <c r="J314"/>
      <c r="L314"/>
      <c r="M314"/>
      <c r="N314"/>
      <c r="P314"/>
      <c r="Q314"/>
      <c r="R314"/>
      <c r="T314" s="121" t="s">
        <v>60</v>
      </c>
      <c r="U314"/>
      <c r="V314"/>
      <c r="W314"/>
      <c r="X314"/>
      <c r="Z314"/>
      <c r="AA314"/>
      <c r="AB314"/>
      <c r="AC314"/>
      <c r="AE314"/>
      <c r="AF314"/>
      <c r="AH314"/>
      <c r="AI314"/>
    </row>
    <row r="315" spans="1:35" s="2" customFormat="1" ht="15.75" thickBot="1" x14ac:dyDescent="0.3">
      <c r="A315"/>
      <c r="B315"/>
      <c r="C315"/>
      <c r="D315"/>
      <c r="F315"/>
      <c r="G315"/>
      <c r="I315"/>
      <c r="J315"/>
      <c r="L315"/>
      <c r="M315"/>
      <c r="N315"/>
      <c r="P315"/>
      <c r="Q315"/>
      <c r="R315"/>
      <c r="T315" t="s">
        <v>61</v>
      </c>
      <c r="U315"/>
      <c r="V315"/>
      <c r="W315"/>
      <c r="X315"/>
      <c r="Z315"/>
      <c r="AA315"/>
      <c r="AB315"/>
      <c r="AC315"/>
      <c r="AE315"/>
      <c r="AF315"/>
      <c r="AH315"/>
      <c r="AI315"/>
    </row>
    <row r="316" spans="1:35" s="2" customFormat="1" ht="52.5" thickBot="1" x14ac:dyDescent="0.3">
      <c r="A316"/>
      <c r="B316"/>
      <c r="C316"/>
      <c r="D316"/>
      <c r="F316"/>
      <c r="G316"/>
      <c r="I316"/>
      <c r="J316"/>
      <c r="L316"/>
      <c r="M316"/>
      <c r="N316"/>
      <c r="P316"/>
      <c r="Q316"/>
      <c r="R316"/>
      <c r="T316" s="10" t="s">
        <v>17</v>
      </c>
      <c r="U316" s="10" t="s">
        <v>24</v>
      </c>
      <c r="V316" s="9" t="s">
        <v>204</v>
      </c>
      <c r="W316" s="10" t="s">
        <v>205</v>
      </c>
      <c r="X316" s="120"/>
      <c r="Z316"/>
      <c r="AA316"/>
      <c r="AB316"/>
      <c r="AC316"/>
      <c r="AE316"/>
      <c r="AF316"/>
      <c r="AH316"/>
      <c r="AI316"/>
    </row>
    <row r="317" spans="1:35" s="2" customFormat="1" x14ac:dyDescent="0.25">
      <c r="A317"/>
      <c r="B317"/>
      <c r="C317"/>
      <c r="D317"/>
      <c r="F317"/>
      <c r="G317"/>
      <c r="I317"/>
      <c r="J317"/>
      <c r="L317"/>
      <c r="M317"/>
      <c r="N317"/>
      <c r="P317"/>
      <c r="Q317"/>
      <c r="R317"/>
      <c r="T317" s="18">
        <v>1</v>
      </c>
      <c r="U317" s="212"/>
      <c r="V317" s="209">
        <f>'[5]Autres enveloppes'!V$7*T317</f>
        <v>285</v>
      </c>
      <c r="W317" s="230"/>
      <c r="X317" s="219"/>
      <c r="Z317"/>
      <c r="AA317"/>
      <c r="AB317"/>
      <c r="AC317"/>
      <c r="AE317"/>
      <c r="AF317"/>
      <c r="AH317"/>
      <c r="AI317"/>
    </row>
    <row r="318" spans="1:35" s="2" customFormat="1" x14ac:dyDescent="0.25">
      <c r="A318"/>
      <c r="B318"/>
      <c r="C318"/>
      <c r="D318"/>
      <c r="F318"/>
      <c r="G318"/>
      <c r="I318"/>
      <c r="J318"/>
      <c r="L318"/>
      <c r="M318"/>
      <c r="N318"/>
      <c r="P318"/>
      <c r="Q318"/>
      <c r="R318"/>
      <c r="T318" s="25">
        <v>2</v>
      </c>
      <c r="U318" s="212"/>
      <c r="V318" s="209">
        <f>'[5]Autres enveloppes'!V$7*T318</f>
        <v>570</v>
      </c>
      <c r="W318" s="212"/>
      <c r="X318" s="219"/>
      <c r="Z318"/>
      <c r="AA318"/>
      <c r="AB318"/>
      <c r="AC318"/>
      <c r="AE318"/>
      <c r="AF318"/>
      <c r="AH318"/>
      <c r="AI318"/>
    </row>
    <row r="319" spans="1:35" s="2" customFormat="1" x14ac:dyDescent="0.25">
      <c r="A319"/>
      <c r="B319"/>
      <c r="C319"/>
      <c r="D319"/>
      <c r="F319"/>
      <c r="G319"/>
      <c r="I319"/>
      <c r="J319"/>
      <c r="L319"/>
      <c r="M319"/>
      <c r="N319"/>
      <c r="P319"/>
      <c r="Q319"/>
      <c r="R319"/>
      <c r="T319" s="25">
        <v>3</v>
      </c>
      <c r="U319" s="212" t="s">
        <v>0</v>
      </c>
      <c r="V319" s="209">
        <f>'[5]Autres enveloppes'!V$7*T319</f>
        <v>855</v>
      </c>
      <c r="W319" s="218" t="s">
        <v>0</v>
      </c>
      <c r="X319" s="216"/>
      <c r="Z319"/>
      <c r="AA319"/>
      <c r="AB319"/>
      <c r="AC319"/>
      <c r="AE319"/>
      <c r="AF319"/>
      <c r="AH319"/>
      <c r="AI319"/>
    </row>
    <row r="320" spans="1:35" s="2" customFormat="1" x14ac:dyDescent="0.25">
      <c r="A320"/>
      <c r="B320"/>
      <c r="C320"/>
      <c r="D320"/>
      <c r="F320"/>
      <c r="G320"/>
      <c r="I320"/>
      <c r="J320"/>
      <c r="L320"/>
      <c r="M320"/>
      <c r="N320"/>
      <c r="P320"/>
      <c r="Q320"/>
      <c r="R320"/>
      <c r="T320" s="25">
        <v>4</v>
      </c>
      <c r="U320" s="212"/>
      <c r="V320" s="209">
        <f>'[5]Autres enveloppes'!V$7*T320</f>
        <v>1140</v>
      </c>
      <c r="W320" s="212"/>
      <c r="X320" s="219"/>
      <c r="Z320"/>
      <c r="AA320"/>
      <c r="AB320"/>
      <c r="AC320"/>
      <c r="AE320"/>
      <c r="AF320"/>
      <c r="AH320"/>
      <c r="AI320"/>
    </row>
    <row r="321" spans="1:35" s="2" customFormat="1" x14ac:dyDescent="0.25">
      <c r="A321"/>
      <c r="B321"/>
      <c r="C321"/>
      <c r="D321"/>
      <c r="F321"/>
      <c r="G321"/>
      <c r="I321"/>
      <c r="J321"/>
      <c r="L321"/>
      <c r="M321"/>
      <c r="N321"/>
      <c r="P321"/>
      <c r="Q321"/>
      <c r="R321"/>
      <c r="T321" s="25">
        <v>5</v>
      </c>
      <c r="U321" s="212"/>
      <c r="V321" s="209">
        <f>'[5]Autres enveloppes'!V$7*T321</f>
        <v>1425</v>
      </c>
      <c r="W321" s="212"/>
      <c r="X321" s="219"/>
      <c r="Z321"/>
      <c r="AA321"/>
      <c r="AB321"/>
      <c r="AC321"/>
      <c r="AE321"/>
      <c r="AF321"/>
      <c r="AH321"/>
      <c r="AI321"/>
    </row>
    <row r="322" spans="1:35" s="2" customFormat="1" x14ac:dyDescent="0.25">
      <c r="A322"/>
      <c r="B322"/>
      <c r="C322"/>
      <c r="D322"/>
      <c r="F322"/>
      <c r="G322"/>
      <c r="I322"/>
      <c r="J322"/>
      <c r="L322"/>
      <c r="M322"/>
      <c r="N322"/>
      <c r="P322"/>
      <c r="Q322"/>
      <c r="R322"/>
      <c r="T322" s="25">
        <v>6</v>
      </c>
      <c r="U322" s="212"/>
      <c r="V322" s="209">
        <f>'[5]Autres enveloppes'!V$7*T322</f>
        <v>1710</v>
      </c>
      <c r="W322" s="212"/>
      <c r="X322" s="219"/>
      <c r="Z322"/>
      <c r="AA322"/>
      <c r="AB322"/>
      <c r="AC322"/>
      <c r="AE322"/>
      <c r="AF322"/>
      <c r="AH322"/>
      <c r="AI322"/>
    </row>
    <row r="323" spans="1:35" s="2" customFormat="1" x14ac:dyDescent="0.25">
      <c r="A323"/>
      <c r="B323"/>
      <c r="C323"/>
      <c r="D323"/>
      <c r="F323"/>
      <c r="G323"/>
      <c r="I323"/>
      <c r="J323"/>
      <c r="L323"/>
      <c r="M323"/>
      <c r="N323"/>
      <c r="P323"/>
      <c r="Q323"/>
      <c r="R323"/>
      <c r="T323" s="25">
        <v>7</v>
      </c>
      <c r="U323" s="212"/>
      <c r="V323" s="209">
        <f>'[5]Autres enveloppes'!V$7*T323</f>
        <v>1995</v>
      </c>
      <c r="W323" s="212"/>
      <c r="X323" s="219"/>
      <c r="Z323"/>
      <c r="AA323"/>
      <c r="AB323"/>
      <c r="AC323"/>
      <c r="AE323"/>
      <c r="AF323"/>
      <c r="AH323"/>
      <c r="AI323"/>
    </row>
    <row r="324" spans="1:35" s="2" customFormat="1" x14ac:dyDescent="0.25">
      <c r="A324"/>
      <c r="B324"/>
      <c r="C324"/>
      <c r="D324"/>
      <c r="F324"/>
      <c r="G324"/>
      <c r="I324"/>
      <c r="J324"/>
      <c r="L324"/>
      <c r="M324"/>
      <c r="N324"/>
      <c r="P324"/>
      <c r="Q324"/>
      <c r="R324"/>
      <c r="T324" s="25">
        <v>8</v>
      </c>
      <c r="U324" s="212"/>
      <c r="V324" s="209">
        <f>'[5]Autres enveloppes'!V$7*T324</f>
        <v>2280</v>
      </c>
      <c r="W324" s="212"/>
      <c r="X324" s="219"/>
      <c r="Z324"/>
      <c r="AA324"/>
      <c r="AB324"/>
      <c r="AC324"/>
      <c r="AE324"/>
      <c r="AF324"/>
      <c r="AH324"/>
      <c r="AI324"/>
    </row>
    <row r="325" spans="1:35" s="2" customFormat="1" x14ac:dyDescent="0.25">
      <c r="A325"/>
      <c r="B325"/>
      <c r="C325"/>
      <c r="D325"/>
      <c r="F325"/>
      <c r="G325"/>
      <c r="I325"/>
      <c r="J325"/>
      <c r="L325"/>
      <c r="M325"/>
      <c r="N325"/>
      <c r="P325"/>
      <c r="Q325"/>
      <c r="R325"/>
      <c r="T325" s="25">
        <v>9</v>
      </c>
      <c r="U325" s="212"/>
      <c r="V325" s="209">
        <f>'[5]Autres enveloppes'!V$7*T325</f>
        <v>2565</v>
      </c>
      <c r="W325" s="212"/>
      <c r="X325" s="219"/>
      <c r="Z325"/>
      <c r="AA325"/>
      <c r="AB325"/>
      <c r="AC325"/>
      <c r="AE325"/>
      <c r="AF325"/>
      <c r="AH325"/>
      <c r="AI325"/>
    </row>
    <row r="326" spans="1:35" s="2" customFormat="1" x14ac:dyDescent="0.25">
      <c r="A326"/>
      <c r="B326"/>
      <c r="C326"/>
      <c r="D326"/>
      <c r="F326"/>
      <c r="G326"/>
      <c r="I326"/>
      <c r="J326"/>
      <c r="L326"/>
      <c r="M326"/>
      <c r="N326"/>
      <c r="P326"/>
      <c r="Q326"/>
      <c r="R326"/>
      <c r="T326" s="25">
        <v>10</v>
      </c>
      <c r="U326" s="212"/>
      <c r="V326" s="209">
        <f>'[5]Autres enveloppes'!V$7*T326</f>
        <v>2850</v>
      </c>
      <c r="W326" s="212"/>
      <c r="X326" s="219"/>
      <c r="Z326"/>
      <c r="AA326"/>
      <c r="AB326"/>
      <c r="AC326"/>
      <c r="AE326"/>
      <c r="AF326"/>
      <c r="AH326"/>
      <c r="AI326"/>
    </row>
    <row r="327" spans="1:35" s="2" customFormat="1" x14ac:dyDescent="0.25">
      <c r="A327"/>
      <c r="B327"/>
      <c r="C327"/>
      <c r="D327"/>
      <c r="F327"/>
      <c r="G327"/>
      <c r="I327"/>
      <c r="J327"/>
      <c r="L327"/>
      <c r="M327"/>
      <c r="N327"/>
      <c r="P327"/>
      <c r="Q327"/>
      <c r="R327"/>
      <c r="T327" s="25">
        <v>11</v>
      </c>
      <c r="U327" s="212"/>
      <c r="V327" s="209">
        <f>'[5]Autres enveloppes'!V$7*T327</f>
        <v>3135</v>
      </c>
      <c r="W327" s="212"/>
      <c r="X327" s="219"/>
      <c r="Z327"/>
      <c r="AA327"/>
      <c r="AB327"/>
      <c r="AC327"/>
      <c r="AE327"/>
      <c r="AF327"/>
      <c r="AH327"/>
      <c r="AI327"/>
    </row>
    <row r="328" spans="1:35" s="2" customFormat="1" x14ac:dyDescent="0.25">
      <c r="A328"/>
      <c r="B328"/>
      <c r="C328"/>
      <c r="D328"/>
      <c r="F328"/>
      <c r="G328"/>
      <c r="I328"/>
      <c r="J328"/>
      <c r="L328"/>
      <c r="M328"/>
      <c r="N328"/>
      <c r="P328"/>
      <c r="Q328"/>
      <c r="R328"/>
      <c r="T328" s="25">
        <v>12</v>
      </c>
      <c r="U328" s="212"/>
      <c r="V328" s="209">
        <f>'[5]Autres enveloppes'!V$7*T328</f>
        <v>3420</v>
      </c>
      <c r="W328" s="212"/>
      <c r="X328" s="219"/>
      <c r="Z328"/>
      <c r="AA328"/>
      <c r="AB328"/>
      <c r="AC328"/>
      <c r="AE328"/>
      <c r="AF328"/>
      <c r="AH328"/>
      <c r="AI328"/>
    </row>
    <row r="329" spans="1:35" s="2" customFormat="1" x14ac:dyDescent="0.25">
      <c r="A329"/>
      <c r="B329"/>
      <c r="C329"/>
      <c r="D329"/>
      <c r="F329"/>
      <c r="G329"/>
      <c r="I329"/>
      <c r="J329"/>
      <c r="L329"/>
      <c r="M329"/>
      <c r="N329"/>
      <c r="P329"/>
      <c r="Q329"/>
      <c r="R329"/>
      <c r="T329" s="25">
        <v>13</v>
      </c>
      <c r="U329" s="212"/>
      <c r="V329" s="209">
        <f>'[5]Autres enveloppes'!V$7*T329</f>
        <v>3705</v>
      </c>
      <c r="W329" s="212"/>
      <c r="X329" s="219"/>
      <c r="Z329"/>
      <c r="AA329"/>
      <c r="AB329"/>
      <c r="AC329"/>
      <c r="AE329"/>
      <c r="AF329"/>
      <c r="AH329"/>
      <c r="AI329"/>
    </row>
    <row r="330" spans="1:35" s="2" customFormat="1" x14ac:dyDescent="0.25">
      <c r="A330"/>
      <c r="B330"/>
      <c r="C330"/>
      <c r="D330"/>
      <c r="F330"/>
      <c r="G330"/>
      <c r="I330"/>
      <c r="J330"/>
      <c r="L330"/>
      <c r="M330"/>
      <c r="N330"/>
      <c r="P330"/>
      <c r="Q330"/>
      <c r="R330"/>
      <c r="T330" s="25">
        <v>14</v>
      </c>
      <c r="U330" s="212"/>
      <c r="V330" s="209">
        <f>'[5]Autres enveloppes'!V$7*T330</f>
        <v>3990</v>
      </c>
      <c r="W330" s="212"/>
      <c r="X330" s="219"/>
      <c r="Z330"/>
      <c r="AA330"/>
      <c r="AB330"/>
      <c r="AC330"/>
      <c r="AE330"/>
      <c r="AF330"/>
      <c r="AH330"/>
      <c r="AI330"/>
    </row>
    <row r="331" spans="1:35" s="2" customFormat="1" x14ac:dyDescent="0.25">
      <c r="A331"/>
      <c r="B331"/>
      <c r="C331"/>
      <c r="D331"/>
      <c r="F331"/>
      <c r="G331"/>
      <c r="I331"/>
      <c r="J331"/>
      <c r="L331"/>
      <c r="M331"/>
      <c r="N331"/>
      <c r="P331"/>
      <c r="Q331"/>
      <c r="R331"/>
      <c r="T331" s="25">
        <v>15</v>
      </c>
      <c r="U331" s="212"/>
      <c r="V331" s="209">
        <f>'[5]Autres enveloppes'!V$7*T331</f>
        <v>4275</v>
      </c>
      <c r="W331" s="212"/>
      <c r="X331" s="219"/>
      <c r="Z331"/>
      <c r="AA331"/>
      <c r="AB331"/>
      <c r="AC331"/>
      <c r="AE331"/>
      <c r="AF331"/>
      <c r="AH331"/>
      <c r="AI331"/>
    </row>
    <row r="332" spans="1:35" s="2" customFormat="1" x14ac:dyDescent="0.25">
      <c r="A332"/>
      <c r="B332"/>
      <c r="C332"/>
      <c r="D332"/>
      <c r="F332"/>
      <c r="G332"/>
      <c r="I332"/>
      <c r="J332"/>
      <c r="L332"/>
      <c r="M332"/>
      <c r="N332"/>
      <c r="P332"/>
      <c r="Q332"/>
      <c r="R332"/>
      <c r="T332" s="25">
        <v>16</v>
      </c>
      <c r="U332" s="212"/>
      <c r="V332" s="209">
        <f>'[5]Autres enveloppes'!V$7*T332</f>
        <v>4560</v>
      </c>
      <c r="W332" s="212"/>
      <c r="X332" s="219"/>
      <c r="Z332"/>
      <c r="AA332"/>
      <c r="AB332"/>
      <c r="AC332"/>
      <c r="AE332"/>
      <c r="AF332"/>
      <c r="AH332"/>
      <c r="AI332"/>
    </row>
    <row r="333" spans="1:35" s="2" customFormat="1" x14ac:dyDescent="0.25">
      <c r="A333"/>
      <c r="B333"/>
      <c r="C333"/>
      <c r="D333"/>
      <c r="F333"/>
      <c r="G333"/>
      <c r="I333"/>
      <c r="J333"/>
      <c r="L333"/>
      <c r="M333"/>
      <c r="N333"/>
      <c r="P333"/>
      <c r="Q333"/>
      <c r="R333"/>
      <c r="T333" s="25">
        <v>17</v>
      </c>
      <c r="U333" s="212"/>
      <c r="V333" s="209">
        <f>'[5]Autres enveloppes'!V$7*T333</f>
        <v>4845</v>
      </c>
      <c r="W333" s="212"/>
      <c r="X333" s="219"/>
      <c r="Z333"/>
      <c r="AA333"/>
      <c r="AB333"/>
      <c r="AC333"/>
      <c r="AE333"/>
      <c r="AF333"/>
      <c r="AH333"/>
      <c r="AI333"/>
    </row>
    <row r="334" spans="1:35" s="2" customFormat="1" x14ac:dyDescent="0.25">
      <c r="A334"/>
      <c r="B334"/>
      <c r="C334"/>
      <c r="D334"/>
      <c r="F334"/>
      <c r="G334"/>
      <c r="I334"/>
      <c r="J334"/>
      <c r="L334"/>
      <c r="M334"/>
      <c r="N334"/>
      <c r="P334"/>
      <c r="Q334"/>
      <c r="R334"/>
      <c r="T334" s="25">
        <v>18</v>
      </c>
      <c r="U334" s="212"/>
      <c r="V334" s="209">
        <f>'[5]Autres enveloppes'!V$7*T334</f>
        <v>5130</v>
      </c>
      <c r="W334" s="212"/>
      <c r="X334" s="219"/>
      <c r="Z334"/>
      <c r="AA334"/>
      <c r="AB334"/>
      <c r="AC334"/>
      <c r="AE334"/>
      <c r="AF334"/>
      <c r="AH334"/>
      <c r="AI334"/>
    </row>
    <row r="335" spans="1:35" s="2" customFormat="1" x14ac:dyDescent="0.25">
      <c r="A335"/>
      <c r="B335"/>
      <c r="C335"/>
      <c r="D335"/>
      <c r="F335"/>
      <c r="G335"/>
      <c r="I335"/>
      <c r="J335"/>
      <c r="L335"/>
      <c r="M335"/>
      <c r="N335"/>
      <c r="P335"/>
      <c r="Q335"/>
      <c r="R335"/>
      <c r="T335" s="25">
        <v>19</v>
      </c>
      <c r="U335" s="212"/>
      <c r="V335" s="209">
        <f>'[5]Autres enveloppes'!V$7*T335</f>
        <v>5415</v>
      </c>
      <c r="W335" s="212"/>
      <c r="X335" s="219"/>
      <c r="Z335"/>
      <c r="AA335"/>
      <c r="AB335"/>
      <c r="AC335"/>
      <c r="AE335"/>
      <c r="AF335"/>
      <c r="AH335"/>
      <c r="AI335"/>
    </row>
    <row r="336" spans="1:35" s="2" customFormat="1" x14ac:dyDescent="0.25">
      <c r="A336"/>
      <c r="B336"/>
      <c r="C336"/>
      <c r="D336"/>
      <c r="F336"/>
      <c r="G336"/>
      <c r="I336"/>
      <c r="J336"/>
      <c r="L336"/>
      <c r="M336"/>
      <c r="N336"/>
      <c r="P336"/>
      <c r="Q336"/>
      <c r="R336"/>
      <c r="T336" s="20">
        <v>20</v>
      </c>
      <c r="U336" s="212"/>
      <c r="V336" s="209">
        <f>'[5]Autres enveloppes'!V$7*T336</f>
        <v>5700</v>
      </c>
      <c r="W336" s="212"/>
      <c r="X336" s="219"/>
      <c r="Z336"/>
      <c r="AA336"/>
      <c r="AB336"/>
      <c r="AC336"/>
      <c r="AE336"/>
      <c r="AF336"/>
      <c r="AH336"/>
      <c r="AI336"/>
    </row>
    <row r="337" spans="1:35" s="2" customFormat="1" x14ac:dyDescent="0.25">
      <c r="A337"/>
      <c r="B337"/>
      <c r="C337"/>
      <c r="D337"/>
      <c r="F337"/>
      <c r="G337"/>
      <c r="I337"/>
      <c r="J337"/>
      <c r="L337"/>
      <c r="M337"/>
      <c r="N337"/>
      <c r="P337"/>
      <c r="Q337"/>
      <c r="R337"/>
      <c r="T337" s="20">
        <v>21</v>
      </c>
      <c r="U337" s="212"/>
      <c r="V337" s="209">
        <f>'[5]Autres enveloppes'!V$7*T337</f>
        <v>5985</v>
      </c>
      <c r="W337" s="212"/>
      <c r="X337" s="219"/>
      <c r="Z337"/>
      <c r="AA337"/>
      <c r="AB337"/>
      <c r="AC337"/>
      <c r="AE337"/>
      <c r="AF337"/>
      <c r="AH337"/>
      <c r="AI337"/>
    </row>
    <row r="338" spans="1:35" s="2" customFormat="1" x14ac:dyDescent="0.25">
      <c r="A338"/>
      <c r="B338"/>
      <c r="C338"/>
      <c r="D338"/>
      <c r="F338"/>
      <c r="G338"/>
      <c r="I338"/>
      <c r="J338"/>
      <c r="L338"/>
      <c r="M338"/>
      <c r="N338"/>
      <c r="P338"/>
      <c r="Q338"/>
      <c r="R338"/>
      <c r="T338" s="20">
        <v>22</v>
      </c>
      <c r="U338" s="212"/>
      <c r="V338" s="209">
        <f>'[5]Autres enveloppes'!V$7*T338</f>
        <v>6270</v>
      </c>
      <c r="W338" s="212"/>
      <c r="X338" s="219"/>
      <c r="Z338"/>
      <c r="AA338"/>
      <c r="AB338"/>
      <c r="AC338"/>
      <c r="AE338"/>
      <c r="AF338"/>
      <c r="AH338"/>
      <c r="AI338"/>
    </row>
    <row r="339" spans="1:35" s="2" customFormat="1" x14ac:dyDescent="0.25">
      <c r="A339"/>
      <c r="B339"/>
      <c r="C339"/>
      <c r="D339"/>
      <c r="F339"/>
      <c r="G339"/>
      <c r="I339"/>
      <c r="J339"/>
      <c r="L339"/>
      <c r="M339"/>
      <c r="N339"/>
      <c r="P339"/>
      <c r="Q339"/>
      <c r="R339"/>
      <c r="T339" s="20">
        <v>23</v>
      </c>
      <c r="U339" s="212"/>
      <c r="V339" s="209">
        <f>'[5]Autres enveloppes'!V$7*T339</f>
        <v>6555</v>
      </c>
      <c r="W339" s="212"/>
      <c r="X339" s="219"/>
      <c r="Z339"/>
      <c r="AA339"/>
      <c r="AB339"/>
      <c r="AC339"/>
      <c r="AE339"/>
      <c r="AF339"/>
      <c r="AH339"/>
      <c r="AI339"/>
    </row>
    <row r="340" spans="1:35" s="2" customFormat="1" x14ac:dyDescent="0.25">
      <c r="A340"/>
      <c r="B340"/>
      <c r="C340"/>
      <c r="D340"/>
      <c r="F340"/>
      <c r="G340"/>
      <c r="I340"/>
      <c r="J340"/>
      <c r="L340"/>
      <c r="M340"/>
      <c r="N340"/>
      <c r="P340"/>
      <c r="Q340"/>
      <c r="R340"/>
      <c r="T340" s="20">
        <v>24</v>
      </c>
      <c r="U340" s="212"/>
      <c r="V340" s="209">
        <f>'[5]Autres enveloppes'!V$7*T340</f>
        <v>6840</v>
      </c>
      <c r="W340" s="212"/>
      <c r="X340" s="219"/>
      <c r="Z340"/>
      <c r="AA340"/>
      <c r="AB340"/>
      <c r="AC340"/>
      <c r="AE340"/>
      <c r="AF340"/>
      <c r="AH340"/>
      <c r="AI340"/>
    </row>
    <row r="341" spans="1:35" s="2" customFormat="1" x14ac:dyDescent="0.25">
      <c r="A341"/>
      <c r="B341"/>
      <c r="C341"/>
      <c r="D341"/>
      <c r="F341"/>
      <c r="G341"/>
      <c r="I341"/>
      <c r="J341"/>
      <c r="L341"/>
      <c r="M341"/>
      <c r="N341"/>
      <c r="P341"/>
      <c r="Q341"/>
      <c r="R341"/>
      <c r="T341" s="20">
        <v>25</v>
      </c>
      <c r="U341" s="212"/>
      <c r="V341" s="209">
        <f>'[5]Autres enveloppes'!V$7*T341</f>
        <v>7125</v>
      </c>
      <c r="W341" s="212"/>
      <c r="X341" s="219"/>
      <c r="Z341"/>
      <c r="AA341"/>
      <c r="AB341"/>
      <c r="AC341"/>
      <c r="AE341"/>
      <c r="AF341"/>
      <c r="AH341"/>
      <c r="AI341"/>
    </row>
    <row r="342" spans="1:35" s="2" customFormat="1" x14ac:dyDescent="0.25">
      <c r="A342"/>
      <c r="B342"/>
      <c r="C342"/>
      <c r="D342"/>
      <c r="F342"/>
      <c r="G342"/>
      <c r="I342"/>
      <c r="J342"/>
      <c r="L342"/>
      <c r="M342"/>
      <c r="N342"/>
      <c r="P342"/>
      <c r="Q342"/>
      <c r="R342"/>
      <c r="T342" s="20">
        <v>26</v>
      </c>
      <c r="U342" s="212"/>
      <c r="V342" s="209">
        <f>'[5]Autres enveloppes'!V$7*T342</f>
        <v>7410</v>
      </c>
      <c r="W342" s="212"/>
      <c r="X342" s="219"/>
      <c r="Z342"/>
      <c r="AA342"/>
      <c r="AB342"/>
      <c r="AC342"/>
      <c r="AE342"/>
      <c r="AF342"/>
      <c r="AH342"/>
      <c r="AI342"/>
    </row>
    <row r="343" spans="1:35" s="2" customFormat="1" x14ac:dyDescent="0.25">
      <c r="A343"/>
      <c r="B343"/>
      <c r="C343"/>
      <c r="D343"/>
      <c r="F343"/>
      <c r="G343"/>
      <c r="I343"/>
      <c r="J343"/>
      <c r="L343"/>
      <c r="M343"/>
      <c r="N343"/>
      <c r="P343"/>
      <c r="Q343"/>
      <c r="R343"/>
      <c r="T343" s="20">
        <v>27</v>
      </c>
      <c r="U343" s="212"/>
      <c r="V343" s="209">
        <f>'[5]Autres enveloppes'!V$7*T343</f>
        <v>7695</v>
      </c>
      <c r="W343" s="212"/>
      <c r="X343" s="219"/>
      <c r="Z343"/>
      <c r="AA343"/>
      <c r="AB343"/>
      <c r="AC343"/>
      <c r="AE343"/>
      <c r="AF343"/>
      <c r="AH343"/>
      <c r="AI343"/>
    </row>
    <row r="344" spans="1:35" s="2" customFormat="1" x14ac:dyDescent="0.25">
      <c r="A344"/>
      <c r="B344"/>
      <c r="C344"/>
      <c r="D344"/>
      <c r="F344"/>
      <c r="G344"/>
      <c r="I344"/>
      <c r="J344"/>
      <c r="L344"/>
      <c r="M344"/>
      <c r="N344"/>
      <c r="P344"/>
      <c r="Q344"/>
      <c r="R344"/>
      <c r="T344" s="20">
        <v>28</v>
      </c>
      <c r="U344" s="212"/>
      <c r="V344" s="209">
        <f>'[5]Autres enveloppes'!V$7*T344</f>
        <v>7980</v>
      </c>
      <c r="W344" s="212"/>
      <c r="X344" s="219"/>
      <c r="Z344"/>
      <c r="AA344"/>
      <c r="AB344"/>
      <c r="AC344"/>
      <c r="AE344"/>
      <c r="AF344"/>
      <c r="AH344"/>
      <c r="AI344"/>
    </row>
    <row r="345" spans="1:35" s="2" customFormat="1" x14ac:dyDescent="0.25">
      <c r="A345"/>
      <c r="B345"/>
      <c r="C345"/>
      <c r="D345"/>
      <c r="F345"/>
      <c r="G345"/>
      <c r="I345"/>
      <c r="J345"/>
      <c r="L345"/>
      <c r="M345"/>
      <c r="N345"/>
      <c r="P345"/>
      <c r="Q345"/>
      <c r="R345"/>
      <c r="T345" s="20">
        <v>29</v>
      </c>
      <c r="U345" s="212"/>
      <c r="V345" s="209">
        <f>'[5]Autres enveloppes'!V$7*T345</f>
        <v>8265</v>
      </c>
      <c r="W345" s="212"/>
      <c r="X345" s="219"/>
      <c r="Z345"/>
      <c r="AA345"/>
      <c r="AB345"/>
      <c r="AC345"/>
      <c r="AE345"/>
      <c r="AF345"/>
      <c r="AH345"/>
      <c r="AI345"/>
    </row>
    <row r="346" spans="1:35" s="2" customFormat="1" x14ac:dyDescent="0.25">
      <c r="A346"/>
      <c r="B346"/>
      <c r="C346"/>
      <c r="D346"/>
      <c r="F346"/>
      <c r="G346"/>
      <c r="I346"/>
      <c r="J346"/>
      <c r="L346"/>
      <c r="M346"/>
      <c r="N346"/>
      <c r="P346"/>
      <c r="Q346"/>
      <c r="R346"/>
      <c r="T346" s="20">
        <v>30</v>
      </c>
      <c r="U346" s="212"/>
      <c r="V346" s="209">
        <f>'[5]Autres enveloppes'!V$7*T346</f>
        <v>8550</v>
      </c>
      <c r="W346" s="212"/>
      <c r="X346" s="219"/>
      <c r="Z346"/>
      <c r="AA346"/>
      <c r="AB346"/>
      <c r="AC346"/>
      <c r="AE346"/>
      <c r="AF346"/>
      <c r="AH346"/>
      <c r="AI346"/>
    </row>
    <row r="347" spans="1:35" s="2" customFormat="1" x14ac:dyDescent="0.25">
      <c r="A347"/>
      <c r="B347"/>
      <c r="C347"/>
      <c r="D347"/>
      <c r="F347"/>
      <c r="G347"/>
      <c r="I347"/>
      <c r="J347"/>
      <c r="L347"/>
      <c r="M347"/>
      <c r="N347"/>
      <c r="P347"/>
      <c r="Q347"/>
      <c r="R347"/>
      <c r="T347" s="20">
        <v>31</v>
      </c>
      <c r="U347" s="212"/>
      <c r="V347" s="209">
        <f>'[5]Autres enveloppes'!V$7*T347</f>
        <v>8835</v>
      </c>
      <c r="W347" s="212"/>
      <c r="X347" s="219"/>
      <c r="Z347"/>
      <c r="AA347"/>
      <c r="AB347"/>
      <c r="AC347"/>
      <c r="AE347"/>
      <c r="AF347"/>
      <c r="AH347"/>
      <c r="AI347"/>
    </row>
    <row r="348" spans="1:35" s="2" customFormat="1" x14ac:dyDescent="0.25">
      <c r="A348"/>
      <c r="B348"/>
      <c r="C348"/>
      <c r="D348"/>
      <c r="F348"/>
      <c r="G348"/>
      <c r="I348"/>
      <c r="J348"/>
      <c r="L348"/>
      <c r="M348"/>
      <c r="N348"/>
      <c r="P348"/>
      <c r="Q348"/>
      <c r="R348"/>
      <c r="T348" s="20">
        <v>32</v>
      </c>
      <c r="U348" s="212"/>
      <c r="V348" s="209">
        <f>'[5]Autres enveloppes'!V$7*T348</f>
        <v>9120</v>
      </c>
      <c r="W348" s="212"/>
      <c r="X348" s="219"/>
      <c r="Z348"/>
      <c r="AA348"/>
      <c r="AB348"/>
      <c r="AC348"/>
      <c r="AE348"/>
      <c r="AF348"/>
      <c r="AH348"/>
      <c r="AI348"/>
    </row>
    <row r="349" spans="1:35" s="2" customFormat="1" x14ac:dyDescent="0.25">
      <c r="A349"/>
      <c r="B349"/>
      <c r="C349"/>
      <c r="D349"/>
      <c r="F349"/>
      <c r="G349"/>
      <c r="I349"/>
      <c r="J349"/>
      <c r="L349"/>
      <c r="M349"/>
      <c r="N349"/>
      <c r="P349"/>
      <c r="Q349"/>
      <c r="R349"/>
      <c r="T349" s="20">
        <v>33</v>
      </c>
      <c r="U349" s="212"/>
      <c r="V349" s="209">
        <f>'[5]Autres enveloppes'!V$7*T349</f>
        <v>9405</v>
      </c>
      <c r="W349" s="212"/>
      <c r="X349" s="219"/>
      <c r="Z349"/>
      <c r="AA349"/>
      <c r="AB349"/>
      <c r="AC349"/>
      <c r="AE349"/>
      <c r="AF349"/>
      <c r="AH349"/>
      <c r="AI349"/>
    </row>
    <row r="350" spans="1:35" s="2" customFormat="1" x14ac:dyDescent="0.25">
      <c r="A350"/>
      <c r="B350"/>
      <c r="C350"/>
      <c r="D350"/>
      <c r="F350"/>
      <c r="G350"/>
      <c r="I350"/>
      <c r="J350"/>
      <c r="L350"/>
      <c r="M350"/>
      <c r="N350"/>
      <c r="P350"/>
      <c r="Q350"/>
      <c r="R350"/>
      <c r="T350" s="20">
        <v>34</v>
      </c>
      <c r="U350" s="212"/>
      <c r="V350" s="209">
        <f>'[5]Autres enveloppes'!V$7*T350</f>
        <v>9690</v>
      </c>
      <c r="W350" s="212"/>
      <c r="X350" s="219"/>
      <c r="Z350"/>
      <c r="AA350"/>
      <c r="AB350"/>
      <c r="AC350"/>
      <c r="AE350"/>
      <c r="AF350"/>
      <c r="AH350"/>
      <c r="AI350"/>
    </row>
    <row r="351" spans="1:35" s="2" customFormat="1" x14ac:dyDescent="0.25">
      <c r="A351"/>
      <c r="B351"/>
      <c r="C351"/>
      <c r="D351"/>
      <c r="F351"/>
      <c r="G351"/>
      <c r="I351"/>
      <c r="J351"/>
      <c r="L351"/>
      <c r="M351"/>
      <c r="N351"/>
      <c r="P351"/>
      <c r="Q351"/>
      <c r="R351"/>
      <c r="T351" s="20">
        <v>35</v>
      </c>
      <c r="U351" s="212"/>
      <c r="V351" s="209">
        <f>'[5]Autres enveloppes'!V$7*T351</f>
        <v>9975</v>
      </c>
      <c r="W351" s="212"/>
      <c r="X351" s="219"/>
      <c r="Z351"/>
      <c r="AA351"/>
      <c r="AB351"/>
      <c r="AC351"/>
      <c r="AE351"/>
      <c r="AF351"/>
      <c r="AH351"/>
      <c r="AI351"/>
    </row>
    <row r="352" spans="1:35" s="2" customFormat="1" x14ac:dyDescent="0.25">
      <c r="A352"/>
      <c r="B352"/>
      <c r="C352"/>
      <c r="D352"/>
      <c r="F352"/>
      <c r="G352"/>
      <c r="I352"/>
      <c r="J352"/>
      <c r="L352"/>
      <c r="M352"/>
      <c r="N352"/>
      <c r="P352"/>
      <c r="Q352"/>
      <c r="R352"/>
      <c r="T352" s="20">
        <v>36</v>
      </c>
      <c r="U352" s="212"/>
      <c r="V352" s="209">
        <f>'[5]Autres enveloppes'!V$7*T352</f>
        <v>10260</v>
      </c>
      <c r="W352" s="212"/>
      <c r="X352" s="219"/>
      <c r="Z352"/>
      <c r="AA352"/>
      <c r="AB352"/>
      <c r="AC352"/>
      <c r="AE352"/>
      <c r="AF352"/>
      <c r="AH352"/>
      <c r="AI352"/>
    </row>
    <row r="353" spans="1:35" s="2" customFormat="1" x14ac:dyDescent="0.25">
      <c r="A353"/>
      <c r="B353"/>
      <c r="C353"/>
      <c r="D353"/>
      <c r="F353"/>
      <c r="G353"/>
      <c r="I353"/>
      <c r="J353"/>
      <c r="L353"/>
      <c r="M353"/>
      <c r="N353"/>
      <c r="P353"/>
      <c r="Q353"/>
      <c r="R353"/>
      <c r="T353" s="20">
        <v>37</v>
      </c>
      <c r="U353" s="212"/>
      <c r="V353" s="209">
        <f>'[5]Autres enveloppes'!V$7*T353</f>
        <v>10545</v>
      </c>
      <c r="W353" s="212"/>
      <c r="X353" s="219"/>
      <c r="Z353"/>
      <c r="AA353"/>
      <c r="AB353"/>
      <c r="AC353"/>
      <c r="AE353"/>
      <c r="AF353"/>
      <c r="AH353"/>
      <c r="AI353"/>
    </row>
    <row r="354" spans="1:35" s="2" customFormat="1" x14ac:dyDescent="0.25">
      <c r="A354"/>
      <c r="B354"/>
      <c r="C354"/>
      <c r="D354"/>
      <c r="F354"/>
      <c r="G354"/>
      <c r="I354"/>
      <c r="J354"/>
      <c r="L354"/>
      <c r="M354"/>
      <c r="N354"/>
      <c r="P354"/>
      <c r="Q354"/>
      <c r="R354"/>
      <c r="T354" s="20">
        <v>38</v>
      </c>
      <c r="U354" s="212"/>
      <c r="V354" s="209">
        <f>'[5]Autres enveloppes'!V$7*T354</f>
        <v>10830</v>
      </c>
      <c r="W354" s="212"/>
      <c r="X354" s="219"/>
      <c r="Z354"/>
      <c r="AA354"/>
      <c r="AB354"/>
      <c r="AC354"/>
      <c r="AE354"/>
      <c r="AF354"/>
      <c r="AH354"/>
      <c r="AI354"/>
    </row>
    <row r="355" spans="1:35" s="2" customFormat="1" x14ac:dyDescent="0.25">
      <c r="A355"/>
      <c r="B355"/>
      <c r="C355"/>
      <c r="D355"/>
      <c r="F355"/>
      <c r="G355"/>
      <c r="I355"/>
      <c r="J355"/>
      <c r="L355"/>
      <c r="M355"/>
      <c r="N355"/>
      <c r="P355"/>
      <c r="Q355"/>
      <c r="R355"/>
      <c r="T355" s="20">
        <v>39</v>
      </c>
      <c r="U355" s="212"/>
      <c r="V355" s="209">
        <f>'[5]Autres enveloppes'!V$7*T355</f>
        <v>11115</v>
      </c>
      <c r="W355" s="212"/>
      <c r="X355" s="219"/>
      <c r="Z355"/>
      <c r="AA355"/>
      <c r="AB355"/>
      <c r="AC355"/>
      <c r="AE355"/>
      <c r="AF355"/>
      <c r="AH355"/>
      <c r="AI355"/>
    </row>
    <row r="356" spans="1:35" s="2" customFormat="1" x14ac:dyDescent="0.25">
      <c r="A356"/>
      <c r="B356"/>
      <c r="C356"/>
      <c r="D356"/>
      <c r="F356"/>
      <c r="G356"/>
      <c r="I356"/>
      <c r="J356"/>
      <c r="L356"/>
      <c r="M356"/>
      <c r="N356"/>
      <c r="P356"/>
      <c r="Q356"/>
      <c r="R356"/>
      <c r="T356" s="20">
        <v>40</v>
      </c>
      <c r="U356" s="212"/>
      <c r="V356" s="209">
        <f>'[5]Autres enveloppes'!V$7*T356</f>
        <v>11400</v>
      </c>
      <c r="W356" s="212"/>
      <c r="X356" s="219"/>
      <c r="Z356"/>
      <c r="AA356"/>
      <c r="AB356"/>
      <c r="AC356"/>
      <c r="AE356"/>
      <c r="AF356"/>
      <c r="AH356"/>
      <c r="AI356"/>
    </row>
    <row r="357" spans="1:35" s="2" customFormat="1" x14ac:dyDescent="0.25">
      <c r="A357"/>
      <c r="B357"/>
      <c r="C357"/>
      <c r="D357"/>
      <c r="F357"/>
      <c r="G357"/>
      <c r="I357"/>
      <c r="J357"/>
      <c r="L357"/>
      <c r="M357"/>
      <c r="N357"/>
      <c r="P357"/>
      <c r="Q357"/>
      <c r="R357"/>
      <c r="T357" s="20">
        <v>41</v>
      </c>
      <c r="U357" s="212"/>
      <c r="V357" s="209">
        <f>'[5]Autres enveloppes'!V$7*T357</f>
        <v>11685</v>
      </c>
      <c r="W357" s="212"/>
      <c r="X357" s="219"/>
      <c r="Z357"/>
      <c r="AA357"/>
      <c r="AB357"/>
      <c r="AC357"/>
      <c r="AE357"/>
      <c r="AF357"/>
      <c r="AH357"/>
      <c r="AI357"/>
    </row>
    <row r="358" spans="1:35" s="2" customFormat="1" x14ac:dyDescent="0.25">
      <c r="A358"/>
      <c r="B358"/>
      <c r="C358"/>
      <c r="D358"/>
      <c r="F358"/>
      <c r="G358"/>
      <c r="I358"/>
      <c r="J358"/>
      <c r="L358"/>
      <c r="M358"/>
      <c r="N358"/>
      <c r="P358"/>
      <c r="Q358"/>
      <c r="R358"/>
      <c r="T358" s="20">
        <v>42</v>
      </c>
      <c r="U358" s="212"/>
      <c r="V358" s="209">
        <f>'[5]Autres enveloppes'!V$7*T358</f>
        <v>11970</v>
      </c>
      <c r="W358" s="212"/>
      <c r="X358" s="219"/>
      <c r="Z358"/>
      <c r="AA358"/>
      <c r="AB358"/>
      <c r="AC358"/>
      <c r="AE358"/>
      <c r="AF358"/>
      <c r="AH358"/>
      <c r="AI358"/>
    </row>
    <row r="359" spans="1:35" s="2" customFormat="1" x14ac:dyDescent="0.25">
      <c r="A359"/>
      <c r="B359"/>
      <c r="C359"/>
      <c r="D359"/>
      <c r="F359"/>
      <c r="G359"/>
      <c r="I359"/>
      <c r="J359"/>
      <c r="L359"/>
      <c r="M359"/>
      <c r="N359"/>
      <c r="P359"/>
      <c r="Q359"/>
      <c r="R359"/>
      <c r="T359" s="20">
        <v>43</v>
      </c>
      <c r="U359" s="212"/>
      <c r="V359" s="209">
        <f>'[5]Autres enveloppes'!V$7*T359</f>
        <v>12255</v>
      </c>
      <c r="W359" s="212"/>
      <c r="X359" s="219"/>
      <c r="Z359"/>
      <c r="AA359"/>
      <c r="AB359"/>
      <c r="AC359"/>
      <c r="AE359"/>
      <c r="AF359"/>
      <c r="AH359"/>
      <c r="AI359"/>
    </row>
    <row r="360" spans="1:35" s="2" customFormat="1" x14ac:dyDescent="0.25">
      <c r="A360"/>
      <c r="B360"/>
      <c r="C360"/>
      <c r="D360"/>
      <c r="F360"/>
      <c r="G360"/>
      <c r="I360"/>
      <c r="J360"/>
      <c r="L360"/>
      <c r="M360"/>
      <c r="N360"/>
      <c r="P360"/>
      <c r="Q360"/>
      <c r="R360"/>
      <c r="T360" s="20">
        <v>44</v>
      </c>
      <c r="U360" s="212"/>
      <c r="V360" s="209">
        <f>'[5]Autres enveloppes'!V$7*T360</f>
        <v>12540</v>
      </c>
      <c r="W360" s="212"/>
      <c r="X360" s="219"/>
      <c r="Z360"/>
      <c r="AA360"/>
      <c r="AB360"/>
      <c r="AC360"/>
      <c r="AE360"/>
      <c r="AF360"/>
      <c r="AH360"/>
      <c r="AI360"/>
    </row>
    <row r="361" spans="1:35" s="2" customFormat="1" x14ac:dyDescent="0.25">
      <c r="A361"/>
      <c r="B361"/>
      <c r="C361"/>
      <c r="D361"/>
      <c r="F361"/>
      <c r="G361"/>
      <c r="I361"/>
      <c r="J361"/>
      <c r="L361"/>
      <c r="M361"/>
      <c r="N361"/>
      <c r="P361"/>
      <c r="Q361"/>
      <c r="R361"/>
      <c r="T361" s="20">
        <v>45</v>
      </c>
      <c r="U361" s="212"/>
      <c r="V361" s="209">
        <f>'[5]Autres enveloppes'!V$7*T361</f>
        <v>12825</v>
      </c>
      <c r="W361" s="212"/>
      <c r="X361" s="219"/>
      <c r="Z361"/>
      <c r="AA361"/>
      <c r="AB361"/>
      <c r="AC361"/>
      <c r="AE361"/>
      <c r="AF361"/>
      <c r="AH361"/>
      <c r="AI361"/>
    </row>
    <row r="362" spans="1:35" s="2" customFormat="1" x14ac:dyDescent="0.25">
      <c r="A362"/>
      <c r="B362"/>
      <c r="C362"/>
      <c r="D362"/>
      <c r="F362"/>
      <c r="G362"/>
      <c r="I362"/>
      <c r="J362"/>
      <c r="L362"/>
      <c r="M362"/>
      <c r="N362"/>
      <c r="P362"/>
      <c r="Q362"/>
      <c r="R362"/>
      <c r="T362" s="20">
        <v>46</v>
      </c>
      <c r="U362" s="212"/>
      <c r="V362" s="209">
        <f>'[5]Autres enveloppes'!V$7*T362</f>
        <v>13110</v>
      </c>
      <c r="W362" s="212"/>
      <c r="X362" s="219"/>
      <c r="Z362"/>
      <c r="AA362"/>
      <c r="AB362"/>
      <c r="AC362"/>
      <c r="AE362"/>
      <c r="AF362"/>
      <c r="AH362"/>
      <c r="AI362"/>
    </row>
    <row r="363" spans="1:35" s="2" customFormat="1" x14ac:dyDescent="0.25">
      <c r="A363"/>
      <c r="B363"/>
      <c r="C363"/>
      <c r="D363"/>
      <c r="F363"/>
      <c r="G363"/>
      <c r="I363"/>
      <c r="J363"/>
      <c r="L363"/>
      <c r="M363"/>
      <c r="N363"/>
      <c r="P363"/>
      <c r="Q363"/>
      <c r="R363"/>
      <c r="T363" s="20">
        <v>47</v>
      </c>
      <c r="U363" s="212"/>
      <c r="V363" s="209">
        <f>'[5]Autres enveloppes'!V$7*T363</f>
        <v>13395</v>
      </c>
      <c r="W363" s="212"/>
      <c r="X363" s="219"/>
      <c r="Z363"/>
      <c r="AA363"/>
      <c r="AB363"/>
      <c r="AC363"/>
      <c r="AE363"/>
      <c r="AF363"/>
      <c r="AH363"/>
      <c r="AI363"/>
    </row>
    <row r="364" spans="1:35" s="2" customFormat="1" x14ac:dyDescent="0.25">
      <c r="A364"/>
      <c r="B364"/>
      <c r="C364"/>
      <c r="D364"/>
      <c r="F364"/>
      <c r="G364"/>
      <c r="I364"/>
      <c r="J364"/>
      <c r="L364"/>
      <c r="M364"/>
      <c r="N364"/>
      <c r="P364"/>
      <c r="Q364"/>
      <c r="R364"/>
      <c r="T364" s="20">
        <v>48</v>
      </c>
      <c r="U364" s="212"/>
      <c r="V364" s="209">
        <f>'[5]Autres enveloppes'!V$7*T364</f>
        <v>13680</v>
      </c>
      <c r="W364" s="212"/>
      <c r="X364" s="219"/>
      <c r="Z364"/>
      <c r="AA364"/>
      <c r="AB364"/>
      <c r="AC364"/>
      <c r="AE364"/>
      <c r="AF364"/>
      <c r="AH364"/>
      <c r="AI364"/>
    </row>
    <row r="365" spans="1:35" s="2" customFormat="1" x14ac:dyDescent="0.25">
      <c r="A365"/>
      <c r="B365"/>
      <c r="C365"/>
      <c r="D365"/>
      <c r="F365"/>
      <c r="G365"/>
      <c r="I365"/>
      <c r="J365"/>
      <c r="L365"/>
      <c r="M365"/>
      <c r="N365"/>
      <c r="P365"/>
      <c r="Q365"/>
      <c r="R365"/>
      <c r="T365" s="20">
        <v>49</v>
      </c>
      <c r="U365" s="212"/>
      <c r="V365" s="209">
        <f>'[5]Autres enveloppes'!V$7*T365</f>
        <v>13965</v>
      </c>
      <c r="W365" s="212"/>
      <c r="X365" s="219"/>
      <c r="Z365"/>
      <c r="AA365"/>
      <c r="AB365"/>
      <c r="AC365"/>
      <c r="AE365"/>
      <c r="AF365"/>
      <c r="AH365"/>
      <c r="AI365"/>
    </row>
    <row r="366" spans="1:35" s="2" customFormat="1" x14ac:dyDescent="0.25">
      <c r="A366"/>
      <c r="B366"/>
      <c r="C366"/>
      <c r="D366"/>
      <c r="F366"/>
      <c r="G366"/>
      <c r="I366"/>
      <c r="J366"/>
      <c r="L366"/>
      <c r="M366"/>
      <c r="N366"/>
      <c r="P366"/>
      <c r="Q366"/>
      <c r="R366"/>
      <c r="T366" s="20">
        <v>50</v>
      </c>
      <c r="U366" s="212"/>
      <c r="V366" s="209">
        <f>'[5]Autres enveloppes'!V$7*T366</f>
        <v>14250</v>
      </c>
      <c r="W366" s="212"/>
      <c r="X366" s="219"/>
      <c r="Z366"/>
      <c r="AA366"/>
      <c r="AB366"/>
      <c r="AC366"/>
      <c r="AE366"/>
      <c r="AF366"/>
      <c r="AH366"/>
      <c r="AI366"/>
    </row>
    <row r="367" spans="1:35" s="2" customFormat="1" x14ac:dyDescent="0.25">
      <c r="A367"/>
      <c r="B367"/>
      <c r="C367"/>
      <c r="D367"/>
      <c r="F367"/>
      <c r="G367"/>
      <c r="I367"/>
      <c r="J367"/>
      <c r="L367"/>
      <c r="M367"/>
      <c r="N367"/>
      <c r="P367"/>
      <c r="Q367"/>
      <c r="R367"/>
      <c r="T367" s="20">
        <v>51</v>
      </c>
      <c r="U367" s="212"/>
      <c r="V367" s="209">
        <f>'[5]Autres enveloppes'!V$7*T367</f>
        <v>14535</v>
      </c>
      <c r="W367" s="212"/>
      <c r="X367" s="219"/>
      <c r="Z367"/>
      <c r="AA367"/>
      <c r="AB367"/>
      <c r="AC367"/>
      <c r="AE367"/>
      <c r="AF367"/>
      <c r="AH367"/>
      <c r="AI367"/>
    </row>
    <row r="368" spans="1:35" s="2" customFormat="1" x14ac:dyDescent="0.25">
      <c r="A368"/>
      <c r="B368"/>
      <c r="C368"/>
      <c r="D368"/>
      <c r="F368"/>
      <c r="G368"/>
      <c r="I368"/>
      <c r="J368"/>
      <c r="L368"/>
      <c r="M368"/>
      <c r="N368"/>
      <c r="P368"/>
      <c r="Q368"/>
      <c r="R368"/>
      <c r="T368" s="20">
        <v>52</v>
      </c>
      <c r="U368" s="212"/>
      <c r="V368" s="209">
        <f>'[5]Autres enveloppes'!V$7*T368</f>
        <v>14820</v>
      </c>
      <c r="W368" s="212"/>
      <c r="X368" s="219"/>
      <c r="Z368"/>
      <c r="AA368"/>
      <c r="AB368"/>
      <c r="AC368"/>
      <c r="AE368"/>
      <c r="AF368"/>
      <c r="AH368"/>
      <c r="AI368"/>
    </row>
    <row r="369" spans="1:35" s="2" customFormat="1" x14ac:dyDescent="0.25">
      <c r="A369"/>
      <c r="B369"/>
      <c r="C369"/>
      <c r="D369"/>
      <c r="F369"/>
      <c r="G369"/>
      <c r="I369"/>
      <c r="J369"/>
      <c r="L369"/>
      <c r="M369"/>
      <c r="N369"/>
      <c r="P369"/>
      <c r="Q369"/>
      <c r="R369"/>
      <c r="T369" s="20">
        <v>53</v>
      </c>
      <c r="U369" s="212"/>
      <c r="V369" s="209">
        <f>'[5]Autres enveloppes'!V$7*T369</f>
        <v>15105</v>
      </c>
      <c r="W369" s="212"/>
      <c r="X369" s="219"/>
      <c r="Z369"/>
      <c r="AA369"/>
      <c r="AB369"/>
      <c r="AC369"/>
      <c r="AE369"/>
      <c r="AF369"/>
      <c r="AH369"/>
      <c r="AI369"/>
    </row>
    <row r="370" spans="1:35" s="2" customFormat="1" x14ac:dyDescent="0.25">
      <c r="A370"/>
      <c r="B370"/>
      <c r="C370"/>
      <c r="D370"/>
      <c r="F370"/>
      <c r="G370"/>
      <c r="I370"/>
      <c r="J370"/>
      <c r="L370"/>
      <c r="M370"/>
      <c r="N370"/>
      <c r="P370"/>
      <c r="Q370"/>
      <c r="R370"/>
      <c r="T370" s="20">
        <v>54</v>
      </c>
      <c r="U370" s="212"/>
      <c r="V370" s="209">
        <f>'[5]Autres enveloppes'!V$7*T370</f>
        <v>15390</v>
      </c>
      <c r="W370" s="212"/>
      <c r="X370" s="219"/>
      <c r="Z370"/>
      <c r="AA370"/>
      <c r="AB370"/>
      <c r="AC370"/>
      <c r="AE370"/>
      <c r="AF370"/>
      <c r="AH370"/>
      <c r="AI370"/>
    </row>
    <row r="371" spans="1:35" s="2" customFormat="1" x14ac:dyDescent="0.25">
      <c r="A371"/>
      <c r="B371"/>
      <c r="C371"/>
      <c r="D371"/>
      <c r="F371"/>
      <c r="G371"/>
      <c r="I371"/>
      <c r="J371"/>
      <c r="L371"/>
      <c r="M371"/>
      <c r="N371"/>
      <c r="P371"/>
      <c r="Q371"/>
      <c r="R371"/>
      <c r="T371" s="20">
        <v>55</v>
      </c>
      <c r="U371" s="212"/>
      <c r="V371" s="209">
        <f>'[5]Autres enveloppes'!V$7*T371</f>
        <v>15675</v>
      </c>
      <c r="W371" s="212"/>
      <c r="X371" s="219"/>
      <c r="Z371"/>
      <c r="AA371"/>
      <c r="AB371"/>
      <c r="AC371"/>
      <c r="AE371"/>
      <c r="AF371"/>
      <c r="AH371"/>
      <c r="AI371"/>
    </row>
    <row r="372" spans="1:35" s="2" customFormat="1" x14ac:dyDescent="0.25">
      <c r="A372"/>
      <c r="B372"/>
      <c r="C372"/>
      <c r="D372"/>
      <c r="F372"/>
      <c r="G372"/>
      <c r="I372"/>
      <c r="J372"/>
      <c r="L372"/>
      <c r="M372"/>
      <c r="N372"/>
      <c r="P372"/>
      <c r="Q372"/>
      <c r="R372"/>
      <c r="T372" s="20">
        <v>56</v>
      </c>
      <c r="U372" s="212"/>
      <c r="V372" s="209">
        <f>'[5]Autres enveloppes'!V$7*T372</f>
        <v>15960</v>
      </c>
      <c r="W372" s="212"/>
      <c r="X372" s="219"/>
      <c r="Z372"/>
      <c r="AA372"/>
      <c r="AB372"/>
      <c r="AC372"/>
      <c r="AE372"/>
      <c r="AF372"/>
      <c r="AH372"/>
      <c r="AI372"/>
    </row>
    <row r="373" spans="1:35" s="2" customFormat="1" x14ac:dyDescent="0.25">
      <c r="A373"/>
      <c r="B373"/>
      <c r="C373"/>
      <c r="D373"/>
      <c r="F373"/>
      <c r="G373"/>
      <c r="I373"/>
      <c r="J373"/>
      <c r="L373"/>
      <c r="M373"/>
      <c r="N373"/>
      <c r="P373"/>
      <c r="Q373"/>
      <c r="R373"/>
      <c r="T373" s="20">
        <v>57</v>
      </c>
      <c r="U373" s="212"/>
      <c r="V373" s="209">
        <f>'[5]Autres enveloppes'!V$7*T373</f>
        <v>16245</v>
      </c>
      <c r="W373" s="212"/>
      <c r="X373" s="219"/>
      <c r="Z373"/>
      <c r="AA373"/>
      <c r="AB373"/>
      <c r="AC373"/>
      <c r="AE373"/>
      <c r="AF373"/>
      <c r="AH373"/>
      <c r="AI373"/>
    </row>
    <row r="374" spans="1:35" s="2" customFormat="1" x14ac:dyDescent="0.25">
      <c r="A374"/>
      <c r="B374"/>
      <c r="C374"/>
      <c r="D374"/>
      <c r="F374"/>
      <c r="G374"/>
      <c r="I374"/>
      <c r="J374"/>
      <c r="L374"/>
      <c r="M374"/>
      <c r="N374"/>
      <c r="P374"/>
      <c r="Q374"/>
      <c r="R374"/>
      <c r="T374" s="20">
        <v>58</v>
      </c>
      <c r="U374" s="212"/>
      <c r="V374" s="209">
        <f>'[5]Autres enveloppes'!V$7*T374</f>
        <v>16530</v>
      </c>
      <c r="W374" s="212"/>
      <c r="X374" s="219"/>
      <c r="Z374"/>
      <c r="AA374"/>
      <c r="AB374"/>
      <c r="AC374"/>
      <c r="AE374"/>
      <c r="AF374"/>
      <c r="AH374"/>
      <c r="AI374"/>
    </row>
    <row r="375" spans="1:35" s="2" customFormat="1" x14ac:dyDescent="0.25">
      <c r="A375"/>
      <c r="B375"/>
      <c r="C375"/>
      <c r="D375"/>
      <c r="F375"/>
      <c r="G375"/>
      <c r="I375"/>
      <c r="J375"/>
      <c r="L375"/>
      <c r="M375"/>
      <c r="N375"/>
      <c r="P375"/>
      <c r="Q375"/>
      <c r="R375"/>
      <c r="T375" s="20">
        <v>59</v>
      </c>
      <c r="U375" s="212"/>
      <c r="V375" s="209">
        <f>'[5]Autres enveloppes'!V$7*T375</f>
        <v>16815</v>
      </c>
      <c r="W375" s="212"/>
      <c r="X375" s="219"/>
      <c r="Z375"/>
      <c r="AA375"/>
      <c r="AB375"/>
      <c r="AC375"/>
      <c r="AE375"/>
      <c r="AF375"/>
      <c r="AH375"/>
      <c r="AI375"/>
    </row>
    <row r="376" spans="1:35" s="2" customFormat="1" x14ac:dyDescent="0.25">
      <c r="A376"/>
      <c r="B376"/>
      <c r="C376"/>
      <c r="D376"/>
      <c r="F376"/>
      <c r="G376"/>
      <c r="I376"/>
      <c r="J376"/>
      <c r="L376"/>
      <c r="M376"/>
      <c r="N376"/>
      <c r="P376"/>
      <c r="Q376"/>
      <c r="R376"/>
      <c r="T376" s="20">
        <v>60</v>
      </c>
      <c r="U376" s="212"/>
      <c r="V376" s="209">
        <f>'[5]Autres enveloppes'!V$7*T376</f>
        <v>17100</v>
      </c>
      <c r="W376" s="212"/>
      <c r="X376" s="219"/>
      <c r="Z376"/>
      <c r="AA376"/>
      <c r="AB376"/>
      <c r="AC376"/>
      <c r="AE376"/>
      <c r="AF376"/>
      <c r="AH376"/>
      <c r="AI376"/>
    </row>
    <row r="377" spans="1:35" s="2" customFormat="1" x14ac:dyDescent="0.25">
      <c r="A377"/>
      <c r="B377"/>
      <c r="C377"/>
      <c r="D377"/>
      <c r="F377"/>
      <c r="G377"/>
      <c r="I377"/>
      <c r="J377"/>
      <c r="L377"/>
      <c r="M377"/>
      <c r="N377"/>
      <c r="P377"/>
      <c r="Q377"/>
      <c r="R377"/>
      <c r="T377" s="20">
        <v>61</v>
      </c>
      <c r="U377" s="212"/>
      <c r="V377" s="209">
        <f>'[5]Autres enveloppes'!V$7*T377</f>
        <v>17385</v>
      </c>
      <c r="W377" s="212"/>
      <c r="X377" s="219"/>
      <c r="Z377"/>
      <c r="AA377"/>
      <c r="AB377"/>
      <c r="AC377"/>
      <c r="AE377"/>
      <c r="AF377"/>
      <c r="AH377"/>
      <c r="AI377"/>
    </row>
    <row r="378" spans="1:35" s="2" customFormat="1" x14ac:dyDescent="0.25">
      <c r="A378"/>
      <c r="B378"/>
      <c r="C378"/>
      <c r="D378"/>
      <c r="F378"/>
      <c r="G378"/>
      <c r="I378"/>
      <c r="J378"/>
      <c r="L378"/>
      <c r="M378"/>
      <c r="N378"/>
      <c r="P378"/>
      <c r="Q378"/>
      <c r="R378"/>
      <c r="T378" s="20">
        <v>62</v>
      </c>
      <c r="U378" s="212"/>
      <c r="V378" s="209">
        <f>'[5]Autres enveloppes'!V$7*T378</f>
        <v>17670</v>
      </c>
      <c r="W378" s="212"/>
      <c r="X378" s="219"/>
      <c r="Z378"/>
      <c r="AA378"/>
      <c r="AB378"/>
      <c r="AC378"/>
      <c r="AE378"/>
      <c r="AF378"/>
      <c r="AH378"/>
      <c r="AI378"/>
    </row>
    <row r="379" spans="1:35" s="2" customFormat="1" x14ac:dyDescent="0.25">
      <c r="A379"/>
      <c r="B379"/>
      <c r="C379"/>
      <c r="D379"/>
      <c r="F379"/>
      <c r="G379"/>
      <c r="I379"/>
      <c r="J379"/>
      <c r="L379"/>
      <c r="M379"/>
      <c r="N379"/>
      <c r="P379"/>
      <c r="Q379"/>
      <c r="R379"/>
      <c r="T379" s="20">
        <v>63</v>
      </c>
      <c r="U379" s="212"/>
      <c r="V379" s="209">
        <f>'[5]Autres enveloppes'!V$7*T379</f>
        <v>17955</v>
      </c>
      <c r="W379" s="212"/>
      <c r="X379" s="219"/>
      <c r="Z379"/>
      <c r="AA379"/>
      <c r="AB379"/>
      <c r="AC379"/>
      <c r="AE379"/>
      <c r="AF379"/>
      <c r="AH379"/>
      <c r="AI379"/>
    </row>
    <row r="380" spans="1:35" s="2" customFormat="1" x14ac:dyDescent="0.25">
      <c r="A380"/>
      <c r="B380"/>
      <c r="C380"/>
      <c r="D380"/>
      <c r="F380"/>
      <c r="G380"/>
      <c r="I380"/>
      <c r="J380"/>
      <c r="L380"/>
      <c r="M380"/>
      <c r="N380"/>
      <c r="P380"/>
      <c r="Q380"/>
      <c r="R380"/>
      <c r="T380" s="20">
        <v>64</v>
      </c>
      <c r="U380" s="212"/>
      <c r="V380" s="209">
        <f>'[5]Autres enveloppes'!V$7*T380</f>
        <v>18240</v>
      </c>
      <c r="W380" s="212"/>
      <c r="X380" s="219"/>
      <c r="Z380"/>
      <c r="AA380"/>
      <c r="AB380"/>
      <c r="AC380"/>
      <c r="AE380"/>
      <c r="AF380"/>
      <c r="AH380"/>
      <c r="AI380"/>
    </row>
    <row r="381" spans="1:35" s="2" customFormat="1" x14ac:dyDescent="0.25">
      <c r="A381"/>
      <c r="B381"/>
      <c r="C381"/>
      <c r="D381"/>
      <c r="F381"/>
      <c r="G381"/>
      <c r="I381"/>
      <c r="J381"/>
      <c r="L381"/>
      <c r="M381"/>
      <c r="N381"/>
      <c r="P381"/>
      <c r="Q381"/>
      <c r="R381"/>
      <c r="T381" s="20">
        <v>65</v>
      </c>
      <c r="U381" s="212"/>
      <c r="V381" s="209">
        <f>'[5]Autres enveloppes'!V$7*T381</f>
        <v>18525</v>
      </c>
      <c r="W381" s="212"/>
      <c r="X381" s="219"/>
      <c r="Z381"/>
      <c r="AA381"/>
      <c r="AB381"/>
      <c r="AC381"/>
      <c r="AE381"/>
      <c r="AF381"/>
      <c r="AH381"/>
      <c r="AI381"/>
    </row>
    <row r="382" spans="1:35" s="2" customFormat="1" x14ac:dyDescent="0.25">
      <c r="A382"/>
      <c r="B382"/>
      <c r="C382"/>
      <c r="D382"/>
      <c r="F382"/>
      <c r="G382"/>
      <c r="I382"/>
      <c r="J382"/>
      <c r="L382"/>
      <c r="M382"/>
      <c r="N382"/>
      <c r="P382"/>
      <c r="Q382"/>
      <c r="R382"/>
      <c r="T382" s="20">
        <v>66</v>
      </c>
      <c r="U382" s="212"/>
      <c r="V382" s="209">
        <f>'[5]Autres enveloppes'!V$7*T382</f>
        <v>18810</v>
      </c>
      <c r="W382" s="212"/>
      <c r="X382" s="219"/>
      <c r="Z382"/>
      <c r="AA382"/>
      <c r="AB382"/>
      <c r="AC382"/>
      <c r="AE382"/>
      <c r="AF382"/>
      <c r="AH382"/>
      <c r="AI382"/>
    </row>
    <row r="383" spans="1:35" s="2" customFormat="1" x14ac:dyDescent="0.25">
      <c r="A383"/>
      <c r="B383"/>
      <c r="C383"/>
      <c r="D383"/>
      <c r="F383"/>
      <c r="G383"/>
      <c r="I383"/>
      <c r="J383"/>
      <c r="L383"/>
      <c r="M383"/>
      <c r="N383"/>
      <c r="P383"/>
      <c r="Q383"/>
      <c r="R383"/>
      <c r="T383" s="20">
        <v>67</v>
      </c>
      <c r="U383" s="212"/>
      <c r="V383" s="209">
        <f>'[5]Autres enveloppes'!V$7*T383</f>
        <v>19095</v>
      </c>
      <c r="W383" s="212"/>
      <c r="X383" s="219"/>
      <c r="Z383"/>
      <c r="AA383"/>
      <c r="AB383"/>
      <c r="AC383"/>
      <c r="AE383"/>
      <c r="AF383"/>
      <c r="AH383"/>
      <c r="AI383"/>
    </row>
    <row r="384" spans="1:35" s="2" customFormat="1" x14ac:dyDescent="0.25">
      <c r="A384"/>
      <c r="B384"/>
      <c r="C384"/>
      <c r="D384"/>
      <c r="F384"/>
      <c r="G384"/>
      <c r="I384"/>
      <c r="J384"/>
      <c r="L384"/>
      <c r="M384"/>
      <c r="N384"/>
      <c r="P384"/>
      <c r="Q384"/>
      <c r="R384"/>
      <c r="T384" s="20">
        <v>68</v>
      </c>
      <c r="U384" s="212"/>
      <c r="V384" s="209">
        <f>'[5]Autres enveloppes'!V$7*T384</f>
        <v>19380</v>
      </c>
      <c r="W384" s="212"/>
      <c r="X384" s="219"/>
      <c r="Z384"/>
      <c r="AA384"/>
      <c r="AB384"/>
      <c r="AC384"/>
      <c r="AE384"/>
      <c r="AF384"/>
      <c r="AH384"/>
      <c r="AI384"/>
    </row>
    <row r="385" spans="1:35" s="2" customFormat="1" x14ac:dyDescent="0.25">
      <c r="A385"/>
      <c r="B385"/>
      <c r="C385"/>
      <c r="D385"/>
      <c r="F385"/>
      <c r="G385"/>
      <c r="I385"/>
      <c r="J385"/>
      <c r="L385"/>
      <c r="M385"/>
      <c r="N385"/>
      <c r="P385"/>
      <c r="Q385"/>
      <c r="R385"/>
      <c r="T385" s="20">
        <v>69</v>
      </c>
      <c r="U385" s="212"/>
      <c r="V385" s="209">
        <f>'[5]Autres enveloppes'!V$7*T385</f>
        <v>19665</v>
      </c>
      <c r="W385" s="212"/>
      <c r="X385" s="219"/>
      <c r="Z385"/>
      <c r="AA385"/>
      <c r="AB385"/>
      <c r="AC385"/>
      <c r="AE385"/>
      <c r="AF385"/>
      <c r="AH385"/>
      <c r="AI385"/>
    </row>
    <row r="386" spans="1:35" s="2" customFormat="1" x14ac:dyDescent="0.25">
      <c r="A386"/>
      <c r="B386"/>
      <c r="C386"/>
      <c r="D386"/>
      <c r="F386"/>
      <c r="G386"/>
      <c r="I386"/>
      <c r="J386"/>
      <c r="L386"/>
      <c r="M386"/>
      <c r="N386"/>
      <c r="P386"/>
      <c r="Q386"/>
      <c r="R386"/>
      <c r="T386" s="20">
        <v>70</v>
      </c>
      <c r="U386" s="212"/>
      <c r="V386" s="209">
        <f>'[5]Autres enveloppes'!V$7*T386</f>
        <v>19950</v>
      </c>
      <c r="W386" s="212"/>
      <c r="X386" s="219"/>
      <c r="Z386"/>
      <c r="AA386"/>
      <c r="AB386"/>
      <c r="AC386"/>
      <c r="AE386"/>
      <c r="AF386"/>
      <c r="AH386"/>
      <c r="AI386"/>
    </row>
    <row r="387" spans="1:35" s="2" customFormat="1" x14ac:dyDescent="0.25">
      <c r="A387"/>
      <c r="B387"/>
      <c r="C387"/>
      <c r="D387"/>
      <c r="F387"/>
      <c r="G387"/>
      <c r="I387"/>
      <c r="J387"/>
      <c r="L387"/>
      <c r="M387"/>
      <c r="N387"/>
      <c r="P387"/>
      <c r="Q387"/>
      <c r="R387"/>
      <c r="T387" s="20">
        <v>71</v>
      </c>
      <c r="U387" s="212"/>
      <c r="V387" s="209">
        <f>'[5]Autres enveloppes'!V$7*T387</f>
        <v>20235</v>
      </c>
      <c r="W387" s="212"/>
      <c r="X387" s="219"/>
      <c r="Z387"/>
      <c r="AA387"/>
      <c r="AB387"/>
      <c r="AC387"/>
      <c r="AE387"/>
      <c r="AF387"/>
      <c r="AH387"/>
      <c r="AI387"/>
    </row>
    <row r="388" spans="1:35" s="2" customFormat="1" x14ac:dyDescent="0.25">
      <c r="A388"/>
      <c r="B388"/>
      <c r="C388"/>
      <c r="D388"/>
      <c r="F388"/>
      <c r="G388"/>
      <c r="I388"/>
      <c r="J388"/>
      <c r="L388"/>
      <c r="M388"/>
      <c r="N388"/>
      <c r="P388"/>
      <c r="Q388"/>
      <c r="R388"/>
      <c r="T388" s="20">
        <v>72</v>
      </c>
      <c r="U388" s="212"/>
      <c r="V388" s="209">
        <f>'[5]Autres enveloppes'!V$7*T388</f>
        <v>20520</v>
      </c>
      <c r="W388" s="212"/>
      <c r="X388" s="219"/>
      <c r="Z388"/>
      <c r="AA388"/>
      <c r="AB388"/>
      <c r="AC388"/>
      <c r="AE388"/>
      <c r="AF388"/>
      <c r="AH388"/>
      <c r="AI388"/>
    </row>
    <row r="389" spans="1:35" s="2" customFormat="1" x14ac:dyDescent="0.25">
      <c r="A389"/>
      <c r="B389"/>
      <c r="C389"/>
      <c r="D389"/>
      <c r="F389"/>
      <c r="G389"/>
      <c r="I389"/>
      <c r="J389"/>
      <c r="L389"/>
      <c r="M389"/>
      <c r="N389"/>
      <c r="P389"/>
      <c r="Q389"/>
      <c r="R389"/>
      <c r="T389" s="20">
        <v>73</v>
      </c>
      <c r="U389" s="212"/>
      <c r="V389" s="209">
        <f>'[5]Autres enveloppes'!V$7*T389</f>
        <v>20805</v>
      </c>
      <c r="W389" s="212"/>
      <c r="X389" s="219"/>
      <c r="Z389"/>
      <c r="AA389"/>
      <c r="AB389"/>
      <c r="AC389"/>
      <c r="AE389"/>
      <c r="AF389"/>
      <c r="AH389"/>
      <c r="AI389"/>
    </row>
    <row r="390" spans="1:35" s="2" customFormat="1" x14ac:dyDescent="0.25">
      <c r="A390"/>
      <c r="B390"/>
      <c r="C390"/>
      <c r="D390"/>
      <c r="F390"/>
      <c r="G390"/>
      <c r="I390"/>
      <c r="J390"/>
      <c r="L390"/>
      <c r="M390"/>
      <c r="N390"/>
      <c r="P390"/>
      <c r="Q390"/>
      <c r="R390"/>
      <c r="T390" s="20">
        <v>74</v>
      </c>
      <c r="U390" s="212"/>
      <c r="V390" s="209">
        <f>'[5]Autres enveloppes'!V$7*T390</f>
        <v>21090</v>
      </c>
      <c r="W390" s="212"/>
      <c r="X390" s="219"/>
      <c r="Z390"/>
      <c r="AA390"/>
      <c r="AB390"/>
      <c r="AC390"/>
      <c r="AE390"/>
      <c r="AF390"/>
      <c r="AH390"/>
      <c r="AI390"/>
    </row>
    <row r="391" spans="1:35" s="2" customFormat="1" x14ac:dyDescent="0.25">
      <c r="A391"/>
      <c r="B391"/>
      <c r="C391"/>
      <c r="D391"/>
      <c r="F391"/>
      <c r="G391"/>
      <c r="I391"/>
      <c r="J391"/>
      <c r="L391"/>
      <c r="M391"/>
      <c r="N391"/>
      <c r="P391"/>
      <c r="Q391"/>
      <c r="R391"/>
      <c r="T391" s="20">
        <v>75</v>
      </c>
      <c r="U391" s="212"/>
      <c r="V391" s="209">
        <f>'[5]Autres enveloppes'!V$7*T391</f>
        <v>21375</v>
      </c>
      <c r="W391" s="212"/>
      <c r="X391" s="219"/>
      <c r="Z391"/>
      <c r="AA391"/>
      <c r="AB391"/>
      <c r="AC391"/>
      <c r="AE391"/>
      <c r="AF391"/>
      <c r="AH391"/>
      <c r="AI391"/>
    </row>
    <row r="392" spans="1:35" s="2" customFormat="1" x14ac:dyDescent="0.25">
      <c r="A392"/>
      <c r="B392"/>
      <c r="C392"/>
      <c r="D392"/>
      <c r="F392"/>
      <c r="G392"/>
      <c r="I392"/>
      <c r="J392"/>
      <c r="L392"/>
      <c r="M392"/>
      <c r="N392"/>
      <c r="P392"/>
      <c r="Q392"/>
      <c r="R392"/>
      <c r="T392" s="20">
        <v>76</v>
      </c>
      <c r="U392" s="212"/>
      <c r="V392" s="209">
        <f>'[5]Autres enveloppes'!V$7*T392</f>
        <v>21660</v>
      </c>
      <c r="W392" s="212"/>
      <c r="X392" s="219"/>
      <c r="Z392"/>
      <c r="AA392"/>
      <c r="AB392"/>
      <c r="AC392"/>
      <c r="AE392"/>
      <c r="AF392"/>
      <c r="AH392"/>
      <c r="AI392"/>
    </row>
    <row r="393" spans="1:35" s="2" customFormat="1" x14ac:dyDescent="0.25">
      <c r="A393"/>
      <c r="B393"/>
      <c r="C393"/>
      <c r="D393"/>
      <c r="F393"/>
      <c r="G393"/>
      <c r="I393"/>
      <c r="J393"/>
      <c r="L393"/>
      <c r="M393"/>
      <c r="N393"/>
      <c r="P393"/>
      <c r="Q393"/>
      <c r="R393"/>
      <c r="T393" s="20">
        <v>77</v>
      </c>
      <c r="U393" s="212"/>
      <c r="V393" s="209">
        <f>'[5]Autres enveloppes'!V$7*T393</f>
        <v>21945</v>
      </c>
      <c r="W393" s="212"/>
      <c r="X393" s="219"/>
      <c r="Z393"/>
      <c r="AA393"/>
      <c r="AB393"/>
      <c r="AC393"/>
      <c r="AE393"/>
      <c r="AF393"/>
      <c r="AH393"/>
      <c r="AI393"/>
    </row>
    <row r="394" spans="1:35" s="2" customFormat="1" x14ac:dyDescent="0.25">
      <c r="A394"/>
      <c r="B394"/>
      <c r="C394"/>
      <c r="D394"/>
      <c r="F394"/>
      <c r="G394"/>
      <c r="I394"/>
      <c r="J394"/>
      <c r="L394"/>
      <c r="M394"/>
      <c r="N394"/>
      <c r="P394"/>
      <c r="Q394"/>
      <c r="R394"/>
      <c r="T394" s="20">
        <v>78</v>
      </c>
      <c r="U394" s="212"/>
      <c r="V394" s="209">
        <f>'[5]Autres enveloppes'!V$7*T394</f>
        <v>22230</v>
      </c>
      <c r="W394" s="212"/>
      <c r="X394" s="219"/>
      <c r="Z394"/>
      <c r="AA394"/>
      <c r="AB394"/>
      <c r="AC394"/>
      <c r="AE394"/>
      <c r="AF394"/>
      <c r="AH394"/>
      <c r="AI394"/>
    </row>
    <row r="395" spans="1:35" s="2" customFormat="1" x14ac:dyDescent="0.25">
      <c r="A395"/>
      <c r="B395"/>
      <c r="C395"/>
      <c r="D395"/>
      <c r="F395"/>
      <c r="G395"/>
      <c r="I395"/>
      <c r="J395"/>
      <c r="L395"/>
      <c r="M395"/>
      <c r="N395"/>
      <c r="P395"/>
      <c r="Q395"/>
      <c r="R395"/>
      <c r="T395" s="20">
        <v>79</v>
      </c>
      <c r="U395" s="212"/>
      <c r="V395" s="209">
        <f>'[5]Autres enveloppes'!V$7*T395</f>
        <v>22515</v>
      </c>
      <c r="W395" s="212"/>
      <c r="X395" s="219"/>
      <c r="Z395"/>
      <c r="AA395"/>
      <c r="AB395"/>
      <c r="AC395"/>
      <c r="AE395"/>
      <c r="AF395"/>
      <c r="AH395"/>
      <c r="AI395"/>
    </row>
    <row r="396" spans="1:35" s="2" customFormat="1" x14ac:dyDescent="0.25">
      <c r="A396"/>
      <c r="B396"/>
      <c r="C396"/>
      <c r="D396"/>
      <c r="F396"/>
      <c r="G396"/>
      <c r="I396"/>
      <c r="J396"/>
      <c r="L396"/>
      <c r="M396"/>
      <c r="N396"/>
      <c r="P396"/>
      <c r="Q396"/>
      <c r="R396"/>
      <c r="T396" s="20">
        <v>80</v>
      </c>
      <c r="U396" s="212"/>
      <c r="V396" s="209">
        <f>'[5]Autres enveloppes'!V$7*T396</f>
        <v>22800</v>
      </c>
      <c r="W396" s="212"/>
      <c r="X396" s="219"/>
      <c r="Z396"/>
      <c r="AA396"/>
      <c r="AB396"/>
      <c r="AC396"/>
      <c r="AE396"/>
      <c r="AF396"/>
      <c r="AH396"/>
      <c r="AI396"/>
    </row>
    <row r="397" spans="1:35" s="2" customFormat="1" x14ac:dyDescent="0.25">
      <c r="A397"/>
      <c r="B397"/>
      <c r="C397"/>
      <c r="D397"/>
      <c r="F397"/>
      <c r="G397"/>
      <c r="I397"/>
      <c r="J397"/>
      <c r="L397"/>
      <c r="M397"/>
      <c r="N397"/>
      <c r="P397"/>
      <c r="Q397"/>
      <c r="R397"/>
      <c r="T397" s="20">
        <v>81</v>
      </c>
      <c r="U397" s="232"/>
      <c r="V397" s="209">
        <f>'[5]Autres enveloppes'!V$7*T397</f>
        <v>23085</v>
      </c>
      <c r="W397" s="232"/>
      <c r="X397" s="223"/>
      <c r="Z397"/>
      <c r="AA397"/>
      <c r="AB397"/>
      <c r="AC397"/>
      <c r="AE397"/>
      <c r="AF397"/>
      <c r="AH397"/>
      <c r="AI397"/>
    </row>
    <row r="398" spans="1:35" s="2" customFormat="1" x14ac:dyDescent="0.25">
      <c r="A398"/>
      <c r="B398"/>
      <c r="C398"/>
      <c r="D398"/>
      <c r="F398"/>
      <c r="G398"/>
      <c r="I398"/>
      <c r="J398"/>
      <c r="L398"/>
      <c r="M398"/>
      <c r="N398"/>
      <c r="P398"/>
      <c r="Q398"/>
      <c r="R398"/>
      <c r="T398" s="20">
        <v>82</v>
      </c>
      <c r="U398" s="232"/>
      <c r="V398" s="209">
        <f>'[5]Autres enveloppes'!V$7*T398</f>
        <v>23370</v>
      </c>
      <c r="W398" s="232"/>
      <c r="X398" s="223"/>
      <c r="Z398"/>
      <c r="AA398"/>
      <c r="AB398"/>
      <c r="AC398"/>
      <c r="AE398"/>
      <c r="AF398"/>
      <c r="AH398"/>
      <c r="AI398"/>
    </row>
    <row r="399" spans="1:35" s="2" customFormat="1" x14ac:dyDescent="0.25">
      <c r="A399"/>
      <c r="B399"/>
      <c r="C399"/>
      <c r="D399"/>
      <c r="F399"/>
      <c r="G399"/>
      <c r="I399"/>
      <c r="J399"/>
      <c r="L399"/>
      <c r="M399"/>
      <c r="N399"/>
      <c r="P399"/>
      <c r="Q399"/>
      <c r="R399"/>
      <c r="T399" s="20">
        <v>83</v>
      </c>
      <c r="U399" s="232"/>
      <c r="V399" s="209">
        <f>'[5]Autres enveloppes'!V$7*T399</f>
        <v>23655</v>
      </c>
      <c r="W399" s="232"/>
      <c r="X399" s="223"/>
      <c r="Z399"/>
      <c r="AA399"/>
      <c r="AB399"/>
      <c r="AC399"/>
      <c r="AE399"/>
      <c r="AF399"/>
      <c r="AH399"/>
      <c r="AI399"/>
    </row>
    <row r="400" spans="1:35" s="2" customFormat="1" x14ac:dyDescent="0.25">
      <c r="A400"/>
      <c r="B400"/>
      <c r="C400"/>
      <c r="D400"/>
      <c r="F400"/>
      <c r="G400"/>
      <c r="I400"/>
      <c r="J400"/>
      <c r="L400"/>
      <c r="M400"/>
      <c r="N400"/>
      <c r="P400"/>
      <c r="Q400"/>
      <c r="R400"/>
      <c r="T400" s="20">
        <v>84</v>
      </c>
      <c r="U400" s="232"/>
      <c r="V400" s="209">
        <f>'[5]Autres enveloppes'!V$7*T400</f>
        <v>23940</v>
      </c>
      <c r="W400" s="232"/>
      <c r="X400" s="223"/>
      <c r="Z400"/>
      <c r="AA400"/>
      <c r="AB400"/>
      <c r="AC400"/>
      <c r="AE400"/>
      <c r="AF400"/>
      <c r="AH400"/>
      <c r="AI400"/>
    </row>
    <row r="401" spans="1:35" s="2" customFormat="1" x14ac:dyDescent="0.25">
      <c r="A401"/>
      <c r="B401"/>
      <c r="C401"/>
      <c r="D401"/>
      <c r="F401"/>
      <c r="G401"/>
      <c r="I401"/>
      <c r="J401"/>
      <c r="L401"/>
      <c r="M401"/>
      <c r="N401"/>
      <c r="P401"/>
      <c r="Q401"/>
      <c r="R401"/>
      <c r="T401" s="20">
        <v>85</v>
      </c>
      <c r="U401" s="232"/>
      <c r="V401" s="209">
        <f>'[5]Autres enveloppes'!V$7*T401</f>
        <v>24225</v>
      </c>
      <c r="W401" s="232"/>
      <c r="X401" s="223"/>
      <c r="Z401"/>
      <c r="AA401"/>
      <c r="AB401"/>
      <c r="AC401"/>
      <c r="AE401"/>
      <c r="AF401"/>
      <c r="AH401"/>
      <c r="AI401"/>
    </row>
    <row r="402" spans="1:35" s="2" customFormat="1" x14ac:dyDescent="0.25">
      <c r="A402"/>
      <c r="B402"/>
      <c r="C402"/>
      <c r="D402"/>
      <c r="F402"/>
      <c r="G402"/>
      <c r="I402"/>
      <c r="J402"/>
      <c r="L402"/>
      <c r="M402"/>
      <c r="N402"/>
      <c r="P402"/>
      <c r="Q402"/>
      <c r="R402"/>
      <c r="T402" s="20">
        <v>86</v>
      </c>
      <c r="U402" s="232"/>
      <c r="V402" s="209">
        <f>'[5]Autres enveloppes'!V$7*T402</f>
        <v>24510</v>
      </c>
      <c r="W402" s="232"/>
      <c r="X402" s="223"/>
      <c r="Z402"/>
      <c r="AA402"/>
      <c r="AB402"/>
      <c r="AC402"/>
      <c r="AE402"/>
      <c r="AF402"/>
      <c r="AH402"/>
      <c r="AI402"/>
    </row>
    <row r="403" spans="1:35" s="2" customFormat="1" x14ac:dyDescent="0.25">
      <c r="A403"/>
      <c r="B403"/>
      <c r="C403"/>
      <c r="D403"/>
      <c r="F403"/>
      <c r="G403"/>
      <c r="I403"/>
      <c r="J403"/>
      <c r="L403"/>
      <c r="M403"/>
      <c r="N403"/>
      <c r="P403"/>
      <c r="Q403"/>
      <c r="R403"/>
      <c r="T403" s="20">
        <v>87</v>
      </c>
      <c r="U403" s="232"/>
      <c r="V403" s="209">
        <f>'[5]Autres enveloppes'!V$7*T403</f>
        <v>24795</v>
      </c>
      <c r="W403" s="232"/>
      <c r="X403" s="223"/>
      <c r="Z403"/>
      <c r="AA403"/>
      <c r="AB403"/>
      <c r="AC403"/>
      <c r="AE403"/>
      <c r="AF403"/>
      <c r="AH403"/>
      <c r="AI403"/>
    </row>
    <row r="404" spans="1:35" s="2" customFormat="1" x14ac:dyDescent="0.25">
      <c r="A404"/>
      <c r="B404"/>
      <c r="C404"/>
      <c r="D404"/>
      <c r="F404"/>
      <c r="G404"/>
      <c r="I404"/>
      <c r="J404"/>
      <c r="L404"/>
      <c r="M404"/>
      <c r="N404"/>
      <c r="P404"/>
      <c r="Q404"/>
      <c r="R404"/>
      <c r="T404" s="20">
        <v>88</v>
      </c>
      <c r="U404" s="232"/>
      <c r="V404" s="209">
        <f>'[5]Autres enveloppes'!V$7*T404</f>
        <v>25080</v>
      </c>
      <c r="W404" s="232"/>
      <c r="X404" s="223"/>
      <c r="Z404"/>
      <c r="AA404"/>
      <c r="AB404"/>
      <c r="AC404"/>
      <c r="AE404"/>
      <c r="AF404"/>
      <c r="AH404"/>
      <c r="AI404"/>
    </row>
    <row r="405" spans="1:35" s="2" customFormat="1" x14ac:dyDescent="0.25">
      <c r="A405"/>
      <c r="B405"/>
      <c r="C405"/>
      <c r="D405"/>
      <c r="F405"/>
      <c r="G405"/>
      <c r="I405"/>
      <c r="J405"/>
      <c r="L405"/>
      <c r="M405"/>
      <c r="N405"/>
      <c r="P405"/>
      <c r="Q405"/>
      <c r="R405"/>
      <c r="T405" s="20">
        <v>89</v>
      </c>
      <c r="U405" s="232"/>
      <c r="V405" s="209">
        <f>'[5]Autres enveloppes'!V$7*T405</f>
        <v>25365</v>
      </c>
      <c r="W405" s="232"/>
      <c r="X405" s="223"/>
      <c r="Z405"/>
      <c r="AA405"/>
      <c r="AB405"/>
      <c r="AC405"/>
      <c r="AE405"/>
      <c r="AF405"/>
      <c r="AH405"/>
      <c r="AI405"/>
    </row>
    <row r="406" spans="1:35" s="2" customFormat="1" x14ac:dyDescent="0.25">
      <c r="A406"/>
      <c r="B406"/>
      <c r="C406"/>
      <c r="D406"/>
      <c r="F406"/>
      <c r="G406"/>
      <c r="I406"/>
      <c r="J406"/>
      <c r="L406"/>
      <c r="M406"/>
      <c r="N406"/>
      <c r="P406"/>
      <c r="Q406"/>
      <c r="R406"/>
      <c r="T406" s="20">
        <v>90</v>
      </c>
      <c r="U406" s="232"/>
      <c r="V406" s="209">
        <f>'[5]Autres enveloppes'!V$7*T406</f>
        <v>25650</v>
      </c>
      <c r="W406" s="232"/>
      <c r="X406" s="223"/>
      <c r="Z406"/>
      <c r="AA406"/>
      <c r="AB406"/>
      <c r="AC406"/>
      <c r="AE406"/>
      <c r="AF406"/>
      <c r="AH406"/>
      <c r="AI406"/>
    </row>
    <row r="407" spans="1:35" s="2" customFormat="1" x14ac:dyDescent="0.25">
      <c r="A407"/>
      <c r="B407"/>
      <c r="C407"/>
      <c r="D407"/>
      <c r="F407"/>
      <c r="G407"/>
      <c r="I407"/>
      <c r="J407"/>
      <c r="L407"/>
      <c r="M407"/>
      <c r="N407"/>
      <c r="P407"/>
      <c r="Q407"/>
      <c r="R407"/>
      <c r="T407" s="20">
        <v>91</v>
      </c>
      <c r="U407" s="232"/>
      <c r="V407" s="209">
        <f>'[5]Autres enveloppes'!V$7*T407</f>
        <v>25935</v>
      </c>
      <c r="W407" s="232"/>
      <c r="X407" s="223"/>
      <c r="Z407"/>
      <c r="AA407"/>
      <c r="AB407"/>
      <c r="AC407"/>
      <c r="AE407"/>
      <c r="AF407"/>
      <c r="AH407"/>
      <c r="AI407"/>
    </row>
    <row r="408" spans="1:35" s="2" customFormat="1" x14ac:dyDescent="0.25">
      <c r="A408"/>
      <c r="B408"/>
      <c r="C408"/>
      <c r="D408"/>
      <c r="F408"/>
      <c r="G408"/>
      <c r="I408"/>
      <c r="J408"/>
      <c r="L408"/>
      <c r="M408"/>
      <c r="N408"/>
      <c r="P408"/>
      <c r="Q408"/>
      <c r="R408"/>
      <c r="T408" s="20">
        <v>92</v>
      </c>
      <c r="U408" s="232"/>
      <c r="V408" s="209">
        <f>'[5]Autres enveloppes'!V$7*T408</f>
        <v>26220</v>
      </c>
      <c r="W408" s="232"/>
      <c r="X408" s="223"/>
      <c r="Z408"/>
      <c r="AA408"/>
      <c r="AB408"/>
      <c r="AC408"/>
      <c r="AE408"/>
      <c r="AF408"/>
      <c r="AH408"/>
      <c r="AI408"/>
    </row>
    <row r="409" spans="1:35" s="2" customFormat="1" x14ac:dyDescent="0.25">
      <c r="A409"/>
      <c r="B409"/>
      <c r="C409"/>
      <c r="D409"/>
      <c r="F409"/>
      <c r="G409"/>
      <c r="I409"/>
      <c r="J409"/>
      <c r="L409"/>
      <c r="M409"/>
      <c r="N409"/>
      <c r="P409"/>
      <c r="Q409"/>
      <c r="R409"/>
      <c r="T409" s="20">
        <v>93</v>
      </c>
      <c r="U409" s="232"/>
      <c r="V409" s="209">
        <f>'[5]Autres enveloppes'!V$7*T409</f>
        <v>26505</v>
      </c>
      <c r="W409" s="232"/>
      <c r="X409" s="223"/>
      <c r="Z409"/>
      <c r="AA409"/>
      <c r="AB409"/>
      <c r="AC409"/>
      <c r="AE409"/>
      <c r="AF409"/>
      <c r="AH409"/>
      <c r="AI409"/>
    </row>
    <row r="410" spans="1:35" s="2" customFormat="1" x14ac:dyDescent="0.25">
      <c r="A410"/>
      <c r="B410"/>
      <c r="C410"/>
      <c r="D410"/>
      <c r="F410"/>
      <c r="G410"/>
      <c r="I410"/>
      <c r="J410"/>
      <c r="L410"/>
      <c r="M410"/>
      <c r="N410"/>
      <c r="P410"/>
      <c r="Q410"/>
      <c r="R410"/>
      <c r="T410" s="20">
        <v>94</v>
      </c>
      <c r="U410" s="232"/>
      <c r="V410" s="209">
        <f>'[5]Autres enveloppes'!V$7*T410</f>
        <v>26790</v>
      </c>
      <c r="W410" s="232"/>
      <c r="X410" s="223"/>
      <c r="Z410"/>
      <c r="AA410"/>
      <c r="AB410"/>
      <c r="AC410"/>
      <c r="AE410"/>
      <c r="AF410"/>
      <c r="AH410"/>
      <c r="AI410"/>
    </row>
    <row r="411" spans="1:35" s="2" customFormat="1" x14ac:dyDescent="0.25">
      <c r="A411"/>
      <c r="B411"/>
      <c r="C411"/>
      <c r="D411"/>
      <c r="F411"/>
      <c r="G411"/>
      <c r="I411"/>
      <c r="J411"/>
      <c r="L411"/>
      <c r="M411"/>
      <c r="N411"/>
      <c r="P411"/>
      <c r="Q411"/>
      <c r="R411"/>
      <c r="T411" s="20">
        <v>95</v>
      </c>
      <c r="U411" s="232"/>
      <c r="V411" s="209">
        <f>'[5]Autres enveloppes'!V$7*T411</f>
        <v>27075</v>
      </c>
      <c r="W411" s="232"/>
      <c r="X411" s="223"/>
      <c r="Z411"/>
      <c r="AA411"/>
      <c r="AB411"/>
      <c r="AC411"/>
      <c r="AE411"/>
      <c r="AF411"/>
      <c r="AH411"/>
      <c r="AI411"/>
    </row>
    <row r="412" spans="1:35" s="2" customFormat="1" x14ac:dyDescent="0.25">
      <c r="A412"/>
      <c r="B412"/>
      <c r="C412"/>
      <c r="D412"/>
      <c r="F412"/>
      <c r="G412"/>
      <c r="I412"/>
      <c r="J412"/>
      <c r="L412"/>
      <c r="M412"/>
      <c r="N412"/>
      <c r="P412"/>
      <c r="Q412"/>
      <c r="R412"/>
      <c r="T412" s="20">
        <v>96</v>
      </c>
      <c r="U412" s="232"/>
      <c r="V412" s="209">
        <f>'[5]Autres enveloppes'!V$7*T412</f>
        <v>27360</v>
      </c>
      <c r="W412" s="232"/>
      <c r="X412" s="223"/>
      <c r="Z412"/>
      <c r="AA412"/>
      <c r="AB412"/>
      <c r="AC412"/>
      <c r="AE412"/>
      <c r="AF412"/>
      <c r="AH412"/>
      <c r="AI412"/>
    </row>
    <row r="413" spans="1:35" s="2" customFormat="1" x14ac:dyDescent="0.25">
      <c r="A413"/>
      <c r="B413"/>
      <c r="C413"/>
      <c r="D413"/>
      <c r="F413"/>
      <c r="G413"/>
      <c r="I413"/>
      <c r="J413"/>
      <c r="L413"/>
      <c r="M413"/>
      <c r="N413"/>
      <c r="P413"/>
      <c r="Q413"/>
      <c r="R413"/>
      <c r="T413" s="20">
        <v>97</v>
      </c>
      <c r="U413" s="232"/>
      <c r="V413" s="209">
        <f>'[5]Autres enveloppes'!V$7*T413</f>
        <v>27645</v>
      </c>
      <c r="W413" s="232"/>
      <c r="X413" s="223"/>
      <c r="Z413"/>
      <c r="AA413"/>
      <c r="AB413"/>
      <c r="AC413"/>
      <c r="AE413"/>
      <c r="AF413"/>
      <c r="AH413"/>
      <c r="AI413"/>
    </row>
    <row r="414" spans="1:35" s="2" customFormat="1" x14ac:dyDescent="0.25">
      <c r="A414"/>
      <c r="B414"/>
      <c r="C414"/>
      <c r="D414"/>
      <c r="F414"/>
      <c r="G414"/>
      <c r="I414"/>
      <c r="J414"/>
      <c r="L414"/>
      <c r="M414"/>
      <c r="N414"/>
      <c r="P414"/>
      <c r="Q414"/>
      <c r="R414"/>
      <c r="T414" s="20">
        <v>98</v>
      </c>
      <c r="U414" s="232"/>
      <c r="V414" s="209">
        <f>'[5]Autres enveloppes'!V$7*T414</f>
        <v>27930</v>
      </c>
      <c r="W414" s="232"/>
      <c r="X414" s="223"/>
      <c r="Z414"/>
      <c r="AA414"/>
      <c r="AB414"/>
      <c r="AC414"/>
      <c r="AE414"/>
      <c r="AF414"/>
      <c r="AH414"/>
      <c r="AI414"/>
    </row>
    <row r="415" spans="1:35" s="2" customFormat="1" x14ac:dyDescent="0.25">
      <c r="A415"/>
      <c r="B415"/>
      <c r="C415"/>
      <c r="D415"/>
      <c r="F415"/>
      <c r="G415"/>
      <c r="I415"/>
      <c r="J415"/>
      <c r="L415"/>
      <c r="M415"/>
      <c r="N415"/>
      <c r="P415"/>
      <c r="Q415"/>
      <c r="R415"/>
      <c r="T415" s="20">
        <v>99</v>
      </c>
      <c r="U415" s="232"/>
      <c r="V415" s="209">
        <f>'[5]Autres enveloppes'!V$7*T415</f>
        <v>28215</v>
      </c>
      <c r="W415" s="232"/>
      <c r="X415" s="223"/>
      <c r="Z415"/>
      <c r="AA415"/>
      <c r="AB415"/>
      <c r="AC415"/>
      <c r="AE415"/>
      <c r="AF415"/>
      <c r="AH415"/>
      <c r="AI415"/>
    </row>
    <row r="416" spans="1:35" s="2" customFormat="1" x14ac:dyDescent="0.25">
      <c r="A416"/>
      <c r="B416"/>
      <c r="C416"/>
      <c r="D416"/>
      <c r="F416"/>
      <c r="G416"/>
      <c r="I416"/>
      <c r="J416"/>
      <c r="L416"/>
      <c r="M416"/>
      <c r="N416"/>
      <c r="P416"/>
      <c r="Q416"/>
      <c r="R416"/>
      <c r="T416" s="20">
        <v>100</v>
      </c>
      <c r="U416" s="232"/>
      <c r="V416" s="209">
        <f>'[5]Autres enveloppes'!V$7*T416</f>
        <v>28500</v>
      </c>
      <c r="W416" s="232"/>
      <c r="X416" s="223"/>
      <c r="Z416"/>
      <c r="AA416"/>
      <c r="AB416"/>
      <c r="AC416"/>
      <c r="AE416"/>
      <c r="AF416"/>
      <c r="AH416"/>
      <c r="AI416"/>
    </row>
    <row r="417" spans="1:35" s="2" customFormat="1" x14ac:dyDescent="0.25">
      <c r="A417"/>
      <c r="B417"/>
      <c r="C417"/>
      <c r="D417"/>
      <c r="F417"/>
      <c r="G417"/>
      <c r="I417"/>
      <c r="J417"/>
      <c r="L417"/>
      <c r="M417"/>
      <c r="N417"/>
      <c r="P417"/>
      <c r="Q417"/>
      <c r="R417"/>
      <c r="T417" s="20">
        <v>101</v>
      </c>
      <c r="U417" s="36"/>
      <c r="V417" s="36"/>
      <c r="W417" s="36"/>
      <c r="X417"/>
      <c r="Z417"/>
      <c r="AA417"/>
      <c r="AB417"/>
      <c r="AC417"/>
      <c r="AE417"/>
      <c r="AF417"/>
      <c r="AH417"/>
      <c r="AI417"/>
    </row>
    <row r="418" spans="1:35" s="2" customFormat="1" x14ac:dyDescent="0.25">
      <c r="A418"/>
      <c r="B418"/>
      <c r="C418"/>
      <c r="D418"/>
      <c r="F418"/>
      <c r="G418"/>
      <c r="I418"/>
      <c r="J418"/>
      <c r="L418"/>
      <c r="M418"/>
      <c r="N418"/>
      <c r="P418"/>
      <c r="Q418"/>
      <c r="R418"/>
      <c r="T418" s="20">
        <v>102</v>
      </c>
      <c r="U418" s="36"/>
      <c r="V418" s="36"/>
      <c r="W418" s="36"/>
      <c r="X418"/>
      <c r="Z418"/>
      <c r="AA418"/>
      <c r="AB418"/>
      <c r="AC418"/>
      <c r="AE418"/>
      <c r="AF418"/>
      <c r="AH418"/>
      <c r="AI418"/>
    </row>
    <row r="419" spans="1:35" s="2" customFormat="1" x14ac:dyDescent="0.25">
      <c r="A419"/>
      <c r="B419"/>
      <c r="C419"/>
      <c r="D419"/>
      <c r="F419"/>
      <c r="G419"/>
      <c r="I419"/>
      <c r="J419"/>
      <c r="L419"/>
      <c r="M419"/>
      <c r="N419"/>
      <c r="P419"/>
      <c r="Q419"/>
      <c r="R419"/>
      <c r="T419" s="20">
        <v>103</v>
      </c>
      <c r="U419" s="36"/>
      <c r="V419" s="36"/>
      <c r="W419" s="36"/>
      <c r="X419"/>
      <c r="Z419"/>
      <c r="AA419"/>
      <c r="AB419"/>
      <c r="AC419"/>
      <c r="AE419"/>
      <c r="AF419"/>
      <c r="AH419"/>
      <c r="AI419"/>
    </row>
    <row r="420" spans="1:35" s="2" customFormat="1" x14ac:dyDescent="0.25">
      <c r="A420"/>
      <c r="B420"/>
      <c r="C420"/>
      <c r="D420"/>
      <c r="F420"/>
      <c r="G420"/>
      <c r="I420"/>
      <c r="J420"/>
      <c r="L420"/>
      <c r="M420"/>
      <c r="N420"/>
      <c r="P420"/>
      <c r="Q420"/>
      <c r="R420"/>
      <c r="T420" s="20">
        <v>104</v>
      </c>
      <c r="U420" s="36"/>
      <c r="V420" s="36"/>
      <c r="W420" s="36"/>
      <c r="X420"/>
      <c r="Z420"/>
      <c r="AA420"/>
      <c r="AB420"/>
      <c r="AC420"/>
      <c r="AE420"/>
      <c r="AF420"/>
      <c r="AH420"/>
      <c r="AI420"/>
    </row>
    <row r="421" spans="1:35" s="2" customFormat="1" x14ac:dyDescent="0.25">
      <c r="A421"/>
      <c r="B421"/>
      <c r="C421"/>
      <c r="D421"/>
      <c r="F421"/>
      <c r="G421"/>
      <c r="I421"/>
      <c r="J421"/>
      <c r="L421"/>
      <c r="M421"/>
      <c r="N421"/>
      <c r="P421"/>
      <c r="Q421"/>
      <c r="R421"/>
      <c r="T421" s="20">
        <v>105</v>
      </c>
      <c r="U421" s="36"/>
      <c r="V421" s="36"/>
      <c r="W421" s="36"/>
      <c r="X421"/>
      <c r="Z421"/>
      <c r="AA421"/>
      <c r="AB421"/>
      <c r="AC421"/>
      <c r="AE421"/>
      <c r="AF421"/>
      <c r="AH421"/>
      <c r="AI421"/>
    </row>
    <row r="422" spans="1:35" s="2" customFormat="1" x14ac:dyDescent="0.25">
      <c r="A422"/>
      <c r="B422"/>
      <c r="C422"/>
      <c r="D422"/>
      <c r="F422"/>
      <c r="G422"/>
      <c r="I422"/>
      <c r="J422"/>
      <c r="L422"/>
      <c r="M422"/>
      <c r="N422"/>
      <c r="P422"/>
      <c r="Q422"/>
      <c r="R422"/>
      <c r="T422" s="20">
        <v>106</v>
      </c>
      <c r="U422" s="36"/>
      <c r="V422" s="36"/>
      <c r="W422" s="36"/>
      <c r="X422"/>
      <c r="Z422"/>
      <c r="AA422"/>
      <c r="AB422"/>
      <c r="AC422"/>
      <c r="AE422"/>
      <c r="AF422"/>
      <c r="AH422"/>
      <c r="AI422"/>
    </row>
    <row r="423" spans="1:35" s="2" customFormat="1" x14ac:dyDescent="0.25">
      <c r="A423"/>
      <c r="B423"/>
      <c r="C423"/>
      <c r="D423"/>
      <c r="F423"/>
      <c r="G423"/>
      <c r="I423"/>
      <c r="J423"/>
      <c r="L423"/>
      <c r="M423"/>
      <c r="N423"/>
      <c r="P423"/>
      <c r="Q423"/>
      <c r="R423"/>
      <c r="T423" s="20">
        <v>107</v>
      </c>
      <c r="U423" s="36"/>
      <c r="V423" s="36"/>
      <c r="W423" s="36"/>
      <c r="X423"/>
      <c r="Z423"/>
      <c r="AA423"/>
      <c r="AB423"/>
      <c r="AC423"/>
      <c r="AE423"/>
      <c r="AF423"/>
      <c r="AH423"/>
      <c r="AI423"/>
    </row>
    <row r="424" spans="1:35" s="2" customFormat="1" x14ac:dyDescent="0.25">
      <c r="A424"/>
      <c r="B424"/>
      <c r="C424"/>
      <c r="D424"/>
      <c r="F424"/>
      <c r="G424"/>
      <c r="I424"/>
      <c r="J424"/>
      <c r="L424"/>
      <c r="M424"/>
      <c r="N424"/>
      <c r="P424"/>
      <c r="Q424"/>
      <c r="R424"/>
      <c r="T424" s="20">
        <v>108</v>
      </c>
      <c r="U424" s="36"/>
      <c r="V424" s="36"/>
      <c r="W424" s="36"/>
      <c r="X424"/>
      <c r="Z424"/>
      <c r="AA424"/>
      <c r="AB424"/>
      <c r="AC424"/>
      <c r="AE424"/>
      <c r="AF424"/>
      <c r="AH424"/>
      <c r="AI424"/>
    </row>
    <row r="425" spans="1:35" s="2" customFormat="1" x14ac:dyDescent="0.25">
      <c r="A425"/>
      <c r="B425"/>
      <c r="C425"/>
      <c r="D425"/>
      <c r="F425"/>
      <c r="G425"/>
      <c r="I425"/>
      <c r="J425"/>
      <c r="L425"/>
      <c r="M425"/>
      <c r="N425"/>
      <c r="P425"/>
      <c r="Q425"/>
      <c r="R425"/>
      <c r="T425" s="20">
        <v>109</v>
      </c>
      <c r="U425" s="36"/>
      <c r="V425" s="36"/>
      <c r="W425" s="36"/>
      <c r="X425"/>
      <c r="Z425"/>
      <c r="AA425"/>
      <c r="AB425"/>
      <c r="AC425"/>
      <c r="AE425"/>
      <c r="AF425"/>
      <c r="AH425"/>
      <c r="AI425"/>
    </row>
    <row r="426" spans="1:35" s="2" customFormat="1" x14ac:dyDescent="0.25">
      <c r="A426"/>
      <c r="B426"/>
      <c r="C426"/>
      <c r="D426"/>
      <c r="F426"/>
      <c r="G426"/>
      <c r="I426"/>
      <c r="J426"/>
      <c r="L426"/>
      <c r="M426"/>
      <c r="N426"/>
      <c r="P426"/>
      <c r="Q426"/>
      <c r="R426"/>
      <c r="T426" s="20">
        <v>110</v>
      </c>
      <c r="U426" s="36"/>
      <c r="V426" s="36"/>
      <c r="W426" s="36"/>
      <c r="X426"/>
      <c r="Z426"/>
      <c r="AA426"/>
      <c r="AB426"/>
      <c r="AC426"/>
      <c r="AE426"/>
      <c r="AF426"/>
      <c r="AH426"/>
      <c r="AI426"/>
    </row>
    <row r="427" spans="1:35" s="2" customFormat="1" x14ac:dyDescent="0.25">
      <c r="A427"/>
      <c r="B427"/>
      <c r="C427"/>
      <c r="D427"/>
      <c r="F427"/>
      <c r="G427"/>
      <c r="I427"/>
      <c r="J427"/>
      <c r="L427"/>
      <c r="M427"/>
      <c r="N427"/>
      <c r="P427"/>
      <c r="Q427"/>
      <c r="R427"/>
      <c r="T427" s="20">
        <v>111</v>
      </c>
      <c r="U427" s="36"/>
      <c r="V427" s="36"/>
      <c r="W427" s="36"/>
      <c r="X427"/>
      <c r="Z427"/>
      <c r="AA427"/>
      <c r="AB427"/>
      <c r="AC427"/>
      <c r="AE427"/>
      <c r="AF427"/>
      <c r="AH427"/>
      <c r="AI427"/>
    </row>
    <row r="428" spans="1:35" s="2" customFormat="1" x14ac:dyDescent="0.25">
      <c r="A428"/>
      <c r="B428"/>
      <c r="C428"/>
      <c r="D428"/>
      <c r="F428"/>
      <c r="G428"/>
      <c r="I428"/>
      <c r="J428"/>
      <c r="L428"/>
      <c r="M428"/>
      <c r="N428"/>
      <c r="P428"/>
      <c r="Q428"/>
      <c r="R428"/>
      <c r="T428" s="20">
        <v>112</v>
      </c>
      <c r="U428" s="36"/>
      <c r="V428" s="36"/>
      <c r="W428" s="36"/>
      <c r="X428"/>
      <c r="Z428"/>
      <c r="AA428"/>
      <c r="AB428"/>
      <c r="AC428"/>
      <c r="AE428"/>
      <c r="AF428"/>
      <c r="AH428"/>
      <c r="AI428"/>
    </row>
    <row r="429" spans="1:35" s="2" customFormat="1" x14ac:dyDescent="0.25">
      <c r="A429"/>
      <c r="B429"/>
      <c r="C429"/>
      <c r="D429"/>
      <c r="F429"/>
      <c r="G429"/>
      <c r="I429"/>
      <c r="J429"/>
      <c r="L429"/>
      <c r="M429"/>
      <c r="N429"/>
      <c r="P429"/>
      <c r="Q429"/>
      <c r="R429"/>
      <c r="T429" s="20">
        <v>113</v>
      </c>
      <c r="U429" s="36"/>
      <c r="V429" s="36"/>
      <c r="W429" s="36"/>
      <c r="X429"/>
      <c r="Z429"/>
      <c r="AA429"/>
      <c r="AB429"/>
      <c r="AC429"/>
      <c r="AE429"/>
      <c r="AF429"/>
      <c r="AH429"/>
      <c r="AI429"/>
    </row>
    <row r="430" spans="1:35" x14ac:dyDescent="0.25">
      <c r="T430" s="20">
        <v>114</v>
      </c>
      <c r="U430" s="36"/>
      <c r="V430" s="36"/>
      <c r="W430" s="36"/>
    </row>
    <row r="431" spans="1:35" x14ac:dyDescent="0.25">
      <c r="T431" s="20">
        <v>115</v>
      </c>
      <c r="U431" s="36"/>
      <c r="V431" s="36"/>
      <c r="W431" s="36"/>
    </row>
    <row r="432" spans="1:35" x14ac:dyDescent="0.25">
      <c r="T432" s="20">
        <v>116</v>
      </c>
      <c r="U432" s="36"/>
      <c r="V432" s="36"/>
      <c r="W432" s="36"/>
    </row>
    <row r="433" spans="20:23" x14ac:dyDescent="0.25">
      <c r="T433" s="20">
        <v>117</v>
      </c>
      <c r="U433" s="36"/>
      <c r="V433" s="36"/>
      <c r="W433" s="36"/>
    </row>
    <row r="434" spans="20:23" x14ac:dyDescent="0.25">
      <c r="T434" s="20">
        <v>118</v>
      </c>
      <c r="U434" s="36"/>
      <c r="V434" s="36"/>
      <c r="W434" s="36"/>
    </row>
    <row r="435" spans="20:23" x14ac:dyDescent="0.25">
      <c r="T435" s="20">
        <v>119</v>
      </c>
      <c r="U435" s="36"/>
      <c r="V435" s="36"/>
      <c r="W435" s="36"/>
    </row>
    <row r="436" spans="20:23" x14ac:dyDescent="0.25">
      <c r="T436" s="20">
        <v>120</v>
      </c>
      <c r="U436" s="36"/>
      <c r="V436" s="36"/>
      <c r="W436" s="36"/>
    </row>
    <row r="437" spans="20:23" x14ac:dyDescent="0.25">
      <c r="T437" s="20">
        <v>121</v>
      </c>
      <c r="U437" s="36"/>
      <c r="V437" s="36"/>
      <c r="W437" s="36"/>
    </row>
    <row r="438" spans="20:23" x14ac:dyDescent="0.25">
      <c r="T438" s="20">
        <v>122</v>
      </c>
      <c r="U438" s="36"/>
      <c r="V438" s="36"/>
      <c r="W438" s="36"/>
    </row>
    <row r="439" spans="20:23" x14ac:dyDescent="0.25">
      <c r="T439" s="20">
        <v>123</v>
      </c>
      <c r="U439" s="36"/>
      <c r="V439" s="36"/>
      <c r="W439" s="36"/>
    </row>
    <row r="440" spans="20:23" x14ac:dyDescent="0.25">
      <c r="T440" s="20">
        <v>124</v>
      </c>
      <c r="U440" s="36"/>
      <c r="V440" s="36"/>
      <c r="W440" s="36"/>
    </row>
    <row r="441" spans="20:23" x14ac:dyDescent="0.25">
      <c r="T441" s="20">
        <v>125</v>
      </c>
      <c r="U441" s="36"/>
      <c r="V441" s="36"/>
      <c r="W441" s="36"/>
    </row>
    <row r="442" spans="20:23" x14ac:dyDescent="0.25">
      <c r="T442" s="20">
        <v>126</v>
      </c>
      <c r="U442" s="36"/>
      <c r="V442" s="36"/>
      <c r="W442" s="36"/>
    </row>
    <row r="443" spans="20:23" x14ac:dyDescent="0.25">
      <c r="T443" s="20">
        <v>127</v>
      </c>
      <c r="U443" s="36"/>
      <c r="V443" s="36"/>
      <c r="W443" s="36"/>
    </row>
    <row r="444" spans="20:23" x14ac:dyDescent="0.25">
      <c r="T444" s="20">
        <v>128</v>
      </c>
      <c r="U444" s="36"/>
      <c r="V444" s="36"/>
      <c r="W444" s="36"/>
    </row>
    <row r="445" spans="20:23" x14ac:dyDescent="0.25">
      <c r="T445" s="20">
        <v>129</v>
      </c>
      <c r="U445" s="36"/>
      <c r="V445" s="36"/>
      <c r="W445" s="36"/>
    </row>
    <row r="446" spans="20:23" x14ac:dyDescent="0.25">
      <c r="T446" s="20">
        <v>130</v>
      </c>
      <c r="U446" s="36"/>
      <c r="V446" s="36"/>
      <c r="W446" s="36"/>
    </row>
    <row r="447" spans="20:23" x14ac:dyDescent="0.25">
      <c r="T447" s="20">
        <v>131</v>
      </c>
      <c r="U447" s="36"/>
      <c r="V447" s="36"/>
      <c r="W447" s="36"/>
    </row>
    <row r="448" spans="20:23" x14ac:dyDescent="0.25">
      <c r="T448" s="20">
        <v>132</v>
      </c>
      <c r="U448" s="36"/>
      <c r="V448" s="36"/>
      <c r="W448" s="36"/>
    </row>
    <row r="449" spans="20:23" x14ac:dyDescent="0.25">
      <c r="T449" s="20">
        <v>133</v>
      </c>
      <c r="U449" s="36"/>
      <c r="V449" s="36"/>
      <c r="W449" s="36"/>
    </row>
    <row r="450" spans="20:23" x14ac:dyDescent="0.25">
      <c r="T450" s="20">
        <v>134</v>
      </c>
      <c r="U450" s="36"/>
      <c r="V450" s="36"/>
      <c r="W450" s="36"/>
    </row>
    <row r="451" spans="20:23" x14ac:dyDescent="0.25">
      <c r="T451" s="20">
        <v>135</v>
      </c>
      <c r="U451" s="36"/>
      <c r="V451" s="36"/>
      <c r="W451" s="36"/>
    </row>
    <row r="452" spans="20:23" x14ac:dyDescent="0.25">
      <c r="T452" s="20">
        <v>136</v>
      </c>
      <c r="U452" s="36"/>
      <c r="V452" s="36"/>
      <c r="W452" s="36"/>
    </row>
    <row r="453" spans="20:23" x14ac:dyDescent="0.25">
      <c r="T453" s="20">
        <v>137</v>
      </c>
      <c r="U453" s="36"/>
      <c r="V453" s="36"/>
      <c r="W453" s="36"/>
    </row>
    <row r="454" spans="20:23" x14ac:dyDescent="0.25">
      <c r="T454" s="20">
        <v>138</v>
      </c>
      <c r="U454" s="36"/>
      <c r="V454" s="36"/>
      <c r="W454" s="36"/>
    </row>
    <row r="455" spans="20:23" x14ac:dyDescent="0.25">
      <c r="T455" s="20">
        <v>139</v>
      </c>
      <c r="U455" s="36"/>
      <c r="V455" s="36"/>
      <c r="W455" s="36"/>
    </row>
    <row r="456" spans="20:23" x14ac:dyDescent="0.25">
      <c r="T456" s="20">
        <v>140</v>
      </c>
      <c r="U456" s="36"/>
      <c r="V456" s="36"/>
      <c r="W456" s="36"/>
    </row>
    <row r="457" spans="20:23" x14ac:dyDescent="0.25">
      <c r="T457" s="20">
        <v>141</v>
      </c>
      <c r="U457" s="36"/>
      <c r="V457" s="36"/>
      <c r="W457" s="36"/>
    </row>
    <row r="458" spans="20:23" x14ac:dyDescent="0.25">
      <c r="T458" s="20">
        <v>142</v>
      </c>
      <c r="U458" s="36"/>
      <c r="V458" s="36"/>
      <c r="W458" s="36"/>
    </row>
    <row r="459" spans="20:23" x14ac:dyDescent="0.25">
      <c r="T459" s="20">
        <v>143</v>
      </c>
      <c r="U459" s="36"/>
      <c r="V459" s="36"/>
      <c r="W459" s="36"/>
    </row>
    <row r="460" spans="20:23" x14ac:dyDescent="0.25">
      <c r="T460" s="20">
        <v>144</v>
      </c>
      <c r="U460" s="36"/>
      <c r="V460" s="36"/>
      <c r="W460" s="36"/>
    </row>
    <row r="461" spans="20:23" x14ac:dyDescent="0.25">
      <c r="T461" s="20">
        <v>145</v>
      </c>
      <c r="U461" s="36"/>
      <c r="V461" s="36"/>
      <c r="W461" s="36"/>
    </row>
    <row r="462" spans="20:23" x14ac:dyDescent="0.25">
      <c r="T462" s="20">
        <v>146</v>
      </c>
      <c r="U462" s="36"/>
      <c r="V462" s="36"/>
      <c r="W462" s="36"/>
    </row>
    <row r="463" spans="20:23" x14ac:dyDescent="0.25">
      <c r="T463" s="20">
        <v>147</v>
      </c>
      <c r="U463" s="36"/>
      <c r="V463" s="36"/>
      <c r="W463" s="36"/>
    </row>
    <row r="464" spans="20:23" x14ac:dyDescent="0.25">
      <c r="T464" s="20">
        <v>148</v>
      </c>
      <c r="U464" s="36"/>
      <c r="V464" s="36"/>
      <c r="W464" s="36"/>
    </row>
    <row r="465" spans="20:23" x14ac:dyDescent="0.25">
      <c r="T465" s="20">
        <v>149</v>
      </c>
      <c r="U465" s="36"/>
      <c r="V465" s="36"/>
      <c r="W465" s="36"/>
    </row>
    <row r="466" spans="20:23" x14ac:dyDescent="0.25">
      <c r="T466" s="20">
        <v>150</v>
      </c>
      <c r="U466" s="36"/>
      <c r="V466" s="36"/>
      <c r="W466" s="36"/>
    </row>
    <row r="467" spans="20:23" x14ac:dyDescent="0.25">
      <c r="T467" s="20">
        <v>151</v>
      </c>
      <c r="U467" s="36"/>
      <c r="V467" s="36"/>
      <c r="W467" s="36"/>
    </row>
    <row r="468" spans="20:23" x14ac:dyDescent="0.25">
      <c r="T468" s="20">
        <v>152</v>
      </c>
      <c r="U468" s="36"/>
      <c r="V468" s="36"/>
      <c r="W468" s="36"/>
    </row>
    <row r="469" spans="20:23" x14ac:dyDescent="0.25">
      <c r="T469" s="20">
        <v>153</v>
      </c>
      <c r="U469" s="36"/>
      <c r="V469" s="36"/>
      <c r="W469" s="36"/>
    </row>
    <row r="470" spans="20:23" x14ac:dyDescent="0.25">
      <c r="T470" s="20">
        <v>154</v>
      </c>
      <c r="U470" s="36"/>
      <c r="V470" s="36"/>
      <c r="W470" s="36"/>
    </row>
    <row r="471" spans="20:23" x14ac:dyDescent="0.25">
      <c r="T471" s="20">
        <v>155</v>
      </c>
      <c r="U471" s="36"/>
      <c r="V471" s="36"/>
      <c r="W471" s="36"/>
    </row>
    <row r="472" spans="20:23" x14ac:dyDescent="0.25">
      <c r="T472" s="20">
        <v>156</v>
      </c>
      <c r="U472" s="36"/>
      <c r="V472" s="36"/>
      <c r="W472" s="36"/>
    </row>
    <row r="473" spans="20:23" x14ac:dyDescent="0.25">
      <c r="T473" s="20">
        <v>157</v>
      </c>
      <c r="U473" s="36"/>
      <c r="V473" s="36"/>
      <c r="W473" s="36"/>
    </row>
    <row r="474" spans="20:23" x14ac:dyDescent="0.25">
      <c r="T474" s="20">
        <v>158</v>
      </c>
      <c r="U474" s="36"/>
      <c r="V474" s="36"/>
      <c r="W474" s="36"/>
    </row>
    <row r="475" spans="20:23" x14ac:dyDescent="0.25">
      <c r="T475" s="20">
        <v>159</v>
      </c>
      <c r="U475" s="36"/>
      <c r="V475" s="36"/>
      <c r="W475" s="36"/>
    </row>
    <row r="476" spans="20:23" x14ac:dyDescent="0.25">
      <c r="T476" s="20">
        <v>160</v>
      </c>
      <c r="U476" s="36"/>
      <c r="V476" s="36"/>
      <c r="W476" s="36"/>
    </row>
    <row r="477" spans="20:23" x14ac:dyDescent="0.25">
      <c r="T477" s="20">
        <v>161</v>
      </c>
      <c r="U477" s="36"/>
      <c r="V477" s="36"/>
      <c r="W477" s="36"/>
    </row>
    <row r="478" spans="20:23" x14ac:dyDescent="0.25">
      <c r="T478" s="20">
        <v>162</v>
      </c>
      <c r="U478" s="36"/>
      <c r="V478" s="36"/>
      <c r="W478" s="36"/>
    </row>
    <row r="479" spans="20:23" x14ac:dyDescent="0.25">
      <c r="T479" s="20">
        <v>163</v>
      </c>
      <c r="U479" s="36"/>
      <c r="V479" s="36"/>
      <c r="W479" s="36"/>
    </row>
    <row r="480" spans="20:23" x14ac:dyDescent="0.25">
      <c r="T480" s="20">
        <v>164</v>
      </c>
      <c r="U480" s="36"/>
      <c r="V480" s="36"/>
      <c r="W480" s="36"/>
    </row>
    <row r="481" spans="20:23" x14ac:dyDescent="0.25">
      <c r="T481" s="20">
        <v>165</v>
      </c>
      <c r="U481" s="36"/>
      <c r="V481" s="36"/>
      <c r="W481" s="36"/>
    </row>
    <row r="482" spans="20:23" x14ac:dyDescent="0.25">
      <c r="T482" s="20">
        <v>166</v>
      </c>
      <c r="U482" s="36"/>
      <c r="V482" s="36"/>
      <c r="W482" s="36"/>
    </row>
    <row r="483" spans="20:23" x14ac:dyDescent="0.25">
      <c r="T483" s="20">
        <v>167</v>
      </c>
      <c r="U483" s="36"/>
      <c r="V483" s="36"/>
      <c r="W483" s="36"/>
    </row>
    <row r="484" spans="20:23" x14ac:dyDescent="0.25">
      <c r="T484" s="20">
        <v>168</v>
      </c>
      <c r="U484" s="36"/>
      <c r="V484" s="36"/>
      <c r="W484" s="36"/>
    </row>
    <row r="485" spans="20:23" x14ac:dyDescent="0.25">
      <c r="T485" s="20">
        <v>169</v>
      </c>
      <c r="U485" s="36"/>
      <c r="V485" s="36"/>
      <c r="W485" s="36"/>
    </row>
    <row r="486" spans="20:23" x14ac:dyDescent="0.25">
      <c r="T486" s="20">
        <v>170</v>
      </c>
      <c r="U486" s="36"/>
      <c r="V486" s="36"/>
      <c r="W486" s="36"/>
    </row>
    <row r="487" spans="20:23" x14ac:dyDescent="0.25">
      <c r="T487" s="20">
        <v>171</v>
      </c>
      <c r="U487" s="36"/>
      <c r="V487" s="36"/>
      <c r="W487" s="36"/>
    </row>
    <row r="488" spans="20:23" x14ac:dyDescent="0.25">
      <c r="T488" s="20">
        <v>172</v>
      </c>
      <c r="U488" s="36"/>
      <c r="V488" s="36"/>
      <c r="W488" s="36"/>
    </row>
    <row r="489" spans="20:23" x14ac:dyDescent="0.25">
      <c r="T489" s="20">
        <v>173</v>
      </c>
      <c r="U489" s="36"/>
      <c r="V489" s="36"/>
      <c r="W489" s="36"/>
    </row>
    <row r="490" spans="20:23" x14ac:dyDescent="0.25">
      <c r="T490" s="20">
        <v>174</v>
      </c>
      <c r="U490" s="36"/>
      <c r="V490" s="36"/>
      <c r="W490" s="36"/>
    </row>
    <row r="491" spans="20:23" x14ac:dyDescent="0.25">
      <c r="T491" s="20">
        <v>175</v>
      </c>
      <c r="U491" s="36"/>
      <c r="V491" s="36"/>
      <c r="W491" s="36"/>
    </row>
    <row r="492" spans="20:23" x14ac:dyDescent="0.25">
      <c r="T492" s="20">
        <v>176</v>
      </c>
      <c r="U492" s="36"/>
      <c r="V492" s="36"/>
      <c r="W492" s="36"/>
    </row>
    <row r="493" spans="20:23" x14ac:dyDescent="0.25">
      <c r="T493" s="20">
        <v>177</v>
      </c>
      <c r="U493" s="36"/>
      <c r="V493" s="36"/>
      <c r="W493" s="36"/>
    </row>
    <row r="494" spans="20:23" x14ac:dyDescent="0.25">
      <c r="T494" s="20">
        <v>178</v>
      </c>
      <c r="U494" s="36"/>
      <c r="V494" s="36"/>
      <c r="W494" s="36"/>
    </row>
    <row r="495" spans="20:23" x14ac:dyDescent="0.25">
      <c r="T495" s="20">
        <v>179</v>
      </c>
      <c r="U495" s="36"/>
      <c r="V495" s="36"/>
      <c r="W495" s="36"/>
    </row>
    <row r="496" spans="20:23" x14ac:dyDescent="0.25">
      <c r="T496" s="20">
        <v>180</v>
      </c>
      <c r="U496" s="36"/>
      <c r="V496" s="36"/>
      <c r="W496" s="36"/>
    </row>
    <row r="497" spans="20:23" x14ac:dyDescent="0.25">
      <c r="T497" s="20">
        <v>181</v>
      </c>
      <c r="U497" s="36"/>
      <c r="V497" s="36"/>
      <c r="W497" s="36"/>
    </row>
    <row r="498" spans="20:23" x14ac:dyDescent="0.25">
      <c r="T498" s="20">
        <v>182</v>
      </c>
      <c r="U498" s="36"/>
      <c r="V498" s="36"/>
      <c r="W498" s="36"/>
    </row>
    <row r="499" spans="20:23" x14ac:dyDescent="0.25">
      <c r="T499" s="20">
        <v>183</v>
      </c>
      <c r="U499" s="36"/>
      <c r="V499" s="36"/>
      <c r="W499" s="36"/>
    </row>
    <row r="500" spans="20:23" x14ac:dyDescent="0.25">
      <c r="T500" s="20">
        <v>184</v>
      </c>
      <c r="U500" s="36"/>
      <c r="V500" s="36"/>
      <c r="W500" s="36"/>
    </row>
    <row r="501" spans="20:23" x14ac:dyDescent="0.25">
      <c r="T501" s="20">
        <v>185</v>
      </c>
      <c r="U501" s="36"/>
      <c r="V501" s="36"/>
      <c r="W501" s="36"/>
    </row>
    <row r="502" spans="20:23" x14ac:dyDescent="0.25">
      <c r="T502" s="20">
        <v>186</v>
      </c>
      <c r="U502" s="36"/>
      <c r="V502" s="36"/>
      <c r="W502" s="36"/>
    </row>
    <row r="503" spans="20:23" x14ac:dyDescent="0.25">
      <c r="T503" s="20">
        <v>187</v>
      </c>
      <c r="U503" s="36"/>
      <c r="V503" s="36"/>
      <c r="W503" s="36"/>
    </row>
    <row r="504" spans="20:23" x14ac:dyDescent="0.25">
      <c r="T504" s="20">
        <v>188</v>
      </c>
      <c r="U504" s="36"/>
      <c r="V504" s="36"/>
      <c r="W504" s="36"/>
    </row>
    <row r="505" spans="20:23" x14ac:dyDescent="0.25">
      <c r="T505" s="20">
        <v>189</v>
      </c>
      <c r="U505" s="36"/>
      <c r="V505" s="36"/>
      <c r="W505" s="36"/>
    </row>
    <row r="506" spans="20:23" x14ac:dyDescent="0.25">
      <c r="T506" s="20">
        <v>190</v>
      </c>
      <c r="U506" s="36"/>
      <c r="V506" s="36"/>
      <c r="W506" s="36"/>
    </row>
    <row r="507" spans="20:23" x14ac:dyDescent="0.25">
      <c r="T507" s="20">
        <v>191</v>
      </c>
      <c r="U507" s="36"/>
      <c r="V507" s="36"/>
      <c r="W507" s="36"/>
    </row>
    <row r="508" spans="20:23" x14ac:dyDescent="0.25">
      <c r="T508" s="20">
        <v>192</v>
      </c>
      <c r="U508" s="36"/>
      <c r="V508" s="36"/>
      <c r="W508" s="36"/>
    </row>
    <row r="509" spans="20:23" x14ac:dyDescent="0.25">
      <c r="T509" s="20">
        <v>193</v>
      </c>
      <c r="U509" s="36"/>
      <c r="V509" s="36"/>
      <c r="W509" s="36"/>
    </row>
    <row r="510" spans="20:23" x14ac:dyDescent="0.25">
      <c r="T510" s="20">
        <v>194</v>
      </c>
      <c r="U510" s="36"/>
      <c r="V510" s="36"/>
      <c r="W510" s="36"/>
    </row>
    <row r="511" spans="20:23" x14ac:dyDescent="0.25">
      <c r="T511" s="20">
        <v>195</v>
      </c>
      <c r="U511" s="36"/>
      <c r="V511" s="36"/>
      <c r="W511" s="36"/>
    </row>
    <row r="512" spans="20:23" x14ac:dyDescent="0.25">
      <c r="T512" s="20">
        <v>196</v>
      </c>
      <c r="U512" s="36"/>
      <c r="V512" s="36"/>
      <c r="W512" s="36"/>
    </row>
    <row r="513" spans="20:23" x14ac:dyDescent="0.25">
      <c r="T513" s="20">
        <v>197</v>
      </c>
      <c r="U513" s="36"/>
      <c r="V513" s="36"/>
      <c r="W513" s="36"/>
    </row>
    <row r="514" spans="20:23" x14ac:dyDescent="0.25">
      <c r="T514" s="20">
        <v>198</v>
      </c>
      <c r="U514" s="36"/>
      <c r="V514" s="36"/>
      <c r="W514" s="36"/>
    </row>
    <row r="515" spans="20:23" x14ac:dyDescent="0.25">
      <c r="T515" s="20">
        <v>199</v>
      </c>
      <c r="U515" s="36"/>
      <c r="V515" s="36"/>
      <c r="W515" s="36"/>
    </row>
    <row r="516" spans="20:23" ht="15.75" thickBot="1" x14ac:dyDescent="0.3">
      <c r="T516" s="40">
        <v>200</v>
      </c>
      <c r="U516" s="38"/>
      <c r="V516" s="38"/>
      <c r="W516" s="38"/>
    </row>
  </sheetData>
  <mergeCells count="9">
    <mergeCell ref="V110:W110"/>
    <mergeCell ref="C3:D3"/>
    <mergeCell ref="T3:W3"/>
    <mergeCell ref="AE3:AF3"/>
    <mergeCell ref="AH3:AI3"/>
    <mergeCell ref="C5:D5"/>
    <mergeCell ref="I5:J5"/>
    <mergeCell ref="L5:N5"/>
    <mergeCell ref="Z5:AC6"/>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63F0-99D7-48C3-9044-62F816B9B3C0}">
  <sheetPr codeName="Feuil2"/>
  <dimension ref="A2:AN117"/>
  <sheetViews>
    <sheetView topLeftCell="A80" zoomScale="110" zoomScaleNormal="110" workbookViewId="0">
      <selection activeCell="H95" sqref="H95"/>
    </sheetView>
  </sheetViews>
  <sheetFormatPr baseColWidth="10" defaultRowHeight="15" x14ac:dyDescent="0.25"/>
  <cols>
    <col min="2" max="2" width="13" customWidth="1"/>
    <col min="3" max="3" width="42.5703125" customWidth="1"/>
    <col min="5" max="5" width="13.5703125" customWidth="1"/>
    <col min="7" max="7" width="36.5703125" customWidth="1"/>
    <col min="8" max="8" width="13.42578125" customWidth="1"/>
    <col min="11" max="11" width="27.7109375" customWidth="1"/>
    <col min="12" max="12" width="27.5703125" customWidth="1"/>
    <col min="13" max="13" width="11" customWidth="1"/>
    <col min="18" max="18" width="39.42578125" customWidth="1"/>
    <col min="33" max="33" width="31" customWidth="1"/>
    <col min="34" max="34" width="6.7109375" customWidth="1"/>
  </cols>
  <sheetData>
    <row r="2" spans="1:40" ht="15.75" thickBot="1" x14ac:dyDescent="0.3">
      <c r="A2" s="275" t="s">
        <v>130</v>
      </c>
      <c r="B2" s="275"/>
      <c r="C2" s="275"/>
    </row>
    <row r="3" spans="1:40" x14ac:dyDescent="0.25">
      <c r="B3" s="262" t="s">
        <v>69</v>
      </c>
      <c r="C3" s="263"/>
      <c r="D3" s="263"/>
      <c r="E3" s="264"/>
      <c r="F3" s="44"/>
      <c r="G3" s="265" t="s">
        <v>144</v>
      </c>
      <c r="H3" s="266"/>
      <c r="I3" s="266"/>
      <c r="J3" s="267"/>
      <c r="K3" s="44"/>
      <c r="L3" s="262" t="s">
        <v>138</v>
      </c>
      <c r="M3" s="263"/>
      <c r="N3" s="263"/>
      <c r="O3" s="264"/>
      <c r="P3" s="44"/>
      <c r="Q3" s="262" t="s">
        <v>139</v>
      </c>
      <c r="R3" s="263"/>
      <c r="S3" s="263"/>
      <c r="T3" s="264"/>
      <c r="U3" s="44"/>
      <c r="V3" s="262" t="s">
        <v>140</v>
      </c>
      <c r="W3" s="263"/>
      <c r="X3" s="263"/>
      <c r="Y3" s="264"/>
      <c r="Z3" s="44"/>
      <c r="AA3" s="268" t="s">
        <v>141</v>
      </c>
      <c r="AB3" s="269"/>
      <c r="AC3" s="269"/>
      <c r="AD3" s="270"/>
      <c r="AE3" s="44"/>
      <c r="AF3" s="262" t="s">
        <v>145</v>
      </c>
      <c r="AG3" s="263"/>
      <c r="AH3" s="263"/>
      <c r="AI3" s="264"/>
      <c r="AK3" s="181" t="s">
        <v>167</v>
      </c>
      <c r="AL3" s="182"/>
      <c r="AM3" s="182"/>
      <c r="AN3" s="183">
        <f>IF('Financement PFI'!E9&lt;=19,'Financement PFI'!E9,19)</f>
        <v>0</v>
      </c>
    </row>
    <row r="4" spans="1:40" x14ac:dyDescent="0.25">
      <c r="B4" s="45"/>
      <c r="C4" s="44"/>
      <c r="D4" s="46">
        <v>1</v>
      </c>
      <c r="E4" s="47"/>
      <c r="F4" s="44"/>
      <c r="G4" s="48" t="s">
        <v>70</v>
      </c>
      <c r="H4" s="48" t="s">
        <v>71</v>
      </c>
      <c r="I4" s="48" t="s">
        <v>74</v>
      </c>
      <c r="J4" s="49"/>
      <c r="K4" s="44"/>
      <c r="L4" s="45"/>
      <c r="M4" s="44"/>
      <c r="N4" s="46">
        <v>1</v>
      </c>
      <c r="O4" s="47"/>
      <c r="P4" s="44"/>
      <c r="Q4" s="50">
        <f>VLOOKUP('Financement PFI'!$F$16,'Annexe III'!$H$6:$K$86,4)</f>
        <v>0</v>
      </c>
      <c r="R4" s="144">
        <f>VLOOKUP('Financement PFI'!$F$16,'Annexe III'!$H$6:$K$86,2)</f>
        <v>0</v>
      </c>
      <c r="S4" s="50">
        <f>VLOOKUP('Financement PFI'!$F$16,'Annexe III'!$H$6:$K$86,3)</f>
        <v>0</v>
      </c>
      <c r="T4" s="47"/>
      <c r="U4" s="44"/>
      <c r="V4" s="51">
        <f>VLOOKUP('Financement PFI'!$F$14,'Annexe III'!$B$6:$F$86,2)</f>
        <v>0</v>
      </c>
      <c r="W4" s="51">
        <f>VLOOKUP('Financement PFI'!$F$14,'Annexe III'!$B$6:$F$86,5)</f>
        <v>0</v>
      </c>
      <c r="X4" s="145">
        <f>VLOOKUP('Financement PFI'!$F$14,'Annexe III'!$B$6:$F$86,3)</f>
        <v>0</v>
      </c>
      <c r="Y4" s="47"/>
      <c r="Z4" s="44"/>
      <c r="AA4" s="52" t="e">
        <f>VLOOKUP('Financement PFI'!$E$10,'RB PFI 2026-2027'!C8:D107,2)</f>
        <v>#N/A</v>
      </c>
      <c r="AB4" s="53">
        <f>+'RB PFI 2026-2027'!D26</f>
        <v>827754</v>
      </c>
      <c r="AC4" s="46">
        <v>1</v>
      </c>
      <c r="AD4" s="47"/>
      <c r="AE4" s="44"/>
      <c r="AF4" s="45"/>
      <c r="AG4" s="44"/>
      <c r="AH4" s="46">
        <v>1</v>
      </c>
      <c r="AI4" s="47"/>
      <c r="AK4" s="54" t="s">
        <v>168</v>
      </c>
      <c r="AL4" s="44"/>
      <c r="AM4" s="44"/>
      <c r="AN4" s="184"/>
    </row>
    <row r="5" spans="1:40" x14ac:dyDescent="0.25">
      <c r="B5" s="45"/>
      <c r="C5" s="44"/>
      <c r="D5" s="46"/>
      <c r="E5" s="47"/>
      <c r="F5" s="44"/>
      <c r="G5" s="57" t="e">
        <f>VLOOKUP('Financement PFI'!$E$9,'RB PFI 2026-2027'!$I$8:$J$107,2)</f>
        <v>#N/A</v>
      </c>
      <c r="H5" s="57" t="e">
        <f>VLOOKUP('Financement PFI'!$E$10,'RB PFI 2026-2027'!$I$8:$J$107,2)</f>
        <v>#N/A</v>
      </c>
      <c r="I5" s="57" t="e">
        <f>VLOOKUP('Financement PFI'!$E$8,'RB PFI 2026-2027'!$I$8:$J$107,2)</f>
        <v>#N/A</v>
      </c>
      <c r="J5" s="49"/>
      <c r="K5" s="44"/>
      <c r="L5" s="45"/>
      <c r="N5" s="46"/>
      <c r="O5" s="47"/>
      <c r="P5" s="44"/>
      <c r="Q5" s="114"/>
      <c r="R5" s="50"/>
      <c r="S5" s="46"/>
      <c r="T5" s="47"/>
      <c r="U5" s="44"/>
      <c r="V5" s="115"/>
      <c r="W5" s="51"/>
      <c r="X5" s="51">
        <f>VLOOKUP('Financement PFI'!$F$14,'Annexe III'!$B$6:$F$86,4)</f>
        <v>0</v>
      </c>
      <c r="Y5" s="47"/>
      <c r="Z5" s="44"/>
      <c r="AA5" s="116"/>
      <c r="AB5" s="53"/>
      <c r="AC5" s="46"/>
      <c r="AD5" s="47"/>
      <c r="AE5" s="44"/>
      <c r="AF5" s="45"/>
      <c r="AG5" s="44"/>
      <c r="AH5" s="46"/>
      <c r="AI5" s="47"/>
      <c r="AK5" s="54" t="s">
        <v>169</v>
      </c>
      <c r="AL5" s="44"/>
      <c r="AM5" s="44"/>
      <c r="AN5" s="185">
        <f>'Financement PFI'!E8</f>
        <v>0</v>
      </c>
    </row>
    <row r="6" spans="1:40" x14ac:dyDescent="0.25">
      <c r="B6" s="54" t="s">
        <v>72</v>
      </c>
      <c r="C6" s="55" t="s">
        <v>0</v>
      </c>
      <c r="D6" s="46">
        <v>2</v>
      </c>
      <c r="E6" s="56">
        <v>1</v>
      </c>
      <c r="F6" s="44"/>
      <c r="G6" s="54" t="s">
        <v>72</v>
      </c>
      <c r="I6" s="46">
        <v>2</v>
      </c>
      <c r="J6" s="58" t="e">
        <f>$G$5</f>
        <v>#N/A</v>
      </c>
      <c r="K6" s="44"/>
      <c r="L6" s="54" t="s">
        <v>72</v>
      </c>
      <c r="M6" s="55" t="s">
        <v>0</v>
      </c>
      <c r="N6" s="46">
        <v>2</v>
      </c>
      <c r="O6" s="59"/>
      <c r="P6" s="44"/>
      <c r="Q6" s="54" t="s">
        <v>72</v>
      </c>
      <c r="S6" s="46">
        <v>2</v>
      </c>
      <c r="T6" s="60">
        <v>1</v>
      </c>
      <c r="U6" s="44"/>
      <c r="V6" s="54" t="s">
        <v>72</v>
      </c>
      <c r="X6" s="46">
        <v>2</v>
      </c>
      <c r="Y6" s="61">
        <f>IF('Financement PFI'!$C$14="oui",$V$4,1)</f>
        <v>1</v>
      </c>
      <c r="Z6" s="44"/>
      <c r="AA6" s="54" t="s">
        <v>72</v>
      </c>
      <c r="AB6" s="55" t="s">
        <v>0</v>
      </c>
      <c r="AC6" s="46">
        <v>2</v>
      </c>
      <c r="AD6" s="62" cm="1">
        <f t="array" ref="AD6">IF('Financement PFI'!$E$10&lt;=19,827754,IF('Financement PFI'!$E$10&gt;=20,macros!$AA$4:$AB$4))</f>
        <v>827754</v>
      </c>
      <c r="AE6" s="44"/>
      <c r="AF6" s="54" t="s">
        <v>72</v>
      </c>
      <c r="AG6" s="55" t="s">
        <v>0</v>
      </c>
      <c r="AH6" s="46">
        <v>2</v>
      </c>
      <c r="AI6" s="59">
        <f>'Financement PFI'!$C$9*'RB PFI 2026-2027'!$G$5</f>
        <v>0</v>
      </c>
      <c r="AK6" s="45"/>
      <c r="AL6" s="44"/>
      <c r="AM6" s="44"/>
      <c r="AN6" s="185">
        <f>AN3-AN5</f>
        <v>0</v>
      </c>
    </row>
    <row r="7" spans="1:40" x14ac:dyDescent="0.25">
      <c r="B7" s="54" t="s">
        <v>73</v>
      </c>
      <c r="C7" s="44"/>
      <c r="D7" s="46">
        <v>3</v>
      </c>
      <c r="E7" s="56">
        <v>1</v>
      </c>
      <c r="F7" s="44"/>
      <c r="G7" s="54" t="s">
        <v>73</v>
      </c>
      <c r="I7" s="46">
        <v>3</v>
      </c>
      <c r="J7" s="58" t="e">
        <f>$H$5</f>
        <v>#N/A</v>
      </c>
      <c r="K7" s="44"/>
      <c r="L7" s="54" t="s">
        <v>73</v>
      </c>
      <c r="M7" s="44"/>
      <c r="N7" s="46">
        <v>3</v>
      </c>
      <c r="O7" s="59"/>
      <c r="P7" s="44"/>
      <c r="Q7" s="54" t="s">
        <v>73</v>
      </c>
      <c r="R7" s="44"/>
      <c r="S7" s="46">
        <v>3</v>
      </c>
      <c r="T7" s="60">
        <v>1</v>
      </c>
      <c r="U7" s="44"/>
      <c r="V7" s="54" t="s">
        <v>73</v>
      </c>
      <c r="X7" s="46">
        <v>3</v>
      </c>
      <c r="Y7" s="61">
        <f>IF('Financement PFI'!$C$14="oui",$V$4,1)</f>
        <v>1</v>
      </c>
      <c r="Z7" s="44"/>
      <c r="AA7" s="54" t="s">
        <v>73</v>
      </c>
      <c r="AB7" s="44"/>
      <c r="AC7" s="46">
        <v>3</v>
      </c>
      <c r="AD7" s="62" cm="1">
        <f t="array" ref="AD7">IF('Financement PFI'!$E$10&lt;=19,827754,IF('Financement PFI'!$E$10&gt;=20,macros!$AA$4:$AB$4))</f>
        <v>827754</v>
      </c>
      <c r="AE7" s="44"/>
      <c r="AF7" s="54" t="s">
        <v>73</v>
      </c>
      <c r="AG7" s="44"/>
      <c r="AH7" s="46">
        <v>3</v>
      </c>
      <c r="AI7" s="59">
        <f>'Financement PFI'!$C$10*'RB PFI 2026-2027'!$G$5</f>
        <v>0</v>
      </c>
      <c r="AK7" s="54" t="s">
        <v>170</v>
      </c>
      <c r="AL7" s="44"/>
      <c r="AM7" s="44"/>
      <c r="AN7" s="184">
        <f>IF($AN$6&lt;0,0,$AN$6)</f>
        <v>0</v>
      </c>
    </row>
    <row r="8" spans="1:40" ht="15.75" thickBot="1" x14ac:dyDescent="0.3">
      <c r="B8" s="54" t="s">
        <v>75</v>
      </c>
      <c r="C8" s="44"/>
      <c r="D8" s="46">
        <v>4</v>
      </c>
      <c r="E8" s="56">
        <v>1</v>
      </c>
      <c r="F8" s="44"/>
      <c r="G8" s="54" t="s">
        <v>75</v>
      </c>
      <c r="I8" s="46">
        <v>4</v>
      </c>
      <c r="J8" s="58" t="e">
        <f>$I$5</f>
        <v>#N/A</v>
      </c>
      <c r="K8" s="44"/>
      <c r="L8" s="54" t="s">
        <v>75</v>
      </c>
      <c r="M8" s="44"/>
      <c r="N8" s="46">
        <v>4</v>
      </c>
      <c r="O8" s="59"/>
      <c r="P8" s="44"/>
      <c r="Q8" s="54" t="s">
        <v>75</v>
      </c>
      <c r="R8" s="44"/>
      <c r="S8" s="46">
        <v>4</v>
      </c>
      <c r="T8" s="60">
        <v>1</v>
      </c>
      <c r="U8" s="44"/>
      <c r="V8" s="54" t="s">
        <v>75</v>
      </c>
      <c r="W8" s="44"/>
      <c r="X8" s="46">
        <v>4</v>
      </c>
      <c r="Y8" s="61">
        <f>IF('Financement PFI'!$C$14="oui",$V$4,1)</f>
        <v>1</v>
      </c>
      <c r="Z8" s="44"/>
      <c r="AA8" s="54" t="s">
        <v>75</v>
      </c>
      <c r="AB8" s="44"/>
      <c r="AC8" s="46">
        <v>4</v>
      </c>
      <c r="AD8" s="62" cm="1">
        <f t="array" ref="AD8">IF('Financement PFI'!$E$10&lt;=19,827754,IF('Financement PFI'!$E$10&gt;=20,macros!$AA$4:$AB$4))</f>
        <v>827754</v>
      </c>
      <c r="AE8" s="44"/>
      <c r="AF8" s="54" t="s">
        <v>75</v>
      </c>
      <c r="AG8" s="44"/>
      <c r="AH8" s="46">
        <v>4</v>
      </c>
      <c r="AI8" s="59">
        <f>'Financement PFI'!$C$8*'RB PFI 2026-2027'!$G$5</f>
        <v>0</v>
      </c>
      <c r="AK8" s="65" t="s">
        <v>171</v>
      </c>
      <c r="AL8" s="66"/>
      <c r="AM8" s="66"/>
      <c r="AN8" s="72">
        <f>'RB PFI 2026-2027'!B111</f>
        <v>27333</v>
      </c>
    </row>
    <row r="9" spans="1:40" x14ac:dyDescent="0.25">
      <c r="B9" s="54" t="s">
        <v>76</v>
      </c>
      <c r="C9" s="44"/>
      <c r="D9" s="46">
        <v>5</v>
      </c>
      <c r="E9" s="56">
        <v>1</v>
      </c>
      <c r="F9" s="44"/>
      <c r="G9" s="54" t="s">
        <v>76</v>
      </c>
      <c r="H9" s="44"/>
      <c r="I9" s="46">
        <v>5</v>
      </c>
      <c r="J9" s="58" t="e">
        <f>$G$5</f>
        <v>#N/A</v>
      </c>
      <c r="K9" s="44"/>
      <c r="L9" s="54" t="s">
        <v>76</v>
      </c>
      <c r="M9" s="44"/>
      <c r="N9" s="46">
        <v>5</v>
      </c>
      <c r="O9" s="59"/>
      <c r="P9" s="44"/>
      <c r="Q9" s="54" t="s">
        <v>76</v>
      </c>
      <c r="R9" s="44"/>
      <c r="S9" s="46">
        <v>5</v>
      </c>
      <c r="T9" s="60">
        <v>1</v>
      </c>
      <c r="U9" s="44"/>
      <c r="V9" s="54" t="s">
        <v>76</v>
      </c>
      <c r="W9" s="44"/>
      <c r="X9" s="46">
        <v>5</v>
      </c>
      <c r="Y9" s="61">
        <f>IF('Financement PFI'!$C$14="oui",$V$4,1)</f>
        <v>1</v>
      </c>
      <c r="Z9" s="44"/>
      <c r="AA9" s="54" t="s">
        <v>76</v>
      </c>
      <c r="AB9" s="44"/>
      <c r="AC9" s="46">
        <v>5</v>
      </c>
      <c r="AD9" s="62" cm="1">
        <f t="array" ref="AD9">IF('Financement PFI'!$E$10&lt;=19,827754,IF('Financement PFI'!$E$10&gt;=20,macros!$AA$4:$AB$4))</f>
        <v>827754</v>
      </c>
      <c r="AE9" s="44"/>
      <c r="AF9" s="54" t="s">
        <v>76</v>
      </c>
      <c r="AG9" s="44"/>
      <c r="AH9" s="46">
        <v>5</v>
      </c>
      <c r="AI9" s="59">
        <f>'Financement PFI'!$C$9*'RB PFI 2026-2027'!$G$5</f>
        <v>0</v>
      </c>
      <c r="AK9" s="44"/>
      <c r="AL9" s="44"/>
      <c r="AM9" s="44"/>
      <c r="AN9" s="44"/>
    </row>
    <row r="10" spans="1:40" ht="15.75" thickBot="1" x14ac:dyDescent="0.3">
      <c r="B10" s="54" t="s">
        <v>77</v>
      </c>
      <c r="C10" s="44"/>
      <c r="D10" s="46">
        <v>6</v>
      </c>
      <c r="E10" s="56">
        <v>1</v>
      </c>
      <c r="F10" s="44"/>
      <c r="G10" s="54" t="s">
        <v>77</v>
      </c>
      <c r="H10" s="44"/>
      <c r="I10" s="46">
        <v>6</v>
      </c>
      <c r="J10" s="58" t="e">
        <f>$H$5</f>
        <v>#N/A</v>
      </c>
      <c r="K10" s="44"/>
      <c r="L10" s="54" t="s">
        <v>77</v>
      </c>
      <c r="M10" s="44"/>
      <c r="N10" s="46">
        <v>6</v>
      </c>
      <c r="O10" s="59"/>
      <c r="P10" s="44"/>
      <c r="Q10" s="54" t="s">
        <v>77</v>
      </c>
      <c r="R10" s="44"/>
      <c r="S10" s="46">
        <v>6</v>
      </c>
      <c r="T10" s="60">
        <v>1</v>
      </c>
      <c r="U10" s="44"/>
      <c r="V10" s="54" t="s">
        <v>77</v>
      </c>
      <c r="W10" s="44"/>
      <c r="X10" s="46">
        <v>6</v>
      </c>
      <c r="Y10" s="61">
        <f>IF('Financement PFI'!$C$14="oui",$V$4,1)</f>
        <v>1</v>
      </c>
      <c r="Z10" s="44"/>
      <c r="AA10" s="54" t="s">
        <v>77</v>
      </c>
      <c r="AB10" s="44"/>
      <c r="AC10" s="46">
        <v>6</v>
      </c>
      <c r="AD10" s="62" cm="1">
        <f t="array" ref="AD10">IF('Financement PFI'!$E$10&lt;=19,827754,IF('Financement PFI'!$E$10&gt;=20,macros!$AA$4:$AB$4))</f>
        <v>827754</v>
      </c>
      <c r="AE10" s="44"/>
      <c r="AF10" s="54" t="s">
        <v>77</v>
      </c>
      <c r="AG10" s="44"/>
      <c r="AH10" s="46">
        <v>6</v>
      </c>
      <c r="AI10" s="59">
        <f>'Financement PFI'!$C$10*'RB PFI 2026-2027'!$G$5</f>
        <v>0</v>
      </c>
      <c r="AK10" s="44"/>
      <c r="AL10" s="44"/>
      <c r="AM10" s="44"/>
      <c r="AN10" s="44"/>
    </row>
    <row r="11" spans="1:40" x14ac:dyDescent="0.25">
      <c r="B11" s="54" t="s">
        <v>78</v>
      </c>
      <c r="C11" s="44"/>
      <c r="D11" s="46">
        <v>7</v>
      </c>
      <c r="E11" s="56">
        <v>1</v>
      </c>
      <c r="F11" s="44"/>
      <c r="G11" s="54" t="s">
        <v>78</v>
      </c>
      <c r="H11" s="44"/>
      <c r="I11" s="46">
        <v>7</v>
      </c>
      <c r="J11" s="58" t="e">
        <f>$I$5</f>
        <v>#N/A</v>
      </c>
      <c r="K11" s="44"/>
      <c r="L11" s="54" t="s">
        <v>78</v>
      </c>
      <c r="M11" s="44"/>
      <c r="N11" s="46">
        <v>7</v>
      </c>
      <c r="O11" s="59"/>
      <c r="P11" s="44"/>
      <c r="Q11" s="54" t="s">
        <v>78</v>
      </c>
      <c r="R11" s="44"/>
      <c r="S11" s="46">
        <v>7</v>
      </c>
      <c r="T11" s="60">
        <v>1</v>
      </c>
      <c r="U11" s="44"/>
      <c r="V11" s="54" t="s">
        <v>78</v>
      </c>
      <c r="W11" s="44"/>
      <c r="X11" s="46">
        <v>7</v>
      </c>
      <c r="Y11" s="61">
        <f>IF('Financement PFI'!$C$14="oui",$V$4,1)</f>
        <v>1</v>
      </c>
      <c r="Z11" s="44"/>
      <c r="AA11" s="54" t="s">
        <v>78</v>
      </c>
      <c r="AB11" s="44"/>
      <c r="AC11" s="46">
        <v>7</v>
      </c>
      <c r="AD11" s="62" cm="1">
        <f t="array" ref="AD11">IF('Financement PFI'!$E$10&lt;=19,827754,IF('Financement PFI'!$E$10&gt;=20,macros!$AA$4:$AB$4))</f>
        <v>827754</v>
      </c>
      <c r="AE11" s="44"/>
      <c r="AF11" s="54" t="s">
        <v>78</v>
      </c>
      <c r="AG11" s="44"/>
      <c r="AH11" s="46">
        <v>7</v>
      </c>
      <c r="AI11" s="59">
        <f>'Financement PFI'!$C$8*'RB PFI 2026-2027'!$G$5</f>
        <v>0</v>
      </c>
      <c r="AK11" s="259" t="s">
        <v>172</v>
      </c>
      <c r="AL11" s="260"/>
      <c r="AM11" s="260"/>
      <c r="AN11" s="261"/>
    </row>
    <row r="12" spans="1:40" x14ac:dyDescent="0.25">
      <c r="B12" s="54" t="s">
        <v>79</v>
      </c>
      <c r="C12" s="44"/>
      <c r="D12" s="46">
        <v>8</v>
      </c>
      <c r="E12" s="56">
        <v>1</v>
      </c>
      <c r="F12" s="44"/>
      <c r="G12" s="54" t="s">
        <v>79</v>
      </c>
      <c r="H12" s="44"/>
      <c r="I12" s="46">
        <v>8</v>
      </c>
      <c r="J12" s="58" t="e">
        <f>$G$5</f>
        <v>#N/A</v>
      </c>
      <c r="K12" s="44"/>
      <c r="L12" s="54" t="s">
        <v>79</v>
      </c>
      <c r="M12" s="44"/>
      <c r="N12" s="46">
        <v>8</v>
      </c>
      <c r="O12" s="59"/>
      <c r="P12" s="44"/>
      <c r="Q12" s="54" t="s">
        <v>79</v>
      </c>
      <c r="R12" s="44"/>
      <c r="S12" s="46">
        <v>8</v>
      </c>
      <c r="T12" s="61" t="b">
        <f>IF('Financement PFI'!$C$16="oui",$Q$4,FALSE)</f>
        <v>0</v>
      </c>
      <c r="U12" s="44"/>
      <c r="V12" s="54" t="s">
        <v>79</v>
      </c>
      <c r="W12" s="44"/>
      <c r="X12" s="46">
        <v>8</v>
      </c>
      <c r="Y12" s="61">
        <v>1</v>
      </c>
      <c r="Z12" s="44"/>
      <c r="AA12" s="54" t="s">
        <v>79</v>
      </c>
      <c r="AB12" s="44"/>
      <c r="AC12" s="46">
        <v>8</v>
      </c>
      <c r="AD12" s="62" cm="1">
        <f t="array" ref="AD12">IF('Financement PFI'!$E$10&lt;=19,827754,IF('Financement PFI'!$E$10&gt;=20,macros!$AA$4:$AB$4))</f>
        <v>827754</v>
      </c>
      <c r="AE12" s="44"/>
      <c r="AF12" s="54" t="s">
        <v>79</v>
      </c>
      <c r="AG12" s="44"/>
      <c r="AH12" s="46">
        <v>8</v>
      </c>
      <c r="AI12" s="59">
        <f>'Financement PFI'!$C$9*'RB PFI 2026-2027'!$G$5</f>
        <v>0</v>
      </c>
      <c r="AK12" s="45"/>
      <c r="AL12" s="44"/>
      <c r="AM12" s="46">
        <v>1</v>
      </c>
      <c r="AN12" s="47"/>
    </row>
    <row r="13" spans="1:40" x14ac:dyDescent="0.25">
      <c r="B13" s="54" t="s">
        <v>136</v>
      </c>
      <c r="C13" s="53"/>
      <c r="D13" s="46">
        <v>9</v>
      </c>
      <c r="E13" s="56">
        <v>1</v>
      </c>
      <c r="F13" s="44"/>
      <c r="G13" s="54" t="s">
        <v>136</v>
      </c>
      <c r="H13" s="53"/>
      <c r="I13" s="46">
        <v>9</v>
      </c>
      <c r="J13" s="58" t="e">
        <f>$H$5</f>
        <v>#N/A</v>
      </c>
      <c r="K13" s="44"/>
      <c r="L13" s="54" t="s">
        <v>136</v>
      </c>
      <c r="M13" s="53"/>
      <c r="N13" s="46">
        <v>9</v>
      </c>
      <c r="O13" s="59"/>
      <c r="P13" s="44"/>
      <c r="Q13" s="54" t="s">
        <v>136</v>
      </c>
      <c r="R13" s="53"/>
      <c r="S13" s="46">
        <v>9</v>
      </c>
      <c r="T13" s="61" t="b">
        <f>IF('Financement PFI'!$C$16="oui",$Q$4,FALSE)</f>
        <v>0</v>
      </c>
      <c r="U13" s="44"/>
      <c r="V13" s="54" t="s">
        <v>136</v>
      </c>
      <c r="W13" s="53"/>
      <c r="X13" s="46">
        <v>9</v>
      </c>
      <c r="Y13" s="61">
        <v>1</v>
      </c>
      <c r="Z13" s="44"/>
      <c r="AA13" s="54" t="s">
        <v>136</v>
      </c>
      <c r="AB13" s="53"/>
      <c r="AC13" s="46">
        <v>9</v>
      </c>
      <c r="AD13" s="62" cm="1">
        <f t="array" ref="AD13">IF('Financement PFI'!$E$10&lt;=19,827754,IF('Financement PFI'!$E$10&gt;=20,macros!$AA$4:$AB$4))</f>
        <v>827754</v>
      </c>
      <c r="AE13" s="44"/>
      <c r="AF13" s="54" t="s">
        <v>136</v>
      </c>
      <c r="AG13" s="53"/>
      <c r="AH13" s="46">
        <v>9</v>
      </c>
      <c r="AI13" s="59">
        <f>'Financement PFI'!$C$10*'RB PFI 2026-2027'!$G$5</f>
        <v>0</v>
      </c>
      <c r="AK13" s="54" t="s">
        <v>72</v>
      </c>
      <c r="AL13" s="55" t="s">
        <v>0</v>
      </c>
      <c r="AM13" s="46">
        <v>2</v>
      </c>
      <c r="AN13" s="59"/>
    </row>
    <row r="14" spans="1:40" x14ac:dyDescent="0.25">
      <c r="B14" s="54" t="s">
        <v>137</v>
      </c>
      <c r="C14" s="53"/>
      <c r="D14" s="46">
        <v>10</v>
      </c>
      <c r="E14" s="56">
        <v>1</v>
      </c>
      <c r="F14" s="44"/>
      <c r="G14" s="54" t="s">
        <v>137</v>
      </c>
      <c r="H14" s="53"/>
      <c r="I14" s="46">
        <v>10</v>
      </c>
      <c r="J14" s="58" t="e">
        <f>$I$5</f>
        <v>#N/A</v>
      </c>
      <c r="K14" s="44"/>
      <c r="L14" s="54" t="s">
        <v>137</v>
      </c>
      <c r="M14" s="53"/>
      <c r="N14" s="46">
        <v>10</v>
      </c>
      <c r="O14" s="59"/>
      <c r="P14" s="44"/>
      <c r="Q14" s="54" t="s">
        <v>137</v>
      </c>
      <c r="R14" s="53"/>
      <c r="S14" s="46">
        <v>10</v>
      </c>
      <c r="T14" s="61" t="b">
        <f>IF('Financement PFI'!$C$16="oui",$Q$4,FALSE)</f>
        <v>0</v>
      </c>
      <c r="U14" s="44"/>
      <c r="V14" s="54" t="s">
        <v>137</v>
      </c>
      <c r="W14" s="53"/>
      <c r="X14" s="46">
        <v>10</v>
      </c>
      <c r="Y14" s="61">
        <v>1</v>
      </c>
      <c r="Z14" s="44"/>
      <c r="AA14" s="54" t="s">
        <v>137</v>
      </c>
      <c r="AB14" s="53"/>
      <c r="AC14" s="46">
        <v>10</v>
      </c>
      <c r="AD14" s="62" cm="1">
        <f t="array" ref="AD14">IF('Financement PFI'!$E$10&lt;=19,827754,IF('Financement PFI'!$E$10&gt;=20,macros!$AA$4:$AB$4))</f>
        <v>827754</v>
      </c>
      <c r="AE14" s="44"/>
      <c r="AF14" s="54" t="s">
        <v>137</v>
      </c>
      <c r="AG14" s="53"/>
      <c r="AH14" s="46">
        <v>10</v>
      </c>
      <c r="AI14" s="59">
        <f>'Financement PFI'!$C$8*'RB PFI 2026-2027'!$G$5</f>
        <v>0</v>
      </c>
      <c r="AK14" s="54" t="s">
        <v>73</v>
      </c>
      <c r="AL14" s="44"/>
      <c r="AM14" s="46">
        <v>3</v>
      </c>
      <c r="AN14" s="59"/>
    </row>
    <row r="15" spans="1:40" x14ac:dyDescent="0.25">
      <c r="B15" s="54" t="s">
        <v>81</v>
      </c>
      <c r="C15" s="46"/>
      <c r="D15" s="46">
        <v>11</v>
      </c>
      <c r="E15" s="56">
        <v>1</v>
      </c>
      <c r="F15" s="44"/>
      <c r="G15" s="54" t="s">
        <v>81</v>
      </c>
      <c r="H15" s="46"/>
      <c r="I15" s="46">
        <v>11</v>
      </c>
      <c r="J15" s="63">
        <v>0</v>
      </c>
      <c r="K15" s="44"/>
      <c r="L15" s="54" t="s">
        <v>81</v>
      </c>
      <c r="M15" s="46"/>
      <c r="N15" s="46">
        <v>11</v>
      </c>
      <c r="O15" s="59" t="e">
        <f>VLOOKUP('Financement PFI'!$E$8,'RB PFI 2026-2027'!$C$8:$D$107,2)</f>
        <v>#N/A</v>
      </c>
      <c r="P15" s="44"/>
      <c r="Q15" s="54" t="s">
        <v>81</v>
      </c>
      <c r="R15" s="46"/>
      <c r="S15" s="46">
        <v>11</v>
      </c>
      <c r="T15" s="60">
        <v>1</v>
      </c>
      <c r="U15" s="44"/>
      <c r="V15" s="54" t="s">
        <v>81</v>
      </c>
      <c r="W15" s="46"/>
      <c r="X15" s="46">
        <v>11</v>
      </c>
      <c r="Y15" s="61">
        <f>IF('Financement PFI'!$C$14="oui",$W$4,1)</f>
        <v>1</v>
      </c>
      <c r="Z15" s="44"/>
      <c r="AA15" s="54" t="s">
        <v>81</v>
      </c>
      <c r="AB15" s="46"/>
      <c r="AC15" s="46">
        <v>11</v>
      </c>
      <c r="AD15" s="237" t="e" cm="1">
        <f t="array" ref="AD15">IF('Financement PFI'!$E$10&lt;=19,827754,IF('Financement PFI'!$E$10&gt;=20,macros!$AA$4:$AB$4))-O15</f>
        <v>#N/A</v>
      </c>
      <c r="AE15" s="44"/>
      <c r="AF15" s="54" t="s">
        <v>81</v>
      </c>
      <c r="AG15" s="46"/>
      <c r="AH15" s="46">
        <v>11</v>
      </c>
      <c r="AI15" s="59">
        <f>'Financement PFI'!$C$9*'RB PFI 2026-2027'!$G$5</f>
        <v>0</v>
      </c>
      <c r="AK15" s="54" t="s">
        <v>75</v>
      </c>
      <c r="AL15" s="44"/>
      <c r="AM15" s="46">
        <v>4</v>
      </c>
      <c r="AN15" s="59"/>
    </row>
    <row r="16" spans="1:40" x14ac:dyDescent="0.25">
      <c r="B16" s="54" t="s">
        <v>82</v>
      </c>
      <c r="C16" s="44"/>
      <c r="D16" s="46">
        <v>12</v>
      </c>
      <c r="E16" s="56">
        <v>1.2</v>
      </c>
      <c r="F16" s="44"/>
      <c r="G16" s="54" t="s">
        <v>82</v>
      </c>
      <c r="H16" s="44"/>
      <c r="I16" s="46">
        <v>12</v>
      </c>
      <c r="J16" s="63">
        <v>0</v>
      </c>
      <c r="K16" s="44"/>
      <c r="L16" s="54" t="s">
        <v>82</v>
      </c>
      <c r="M16" s="44"/>
      <c r="N16" s="46">
        <v>12</v>
      </c>
      <c r="O16" s="59" t="e">
        <f>VLOOKUP('Financement PFI'!$E$8,'RB PFI 2026-2027'!$C$8:$D$107,2)</f>
        <v>#N/A</v>
      </c>
      <c r="P16" s="44"/>
      <c r="Q16" s="54" t="s">
        <v>82</v>
      </c>
      <c r="R16" s="44"/>
      <c r="S16" s="46">
        <v>12</v>
      </c>
      <c r="T16" s="60">
        <v>1</v>
      </c>
      <c r="U16" s="44"/>
      <c r="V16" s="54" t="s">
        <v>82</v>
      </c>
      <c r="W16" s="44"/>
      <c r="X16" s="46">
        <v>12</v>
      </c>
      <c r="Y16" s="61">
        <f>IF('Financement PFI'!$C$14="oui",$W$4,1)</f>
        <v>1</v>
      </c>
      <c r="Z16" s="44"/>
      <c r="AA16" s="54" t="s">
        <v>82</v>
      </c>
      <c r="AB16" s="44"/>
      <c r="AC16" s="46">
        <v>12</v>
      </c>
      <c r="AD16" s="237" t="e" cm="1">
        <f t="array" ref="AD16">IF('Financement PFI'!$E$10&lt;=19,827754,IF('Financement PFI'!$E$10&gt;=20,macros!$AA$4:$AB$4))-O16</f>
        <v>#N/A</v>
      </c>
      <c r="AE16" s="44"/>
      <c r="AF16" s="54" t="s">
        <v>82</v>
      </c>
      <c r="AG16" s="44"/>
      <c r="AH16" s="46">
        <v>12</v>
      </c>
      <c r="AI16" s="59">
        <f>'Financement PFI'!$C$9*'RB PFI 2026-2027'!$G$5</f>
        <v>0</v>
      </c>
      <c r="AK16" s="54" t="s">
        <v>76</v>
      </c>
      <c r="AL16" s="44"/>
      <c r="AM16" s="46">
        <v>5</v>
      </c>
      <c r="AN16" s="59"/>
    </row>
    <row r="17" spans="1:40" x14ac:dyDescent="0.25">
      <c r="B17" s="54" t="s">
        <v>83</v>
      </c>
      <c r="C17" s="44"/>
      <c r="D17" s="46">
        <v>13</v>
      </c>
      <c r="E17" s="56">
        <v>1</v>
      </c>
      <c r="F17" s="44"/>
      <c r="G17" s="54" t="s">
        <v>83</v>
      </c>
      <c r="H17" s="44"/>
      <c r="I17" s="46">
        <v>13</v>
      </c>
      <c r="J17" s="63">
        <v>0</v>
      </c>
      <c r="K17" s="44"/>
      <c r="L17" s="54" t="s">
        <v>83</v>
      </c>
      <c r="M17" s="44"/>
      <c r="N17" s="46">
        <v>13</v>
      </c>
      <c r="O17" s="59" t="e">
        <f>VLOOKUP('Financement PFI'!$E$8,'RB PFI 2026-2027'!$C$8:$D$107,2)</f>
        <v>#N/A</v>
      </c>
      <c r="P17" s="44"/>
      <c r="Q17" s="54" t="s">
        <v>83</v>
      </c>
      <c r="R17" s="44"/>
      <c r="S17" s="46">
        <v>13</v>
      </c>
      <c r="T17" s="61" t="b">
        <f>IF('Financement PFI'!$C$16="oui",$Q$4,FALSE)</f>
        <v>0</v>
      </c>
      <c r="U17" s="44"/>
      <c r="V17" s="54" t="s">
        <v>83</v>
      </c>
      <c r="W17" s="44"/>
      <c r="X17" s="46">
        <v>13</v>
      </c>
      <c r="Y17" s="61">
        <v>1</v>
      </c>
      <c r="Z17" s="44"/>
      <c r="AA17" s="54" t="s">
        <v>83</v>
      </c>
      <c r="AB17" s="44"/>
      <c r="AC17" s="46">
        <v>13</v>
      </c>
      <c r="AD17" s="237" t="e" cm="1">
        <f t="array" ref="AD17">IF('Financement PFI'!$E$10&lt;=19,827754,IF('Financement PFI'!$E$10&gt;=20,macros!$AA$4:$AB$4))-O17</f>
        <v>#N/A</v>
      </c>
      <c r="AE17" s="44"/>
      <c r="AF17" s="54" t="s">
        <v>83</v>
      </c>
      <c r="AG17" s="44"/>
      <c r="AH17" s="46">
        <v>13</v>
      </c>
      <c r="AI17" s="59">
        <f>'Financement PFI'!$C$9*'RB PFI 2026-2027'!$G$5</f>
        <v>0</v>
      </c>
      <c r="AK17" s="54" t="s">
        <v>77</v>
      </c>
      <c r="AL17" s="44"/>
      <c r="AM17" s="46">
        <v>6</v>
      </c>
      <c r="AN17" s="59"/>
    </row>
    <row r="18" spans="1:40" x14ac:dyDescent="0.25">
      <c r="B18" s="54" t="s">
        <v>84</v>
      </c>
      <c r="C18" s="44"/>
      <c r="D18" s="46">
        <v>14</v>
      </c>
      <c r="E18" s="56">
        <v>1.2</v>
      </c>
      <c r="F18" s="44"/>
      <c r="G18" s="54" t="s">
        <v>84</v>
      </c>
      <c r="H18" s="44"/>
      <c r="I18" s="46">
        <v>14</v>
      </c>
      <c r="J18" s="63">
        <v>0</v>
      </c>
      <c r="K18" s="44"/>
      <c r="L18" s="54" t="s">
        <v>84</v>
      </c>
      <c r="M18" s="44"/>
      <c r="N18" s="46">
        <v>14</v>
      </c>
      <c r="O18" s="59" t="e">
        <f>VLOOKUP('Financement PFI'!$E$8,'RB PFI 2026-2027'!$C$8:$D$107,2)</f>
        <v>#N/A</v>
      </c>
      <c r="P18" s="44"/>
      <c r="Q18" s="54" t="s">
        <v>84</v>
      </c>
      <c r="R18" s="44"/>
      <c r="S18" s="46">
        <v>14</v>
      </c>
      <c r="T18" s="61" t="b">
        <f>IF('Financement PFI'!$C$16="oui",$Q$4,FALSE)</f>
        <v>0</v>
      </c>
      <c r="U18" s="44"/>
      <c r="V18" s="54" t="s">
        <v>84</v>
      </c>
      <c r="W18" s="44"/>
      <c r="X18" s="46">
        <v>14</v>
      </c>
      <c r="Y18" s="61">
        <v>1</v>
      </c>
      <c r="Z18" s="44"/>
      <c r="AA18" s="54" t="s">
        <v>84</v>
      </c>
      <c r="AB18" s="44"/>
      <c r="AC18" s="46">
        <v>14</v>
      </c>
      <c r="AD18" s="237" t="e" cm="1">
        <f t="array" ref="AD18">IF('Financement PFI'!$E$10&lt;=19,827754,IF('Financement PFI'!$E$10&gt;=20,macros!$AA$4:$AB$4))-O18</f>
        <v>#N/A</v>
      </c>
      <c r="AE18" s="44"/>
      <c r="AF18" s="54" t="s">
        <v>84</v>
      </c>
      <c r="AG18" s="44"/>
      <c r="AH18" s="46">
        <v>14</v>
      </c>
      <c r="AI18" s="59">
        <f>'Financement PFI'!$C$9*'RB PFI 2026-2027'!$G$5</f>
        <v>0</v>
      </c>
      <c r="AK18" s="54" t="s">
        <v>78</v>
      </c>
      <c r="AL18" s="44"/>
      <c r="AM18" s="46">
        <v>7</v>
      </c>
      <c r="AN18" s="59"/>
    </row>
    <row r="19" spans="1:40" x14ac:dyDescent="0.25">
      <c r="B19" s="54" t="s">
        <v>85</v>
      </c>
      <c r="C19" s="44"/>
      <c r="D19" s="46">
        <v>15</v>
      </c>
      <c r="E19" s="56">
        <v>0.25</v>
      </c>
      <c r="F19" s="44"/>
      <c r="G19" s="54" t="s">
        <v>85</v>
      </c>
      <c r="H19" s="44"/>
      <c r="I19" s="46">
        <v>15</v>
      </c>
      <c r="J19" s="63">
        <v>0</v>
      </c>
      <c r="K19" s="44"/>
      <c r="L19" s="54" t="s">
        <v>85</v>
      </c>
      <c r="M19" s="44"/>
      <c r="N19" s="46">
        <v>15</v>
      </c>
      <c r="O19" s="59" t="e">
        <f>VLOOKUP('Financement PFI'!$E$8,'RB PFI 2026-2027'!$C$8:$D$107,2)</f>
        <v>#N/A</v>
      </c>
      <c r="P19" s="44"/>
      <c r="Q19" s="54" t="s">
        <v>85</v>
      </c>
      <c r="R19" s="44"/>
      <c r="S19" s="46">
        <v>15</v>
      </c>
      <c r="T19" s="60">
        <v>1</v>
      </c>
      <c r="U19" s="44"/>
      <c r="V19" s="54" t="s">
        <v>85</v>
      </c>
      <c r="W19" s="44"/>
      <c r="X19" s="46">
        <v>15</v>
      </c>
      <c r="Y19" s="146">
        <f>IF('Financement PFI'!$C$14="oui",$X$4,1)</f>
        <v>1</v>
      </c>
      <c r="Z19" s="44"/>
      <c r="AA19" s="54" t="s">
        <v>85</v>
      </c>
      <c r="AB19" s="44"/>
      <c r="AC19" s="46">
        <v>15</v>
      </c>
      <c r="AD19" s="237" t="e" cm="1">
        <f t="array" ref="AD19">IF('Financement PFI'!$E$10&lt;=19,827754,IF('Financement PFI'!$E$10&gt;=20,macros!$AA$4:$AB$4))-O19</f>
        <v>#N/A</v>
      </c>
      <c r="AE19" s="44"/>
      <c r="AF19" s="54" t="s">
        <v>85</v>
      </c>
      <c r="AG19" s="44"/>
      <c r="AH19" s="46">
        <v>15</v>
      </c>
      <c r="AI19" s="59">
        <f>'Financement PFI'!$C$9*'RB PFI 2026-2027'!$G$5</f>
        <v>0</v>
      </c>
      <c r="AK19" s="54" t="s">
        <v>79</v>
      </c>
      <c r="AL19" s="44"/>
      <c r="AM19" s="46">
        <v>8</v>
      </c>
      <c r="AN19" s="59"/>
    </row>
    <row r="20" spans="1:40" x14ac:dyDescent="0.25">
      <c r="B20" s="54" t="s">
        <v>86</v>
      </c>
      <c r="C20" s="44"/>
      <c r="D20" s="46">
        <v>16</v>
      </c>
      <c r="E20" s="56">
        <v>1</v>
      </c>
      <c r="F20" s="44"/>
      <c r="G20" s="54" t="s">
        <v>86</v>
      </c>
      <c r="H20" s="44"/>
      <c r="I20" s="46">
        <v>16</v>
      </c>
      <c r="J20" s="63">
        <v>0</v>
      </c>
      <c r="K20" s="44"/>
      <c r="L20" s="54" t="s">
        <v>86</v>
      </c>
      <c r="M20" s="44"/>
      <c r="N20" s="46">
        <v>16</v>
      </c>
      <c r="O20" s="59" t="e">
        <f>VLOOKUP('Financement PFI'!$E$8,'RB PFI 2026-2027'!$C$8:$D$107,2)</f>
        <v>#N/A</v>
      </c>
      <c r="P20" s="44"/>
      <c r="Q20" s="54" t="s">
        <v>86</v>
      </c>
      <c r="R20" s="44"/>
      <c r="S20" s="46">
        <v>16</v>
      </c>
      <c r="T20" s="146" t="b">
        <f>IF('Financement PFI'!$C$16="oui",$R$4,FALSE)</f>
        <v>0</v>
      </c>
      <c r="U20" s="44"/>
      <c r="V20" s="54" t="s">
        <v>86</v>
      </c>
      <c r="W20" s="44"/>
      <c r="X20" s="46">
        <v>16</v>
      </c>
      <c r="Y20" s="61">
        <v>1</v>
      </c>
      <c r="Z20" s="44"/>
      <c r="AA20" s="54" t="s">
        <v>86</v>
      </c>
      <c r="AB20" s="44"/>
      <c r="AC20" s="46">
        <v>16</v>
      </c>
      <c r="AD20" s="237" t="e" cm="1">
        <f t="array" ref="AD20">IF('Financement PFI'!$E$10&lt;=19,827754,IF('Financement PFI'!$E$10&gt;=20,macros!$AA$4:$AB$4))-O20</f>
        <v>#N/A</v>
      </c>
      <c r="AE20" s="44"/>
      <c r="AF20" s="54" t="s">
        <v>86</v>
      </c>
      <c r="AG20" s="44"/>
      <c r="AH20" s="46">
        <v>16</v>
      </c>
      <c r="AI20" s="59">
        <f>'Financement PFI'!$C$9*'RB PFI 2026-2027'!$G$5</f>
        <v>0</v>
      </c>
      <c r="AK20" s="54" t="s">
        <v>136</v>
      </c>
      <c r="AL20" s="53"/>
      <c r="AM20" s="46">
        <v>9</v>
      </c>
      <c r="AN20" s="59"/>
    </row>
    <row r="21" spans="1:40" x14ac:dyDescent="0.25">
      <c r="B21" s="54" t="s">
        <v>87</v>
      </c>
      <c r="D21" s="64">
        <v>17</v>
      </c>
      <c r="E21" s="56">
        <v>0.4</v>
      </c>
      <c r="F21" s="44"/>
      <c r="G21" s="54" t="s">
        <v>87</v>
      </c>
      <c r="I21" s="64">
        <v>17</v>
      </c>
      <c r="J21" s="58" t="e">
        <f>I5</f>
        <v>#N/A</v>
      </c>
      <c r="K21" s="44"/>
      <c r="L21" s="54" t="s">
        <v>87</v>
      </c>
      <c r="N21" s="64">
        <v>17</v>
      </c>
      <c r="O21" s="59"/>
      <c r="P21" s="44"/>
      <c r="Q21" s="54" t="s">
        <v>87</v>
      </c>
      <c r="S21" s="64">
        <v>17</v>
      </c>
      <c r="T21" s="60">
        <v>1</v>
      </c>
      <c r="U21" s="44"/>
      <c r="V21" s="54" t="s">
        <v>87</v>
      </c>
      <c r="X21" s="64">
        <v>17</v>
      </c>
      <c r="Y21" s="61">
        <f>IF('Financement PFI'!$C$14="oui",$X$5,1)</f>
        <v>1</v>
      </c>
      <c r="Z21" s="44"/>
      <c r="AA21" s="54" t="s">
        <v>87</v>
      </c>
      <c r="AC21" s="64">
        <v>17</v>
      </c>
      <c r="AD21" s="62" cm="1">
        <f t="array" ref="AD21">IF('Financement PFI'!$E$10&lt;=19,827754,IF('Financement PFI'!$E$10&gt;=20,macros!$AA$4:$AB$4))</f>
        <v>827754</v>
      </c>
      <c r="AE21" s="44"/>
      <c r="AF21" s="54" t="s">
        <v>87</v>
      </c>
      <c r="AH21" s="64">
        <v>17</v>
      </c>
      <c r="AI21" s="59">
        <f>'Financement PFI'!$C$8*'RB PFI 2026-2027'!$G$5</f>
        <v>0</v>
      </c>
      <c r="AK21" s="54" t="s">
        <v>137</v>
      </c>
      <c r="AL21" s="46"/>
      <c r="AM21" s="46">
        <v>10</v>
      </c>
      <c r="AN21" s="186"/>
    </row>
    <row r="22" spans="1:40" x14ac:dyDescent="0.25">
      <c r="B22" s="54" t="s">
        <v>88</v>
      </c>
      <c r="D22" s="64">
        <v>18</v>
      </c>
      <c r="E22" s="56">
        <v>1</v>
      </c>
      <c r="F22" s="44"/>
      <c r="G22" s="54" t="s">
        <v>88</v>
      </c>
      <c r="I22" s="64">
        <v>18</v>
      </c>
      <c r="J22" s="58" t="e">
        <f>I5</f>
        <v>#N/A</v>
      </c>
      <c r="K22" s="44"/>
      <c r="L22" s="54" t="s">
        <v>88</v>
      </c>
      <c r="N22" s="64">
        <v>18</v>
      </c>
      <c r="O22" s="59"/>
      <c r="P22" s="44"/>
      <c r="Q22" s="54" t="s">
        <v>88</v>
      </c>
      <c r="S22" s="64">
        <v>18</v>
      </c>
      <c r="T22" s="61" t="b">
        <f>IF('Financement PFI'!$C$16="oui",$S$4,FALSE)</f>
        <v>0</v>
      </c>
      <c r="U22" s="44"/>
      <c r="V22" s="54" t="s">
        <v>88</v>
      </c>
      <c r="X22" s="64">
        <v>18</v>
      </c>
      <c r="Y22" s="61">
        <v>1</v>
      </c>
      <c r="Z22" s="44"/>
      <c r="AA22" s="54" t="s">
        <v>88</v>
      </c>
      <c r="AC22" s="64">
        <v>18</v>
      </c>
      <c r="AD22" s="62" cm="1">
        <f t="array" ref="AD22">IF('Financement PFI'!$E$10&lt;=19,827754,IF('Financement PFI'!$E$10&gt;=20,macros!$AA$4:$AB$4))</f>
        <v>827754</v>
      </c>
      <c r="AE22" s="44"/>
      <c r="AF22" s="54" t="s">
        <v>88</v>
      </c>
      <c r="AH22" s="64">
        <v>18</v>
      </c>
      <c r="AI22" s="59">
        <f>'Financement PFI'!$C$8*'RB PFI 2026-2027'!$G$5</f>
        <v>0</v>
      </c>
      <c r="AK22" s="54" t="s">
        <v>81</v>
      </c>
      <c r="AL22" s="44"/>
      <c r="AM22" s="46">
        <v>11</v>
      </c>
      <c r="AN22" s="186">
        <f t="shared" ref="AN22:AN27" si="0">$AN$8*$AN$7</f>
        <v>0</v>
      </c>
    </row>
    <row r="23" spans="1:40" ht="15.75" thickBot="1" x14ac:dyDescent="0.3">
      <c r="B23" s="65" t="s">
        <v>89</v>
      </c>
      <c r="C23" s="66"/>
      <c r="D23" s="67">
        <v>19</v>
      </c>
      <c r="E23" s="68">
        <v>1</v>
      </c>
      <c r="F23" s="44"/>
      <c r="G23" s="65" t="s">
        <v>89</v>
      </c>
      <c r="H23" s="69"/>
      <c r="I23" s="67">
        <v>19</v>
      </c>
      <c r="J23" s="71" t="e">
        <f>I5</f>
        <v>#N/A</v>
      </c>
      <c r="K23" s="44"/>
      <c r="L23" s="65" t="s">
        <v>89</v>
      </c>
      <c r="M23" s="66"/>
      <c r="N23" s="67">
        <v>19</v>
      </c>
      <c r="O23" s="72"/>
      <c r="P23" s="44"/>
      <c r="Q23" s="65" t="s">
        <v>89</v>
      </c>
      <c r="R23" s="66"/>
      <c r="S23" s="67">
        <v>19</v>
      </c>
      <c r="T23" s="73">
        <v>1</v>
      </c>
      <c r="U23" s="44"/>
      <c r="V23" s="65" t="s">
        <v>89</v>
      </c>
      <c r="W23" s="66"/>
      <c r="X23" s="67">
        <v>19</v>
      </c>
      <c r="Y23" s="61">
        <v>1</v>
      </c>
      <c r="Z23" s="44"/>
      <c r="AA23" s="65" t="s">
        <v>89</v>
      </c>
      <c r="AB23" s="66"/>
      <c r="AC23" s="67">
        <v>19</v>
      </c>
      <c r="AD23" s="236" cm="1">
        <f t="array" ref="AD23">IF('Financement PFI'!$E$10&lt;=19,827754,IF('Financement PFI'!$E$10&gt;=20,macros!$AA$4:$AB$4))</f>
        <v>827754</v>
      </c>
      <c r="AE23" s="44"/>
      <c r="AF23" s="65" t="s">
        <v>89</v>
      </c>
      <c r="AG23" s="66"/>
      <c r="AH23" s="67">
        <v>19</v>
      </c>
      <c r="AI23" s="72">
        <f>'Financement PFI'!$C$8*'RB PFI 2026-2027'!$G$5</f>
        <v>0</v>
      </c>
      <c r="AK23" s="54" t="s">
        <v>82</v>
      </c>
      <c r="AL23" s="44"/>
      <c r="AM23" s="46">
        <v>12</v>
      </c>
      <c r="AN23" s="186">
        <f t="shared" si="0"/>
        <v>0</v>
      </c>
    </row>
    <row r="24" spans="1:40" x14ac:dyDescent="0.25">
      <c r="AK24" s="54" t="s">
        <v>83</v>
      </c>
      <c r="AL24" s="44"/>
      <c r="AM24" s="46">
        <v>13</v>
      </c>
      <c r="AN24" s="186">
        <f t="shared" si="0"/>
        <v>0</v>
      </c>
    </row>
    <row r="25" spans="1:40" ht="15.75" thickBot="1" x14ac:dyDescent="0.3">
      <c r="AK25" s="54" t="s">
        <v>84</v>
      </c>
      <c r="AL25" s="44"/>
      <c r="AM25" s="46">
        <v>14</v>
      </c>
      <c r="AN25" s="186">
        <f t="shared" si="0"/>
        <v>0</v>
      </c>
    </row>
    <row r="26" spans="1:40" x14ac:dyDescent="0.25">
      <c r="B26" s="75" t="s">
        <v>177</v>
      </c>
      <c r="AK26" s="54" t="s">
        <v>85</v>
      </c>
      <c r="AL26" s="44"/>
      <c r="AM26" s="46">
        <v>15</v>
      </c>
      <c r="AN26" s="186">
        <f t="shared" si="0"/>
        <v>0</v>
      </c>
    </row>
    <row r="27" spans="1:40" ht="15.75" thickBot="1" x14ac:dyDescent="0.3">
      <c r="B27" s="76" t="s">
        <v>178</v>
      </c>
      <c r="AK27" s="54" t="s">
        <v>86</v>
      </c>
      <c r="AM27" s="64">
        <v>16</v>
      </c>
      <c r="AN27" s="186">
        <f t="shared" si="0"/>
        <v>0</v>
      </c>
    </row>
    <row r="28" spans="1:40" x14ac:dyDescent="0.25">
      <c r="B28" s="74"/>
      <c r="AK28" s="54" t="s">
        <v>87</v>
      </c>
      <c r="AM28" s="64">
        <v>17</v>
      </c>
      <c r="AN28" s="59"/>
    </row>
    <row r="29" spans="1:40" x14ac:dyDescent="0.25">
      <c r="A29" s="275" t="s">
        <v>131</v>
      </c>
      <c r="B29" s="275"/>
      <c r="C29" s="275"/>
      <c r="AK29" s="54" t="s">
        <v>88</v>
      </c>
      <c r="AL29" s="44"/>
      <c r="AM29" s="46">
        <v>18</v>
      </c>
      <c r="AN29" s="59"/>
    </row>
    <row r="30" spans="1:40" ht="15.75" thickBot="1" x14ac:dyDescent="0.3">
      <c r="B30" s="265" t="s">
        <v>133</v>
      </c>
      <c r="C30" s="266"/>
      <c r="D30" s="266"/>
      <c r="E30" s="267"/>
      <c r="F30" s="265" t="s">
        <v>134</v>
      </c>
      <c r="G30" s="266"/>
      <c r="H30" s="266"/>
      <c r="I30" s="267"/>
      <c r="J30" s="265" t="s">
        <v>135</v>
      </c>
      <c r="K30" s="266"/>
      <c r="L30" s="266"/>
      <c r="M30" s="267"/>
      <c r="N30" s="44"/>
      <c r="O30" s="44"/>
      <c r="P30" s="44"/>
      <c r="Q30" s="44"/>
      <c r="R30" s="44"/>
      <c r="AK30" s="65" t="s">
        <v>89</v>
      </c>
      <c r="AL30" s="187"/>
      <c r="AM30" s="187"/>
      <c r="AN30" s="188"/>
    </row>
    <row r="31" spans="1:40" x14ac:dyDescent="0.25">
      <c r="B31" s="77">
        <f>'RB PFI 2026-2027'!W8</f>
        <v>1137</v>
      </c>
      <c r="C31" s="44">
        <f>'RB PFI 2026-2027'!W113</f>
        <v>285</v>
      </c>
      <c r="D31" s="46">
        <v>1</v>
      </c>
      <c r="E31" s="49"/>
      <c r="F31" s="77">
        <f>'RB PFI 2026-2027'!V113</f>
        <v>1137</v>
      </c>
      <c r="G31" s="44"/>
      <c r="H31" s="46">
        <v>1</v>
      </c>
      <c r="I31" s="49"/>
      <c r="J31" s="55">
        <f>'RB PFI 2026-2027'!U8</f>
        <v>34191</v>
      </c>
      <c r="K31" s="55">
        <f>'RB PFI 2026-2027'!U48</f>
        <v>68382</v>
      </c>
      <c r="L31" s="55">
        <f>'RB PFI 2026-2027'!U88</f>
        <v>68382</v>
      </c>
      <c r="M31" s="46">
        <v>1</v>
      </c>
      <c r="N31" s="49">
        <v>0</v>
      </c>
      <c r="O31" s="44"/>
      <c r="P31" s="44"/>
      <c r="Q31" s="44"/>
      <c r="R31" s="44"/>
    </row>
    <row r="32" spans="1:40" x14ac:dyDescent="0.25">
      <c r="B32" s="54" t="s">
        <v>72</v>
      </c>
      <c r="C32" s="55"/>
      <c r="D32" s="46">
        <v>2</v>
      </c>
      <c r="E32" s="155">
        <f>'Financement PFI'!$E$9*$B$31</f>
        <v>0</v>
      </c>
      <c r="F32" s="93" t="s">
        <v>72</v>
      </c>
      <c r="G32" s="55"/>
      <c r="H32" s="46">
        <v>2</v>
      </c>
      <c r="I32" s="58">
        <f>IF($P$38&gt;=1,($F$31*'Financement PFI'!$C$9),0)</f>
        <v>0</v>
      </c>
      <c r="J32" s="93" t="s">
        <v>72</v>
      </c>
      <c r="M32" s="46">
        <v>2</v>
      </c>
      <c r="N32" s="78" cm="1">
        <f t="array" ref="N32">_xlfn.SWITCH($O$36,1,$J$31,2,$K$31,3,$L$31)</f>
        <v>34191</v>
      </c>
      <c r="O32" s="271" t="s">
        <v>90</v>
      </c>
      <c r="P32" s="272"/>
      <c r="Q32" s="79">
        <f>IF(($P$40)&gt;=1,1,0)</f>
        <v>0</v>
      </c>
      <c r="R32" s="79">
        <f>IF(($O$36)&gt;=2,1,0)</f>
        <v>0</v>
      </c>
    </row>
    <row r="33" spans="2:18" x14ac:dyDescent="0.25">
      <c r="B33" s="54" t="s">
        <v>73</v>
      </c>
      <c r="C33" s="44"/>
      <c r="D33" s="46">
        <v>3</v>
      </c>
      <c r="E33" s="155">
        <f>+((($P$38*5)+($P$39*8))*$B$31)+($C$31*'Financement PFI'!$E$8)</f>
        <v>0</v>
      </c>
      <c r="F33" s="93" t="s">
        <v>73</v>
      </c>
      <c r="G33" s="44"/>
      <c r="H33" s="46">
        <v>3</v>
      </c>
      <c r="I33" s="58">
        <f>($P$38*5)*$F$31</f>
        <v>0</v>
      </c>
      <c r="J33" s="93" t="s">
        <v>73</v>
      </c>
      <c r="K33" s="44"/>
      <c r="L33" s="44"/>
      <c r="M33" s="46">
        <v>3</v>
      </c>
      <c r="N33" s="154">
        <f>IF(($Q$32+$R$32)&gt;=2,$J$31,0)</f>
        <v>0</v>
      </c>
      <c r="O33" s="81">
        <f>IF('Financement PFI'!$E$8&lt;=40,$P$33,0)</f>
        <v>1</v>
      </c>
      <c r="P33" s="82">
        <v>1</v>
      </c>
      <c r="Q33" s="44"/>
      <c r="R33" s="44"/>
    </row>
    <row r="34" spans="2:18" x14ac:dyDescent="0.25">
      <c r="B34" s="54" t="s">
        <v>75</v>
      </c>
      <c r="C34" s="44"/>
      <c r="D34" s="46">
        <v>4</v>
      </c>
      <c r="E34" s="155">
        <f>'Financement PFI'!$E$8*$C$31</f>
        <v>0</v>
      </c>
      <c r="F34" s="93" t="s">
        <v>75</v>
      </c>
      <c r="G34" s="44"/>
      <c r="H34" s="46">
        <v>4</v>
      </c>
      <c r="I34" s="63">
        <v>0</v>
      </c>
      <c r="J34" s="93" t="s">
        <v>75</v>
      </c>
      <c r="K34" s="44"/>
      <c r="L34" s="44"/>
      <c r="M34" s="46">
        <v>4</v>
      </c>
      <c r="N34" s="147">
        <v>0</v>
      </c>
      <c r="O34" s="81">
        <f>IF('Financement PFI'!$E$10&gt;=41,$P$34,0)</f>
        <v>0</v>
      </c>
      <c r="P34" s="82">
        <v>1</v>
      </c>
      <c r="Q34" s="44"/>
      <c r="R34" s="44"/>
    </row>
    <row r="35" spans="2:18" x14ac:dyDescent="0.25">
      <c r="B35" s="54" t="s">
        <v>76</v>
      </c>
      <c r="C35" s="44"/>
      <c r="D35" s="46">
        <v>5</v>
      </c>
      <c r="E35" s="155">
        <f>'Financement PFI'!$E$9*$B$31</f>
        <v>0</v>
      </c>
      <c r="F35" s="54" t="s">
        <v>76</v>
      </c>
      <c r="G35" s="44"/>
      <c r="H35" s="46">
        <v>5</v>
      </c>
      <c r="I35" s="58">
        <f>IF($P$38&gt;=1,($F$31*'Financement PFI'!$C$9),0)</f>
        <v>0</v>
      </c>
      <c r="J35" s="54" t="s">
        <v>76</v>
      </c>
      <c r="K35" s="44"/>
      <c r="L35" s="44"/>
      <c r="M35" s="46">
        <v>5</v>
      </c>
      <c r="N35" s="78" cm="1">
        <f t="array" ref="N35">_xlfn.SWITCH($O$36,1,$J$31,2,$K$31,3,$L$31)</f>
        <v>34191</v>
      </c>
      <c r="O35" s="81">
        <f>IF('Financement PFI'!$E$10&gt;=101,$P$35,0)</f>
        <v>0</v>
      </c>
      <c r="P35" s="82">
        <v>1</v>
      </c>
      <c r="Q35" s="44"/>
      <c r="R35" s="44"/>
    </row>
    <row r="36" spans="2:18" x14ac:dyDescent="0.25">
      <c r="B36" s="157" t="s">
        <v>77</v>
      </c>
      <c r="C36" s="158"/>
      <c r="D36" s="46">
        <v>6</v>
      </c>
      <c r="E36" s="155">
        <f>+((($P$38*5)+($P$39*8))*$B$31)+($C$31*'Financement PFI'!$E$8)</f>
        <v>0</v>
      </c>
      <c r="F36" s="54" t="s">
        <v>77</v>
      </c>
      <c r="G36" s="44"/>
      <c r="H36" s="46">
        <v>6</v>
      </c>
      <c r="I36" s="153">
        <f>($P$38*5)*$F$31</f>
        <v>0</v>
      </c>
      <c r="J36" s="54" t="s">
        <v>77</v>
      </c>
      <c r="K36" s="44"/>
      <c r="L36" s="44"/>
      <c r="M36" s="46">
        <v>6</v>
      </c>
      <c r="N36" s="154">
        <f>IF(($Q$32+$R$32)&gt;=2,$J$31,0)</f>
        <v>0</v>
      </c>
      <c r="O36" s="83">
        <f>SUM(O33:O35)</f>
        <v>1</v>
      </c>
      <c r="P36" s="84"/>
      <c r="Q36" s="44"/>
      <c r="R36" s="44"/>
    </row>
    <row r="37" spans="2:18" x14ac:dyDescent="0.25">
      <c r="B37" s="54" t="s">
        <v>78</v>
      </c>
      <c r="C37" s="44"/>
      <c r="D37" s="46">
        <v>7</v>
      </c>
      <c r="E37" s="155">
        <f>'Financement PFI'!$E$8*$C$31</f>
        <v>0</v>
      </c>
      <c r="F37" s="54" t="s">
        <v>78</v>
      </c>
      <c r="G37" s="44"/>
      <c r="H37" s="46">
        <v>7</v>
      </c>
      <c r="I37" s="63">
        <v>0</v>
      </c>
      <c r="J37" s="54" t="s">
        <v>78</v>
      </c>
      <c r="K37" s="44"/>
      <c r="L37" s="44"/>
      <c r="M37" s="46">
        <v>7</v>
      </c>
      <c r="N37" s="147">
        <v>0</v>
      </c>
      <c r="O37" s="117" t="s">
        <v>91</v>
      </c>
      <c r="P37" s="85"/>
      <c r="Q37" s="44"/>
      <c r="R37" s="44"/>
    </row>
    <row r="38" spans="2:18" x14ac:dyDescent="0.25">
      <c r="B38" s="54" t="s">
        <v>79</v>
      </c>
      <c r="C38" s="44"/>
      <c r="D38" s="46">
        <v>8</v>
      </c>
      <c r="E38" s="155">
        <f>'Financement PFI'!$E$9*$B$31</f>
        <v>0</v>
      </c>
      <c r="F38" s="93" t="s">
        <v>79</v>
      </c>
      <c r="G38" s="44"/>
      <c r="H38" s="46">
        <v>8</v>
      </c>
      <c r="I38" s="58">
        <f>IF($P$38&gt;=1,($F$31*'Financement PFI'!$C$9),0)</f>
        <v>0</v>
      </c>
      <c r="J38" s="93" t="s">
        <v>79</v>
      </c>
      <c r="K38" s="44"/>
      <c r="L38" s="44"/>
      <c r="M38" s="46">
        <v>8</v>
      </c>
      <c r="N38" s="78" cm="1">
        <f t="array" ref="N38">_xlfn.SWITCH($O$36,1,$J$31,2,$K$31,3,$L$31)</f>
        <v>34191</v>
      </c>
      <c r="O38" s="81" t="s">
        <v>92</v>
      </c>
      <c r="P38" s="86">
        <f>((ROUNDDOWN(('Financement PFI'!$C$9/5),0)))</f>
        <v>0</v>
      </c>
      <c r="Q38" s="44"/>
      <c r="R38" s="44"/>
    </row>
    <row r="39" spans="2:18" x14ac:dyDescent="0.25">
      <c r="B39" s="54" t="s">
        <v>136</v>
      </c>
      <c r="C39" s="53"/>
      <c r="D39" s="46">
        <v>9</v>
      </c>
      <c r="E39" s="155">
        <f>+((($P$38*5)+($P$39*8))*$B$31)+($C$31*'Financement PFI'!$E$8)</f>
        <v>0</v>
      </c>
      <c r="F39" s="54" t="s">
        <v>136</v>
      </c>
      <c r="G39" s="53"/>
      <c r="H39" s="46">
        <v>9</v>
      </c>
      <c r="I39" s="58">
        <f>($P$38*5)*$F$31</f>
        <v>0</v>
      </c>
      <c r="J39" s="54" t="s">
        <v>136</v>
      </c>
      <c r="K39" s="53"/>
      <c r="L39" s="46"/>
      <c r="M39" s="46">
        <v>9</v>
      </c>
      <c r="N39" s="80">
        <f t="shared" ref="N39:N46" si="1">IF(($Q$32+$R$32)&gt;=2,$J$31,0)</f>
        <v>0</v>
      </c>
      <c r="O39" s="87" t="s">
        <v>93</v>
      </c>
      <c r="P39" s="88">
        <f>((ROUNDDOWN(('Financement PFI'!D9/8),0)))</f>
        <v>0</v>
      </c>
      <c r="Q39" s="44"/>
      <c r="R39" s="44"/>
    </row>
    <row r="40" spans="2:18" x14ac:dyDescent="0.25">
      <c r="B40" s="54" t="s">
        <v>137</v>
      </c>
      <c r="C40" s="53"/>
      <c r="D40" s="46">
        <v>10</v>
      </c>
      <c r="E40" s="155">
        <f>'Financement PFI'!$E$8*$C$31</f>
        <v>0</v>
      </c>
      <c r="F40" s="54" t="s">
        <v>137</v>
      </c>
      <c r="G40" s="53"/>
      <c r="H40" s="46">
        <v>10</v>
      </c>
      <c r="I40" s="58">
        <v>0</v>
      </c>
      <c r="J40" s="54" t="s">
        <v>137</v>
      </c>
      <c r="K40" s="53"/>
      <c r="L40" s="46"/>
      <c r="M40" s="46">
        <v>10</v>
      </c>
      <c r="N40" s="80"/>
      <c r="O40" s="87"/>
      <c r="P40" s="89">
        <f>SUM(P38:P39)</f>
        <v>0</v>
      </c>
      <c r="Q40" s="44"/>
      <c r="R40" s="44"/>
    </row>
    <row r="41" spans="2:18" x14ac:dyDescent="0.25">
      <c r="B41" s="54" t="s">
        <v>81</v>
      </c>
      <c r="C41" s="46"/>
      <c r="D41" s="46">
        <v>11</v>
      </c>
      <c r="E41" s="155">
        <f>+((($P$38*5)+($P$39*8))*$B$31)</f>
        <v>0</v>
      </c>
      <c r="F41" s="54" t="s">
        <v>81</v>
      </c>
      <c r="G41" s="46"/>
      <c r="H41" s="46">
        <v>11</v>
      </c>
      <c r="I41" s="58">
        <f t="shared" ref="I41:I46" si="2">($P$38*5)*$F$31</f>
        <v>0</v>
      </c>
      <c r="J41" s="54" t="s">
        <v>81</v>
      </c>
      <c r="K41" s="46"/>
      <c r="L41" s="46"/>
      <c r="M41" s="46">
        <v>11</v>
      </c>
      <c r="N41" s="80">
        <f t="shared" si="1"/>
        <v>0</v>
      </c>
      <c r="O41" s="83"/>
      <c r="P41" s="89"/>
      <c r="Q41" s="44"/>
      <c r="R41" s="44"/>
    </row>
    <row r="42" spans="2:18" x14ac:dyDescent="0.25">
      <c r="B42" s="54" t="s">
        <v>82</v>
      </c>
      <c r="C42" s="44"/>
      <c r="D42" s="46">
        <v>12</v>
      </c>
      <c r="E42" s="155">
        <f t="shared" ref="E42:E46" si="3">+((($P$38*5)+($P$39*8))*$B$31)</f>
        <v>0</v>
      </c>
      <c r="F42" s="54" t="s">
        <v>82</v>
      </c>
      <c r="G42" s="44"/>
      <c r="H42" s="46">
        <v>12</v>
      </c>
      <c r="I42" s="58">
        <f t="shared" si="2"/>
        <v>0</v>
      </c>
      <c r="J42" s="54" t="s">
        <v>82</v>
      </c>
      <c r="K42" s="44"/>
      <c r="L42" s="46"/>
      <c r="M42" s="46">
        <v>12</v>
      </c>
      <c r="N42" s="80">
        <f t="shared" si="1"/>
        <v>0</v>
      </c>
      <c r="O42" s="44"/>
      <c r="P42" s="44"/>
      <c r="Q42" s="44"/>
      <c r="R42" s="44"/>
    </row>
    <row r="43" spans="2:18" x14ac:dyDescent="0.25">
      <c r="B43" s="54" t="s">
        <v>83</v>
      </c>
      <c r="C43" s="44"/>
      <c r="D43" s="46">
        <v>13</v>
      </c>
      <c r="E43" s="155">
        <f t="shared" si="3"/>
        <v>0</v>
      </c>
      <c r="F43" s="54" t="s">
        <v>83</v>
      </c>
      <c r="G43" s="44"/>
      <c r="H43" s="46">
        <v>13</v>
      </c>
      <c r="I43" s="58">
        <f t="shared" si="2"/>
        <v>0</v>
      </c>
      <c r="J43" s="54" t="s">
        <v>83</v>
      </c>
      <c r="K43" s="44"/>
      <c r="L43" s="46"/>
      <c r="M43" s="46">
        <v>13</v>
      </c>
      <c r="N43" s="80">
        <f t="shared" si="1"/>
        <v>0</v>
      </c>
      <c r="O43" s="90"/>
      <c r="P43" s="44"/>
      <c r="Q43" s="44"/>
      <c r="R43" s="44"/>
    </row>
    <row r="44" spans="2:18" x14ac:dyDescent="0.25">
      <c r="B44" s="54" t="s">
        <v>84</v>
      </c>
      <c r="C44" s="44"/>
      <c r="D44" s="46">
        <v>14</v>
      </c>
      <c r="E44" s="155">
        <f t="shared" si="3"/>
        <v>0</v>
      </c>
      <c r="F44" s="54" t="s">
        <v>84</v>
      </c>
      <c r="G44" s="44"/>
      <c r="H44" s="46">
        <v>14</v>
      </c>
      <c r="I44" s="58">
        <f t="shared" si="2"/>
        <v>0</v>
      </c>
      <c r="J44" s="54" t="s">
        <v>84</v>
      </c>
      <c r="K44" s="44"/>
      <c r="L44" s="46"/>
      <c r="M44" s="46">
        <v>14</v>
      </c>
      <c r="N44" s="80">
        <f t="shared" si="1"/>
        <v>0</v>
      </c>
      <c r="O44" s="44"/>
      <c r="P44" s="44"/>
      <c r="Q44" s="44"/>
      <c r="R44" s="44"/>
    </row>
    <row r="45" spans="2:18" x14ac:dyDescent="0.25">
      <c r="B45" s="54" t="s">
        <v>85</v>
      </c>
      <c r="C45" s="44"/>
      <c r="D45" s="46">
        <v>15</v>
      </c>
      <c r="E45" s="155">
        <f t="shared" si="3"/>
        <v>0</v>
      </c>
      <c r="F45" s="54" t="s">
        <v>85</v>
      </c>
      <c r="G45" s="44"/>
      <c r="H45" s="46">
        <v>15</v>
      </c>
      <c r="I45" s="58">
        <f t="shared" si="2"/>
        <v>0</v>
      </c>
      <c r="J45" s="54" t="s">
        <v>85</v>
      </c>
      <c r="K45" s="44"/>
      <c r="L45" s="46"/>
      <c r="M45" s="46">
        <v>15</v>
      </c>
      <c r="N45" s="80">
        <f t="shared" si="1"/>
        <v>0</v>
      </c>
      <c r="O45" s="44"/>
      <c r="P45" s="44"/>
      <c r="Q45" s="44"/>
      <c r="R45" s="44"/>
    </row>
    <row r="46" spans="2:18" x14ac:dyDescent="0.25">
      <c r="B46" s="54" t="s">
        <v>86</v>
      </c>
      <c r="C46" s="44"/>
      <c r="D46" s="46">
        <v>16</v>
      </c>
      <c r="E46" s="155">
        <f t="shared" si="3"/>
        <v>0</v>
      </c>
      <c r="F46" s="54" t="s">
        <v>86</v>
      </c>
      <c r="G46" s="44"/>
      <c r="H46" s="46">
        <v>16</v>
      </c>
      <c r="I46" s="58">
        <f t="shared" si="2"/>
        <v>0</v>
      </c>
      <c r="J46" s="54" t="s">
        <v>86</v>
      </c>
      <c r="K46" s="44"/>
      <c r="L46" s="46"/>
      <c r="M46" s="46">
        <v>16</v>
      </c>
      <c r="N46" s="80">
        <f t="shared" si="1"/>
        <v>0</v>
      </c>
      <c r="O46" s="44"/>
      <c r="P46" s="44"/>
      <c r="Q46" s="44"/>
      <c r="R46" s="44"/>
    </row>
    <row r="47" spans="2:18" x14ac:dyDescent="0.25">
      <c r="B47" s="54" t="s">
        <v>87</v>
      </c>
      <c r="D47" s="64">
        <v>17</v>
      </c>
      <c r="E47" s="155">
        <v>0</v>
      </c>
      <c r="F47" s="54" t="s">
        <v>87</v>
      </c>
      <c r="H47" s="64">
        <v>17</v>
      </c>
      <c r="I47" s="63">
        <v>0</v>
      </c>
      <c r="J47" s="54" t="s">
        <v>87</v>
      </c>
      <c r="L47" s="64"/>
      <c r="M47" s="64">
        <v>17</v>
      </c>
      <c r="N47" s="91">
        <v>0</v>
      </c>
      <c r="Q47" s="44"/>
      <c r="R47" s="44"/>
    </row>
    <row r="48" spans="2:18" x14ac:dyDescent="0.25">
      <c r="B48" s="54" t="s">
        <v>88</v>
      </c>
      <c r="D48" s="64">
        <v>18</v>
      </c>
      <c r="E48" s="155">
        <v>0</v>
      </c>
      <c r="F48" s="54" t="s">
        <v>88</v>
      </c>
      <c r="H48" s="64">
        <v>18</v>
      </c>
      <c r="I48" s="63">
        <v>0</v>
      </c>
      <c r="J48" s="54" t="s">
        <v>88</v>
      </c>
      <c r="L48" s="64"/>
      <c r="M48" s="64">
        <v>18</v>
      </c>
      <c r="N48" s="63">
        <v>0</v>
      </c>
      <c r="Q48" s="44"/>
      <c r="R48" s="44"/>
    </row>
    <row r="49" spans="1:18" ht="15.75" thickBot="1" x14ac:dyDescent="0.3">
      <c r="B49" s="65" t="s">
        <v>89</v>
      </c>
      <c r="C49" s="66"/>
      <c r="D49" s="67">
        <v>19</v>
      </c>
      <c r="E49" s="156">
        <v>0</v>
      </c>
      <c r="F49" s="65" t="s">
        <v>89</v>
      </c>
      <c r="G49" s="66"/>
      <c r="H49" s="67">
        <v>19</v>
      </c>
      <c r="I49" s="92">
        <v>0</v>
      </c>
      <c r="J49" s="65" t="s">
        <v>89</v>
      </c>
      <c r="K49" s="66"/>
      <c r="L49" s="67"/>
      <c r="M49" s="67">
        <v>19</v>
      </c>
      <c r="N49" s="92">
        <v>0</v>
      </c>
      <c r="O49" s="44"/>
      <c r="P49" s="44"/>
      <c r="Q49" s="44"/>
      <c r="R49" s="44"/>
    </row>
    <row r="52" spans="1:18" x14ac:dyDescent="0.25">
      <c r="A52" s="275" t="s">
        <v>132</v>
      </c>
      <c r="B52" s="275"/>
      <c r="C52" s="275"/>
      <c r="G52" s="276" t="s">
        <v>116</v>
      </c>
      <c r="H52" s="276"/>
      <c r="I52" s="276"/>
    </row>
    <row r="53" spans="1:18" x14ac:dyDescent="0.25">
      <c r="B53" s="265" t="s">
        <v>143</v>
      </c>
      <c r="C53" s="286"/>
      <c r="D53" s="286"/>
      <c r="E53" s="287"/>
      <c r="G53" s="265" t="s">
        <v>142</v>
      </c>
      <c r="H53" s="266"/>
      <c r="I53" s="266"/>
      <c r="J53" s="267"/>
    </row>
    <row r="54" spans="1:18" x14ac:dyDescent="0.25">
      <c r="B54" s="77"/>
      <c r="C54" s="44"/>
      <c r="D54" s="46">
        <v>1</v>
      </c>
      <c r="E54" s="49"/>
      <c r="G54" s="77">
        <f>'RB PFI 2026-2027'!AI5</f>
        <v>912</v>
      </c>
      <c r="H54" s="77">
        <f>'RB PFI 2026-2027'!AI6</f>
        <v>229</v>
      </c>
      <c r="I54" s="46">
        <v>1</v>
      </c>
      <c r="J54" s="49"/>
    </row>
    <row r="55" spans="1:18" x14ac:dyDescent="0.25">
      <c r="B55" s="93" t="s">
        <v>72</v>
      </c>
      <c r="C55" s="44"/>
      <c r="D55" s="46">
        <v>2</v>
      </c>
      <c r="E55" s="63">
        <f>+ROUND(('Financement PFI'!$L$21*0.07),2)</f>
        <v>0</v>
      </c>
      <c r="G55" s="93" t="s">
        <v>72</v>
      </c>
      <c r="I55" s="46">
        <v>2</v>
      </c>
      <c r="J55" s="63">
        <f>'Financement PFI'!$E$9*$G$54</f>
        <v>0</v>
      </c>
    </row>
    <row r="56" spans="1:18" x14ac:dyDescent="0.25">
      <c r="B56" s="93" t="s">
        <v>73</v>
      </c>
      <c r="C56" s="44"/>
      <c r="D56" s="46">
        <v>3</v>
      </c>
      <c r="E56" s="63">
        <f>+ROUND(('Financement PFI'!$L$21*0.07),2)</f>
        <v>0</v>
      </c>
      <c r="G56" s="93" t="s">
        <v>73</v>
      </c>
      <c r="H56" s="44"/>
      <c r="I56" s="46">
        <v>3</v>
      </c>
      <c r="J56" s="63">
        <f>+((($P$38*5)+($P$39*8))*$G$54)+($H$54*'Financement PFI'!$E$8)</f>
        <v>0</v>
      </c>
    </row>
    <row r="57" spans="1:18" x14ac:dyDescent="0.25">
      <c r="B57" s="93" t="s">
        <v>75</v>
      </c>
      <c r="C57" s="44"/>
      <c r="D57" s="46">
        <v>4</v>
      </c>
      <c r="E57" s="63">
        <f>+ROUND(('Financement PFI'!$L$21*0.07),2)</f>
        <v>0</v>
      </c>
      <c r="G57" s="93" t="s">
        <v>75</v>
      </c>
      <c r="H57" s="44"/>
      <c r="I57" s="46">
        <v>4</v>
      </c>
      <c r="J57" s="63">
        <f>'Financement PFI'!$E$8*$H$54</f>
        <v>0</v>
      </c>
    </row>
    <row r="58" spans="1:18" x14ac:dyDescent="0.25">
      <c r="B58" s="54" t="s">
        <v>76</v>
      </c>
      <c r="C58" s="44"/>
      <c r="D58" s="46">
        <v>5</v>
      </c>
      <c r="E58" s="63">
        <f>+ROUND(('Financement PFI'!$L$21*0.07),2)</f>
        <v>0</v>
      </c>
      <c r="G58" s="54" t="s">
        <v>76</v>
      </c>
      <c r="H58" s="44"/>
      <c r="I58" s="46">
        <v>5</v>
      </c>
      <c r="J58" s="63">
        <f>'Financement PFI'!$E$9*$G$54</f>
        <v>0</v>
      </c>
    </row>
    <row r="59" spans="1:18" x14ac:dyDescent="0.25">
      <c r="B59" s="54" t="s">
        <v>77</v>
      </c>
      <c r="C59" s="44"/>
      <c r="D59" s="46">
        <v>6</v>
      </c>
      <c r="E59" s="63">
        <f>+ROUND(('Financement PFI'!$L$21*0.07),2)</f>
        <v>0</v>
      </c>
      <c r="G59" s="54" t="s">
        <v>77</v>
      </c>
      <c r="H59" s="44"/>
      <c r="I59" s="46">
        <v>6</v>
      </c>
      <c r="J59" s="63">
        <f>+((($P$38*5)+($P$39*8))*$G$54)+($H$54*'Financement PFI'!$E$8)</f>
        <v>0</v>
      </c>
    </row>
    <row r="60" spans="1:18" x14ac:dyDescent="0.25">
      <c r="B60" s="54" t="s">
        <v>78</v>
      </c>
      <c r="C60" s="44"/>
      <c r="D60" s="46">
        <v>7</v>
      </c>
      <c r="E60" s="63">
        <f>+ROUND(('Financement PFI'!$L$21*0.07),2)</f>
        <v>0</v>
      </c>
      <c r="G60" s="54" t="s">
        <v>78</v>
      </c>
      <c r="H60" s="44"/>
      <c r="I60" s="46">
        <v>7</v>
      </c>
      <c r="J60" s="63">
        <f>'Financement PFI'!$E$8*$H$54</f>
        <v>0</v>
      </c>
    </row>
    <row r="61" spans="1:18" x14ac:dyDescent="0.25">
      <c r="B61" s="93" t="s">
        <v>79</v>
      </c>
      <c r="C61" s="44"/>
      <c r="D61" s="46">
        <v>8</v>
      </c>
      <c r="E61" s="63">
        <f>+ROUND(('Financement PFI'!$L$21*0.07),2)</f>
        <v>0</v>
      </c>
      <c r="G61" s="93" t="s">
        <v>79</v>
      </c>
      <c r="H61" s="44"/>
      <c r="I61" s="46">
        <v>8</v>
      </c>
      <c r="J61" s="63">
        <f>'Financement PFI'!$E$9*$G$54</f>
        <v>0</v>
      </c>
    </row>
    <row r="62" spans="1:18" x14ac:dyDescent="0.25">
      <c r="B62" s="54" t="s">
        <v>136</v>
      </c>
      <c r="C62" s="53"/>
      <c r="D62" s="46">
        <v>9</v>
      </c>
      <c r="E62" s="63">
        <f>+ROUND(('Financement PFI'!$L$21*0.07),2)</f>
        <v>0</v>
      </c>
      <c r="G62" s="54" t="s">
        <v>136</v>
      </c>
      <c r="H62" s="53"/>
      <c r="I62" s="46">
        <v>9</v>
      </c>
      <c r="J62" s="63">
        <f>+((($P$38*5)+($P$39*8))*$G$54)+($H$54*'Financement PFI'!$E$8)</f>
        <v>0</v>
      </c>
    </row>
    <row r="63" spans="1:18" x14ac:dyDescent="0.25">
      <c r="B63" s="54" t="s">
        <v>137</v>
      </c>
      <c r="C63" s="53"/>
      <c r="D63" s="46">
        <v>10</v>
      </c>
      <c r="E63" s="63">
        <f>+ROUND(('Financement PFI'!$L$21*0.07),2)</f>
        <v>0</v>
      </c>
      <c r="G63" s="54" t="s">
        <v>137</v>
      </c>
      <c r="H63" s="53"/>
      <c r="I63" s="46">
        <v>10</v>
      </c>
      <c r="J63" s="63">
        <f>'Financement PFI'!$E$8*$H$54</f>
        <v>0</v>
      </c>
    </row>
    <row r="64" spans="1:18" x14ac:dyDescent="0.25">
      <c r="B64" s="54" t="s">
        <v>81</v>
      </c>
      <c r="C64" s="46"/>
      <c r="D64" s="46">
        <v>11</v>
      </c>
      <c r="E64" s="63">
        <f>+ROUND(('Financement PFI'!$L$21*0.07),2)</f>
        <v>0</v>
      </c>
      <c r="G64" s="54" t="s">
        <v>81</v>
      </c>
      <c r="H64" s="46"/>
      <c r="I64" s="46">
        <v>11</v>
      </c>
      <c r="J64" s="63">
        <f>+((($P$38*5)+($P$39*8))*$G$54)</f>
        <v>0</v>
      </c>
    </row>
    <row r="65" spans="2:13" x14ac:dyDescent="0.25">
      <c r="B65" s="54" t="s">
        <v>82</v>
      </c>
      <c r="C65" s="44"/>
      <c r="D65" s="46">
        <v>12</v>
      </c>
      <c r="E65" s="63">
        <f>+ROUND(('Financement PFI'!$L$21*0.07),2)</f>
        <v>0</v>
      </c>
      <c r="G65" s="54" t="s">
        <v>82</v>
      </c>
      <c r="H65" s="44"/>
      <c r="I65" s="46">
        <v>12</v>
      </c>
      <c r="J65" s="63">
        <f t="shared" ref="J65:J69" si="4">+((($P$38*5)+($P$39*8))*$G$54)</f>
        <v>0</v>
      </c>
    </row>
    <row r="66" spans="2:13" x14ac:dyDescent="0.25">
      <c r="B66" s="54" t="s">
        <v>83</v>
      </c>
      <c r="C66" s="44"/>
      <c r="D66" s="46">
        <v>13</v>
      </c>
      <c r="E66" s="63">
        <v>0</v>
      </c>
      <c r="G66" s="54" t="s">
        <v>83</v>
      </c>
      <c r="H66" s="44"/>
      <c r="I66" s="46">
        <v>13</v>
      </c>
      <c r="J66" s="63">
        <f t="shared" si="4"/>
        <v>0</v>
      </c>
    </row>
    <row r="67" spans="2:13" x14ac:dyDescent="0.25">
      <c r="B67" s="54" t="s">
        <v>84</v>
      </c>
      <c r="C67" s="44"/>
      <c r="D67" s="46">
        <v>14</v>
      </c>
      <c r="E67" s="63">
        <v>0</v>
      </c>
      <c r="G67" s="54" t="s">
        <v>84</v>
      </c>
      <c r="H67" s="44"/>
      <c r="I67" s="46">
        <v>14</v>
      </c>
      <c r="J67" s="63">
        <f t="shared" si="4"/>
        <v>0</v>
      </c>
    </row>
    <row r="68" spans="2:13" x14ac:dyDescent="0.25">
      <c r="B68" s="54" t="s">
        <v>85</v>
      </c>
      <c r="C68" s="44"/>
      <c r="D68" s="46">
        <v>15</v>
      </c>
      <c r="E68" s="63">
        <v>0</v>
      </c>
      <c r="G68" s="54" t="s">
        <v>85</v>
      </c>
      <c r="H68" s="44"/>
      <c r="I68" s="46">
        <v>15</v>
      </c>
      <c r="J68" s="63">
        <f t="shared" si="4"/>
        <v>0</v>
      </c>
    </row>
    <row r="69" spans="2:13" x14ac:dyDescent="0.25">
      <c r="B69" s="54" t="s">
        <v>86</v>
      </c>
      <c r="C69" s="44"/>
      <c r="D69" s="46">
        <v>16</v>
      </c>
      <c r="E69" s="63">
        <v>0</v>
      </c>
      <c r="G69" s="54" t="s">
        <v>86</v>
      </c>
      <c r="H69" s="44"/>
      <c r="I69" s="46">
        <v>16</v>
      </c>
      <c r="J69" s="63">
        <f t="shared" si="4"/>
        <v>0</v>
      </c>
    </row>
    <row r="70" spans="2:13" x14ac:dyDescent="0.25">
      <c r="B70" s="54" t="s">
        <v>87</v>
      </c>
      <c r="D70" s="64">
        <v>17</v>
      </c>
      <c r="E70" s="63">
        <v>0</v>
      </c>
      <c r="G70" s="54" t="s">
        <v>87</v>
      </c>
      <c r="I70" s="64">
        <v>17</v>
      </c>
      <c r="J70" s="110"/>
    </row>
    <row r="71" spans="2:13" x14ac:dyDescent="0.25">
      <c r="B71" s="54" t="s">
        <v>88</v>
      </c>
      <c r="D71" s="64">
        <v>18</v>
      </c>
      <c r="E71" s="63">
        <v>0</v>
      </c>
      <c r="G71" s="54" t="s">
        <v>88</v>
      </c>
      <c r="I71" s="64">
        <v>18</v>
      </c>
      <c r="J71" s="111"/>
    </row>
    <row r="72" spans="2:13" ht="15.75" thickBot="1" x14ac:dyDescent="0.3">
      <c r="B72" s="65" t="s">
        <v>89</v>
      </c>
      <c r="C72" s="66"/>
      <c r="D72" s="67">
        <v>19</v>
      </c>
      <c r="E72" s="92"/>
      <c r="G72" s="65" t="s">
        <v>89</v>
      </c>
      <c r="H72" s="66"/>
      <c r="I72" s="67">
        <v>19</v>
      </c>
      <c r="J72" s="112"/>
    </row>
    <row r="75" spans="2:13" x14ac:dyDescent="0.25">
      <c r="B75" s="44"/>
      <c r="C75" s="44"/>
      <c r="D75" s="44"/>
      <c r="E75" s="44"/>
      <c r="J75" s="265" t="s">
        <v>146</v>
      </c>
      <c r="K75" s="266"/>
      <c r="L75" s="266"/>
      <c r="M75" s="267"/>
    </row>
    <row r="76" spans="2:13" ht="15.75" thickBot="1" x14ac:dyDescent="0.3">
      <c r="B76" s="44"/>
      <c r="C76" s="44"/>
      <c r="D76" s="44"/>
      <c r="E76" s="44"/>
      <c r="J76" s="265" t="s">
        <v>146</v>
      </c>
      <c r="K76" s="266"/>
      <c r="L76" s="266"/>
      <c r="M76" s="267"/>
    </row>
    <row r="77" spans="2:13" ht="15.75" thickBot="1" x14ac:dyDescent="0.3">
      <c r="B77" s="277" t="s">
        <v>124</v>
      </c>
      <c r="C77" s="278"/>
      <c r="D77" s="279"/>
      <c r="J77" s="77"/>
      <c r="K77" s="44"/>
      <c r="L77" s="46">
        <v>1</v>
      </c>
      <c r="M77" s="49"/>
    </row>
    <row r="78" spans="2:13" x14ac:dyDescent="0.25">
      <c r="J78" s="93" t="s">
        <v>72</v>
      </c>
      <c r="K78" s="44"/>
      <c r="L78" s="46">
        <v>2</v>
      </c>
      <c r="M78" s="94">
        <f t="shared" ref="M78:M88" si="5">VLOOKUP($B$89,$G$94:$I$96,3)</f>
        <v>0</v>
      </c>
    </row>
    <row r="79" spans="2:13" x14ac:dyDescent="0.25">
      <c r="J79" s="93" t="s">
        <v>73</v>
      </c>
      <c r="K79" s="44"/>
      <c r="L79" s="46">
        <v>3</v>
      </c>
      <c r="M79" s="94">
        <f t="shared" si="5"/>
        <v>0</v>
      </c>
    </row>
    <row r="80" spans="2:13" x14ac:dyDescent="0.25">
      <c r="J80" s="93" t="s">
        <v>75</v>
      </c>
      <c r="K80" s="44"/>
      <c r="L80" s="46">
        <v>4</v>
      </c>
      <c r="M80" s="94">
        <f t="shared" si="5"/>
        <v>0</v>
      </c>
    </row>
    <row r="81" spans="2:13" x14ac:dyDescent="0.25">
      <c r="J81" s="54" t="s">
        <v>76</v>
      </c>
      <c r="K81" s="44"/>
      <c r="L81" s="46">
        <v>5</v>
      </c>
      <c r="M81" s="94">
        <f t="shared" si="5"/>
        <v>0</v>
      </c>
    </row>
    <row r="82" spans="2:13" x14ac:dyDescent="0.25">
      <c r="J82" s="54" t="s">
        <v>77</v>
      </c>
      <c r="K82" s="44"/>
      <c r="L82" s="46">
        <v>6</v>
      </c>
      <c r="M82" s="94">
        <f t="shared" si="5"/>
        <v>0</v>
      </c>
    </row>
    <row r="83" spans="2:13" x14ac:dyDescent="0.25">
      <c r="J83" s="54" t="s">
        <v>78</v>
      </c>
      <c r="K83" s="44"/>
      <c r="L83" s="46">
        <v>7</v>
      </c>
      <c r="M83" s="94">
        <f t="shared" si="5"/>
        <v>0</v>
      </c>
    </row>
    <row r="84" spans="2:13" x14ac:dyDescent="0.25">
      <c r="J84" s="93" t="s">
        <v>79</v>
      </c>
      <c r="K84" s="44"/>
      <c r="L84" s="46">
        <v>8</v>
      </c>
      <c r="M84" s="94">
        <f t="shared" si="5"/>
        <v>0</v>
      </c>
    </row>
    <row r="85" spans="2:13" x14ac:dyDescent="0.25">
      <c r="J85" s="54" t="s">
        <v>136</v>
      </c>
      <c r="K85" s="53"/>
      <c r="L85" s="46">
        <v>9</v>
      </c>
      <c r="M85" s="94">
        <f t="shared" si="5"/>
        <v>0</v>
      </c>
    </row>
    <row r="86" spans="2:13" x14ac:dyDescent="0.25">
      <c r="J86" s="54" t="s">
        <v>137</v>
      </c>
      <c r="K86" s="53"/>
      <c r="L86" s="46"/>
      <c r="M86" s="94">
        <f t="shared" si="5"/>
        <v>0</v>
      </c>
    </row>
    <row r="87" spans="2:13" x14ac:dyDescent="0.25">
      <c r="J87" s="93" t="s">
        <v>81</v>
      </c>
      <c r="K87" s="46"/>
      <c r="L87" s="46">
        <v>10</v>
      </c>
      <c r="M87" s="94">
        <f t="shared" si="5"/>
        <v>0</v>
      </c>
    </row>
    <row r="88" spans="2:13" x14ac:dyDescent="0.25">
      <c r="J88" s="93" t="s">
        <v>82</v>
      </c>
      <c r="K88" s="44"/>
      <c r="L88" s="46">
        <v>11</v>
      </c>
      <c r="M88" s="94">
        <f t="shared" si="5"/>
        <v>0</v>
      </c>
    </row>
    <row r="89" spans="2:13" x14ac:dyDescent="0.25">
      <c r="B89" s="95">
        <f>'Financement PFI'!$L$21+'Financement PFI'!$L$29</f>
        <v>0</v>
      </c>
      <c r="C89" s="44"/>
      <c r="D89" s="280" t="s">
        <v>99</v>
      </c>
      <c r="E89" s="281"/>
      <c r="F89" s="282"/>
      <c r="G89" s="280" t="s">
        <v>100</v>
      </c>
      <c r="H89" s="281"/>
      <c r="I89" s="281"/>
      <c r="J89" s="93" t="s">
        <v>83</v>
      </c>
      <c r="K89" s="44"/>
      <c r="L89" s="46">
        <v>12</v>
      </c>
      <c r="M89" s="94">
        <v>0</v>
      </c>
    </row>
    <row r="90" spans="2:13" x14ac:dyDescent="0.25">
      <c r="B90" s="95">
        <f>'Financement PFI'!$L$21+'Financement PFI'!$L$29+'Financement PFI'!$L$37</f>
        <v>0</v>
      </c>
      <c r="C90" s="44"/>
      <c r="D90" s="283" t="s">
        <v>101</v>
      </c>
      <c r="E90" s="284"/>
      <c r="F90" s="285"/>
      <c r="G90" s="283" t="s">
        <v>101</v>
      </c>
      <c r="H90" s="284"/>
      <c r="I90" s="284"/>
      <c r="J90" s="93" t="s">
        <v>84</v>
      </c>
      <c r="K90" s="44"/>
      <c r="L90" s="46">
        <v>13</v>
      </c>
      <c r="M90" s="94">
        <v>0</v>
      </c>
    </row>
    <row r="91" spans="2:13" x14ac:dyDescent="0.25">
      <c r="D91" s="96"/>
      <c r="E91" s="97"/>
      <c r="F91" s="98"/>
      <c r="G91" s="273"/>
      <c r="H91" s="274"/>
      <c r="I91" s="274"/>
      <c r="J91" s="93" t="s">
        <v>85</v>
      </c>
      <c r="K91" s="44"/>
      <c r="L91" s="46">
        <v>14</v>
      </c>
      <c r="M91" s="94">
        <f>VLOOKUP($B$89,$G$94:$I$96,3)</f>
        <v>0</v>
      </c>
    </row>
    <row r="92" spans="2:13" x14ac:dyDescent="0.25">
      <c r="D92" s="99" t="s">
        <v>0</v>
      </c>
      <c r="E92" s="97"/>
      <c r="F92" s="100" t="s">
        <v>11</v>
      </c>
      <c r="G92" s="96"/>
      <c r="H92" s="97"/>
      <c r="I92" s="97"/>
      <c r="J92" s="93" t="s">
        <v>86</v>
      </c>
      <c r="K92" s="44"/>
      <c r="L92" s="46">
        <v>15</v>
      </c>
      <c r="M92" s="63"/>
    </row>
    <row r="93" spans="2:13" x14ac:dyDescent="0.25">
      <c r="D93" s="101">
        <v>0</v>
      </c>
      <c r="E93" s="102">
        <v>654000</v>
      </c>
      <c r="F93" s="103">
        <f>+B90*0.09</f>
        <v>0</v>
      </c>
      <c r="G93" s="99" t="s">
        <v>0</v>
      </c>
      <c r="H93" s="97"/>
      <c r="I93" s="104" t="s">
        <v>12</v>
      </c>
      <c r="J93" s="93" t="s">
        <v>87</v>
      </c>
      <c r="L93" s="64">
        <v>16</v>
      </c>
      <c r="M93" s="63"/>
    </row>
    <row r="94" spans="2:13" x14ac:dyDescent="0.25">
      <c r="D94" s="101">
        <f>+E93</f>
        <v>654000</v>
      </c>
      <c r="E94" s="102">
        <v>1308000</v>
      </c>
      <c r="F94" s="103">
        <f>+((B90-D94)*0.072)+58860</f>
        <v>11772</v>
      </c>
      <c r="G94" s="101">
        <v>0</v>
      </c>
      <c r="H94" s="102">
        <v>1636000</v>
      </c>
      <c r="I94" s="105">
        <f>+B89*0.03</f>
        <v>0</v>
      </c>
      <c r="J94" s="93" t="s">
        <v>88</v>
      </c>
      <c r="L94" s="64">
        <v>17</v>
      </c>
      <c r="M94" s="63"/>
    </row>
    <row r="95" spans="2:13" x14ac:dyDescent="0.25">
      <c r="D95" s="101">
        <f>+E94</f>
        <v>1308000</v>
      </c>
      <c r="E95" s="102">
        <v>2726000</v>
      </c>
      <c r="F95" s="103">
        <f>+(((B90)-D95)*0.063)+105948</f>
        <v>23544</v>
      </c>
      <c r="G95" s="101">
        <f>+H94</f>
        <v>1636000</v>
      </c>
      <c r="H95" s="102">
        <v>3272000</v>
      </c>
      <c r="I95" s="105">
        <f>+((B89-G95)*0.02)+49080</f>
        <v>16360</v>
      </c>
      <c r="J95" s="106" t="s">
        <v>89</v>
      </c>
      <c r="K95" s="69"/>
      <c r="L95" s="70">
        <v>18</v>
      </c>
      <c r="M95" s="92"/>
    </row>
    <row r="96" spans="2:13" x14ac:dyDescent="0.25">
      <c r="D96" s="107">
        <f>+E95</f>
        <v>2726000</v>
      </c>
      <c r="E96" s="108">
        <v>15000000</v>
      </c>
      <c r="F96" s="109">
        <f>+(((B90)-D96)*0.0576)+195282</f>
        <v>38264.399999999994</v>
      </c>
      <c r="G96" s="107">
        <f>+H95</f>
        <v>3272000</v>
      </c>
      <c r="H96" s="108">
        <v>15000000</v>
      </c>
      <c r="I96" s="109">
        <f>+((B89-G96)*0.015)+81800</f>
        <v>32720</v>
      </c>
    </row>
    <row r="98" spans="1:9" x14ac:dyDescent="0.25">
      <c r="A98" s="275" t="s">
        <v>128</v>
      </c>
      <c r="B98" s="275"/>
    </row>
    <row r="99" spans="1:9" x14ac:dyDescent="0.25">
      <c r="B99" s="265" t="s">
        <v>129</v>
      </c>
      <c r="C99" s="266"/>
      <c r="D99" s="266"/>
      <c r="E99" s="267"/>
    </row>
    <row r="100" spans="1:9" x14ac:dyDescent="0.25">
      <c r="B100" s="113">
        <f>'Financement PFI'!E$22</f>
        <v>0</v>
      </c>
      <c r="C100" s="44"/>
      <c r="D100" s="46">
        <v>1</v>
      </c>
      <c r="E100" s="49"/>
      <c r="I100" s="118"/>
    </row>
    <row r="101" spans="1:9" x14ac:dyDescent="0.25">
      <c r="B101" s="93" t="s">
        <v>72</v>
      </c>
      <c r="C101" s="55"/>
      <c r="D101" s="46">
        <v>2</v>
      </c>
      <c r="E101" s="63">
        <f>+$B$100</f>
        <v>0</v>
      </c>
    </row>
    <row r="102" spans="1:9" x14ac:dyDescent="0.25">
      <c r="B102" s="93" t="s">
        <v>94</v>
      </c>
      <c r="C102" s="44"/>
      <c r="D102" s="46">
        <v>3</v>
      </c>
      <c r="E102" s="63">
        <f t="shared" ref="E102:E106" si="6">+$B$100</f>
        <v>0</v>
      </c>
    </row>
    <row r="103" spans="1:9" x14ac:dyDescent="0.25">
      <c r="B103" s="93" t="s">
        <v>95</v>
      </c>
      <c r="C103" s="44"/>
      <c r="D103" s="46">
        <v>4</v>
      </c>
      <c r="E103" s="63">
        <f t="shared" si="6"/>
        <v>0</v>
      </c>
    </row>
    <row r="104" spans="1:9" x14ac:dyDescent="0.25">
      <c r="B104" s="93" t="s">
        <v>96</v>
      </c>
      <c r="C104" s="44"/>
      <c r="D104" s="46">
        <v>5</v>
      </c>
      <c r="E104" s="63">
        <f t="shared" si="6"/>
        <v>0</v>
      </c>
    </row>
    <row r="105" spans="1:9" x14ac:dyDescent="0.25">
      <c r="B105" s="93" t="s">
        <v>97</v>
      </c>
      <c r="C105" s="44"/>
      <c r="D105" s="46">
        <v>6</v>
      </c>
      <c r="E105" s="63">
        <f t="shared" si="6"/>
        <v>0</v>
      </c>
    </row>
    <row r="106" spans="1:9" x14ac:dyDescent="0.25">
      <c r="B106" s="93" t="s">
        <v>98</v>
      </c>
      <c r="C106" s="53"/>
      <c r="D106" s="46">
        <v>7</v>
      </c>
      <c r="E106" s="63">
        <f t="shared" si="6"/>
        <v>0</v>
      </c>
    </row>
    <row r="107" spans="1:9" x14ac:dyDescent="0.25">
      <c r="B107" s="93" t="s">
        <v>79</v>
      </c>
      <c r="C107" s="46"/>
      <c r="D107" s="46">
        <v>8</v>
      </c>
      <c r="E107" s="63"/>
    </row>
    <row r="108" spans="1:9" x14ac:dyDescent="0.25">
      <c r="B108" s="93" t="s">
        <v>80</v>
      </c>
      <c r="C108" s="44"/>
      <c r="D108" s="46">
        <v>9</v>
      </c>
      <c r="E108" s="63"/>
    </row>
    <row r="109" spans="1:9" x14ac:dyDescent="0.25">
      <c r="B109" s="93" t="s">
        <v>81</v>
      </c>
      <c r="C109" s="44"/>
      <c r="D109" s="46">
        <v>10</v>
      </c>
      <c r="E109" s="63">
        <f t="shared" ref="E109:E110" si="7">+$B$100</f>
        <v>0</v>
      </c>
    </row>
    <row r="110" spans="1:9" x14ac:dyDescent="0.25">
      <c r="B110" s="93" t="s">
        <v>82</v>
      </c>
      <c r="C110" s="44"/>
      <c r="D110" s="46">
        <v>11</v>
      </c>
      <c r="E110" s="63">
        <f t="shared" si="7"/>
        <v>0</v>
      </c>
    </row>
    <row r="111" spans="1:9" x14ac:dyDescent="0.25">
      <c r="B111" s="93" t="s">
        <v>83</v>
      </c>
      <c r="C111" s="44"/>
      <c r="D111" s="46">
        <v>12</v>
      </c>
      <c r="E111" s="82"/>
    </row>
    <row r="112" spans="1:9" x14ac:dyDescent="0.25">
      <c r="B112" s="93" t="s">
        <v>84</v>
      </c>
      <c r="C112" s="44"/>
      <c r="D112" s="46">
        <v>13</v>
      </c>
      <c r="E112" s="82"/>
    </row>
    <row r="113" spans="2:5" x14ac:dyDescent="0.25">
      <c r="B113" s="93" t="s">
        <v>85</v>
      </c>
      <c r="D113" s="64">
        <v>14</v>
      </c>
      <c r="E113" s="110"/>
    </row>
    <row r="114" spans="2:5" x14ac:dyDescent="0.25">
      <c r="B114" s="93" t="s">
        <v>86</v>
      </c>
      <c r="D114" s="64">
        <v>15</v>
      </c>
      <c r="E114" s="111"/>
    </row>
    <row r="115" spans="2:5" x14ac:dyDescent="0.25">
      <c r="B115" s="93" t="s">
        <v>87</v>
      </c>
      <c r="D115" s="64">
        <v>16</v>
      </c>
      <c r="E115" s="111"/>
    </row>
    <row r="116" spans="2:5" x14ac:dyDescent="0.25">
      <c r="B116" s="93" t="s">
        <v>88</v>
      </c>
      <c r="D116" s="64">
        <v>17</v>
      </c>
      <c r="E116" s="111"/>
    </row>
    <row r="117" spans="2:5" x14ac:dyDescent="0.25">
      <c r="B117" s="106" t="s">
        <v>89</v>
      </c>
      <c r="C117" s="69"/>
      <c r="D117" s="70">
        <v>18</v>
      </c>
      <c r="E117" s="92">
        <f>+$B$100</f>
        <v>0</v>
      </c>
    </row>
  </sheetData>
  <mergeCells count="28">
    <mergeCell ref="G91:I91"/>
    <mergeCell ref="G53:J53"/>
    <mergeCell ref="B99:E99"/>
    <mergeCell ref="A29:C29"/>
    <mergeCell ref="A2:C2"/>
    <mergeCell ref="A52:C52"/>
    <mergeCell ref="G52:I52"/>
    <mergeCell ref="B77:D77"/>
    <mergeCell ref="A98:B98"/>
    <mergeCell ref="J75:M75"/>
    <mergeCell ref="J76:M76"/>
    <mergeCell ref="D89:F89"/>
    <mergeCell ref="G89:I89"/>
    <mergeCell ref="D90:F90"/>
    <mergeCell ref="G90:I90"/>
    <mergeCell ref="B53:E53"/>
    <mergeCell ref="O32:P32"/>
    <mergeCell ref="B3:E3"/>
    <mergeCell ref="G3:J3"/>
    <mergeCell ref="L3:O3"/>
    <mergeCell ref="Q3:T3"/>
    <mergeCell ref="AK11:AN11"/>
    <mergeCell ref="AF3:AI3"/>
    <mergeCell ref="B30:E30"/>
    <mergeCell ref="F30:I30"/>
    <mergeCell ref="J30:M30"/>
    <mergeCell ref="V3:Y3"/>
    <mergeCell ref="AA3:A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C1B37-4F49-47F2-9B2F-7568E0791281}">
  <sheetPr codeName="Feuil3">
    <tabColor theme="9" tint="-0.249977111117893"/>
  </sheetPr>
  <dimension ref="A1:L87"/>
  <sheetViews>
    <sheetView showGridLines="0" showWhiteSpace="0" view="pageLayout" topLeftCell="A51" zoomScaleNormal="100" workbookViewId="0">
      <selection activeCell="B86" sqref="B86"/>
    </sheetView>
  </sheetViews>
  <sheetFormatPr baseColWidth="10" defaultColWidth="0" defaultRowHeight="0" customHeight="1" zeroHeight="1" x14ac:dyDescent="0.2"/>
  <cols>
    <col min="1" max="1" width="4.5703125" style="44" customWidth="1"/>
    <col min="2" max="6" width="11.42578125" style="44" customWidth="1"/>
    <col min="7" max="7" width="4.5703125" style="44" customWidth="1"/>
    <col min="8" max="12" width="11.42578125" style="44" customWidth="1"/>
    <col min="13" max="16384" width="11.42578125" style="44" hidden="1"/>
  </cols>
  <sheetData>
    <row r="1" spans="1:12" ht="12.75" x14ac:dyDescent="0.2">
      <c r="A1" s="129"/>
      <c r="B1" s="129"/>
      <c r="C1" s="129"/>
      <c r="D1" s="129"/>
      <c r="E1" s="129"/>
      <c r="F1" s="129"/>
      <c r="G1" s="129"/>
      <c r="H1" s="129"/>
      <c r="I1" s="129"/>
      <c r="J1" s="130"/>
      <c r="K1" s="288" t="s">
        <v>153</v>
      </c>
      <c r="L1" s="288"/>
    </row>
    <row r="2" spans="1:12" ht="55.35" customHeight="1" x14ac:dyDescent="0.4">
      <c r="A2" s="131" t="s">
        <v>154</v>
      </c>
      <c r="B2" s="129"/>
      <c r="C2" s="129"/>
      <c r="D2" s="132"/>
      <c r="E2" s="129"/>
      <c r="F2" s="129"/>
      <c r="G2" s="129"/>
      <c r="H2" s="129"/>
      <c r="I2" s="129"/>
      <c r="J2" s="129"/>
      <c r="K2" s="129"/>
      <c r="L2" s="129"/>
    </row>
    <row r="3" spans="1:12" ht="15" thickBot="1" x14ac:dyDescent="0.25">
      <c r="A3" s="133"/>
      <c r="B3" s="134"/>
      <c r="C3" s="134"/>
      <c r="D3" s="134"/>
      <c r="E3" s="134"/>
      <c r="F3" s="134"/>
      <c r="G3" s="133"/>
      <c r="H3" s="134"/>
      <c r="I3" s="134"/>
      <c r="J3" s="134"/>
      <c r="K3" s="134"/>
      <c r="L3" s="133"/>
    </row>
    <row r="4" spans="1:12" ht="15" thickBot="1" x14ac:dyDescent="0.25">
      <c r="A4" s="133"/>
      <c r="B4" s="289" t="s">
        <v>155</v>
      </c>
      <c r="C4" s="290"/>
      <c r="D4" s="290"/>
      <c r="E4" s="290"/>
      <c r="F4" s="291"/>
      <c r="G4" s="133"/>
      <c r="H4" s="289" t="s">
        <v>102</v>
      </c>
      <c r="I4" s="290"/>
      <c r="J4" s="290"/>
      <c r="K4" s="291"/>
      <c r="L4" s="133"/>
    </row>
    <row r="5" spans="1:12" ht="43.5" thickBot="1" x14ac:dyDescent="0.25">
      <c r="A5" s="133"/>
      <c r="B5" s="135" t="s">
        <v>156</v>
      </c>
      <c r="C5" s="135" t="s">
        <v>157</v>
      </c>
      <c r="D5" s="135" t="s">
        <v>158</v>
      </c>
      <c r="E5" s="135" t="s">
        <v>159</v>
      </c>
      <c r="F5" s="135" t="s">
        <v>160</v>
      </c>
      <c r="G5" s="133"/>
      <c r="H5" s="135" t="s">
        <v>156</v>
      </c>
      <c r="I5" s="135" t="s">
        <v>161</v>
      </c>
      <c r="J5" s="135" t="s">
        <v>159</v>
      </c>
      <c r="K5" s="135" t="s">
        <v>162</v>
      </c>
      <c r="L5" s="133"/>
    </row>
    <row r="6" spans="1:12" ht="13.5" x14ac:dyDescent="0.25">
      <c r="A6" s="133"/>
      <c r="B6" s="136">
        <v>0</v>
      </c>
      <c r="C6" s="137">
        <v>0</v>
      </c>
      <c r="D6" s="137">
        <v>0</v>
      </c>
      <c r="E6" s="138">
        <v>0</v>
      </c>
      <c r="F6" s="137">
        <v>0</v>
      </c>
      <c r="G6" s="133"/>
      <c r="H6" s="136">
        <v>0</v>
      </c>
      <c r="I6" s="138">
        <v>0</v>
      </c>
      <c r="J6" s="138">
        <v>0</v>
      </c>
      <c r="K6" s="138">
        <v>0</v>
      </c>
      <c r="L6" s="133"/>
    </row>
    <row r="7" spans="1:12" ht="13.5" x14ac:dyDescent="0.25">
      <c r="A7" s="133"/>
      <c r="B7" s="136">
        <v>1</v>
      </c>
      <c r="C7" s="138">
        <v>0</v>
      </c>
      <c r="D7" s="138">
        <v>0</v>
      </c>
      <c r="E7" s="138">
        <v>0.08</v>
      </c>
      <c r="F7" s="138">
        <v>0.2</v>
      </c>
      <c r="G7" s="133"/>
      <c r="H7" s="136">
        <v>1</v>
      </c>
      <c r="I7" s="138">
        <v>0</v>
      </c>
      <c r="J7" s="138">
        <v>0</v>
      </c>
      <c r="K7" s="138">
        <v>0</v>
      </c>
      <c r="L7" s="133"/>
    </row>
    <row r="8" spans="1:12" ht="13.5" x14ac:dyDescent="0.25">
      <c r="A8" s="133"/>
      <c r="B8" s="136">
        <v>2</v>
      </c>
      <c r="C8" s="138">
        <v>0</v>
      </c>
      <c r="D8" s="138">
        <v>0</v>
      </c>
      <c r="E8" s="138">
        <v>0.08</v>
      </c>
      <c r="F8" s="138">
        <v>0.2</v>
      </c>
      <c r="G8" s="133"/>
      <c r="H8" s="136">
        <v>2</v>
      </c>
      <c r="I8" s="138">
        <v>0</v>
      </c>
      <c r="J8" s="138">
        <v>0</v>
      </c>
      <c r="K8" s="138">
        <v>0</v>
      </c>
      <c r="L8" s="133"/>
    </row>
    <row r="9" spans="1:12" ht="13.5" x14ac:dyDescent="0.25">
      <c r="A9" s="133"/>
      <c r="B9" s="136">
        <v>3</v>
      </c>
      <c r="C9" s="138">
        <v>0</v>
      </c>
      <c r="D9" s="138">
        <v>0</v>
      </c>
      <c r="E9" s="138">
        <v>0.08</v>
      </c>
      <c r="F9" s="138">
        <v>0.2</v>
      </c>
      <c r="G9" s="133"/>
      <c r="H9" s="136">
        <v>3</v>
      </c>
      <c r="I9" s="138">
        <v>0</v>
      </c>
      <c r="J9" s="138">
        <v>0</v>
      </c>
      <c r="K9" s="138">
        <v>0</v>
      </c>
      <c r="L9" s="133"/>
    </row>
    <row r="10" spans="1:12" ht="13.5" x14ac:dyDescent="0.25">
      <c r="A10" s="133"/>
      <c r="B10" s="139">
        <v>4</v>
      </c>
      <c r="C10" s="138">
        <v>0</v>
      </c>
      <c r="D10" s="138">
        <v>0</v>
      </c>
      <c r="E10" s="138">
        <v>0.08</v>
      </c>
      <c r="F10" s="138">
        <v>0.2</v>
      </c>
      <c r="G10" s="133"/>
      <c r="H10" s="139">
        <v>4</v>
      </c>
      <c r="I10" s="138">
        <v>0</v>
      </c>
      <c r="J10" s="138">
        <v>0</v>
      </c>
      <c r="K10" s="138">
        <v>0</v>
      </c>
      <c r="L10" s="133"/>
    </row>
    <row r="11" spans="1:12" ht="13.5" x14ac:dyDescent="0.25">
      <c r="A11" s="133"/>
      <c r="B11" s="139">
        <v>5</v>
      </c>
      <c r="C11" s="138">
        <v>0</v>
      </c>
      <c r="D11" s="138">
        <v>0.05</v>
      </c>
      <c r="E11" s="138">
        <v>0.08</v>
      </c>
      <c r="F11" s="138">
        <v>0.2</v>
      </c>
      <c r="G11" s="133"/>
      <c r="H11" s="139">
        <v>5</v>
      </c>
      <c r="I11" s="138">
        <v>0.05</v>
      </c>
      <c r="J11" s="138">
        <v>0.08</v>
      </c>
      <c r="K11" s="138">
        <v>0.2</v>
      </c>
      <c r="L11" s="133"/>
    </row>
    <row r="12" spans="1:12" ht="13.5" x14ac:dyDescent="0.25">
      <c r="A12" s="133"/>
      <c r="B12" s="139">
        <v>6</v>
      </c>
      <c r="C12" s="138">
        <v>0</v>
      </c>
      <c r="D12" s="138">
        <v>0.05</v>
      </c>
      <c r="E12" s="138">
        <v>0.08</v>
      </c>
      <c r="F12" s="138">
        <v>0.2</v>
      </c>
      <c r="G12" s="133"/>
      <c r="H12" s="139">
        <v>6</v>
      </c>
      <c r="I12" s="138">
        <v>0.05</v>
      </c>
      <c r="J12" s="138">
        <v>0.08</v>
      </c>
      <c r="K12" s="138">
        <v>0.2</v>
      </c>
      <c r="L12" s="133"/>
    </row>
    <row r="13" spans="1:12" ht="13.5" x14ac:dyDescent="0.25">
      <c r="A13" s="133"/>
      <c r="B13" s="139">
        <v>7</v>
      </c>
      <c r="C13" s="138">
        <v>0</v>
      </c>
      <c r="D13" s="138">
        <v>0.05</v>
      </c>
      <c r="E13" s="138">
        <v>0.08</v>
      </c>
      <c r="F13" s="138">
        <v>0.2</v>
      </c>
      <c r="G13" s="133"/>
      <c r="H13" s="139">
        <v>7</v>
      </c>
      <c r="I13" s="138">
        <v>0.05</v>
      </c>
      <c r="J13" s="138">
        <v>0.08</v>
      </c>
      <c r="K13" s="138">
        <v>0.2</v>
      </c>
      <c r="L13" s="133"/>
    </row>
    <row r="14" spans="1:12" ht="13.5" x14ac:dyDescent="0.25">
      <c r="A14" s="133"/>
      <c r="B14" s="139">
        <v>8</v>
      </c>
      <c r="C14" s="138">
        <v>0</v>
      </c>
      <c r="D14" s="138">
        <v>0.05</v>
      </c>
      <c r="E14" s="138">
        <v>0.08</v>
      </c>
      <c r="F14" s="138">
        <v>0.2</v>
      </c>
      <c r="G14" s="133"/>
      <c r="H14" s="139">
        <v>8</v>
      </c>
      <c r="I14" s="138">
        <v>0.05</v>
      </c>
      <c r="J14" s="138">
        <v>0.08</v>
      </c>
      <c r="K14" s="138">
        <v>0.2</v>
      </c>
      <c r="L14" s="133"/>
    </row>
    <row r="15" spans="1:12" ht="13.5" x14ac:dyDescent="0.25">
      <c r="A15" s="133"/>
      <c r="B15" s="139">
        <v>9</v>
      </c>
      <c r="C15" s="138">
        <v>0</v>
      </c>
      <c r="D15" s="138">
        <v>0.05</v>
      </c>
      <c r="E15" s="138">
        <v>0.08</v>
      </c>
      <c r="F15" s="138">
        <v>0.2</v>
      </c>
      <c r="G15" s="133"/>
      <c r="H15" s="139">
        <v>9</v>
      </c>
      <c r="I15" s="138">
        <v>0.05</v>
      </c>
      <c r="J15" s="138">
        <v>0.08</v>
      </c>
      <c r="K15" s="138">
        <v>0.2</v>
      </c>
      <c r="L15" s="133"/>
    </row>
    <row r="16" spans="1:12" ht="13.5" x14ac:dyDescent="0.25">
      <c r="A16" s="133"/>
      <c r="B16" s="139">
        <v>10</v>
      </c>
      <c r="C16" s="138">
        <v>0</v>
      </c>
      <c r="D16" s="140">
        <v>6.25E-2</v>
      </c>
      <c r="E16" s="138">
        <v>0.08</v>
      </c>
      <c r="F16" s="138">
        <v>0.2</v>
      </c>
      <c r="G16" s="133"/>
      <c r="H16" s="139">
        <v>10</v>
      </c>
      <c r="I16" s="140">
        <v>6.25E-2</v>
      </c>
      <c r="J16" s="138">
        <v>0.1</v>
      </c>
      <c r="K16" s="138">
        <v>0.25</v>
      </c>
      <c r="L16" s="133"/>
    </row>
    <row r="17" spans="1:12" ht="13.5" x14ac:dyDescent="0.25">
      <c r="A17" s="133"/>
      <c r="B17" s="139">
        <v>11</v>
      </c>
      <c r="C17" s="138">
        <v>0</v>
      </c>
      <c r="D17" s="140">
        <v>6.25E-2</v>
      </c>
      <c r="E17" s="138">
        <v>0.08</v>
      </c>
      <c r="F17" s="138">
        <v>0.2</v>
      </c>
      <c r="G17" s="133"/>
      <c r="H17" s="139">
        <v>11</v>
      </c>
      <c r="I17" s="140">
        <v>6.25E-2</v>
      </c>
      <c r="J17" s="138">
        <v>0.1</v>
      </c>
      <c r="K17" s="138">
        <v>0.25</v>
      </c>
      <c r="L17" s="133"/>
    </row>
    <row r="18" spans="1:12" ht="13.5" x14ac:dyDescent="0.25">
      <c r="A18" s="133"/>
      <c r="B18" s="139">
        <v>12</v>
      </c>
      <c r="C18" s="138">
        <v>0</v>
      </c>
      <c r="D18" s="140">
        <v>6.25E-2</v>
      </c>
      <c r="E18" s="138">
        <v>0.08</v>
      </c>
      <c r="F18" s="138">
        <v>0.2</v>
      </c>
      <c r="G18" s="133"/>
      <c r="H18" s="139">
        <v>12</v>
      </c>
      <c r="I18" s="140">
        <v>6.25E-2</v>
      </c>
      <c r="J18" s="138">
        <v>0.1</v>
      </c>
      <c r="K18" s="138">
        <v>0.25</v>
      </c>
      <c r="L18" s="133"/>
    </row>
    <row r="19" spans="1:12" ht="13.5" x14ac:dyDescent="0.25">
      <c r="A19" s="133"/>
      <c r="B19" s="139">
        <v>13</v>
      </c>
      <c r="C19" s="138">
        <v>0</v>
      </c>
      <c r="D19" s="140">
        <v>6.25E-2</v>
      </c>
      <c r="E19" s="138">
        <v>0.08</v>
      </c>
      <c r="F19" s="138">
        <v>0.2</v>
      </c>
      <c r="G19" s="133"/>
      <c r="H19" s="139">
        <v>13</v>
      </c>
      <c r="I19" s="140">
        <v>6.25E-2</v>
      </c>
      <c r="J19" s="138">
        <v>0.1</v>
      </c>
      <c r="K19" s="138">
        <v>0.25</v>
      </c>
      <c r="L19" s="133"/>
    </row>
    <row r="20" spans="1:12" ht="13.5" x14ac:dyDescent="0.25">
      <c r="A20" s="133"/>
      <c r="B20" s="139">
        <v>14</v>
      </c>
      <c r="C20" s="138">
        <v>0</v>
      </c>
      <c r="D20" s="140">
        <v>6.25E-2</v>
      </c>
      <c r="E20" s="138">
        <v>0.08</v>
      </c>
      <c r="F20" s="138">
        <v>0.2</v>
      </c>
      <c r="G20" s="133"/>
      <c r="H20" s="139">
        <v>14</v>
      </c>
      <c r="I20" s="140">
        <v>6.25E-2</v>
      </c>
      <c r="J20" s="138">
        <v>0.1</v>
      </c>
      <c r="K20" s="138">
        <v>0.25</v>
      </c>
      <c r="L20" s="133"/>
    </row>
    <row r="21" spans="1:12" ht="13.5" x14ac:dyDescent="0.25">
      <c r="A21" s="133"/>
      <c r="B21" s="139">
        <v>15</v>
      </c>
      <c r="C21" s="138">
        <v>0</v>
      </c>
      <c r="D21" s="140">
        <v>6.25E-2</v>
      </c>
      <c r="E21" s="138">
        <v>0.08</v>
      </c>
      <c r="F21" s="138">
        <v>0.2</v>
      </c>
      <c r="G21" s="133"/>
      <c r="H21" s="139">
        <v>15</v>
      </c>
      <c r="I21" s="140">
        <v>6.25E-2</v>
      </c>
      <c r="J21" s="138">
        <v>0.1</v>
      </c>
      <c r="K21" s="138">
        <v>0.25</v>
      </c>
      <c r="L21" s="133"/>
    </row>
    <row r="22" spans="1:12" ht="13.5" x14ac:dyDescent="0.25">
      <c r="A22" s="133"/>
      <c r="B22" s="139">
        <v>16</v>
      </c>
      <c r="C22" s="138">
        <v>0</v>
      </c>
      <c r="D22" s="140">
        <v>6.25E-2</v>
      </c>
      <c r="E22" s="138">
        <v>0.08</v>
      </c>
      <c r="F22" s="138">
        <v>0.2</v>
      </c>
      <c r="G22" s="133"/>
      <c r="H22" s="139">
        <v>16</v>
      </c>
      <c r="I22" s="140">
        <v>6.25E-2</v>
      </c>
      <c r="J22" s="138">
        <v>0.1</v>
      </c>
      <c r="K22" s="138">
        <v>0.25</v>
      </c>
      <c r="L22" s="133"/>
    </row>
    <row r="23" spans="1:12" ht="13.5" x14ac:dyDescent="0.25">
      <c r="A23" s="133"/>
      <c r="B23" s="139">
        <v>17</v>
      </c>
      <c r="C23" s="138">
        <v>0</v>
      </c>
      <c r="D23" s="140">
        <v>6.25E-2</v>
      </c>
      <c r="E23" s="138">
        <v>0.08</v>
      </c>
      <c r="F23" s="138">
        <v>0.2</v>
      </c>
      <c r="G23" s="133"/>
      <c r="H23" s="139">
        <v>17</v>
      </c>
      <c r="I23" s="140">
        <v>6.25E-2</v>
      </c>
      <c r="J23" s="138">
        <v>0.1</v>
      </c>
      <c r="K23" s="138">
        <v>0.25</v>
      </c>
      <c r="L23" s="133"/>
    </row>
    <row r="24" spans="1:12" ht="13.5" x14ac:dyDescent="0.25">
      <c r="A24" s="133"/>
      <c r="B24" s="139">
        <v>18</v>
      </c>
      <c r="C24" s="138">
        <v>0</v>
      </c>
      <c r="D24" s="140">
        <v>6.25E-2</v>
      </c>
      <c r="E24" s="138">
        <v>0.08</v>
      </c>
      <c r="F24" s="138">
        <v>0.2</v>
      </c>
      <c r="G24" s="133"/>
      <c r="H24" s="139">
        <v>18</v>
      </c>
      <c r="I24" s="140">
        <v>6.25E-2</v>
      </c>
      <c r="J24" s="138">
        <v>0.1</v>
      </c>
      <c r="K24" s="138">
        <v>0.25</v>
      </c>
      <c r="L24" s="133"/>
    </row>
    <row r="25" spans="1:12" ht="13.5" x14ac:dyDescent="0.25">
      <c r="A25" s="133"/>
      <c r="B25" s="139">
        <v>19</v>
      </c>
      <c r="C25" s="138">
        <v>0</v>
      </c>
      <c r="D25" s="140">
        <v>6.25E-2</v>
      </c>
      <c r="E25" s="138">
        <v>0.08</v>
      </c>
      <c r="F25" s="138">
        <v>0.2</v>
      </c>
      <c r="G25" s="133"/>
      <c r="H25" s="139">
        <v>19</v>
      </c>
      <c r="I25" s="140">
        <v>6.25E-2</v>
      </c>
      <c r="J25" s="138">
        <v>0.1</v>
      </c>
      <c r="K25" s="138">
        <v>0.25</v>
      </c>
      <c r="L25" s="133"/>
    </row>
    <row r="26" spans="1:12" ht="13.5" x14ac:dyDescent="0.25">
      <c r="A26" s="133"/>
      <c r="B26" s="139">
        <v>20</v>
      </c>
      <c r="C26" s="138">
        <v>0</v>
      </c>
      <c r="D26" s="140">
        <v>6.25E-2</v>
      </c>
      <c r="E26" s="138">
        <v>1</v>
      </c>
      <c r="F26" s="138">
        <v>1</v>
      </c>
      <c r="G26" s="133"/>
      <c r="H26" s="139">
        <v>20</v>
      </c>
      <c r="I26" s="140">
        <v>6.25E-2</v>
      </c>
      <c r="J26" s="138">
        <v>0.1</v>
      </c>
      <c r="K26" s="138">
        <v>0.25</v>
      </c>
      <c r="L26" s="133"/>
    </row>
    <row r="27" spans="1:12" ht="13.5" x14ac:dyDescent="0.25">
      <c r="A27" s="133"/>
      <c r="B27" s="139">
        <f t="shared" ref="B27:B86" si="0">+B26+1</f>
        <v>21</v>
      </c>
      <c r="C27" s="138">
        <v>0</v>
      </c>
      <c r="D27" s="140">
        <v>6.25E-2</v>
      </c>
      <c r="E27" s="138">
        <v>1</v>
      </c>
      <c r="F27" s="138">
        <v>1</v>
      </c>
      <c r="G27" s="133"/>
      <c r="H27" s="139">
        <f t="shared" ref="H27:H86" si="1">+H26+1</f>
        <v>21</v>
      </c>
      <c r="I27" s="140">
        <v>6.25E-2</v>
      </c>
      <c r="J27" s="138">
        <v>0.1</v>
      </c>
      <c r="K27" s="138">
        <v>0.25</v>
      </c>
      <c r="L27" s="133"/>
    </row>
    <row r="28" spans="1:12" ht="13.5" x14ac:dyDescent="0.25">
      <c r="A28" s="133"/>
      <c r="B28" s="139">
        <f t="shared" si="0"/>
        <v>22</v>
      </c>
      <c r="C28" s="138">
        <v>0</v>
      </c>
      <c r="D28" s="140">
        <v>6.25E-2</v>
      </c>
      <c r="E28" s="138">
        <v>1</v>
      </c>
      <c r="F28" s="138">
        <v>1</v>
      </c>
      <c r="G28" s="133"/>
      <c r="H28" s="139">
        <f t="shared" si="1"/>
        <v>22</v>
      </c>
      <c r="I28" s="140">
        <v>6.25E-2</v>
      </c>
      <c r="J28" s="138">
        <v>0.1</v>
      </c>
      <c r="K28" s="138">
        <v>0.25</v>
      </c>
      <c r="L28" s="133"/>
    </row>
    <row r="29" spans="1:12" ht="13.5" x14ac:dyDescent="0.25">
      <c r="A29" s="133"/>
      <c r="B29" s="139">
        <f t="shared" si="0"/>
        <v>23</v>
      </c>
      <c r="C29" s="138">
        <v>0</v>
      </c>
      <c r="D29" s="140">
        <v>6.25E-2</v>
      </c>
      <c r="E29" s="138">
        <v>1</v>
      </c>
      <c r="F29" s="138">
        <v>1</v>
      </c>
      <c r="G29" s="133"/>
      <c r="H29" s="139">
        <f t="shared" si="1"/>
        <v>23</v>
      </c>
      <c r="I29" s="140">
        <v>6.25E-2</v>
      </c>
      <c r="J29" s="138">
        <v>0.1</v>
      </c>
      <c r="K29" s="138">
        <v>0.25</v>
      </c>
      <c r="L29" s="133"/>
    </row>
    <row r="30" spans="1:12" ht="13.5" x14ac:dyDescent="0.25">
      <c r="A30" s="133"/>
      <c r="B30" s="139">
        <f t="shared" si="0"/>
        <v>24</v>
      </c>
      <c r="C30" s="138">
        <v>0</v>
      </c>
      <c r="D30" s="140">
        <v>6.25E-2</v>
      </c>
      <c r="E30" s="138">
        <v>1</v>
      </c>
      <c r="F30" s="138">
        <v>1</v>
      </c>
      <c r="G30" s="133"/>
      <c r="H30" s="139">
        <f t="shared" si="1"/>
        <v>24</v>
      </c>
      <c r="I30" s="140">
        <v>6.25E-2</v>
      </c>
      <c r="J30" s="138">
        <v>0.1</v>
      </c>
      <c r="K30" s="138">
        <v>0.25</v>
      </c>
      <c r="L30" s="133"/>
    </row>
    <row r="31" spans="1:12" ht="13.5" x14ac:dyDescent="0.25">
      <c r="A31" s="133"/>
      <c r="B31" s="139">
        <f t="shared" si="0"/>
        <v>25</v>
      </c>
      <c r="C31" s="138">
        <v>0</v>
      </c>
      <c r="D31" s="140">
        <v>6.25E-2</v>
      </c>
      <c r="E31" s="138">
        <v>1</v>
      </c>
      <c r="F31" s="138">
        <v>1</v>
      </c>
      <c r="G31" s="133"/>
      <c r="H31" s="139">
        <f t="shared" si="1"/>
        <v>25</v>
      </c>
      <c r="I31" s="140">
        <v>6.25E-2</v>
      </c>
      <c r="J31" s="138">
        <v>0.1</v>
      </c>
      <c r="K31" s="138">
        <v>0.25</v>
      </c>
      <c r="L31" s="133"/>
    </row>
    <row r="32" spans="1:12" ht="13.5" x14ac:dyDescent="0.25">
      <c r="A32" s="133"/>
      <c r="B32" s="139">
        <f t="shared" si="0"/>
        <v>26</v>
      </c>
      <c r="C32" s="138">
        <v>0</v>
      </c>
      <c r="D32" s="140">
        <v>6.25E-2</v>
      </c>
      <c r="E32" s="138">
        <v>1</v>
      </c>
      <c r="F32" s="138">
        <v>1</v>
      </c>
      <c r="G32" s="133"/>
      <c r="H32" s="139">
        <f t="shared" si="1"/>
        <v>26</v>
      </c>
      <c r="I32" s="140">
        <v>6.25E-2</v>
      </c>
      <c r="J32" s="138">
        <v>0.1</v>
      </c>
      <c r="K32" s="138">
        <v>0.25</v>
      </c>
      <c r="L32" s="133"/>
    </row>
    <row r="33" spans="1:12" ht="13.5" x14ac:dyDescent="0.25">
      <c r="A33" s="133"/>
      <c r="B33" s="139">
        <f t="shared" si="0"/>
        <v>27</v>
      </c>
      <c r="C33" s="138">
        <v>0</v>
      </c>
      <c r="D33" s="140">
        <v>6.25E-2</v>
      </c>
      <c r="E33" s="138">
        <v>1</v>
      </c>
      <c r="F33" s="138">
        <v>1</v>
      </c>
      <c r="G33" s="133"/>
      <c r="H33" s="139">
        <f t="shared" si="1"/>
        <v>27</v>
      </c>
      <c r="I33" s="140">
        <v>6.25E-2</v>
      </c>
      <c r="J33" s="138">
        <v>0.1</v>
      </c>
      <c r="K33" s="138">
        <v>0.25</v>
      </c>
      <c r="L33" s="133"/>
    </row>
    <row r="34" spans="1:12" ht="13.5" x14ac:dyDescent="0.25">
      <c r="A34" s="133"/>
      <c r="B34" s="139">
        <f t="shared" si="0"/>
        <v>28</v>
      </c>
      <c r="C34" s="138">
        <v>0</v>
      </c>
      <c r="D34" s="140">
        <v>6.25E-2</v>
      </c>
      <c r="E34" s="138">
        <v>1</v>
      </c>
      <c r="F34" s="138">
        <v>1</v>
      </c>
      <c r="G34" s="133"/>
      <c r="H34" s="139">
        <f t="shared" si="1"/>
        <v>28</v>
      </c>
      <c r="I34" s="140">
        <v>6.25E-2</v>
      </c>
      <c r="J34" s="138">
        <v>0.1</v>
      </c>
      <c r="K34" s="138">
        <v>0.25</v>
      </c>
      <c r="L34" s="133"/>
    </row>
    <row r="35" spans="1:12" ht="13.5" x14ac:dyDescent="0.25">
      <c r="A35" s="133"/>
      <c r="B35" s="139">
        <f t="shared" si="0"/>
        <v>29</v>
      </c>
      <c r="C35" s="138">
        <v>0</v>
      </c>
      <c r="D35" s="140">
        <v>6.25E-2</v>
      </c>
      <c r="E35" s="138">
        <v>1</v>
      </c>
      <c r="F35" s="138">
        <v>1</v>
      </c>
      <c r="G35" s="133"/>
      <c r="H35" s="139">
        <f t="shared" si="1"/>
        <v>29</v>
      </c>
      <c r="I35" s="140">
        <v>6.25E-2</v>
      </c>
      <c r="J35" s="138">
        <v>0.1</v>
      </c>
      <c r="K35" s="138">
        <v>0.25</v>
      </c>
      <c r="L35" s="133"/>
    </row>
    <row r="36" spans="1:12" ht="13.5" x14ac:dyDescent="0.25">
      <c r="A36" s="133"/>
      <c r="B36" s="139">
        <f t="shared" si="0"/>
        <v>30</v>
      </c>
      <c r="C36" s="138">
        <v>0</v>
      </c>
      <c r="D36" s="140">
        <v>6.25E-2</v>
      </c>
      <c r="E36" s="138">
        <v>1</v>
      </c>
      <c r="F36" s="138">
        <v>1</v>
      </c>
      <c r="G36" s="133"/>
      <c r="H36" s="139">
        <f t="shared" si="1"/>
        <v>30</v>
      </c>
      <c r="I36" s="140">
        <v>6.25E-2</v>
      </c>
      <c r="J36" s="138">
        <v>0.1</v>
      </c>
      <c r="K36" s="138">
        <v>0.25</v>
      </c>
      <c r="L36" s="133"/>
    </row>
    <row r="37" spans="1:12" ht="13.5" x14ac:dyDescent="0.25">
      <c r="A37" s="133"/>
      <c r="B37" s="139">
        <f t="shared" si="0"/>
        <v>31</v>
      </c>
      <c r="C37" s="138">
        <v>0</v>
      </c>
      <c r="D37" s="140">
        <v>6.25E-2</v>
      </c>
      <c r="E37" s="138">
        <v>1</v>
      </c>
      <c r="F37" s="138">
        <v>1</v>
      </c>
      <c r="G37" s="133"/>
      <c r="H37" s="139">
        <f t="shared" si="1"/>
        <v>31</v>
      </c>
      <c r="I37" s="140">
        <v>6.25E-2</v>
      </c>
      <c r="J37" s="138">
        <v>0.1</v>
      </c>
      <c r="K37" s="138">
        <v>0.25</v>
      </c>
      <c r="L37" s="133"/>
    </row>
    <row r="38" spans="1:12" ht="13.5" x14ac:dyDescent="0.25">
      <c r="A38" s="133"/>
      <c r="B38" s="139">
        <f t="shared" si="0"/>
        <v>32</v>
      </c>
      <c r="C38" s="138">
        <v>0</v>
      </c>
      <c r="D38" s="140">
        <v>6.25E-2</v>
      </c>
      <c r="E38" s="138">
        <v>1</v>
      </c>
      <c r="F38" s="138">
        <v>1</v>
      </c>
      <c r="G38" s="133"/>
      <c r="H38" s="139">
        <f t="shared" si="1"/>
        <v>32</v>
      </c>
      <c r="I38" s="140">
        <v>6.25E-2</v>
      </c>
      <c r="J38" s="138">
        <v>0.1</v>
      </c>
      <c r="K38" s="138">
        <v>0.25</v>
      </c>
      <c r="L38" s="133"/>
    </row>
    <row r="39" spans="1:12" ht="13.5" x14ac:dyDescent="0.25">
      <c r="A39" s="133"/>
      <c r="B39" s="139">
        <f t="shared" si="0"/>
        <v>33</v>
      </c>
      <c r="C39" s="138">
        <v>0</v>
      </c>
      <c r="D39" s="140">
        <v>6.25E-2</v>
      </c>
      <c r="E39" s="138">
        <v>1</v>
      </c>
      <c r="F39" s="138">
        <v>1</v>
      </c>
      <c r="G39" s="133"/>
      <c r="H39" s="139">
        <f t="shared" si="1"/>
        <v>33</v>
      </c>
      <c r="I39" s="140">
        <v>6.25E-2</v>
      </c>
      <c r="J39" s="138">
        <v>0.1</v>
      </c>
      <c r="K39" s="138">
        <v>0.25</v>
      </c>
      <c r="L39" s="133"/>
    </row>
    <row r="40" spans="1:12" ht="13.5" x14ac:dyDescent="0.25">
      <c r="A40" s="133"/>
      <c r="B40" s="139">
        <f t="shared" si="0"/>
        <v>34</v>
      </c>
      <c r="C40" s="138">
        <v>0</v>
      </c>
      <c r="D40" s="140">
        <v>6.25E-2</v>
      </c>
      <c r="E40" s="138">
        <v>1</v>
      </c>
      <c r="F40" s="138">
        <v>1</v>
      </c>
      <c r="G40" s="133"/>
      <c r="H40" s="139">
        <f t="shared" si="1"/>
        <v>34</v>
      </c>
      <c r="I40" s="140">
        <v>6.25E-2</v>
      </c>
      <c r="J40" s="138">
        <v>0.1</v>
      </c>
      <c r="K40" s="138">
        <v>0.25</v>
      </c>
      <c r="L40" s="133"/>
    </row>
    <row r="41" spans="1:12" ht="13.5" x14ac:dyDescent="0.25">
      <c r="A41" s="133"/>
      <c r="B41" s="139">
        <f t="shared" si="0"/>
        <v>35</v>
      </c>
      <c r="C41" s="138">
        <v>0</v>
      </c>
      <c r="D41" s="140">
        <v>6.25E-2</v>
      </c>
      <c r="E41" s="138">
        <v>1</v>
      </c>
      <c r="F41" s="138">
        <v>1</v>
      </c>
      <c r="G41" s="133"/>
      <c r="H41" s="139">
        <f t="shared" si="1"/>
        <v>35</v>
      </c>
      <c r="I41" s="140">
        <v>6.25E-2</v>
      </c>
      <c r="J41" s="138">
        <v>0.1</v>
      </c>
      <c r="K41" s="138">
        <v>0.25</v>
      </c>
      <c r="L41" s="133"/>
    </row>
    <row r="42" spans="1:12" ht="13.5" x14ac:dyDescent="0.25">
      <c r="A42" s="133"/>
      <c r="B42" s="139">
        <f t="shared" si="0"/>
        <v>36</v>
      </c>
      <c r="C42" s="138">
        <v>0</v>
      </c>
      <c r="D42" s="140">
        <v>6.25E-2</v>
      </c>
      <c r="E42" s="138">
        <v>1</v>
      </c>
      <c r="F42" s="138">
        <v>1</v>
      </c>
      <c r="G42" s="133"/>
      <c r="H42" s="139">
        <f t="shared" si="1"/>
        <v>36</v>
      </c>
      <c r="I42" s="140">
        <v>6.25E-2</v>
      </c>
      <c r="J42" s="138">
        <v>0.1</v>
      </c>
      <c r="K42" s="138">
        <v>0.25</v>
      </c>
      <c r="L42" s="133"/>
    </row>
    <row r="43" spans="1:12" ht="13.5" x14ac:dyDescent="0.25">
      <c r="A43" s="133"/>
      <c r="B43" s="139">
        <f t="shared" si="0"/>
        <v>37</v>
      </c>
      <c r="C43" s="138">
        <v>0</v>
      </c>
      <c r="D43" s="140">
        <v>6.25E-2</v>
      </c>
      <c r="E43" s="138">
        <v>1</v>
      </c>
      <c r="F43" s="138">
        <v>1</v>
      </c>
      <c r="G43" s="133"/>
      <c r="H43" s="139">
        <f t="shared" si="1"/>
        <v>37</v>
      </c>
      <c r="I43" s="140">
        <v>6.25E-2</v>
      </c>
      <c r="J43" s="138">
        <v>0.1</v>
      </c>
      <c r="K43" s="138">
        <v>0.25</v>
      </c>
      <c r="L43" s="133"/>
    </row>
    <row r="44" spans="1:12" ht="13.5" x14ac:dyDescent="0.25">
      <c r="A44" s="133"/>
      <c r="B44" s="139">
        <f t="shared" si="0"/>
        <v>38</v>
      </c>
      <c r="C44" s="138">
        <v>0</v>
      </c>
      <c r="D44" s="140">
        <v>6.25E-2</v>
      </c>
      <c r="E44" s="138">
        <v>1</v>
      </c>
      <c r="F44" s="138">
        <v>1</v>
      </c>
      <c r="G44" s="133"/>
      <c r="H44" s="139">
        <f t="shared" si="1"/>
        <v>38</v>
      </c>
      <c r="I44" s="140">
        <v>6.25E-2</v>
      </c>
      <c r="J44" s="138">
        <v>0.1</v>
      </c>
      <c r="K44" s="138">
        <v>0.25</v>
      </c>
      <c r="L44" s="133"/>
    </row>
    <row r="45" spans="1:12" ht="13.5" x14ac:dyDescent="0.25">
      <c r="A45" s="133"/>
      <c r="B45" s="139">
        <f t="shared" si="0"/>
        <v>39</v>
      </c>
      <c r="C45" s="138">
        <v>0</v>
      </c>
      <c r="D45" s="140">
        <v>6.25E-2</v>
      </c>
      <c r="E45" s="138">
        <v>1</v>
      </c>
      <c r="F45" s="138">
        <v>1</v>
      </c>
      <c r="G45" s="133"/>
      <c r="H45" s="139">
        <f t="shared" si="1"/>
        <v>39</v>
      </c>
      <c r="I45" s="140">
        <v>6.25E-2</v>
      </c>
      <c r="J45" s="138">
        <v>0.1</v>
      </c>
      <c r="K45" s="138">
        <v>0.25</v>
      </c>
      <c r="L45" s="133"/>
    </row>
    <row r="46" spans="1:12" ht="13.5" x14ac:dyDescent="0.25">
      <c r="A46" s="133"/>
      <c r="B46" s="139">
        <f t="shared" si="0"/>
        <v>40</v>
      </c>
      <c r="C46" s="138">
        <v>1</v>
      </c>
      <c r="D46" s="140">
        <v>6.25E-2</v>
      </c>
      <c r="E46" s="138">
        <v>1</v>
      </c>
      <c r="F46" s="138">
        <v>1</v>
      </c>
      <c r="G46" s="133"/>
      <c r="H46" s="139">
        <f t="shared" si="1"/>
        <v>40</v>
      </c>
      <c r="I46" s="140">
        <v>6.25E-2</v>
      </c>
      <c r="J46" s="138">
        <v>0.1</v>
      </c>
      <c r="K46" s="138">
        <v>0.25</v>
      </c>
      <c r="L46" s="133"/>
    </row>
    <row r="47" spans="1:12" ht="13.5" x14ac:dyDescent="0.25">
      <c r="A47" s="133"/>
      <c r="B47" s="139">
        <f t="shared" si="0"/>
        <v>41</v>
      </c>
      <c r="C47" s="138">
        <v>1</v>
      </c>
      <c r="D47" s="140">
        <v>6.25E-2</v>
      </c>
      <c r="E47" s="138">
        <v>1</v>
      </c>
      <c r="F47" s="138">
        <v>1</v>
      </c>
      <c r="G47" s="133"/>
      <c r="H47" s="139">
        <f t="shared" si="1"/>
        <v>41</v>
      </c>
      <c r="I47" s="140">
        <v>6.25E-2</v>
      </c>
      <c r="J47" s="138">
        <v>0.1</v>
      </c>
      <c r="K47" s="138">
        <v>0.25</v>
      </c>
      <c r="L47" s="133"/>
    </row>
    <row r="48" spans="1:12" ht="13.5" x14ac:dyDescent="0.25">
      <c r="A48" s="133"/>
      <c r="B48" s="139">
        <f t="shared" si="0"/>
        <v>42</v>
      </c>
      <c r="C48" s="138">
        <v>1</v>
      </c>
      <c r="D48" s="140">
        <v>6.25E-2</v>
      </c>
      <c r="E48" s="138">
        <v>1</v>
      </c>
      <c r="F48" s="138">
        <v>1</v>
      </c>
      <c r="G48" s="133"/>
      <c r="H48" s="139">
        <f t="shared" si="1"/>
        <v>42</v>
      </c>
      <c r="I48" s="140">
        <v>6.25E-2</v>
      </c>
      <c r="J48" s="138">
        <v>0.1</v>
      </c>
      <c r="K48" s="138">
        <v>0.25</v>
      </c>
      <c r="L48" s="133"/>
    </row>
    <row r="49" spans="1:12" ht="13.5" x14ac:dyDescent="0.25">
      <c r="A49" s="133"/>
      <c r="B49" s="139">
        <f t="shared" si="0"/>
        <v>43</v>
      </c>
      <c r="C49" s="138">
        <v>1</v>
      </c>
      <c r="D49" s="140">
        <v>6.25E-2</v>
      </c>
      <c r="E49" s="138">
        <v>1</v>
      </c>
      <c r="F49" s="138">
        <v>1</v>
      </c>
      <c r="G49" s="133"/>
      <c r="H49" s="139">
        <f t="shared" si="1"/>
        <v>43</v>
      </c>
      <c r="I49" s="140">
        <v>6.25E-2</v>
      </c>
      <c r="J49" s="138">
        <v>0.1</v>
      </c>
      <c r="K49" s="138">
        <v>0.25</v>
      </c>
      <c r="L49" s="133"/>
    </row>
    <row r="50" spans="1:12" ht="13.5" x14ac:dyDescent="0.25">
      <c r="A50" s="133"/>
      <c r="B50" s="139">
        <f t="shared" si="0"/>
        <v>44</v>
      </c>
      <c r="C50" s="138">
        <v>1</v>
      </c>
      <c r="D50" s="140">
        <v>6.25E-2</v>
      </c>
      <c r="E50" s="138">
        <v>1</v>
      </c>
      <c r="F50" s="138">
        <v>1</v>
      </c>
      <c r="G50" s="133"/>
      <c r="H50" s="139">
        <f t="shared" si="1"/>
        <v>44</v>
      </c>
      <c r="I50" s="140">
        <v>6.25E-2</v>
      </c>
      <c r="J50" s="138">
        <v>0.1</v>
      </c>
      <c r="K50" s="138">
        <v>0.25</v>
      </c>
      <c r="L50" s="133"/>
    </row>
    <row r="51" spans="1:12" ht="13.5" x14ac:dyDescent="0.25">
      <c r="A51" s="133"/>
      <c r="B51" s="139">
        <f t="shared" si="0"/>
        <v>45</v>
      </c>
      <c r="C51" s="138">
        <v>1</v>
      </c>
      <c r="D51" s="140">
        <v>6.25E-2</v>
      </c>
      <c r="E51" s="138">
        <v>1</v>
      </c>
      <c r="F51" s="138">
        <v>1</v>
      </c>
      <c r="G51" s="133"/>
      <c r="H51" s="139">
        <f t="shared" si="1"/>
        <v>45</v>
      </c>
      <c r="I51" s="140">
        <v>6.25E-2</v>
      </c>
      <c r="J51" s="138">
        <v>0.1</v>
      </c>
      <c r="K51" s="138">
        <v>0.25</v>
      </c>
      <c r="L51" s="133"/>
    </row>
    <row r="52" spans="1:12" ht="13.5" x14ac:dyDescent="0.25">
      <c r="A52" s="133"/>
      <c r="B52" s="139">
        <f t="shared" si="0"/>
        <v>46</v>
      </c>
      <c r="C52" s="138">
        <v>1</v>
      </c>
      <c r="D52" s="140">
        <v>6.25E-2</v>
      </c>
      <c r="E52" s="138">
        <v>1</v>
      </c>
      <c r="F52" s="138">
        <v>1</v>
      </c>
      <c r="G52" s="133"/>
      <c r="H52" s="139">
        <f t="shared" si="1"/>
        <v>46</v>
      </c>
      <c r="I52" s="140">
        <v>6.25E-2</v>
      </c>
      <c r="J52" s="138">
        <v>0.1</v>
      </c>
      <c r="K52" s="138">
        <v>0.25</v>
      </c>
      <c r="L52" s="133"/>
    </row>
    <row r="53" spans="1:12" ht="13.5" x14ac:dyDescent="0.25">
      <c r="A53" s="133"/>
      <c r="B53" s="139">
        <f t="shared" si="0"/>
        <v>47</v>
      </c>
      <c r="C53" s="138">
        <v>1</v>
      </c>
      <c r="D53" s="140">
        <v>6.25E-2</v>
      </c>
      <c r="E53" s="138">
        <v>1</v>
      </c>
      <c r="F53" s="138">
        <v>1</v>
      </c>
      <c r="G53" s="133"/>
      <c r="H53" s="139">
        <f t="shared" si="1"/>
        <v>47</v>
      </c>
      <c r="I53" s="140">
        <v>6.25E-2</v>
      </c>
      <c r="J53" s="138">
        <v>0.1</v>
      </c>
      <c r="K53" s="138">
        <v>0.25</v>
      </c>
      <c r="L53" s="133"/>
    </row>
    <row r="54" spans="1:12" ht="13.5" x14ac:dyDescent="0.25">
      <c r="A54" s="133"/>
      <c r="B54" s="139">
        <f t="shared" si="0"/>
        <v>48</v>
      </c>
      <c r="C54" s="138">
        <v>1</v>
      </c>
      <c r="D54" s="140">
        <v>6.25E-2</v>
      </c>
      <c r="E54" s="138">
        <v>1</v>
      </c>
      <c r="F54" s="138">
        <v>1</v>
      </c>
      <c r="G54" s="133"/>
      <c r="H54" s="139">
        <f t="shared" si="1"/>
        <v>48</v>
      </c>
      <c r="I54" s="140">
        <v>6.25E-2</v>
      </c>
      <c r="J54" s="138">
        <v>0.1</v>
      </c>
      <c r="K54" s="138">
        <v>0.25</v>
      </c>
      <c r="L54" s="133"/>
    </row>
    <row r="55" spans="1:12" ht="13.5" x14ac:dyDescent="0.25">
      <c r="A55" s="133"/>
      <c r="B55" s="139">
        <f t="shared" si="0"/>
        <v>49</v>
      </c>
      <c r="C55" s="138">
        <v>1</v>
      </c>
      <c r="D55" s="140">
        <v>6.25E-2</v>
      </c>
      <c r="E55" s="138">
        <v>1</v>
      </c>
      <c r="F55" s="138">
        <v>1</v>
      </c>
      <c r="G55" s="133"/>
      <c r="H55" s="139">
        <f t="shared" si="1"/>
        <v>49</v>
      </c>
      <c r="I55" s="140">
        <v>6.25E-2</v>
      </c>
      <c r="J55" s="138">
        <v>0.1</v>
      </c>
      <c r="K55" s="138">
        <v>0.25</v>
      </c>
      <c r="L55" s="133"/>
    </row>
    <row r="56" spans="1:12" ht="13.5" x14ac:dyDescent="0.25">
      <c r="A56" s="133"/>
      <c r="B56" s="139">
        <f t="shared" si="0"/>
        <v>50</v>
      </c>
      <c r="C56" s="138">
        <v>1</v>
      </c>
      <c r="D56" s="140">
        <v>6.25E-2</v>
      </c>
      <c r="E56" s="138">
        <v>1</v>
      </c>
      <c r="F56" s="138">
        <v>1</v>
      </c>
      <c r="G56" s="133"/>
      <c r="H56" s="139">
        <f t="shared" si="1"/>
        <v>50</v>
      </c>
      <c r="I56" s="140">
        <v>6.25E-2</v>
      </c>
      <c r="J56" s="138">
        <v>0.1</v>
      </c>
      <c r="K56" s="138">
        <v>0.25</v>
      </c>
      <c r="L56" s="133"/>
    </row>
    <row r="57" spans="1:12" ht="13.5" x14ac:dyDescent="0.25">
      <c r="A57" s="133"/>
      <c r="B57" s="139">
        <f t="shared" si="0"/>
        <v>51</v>
      </c>
      <c r="C57" s="138">
        <v>1</v>
      </c>
      <c r="D57" s="140">
        <v>6.25E-2</v>
      </c>
      <c r="E57" s="138">
        <v>1</v>
      </c>
      <c r="F57" s="138">
        <v>1</v>
      </c>
      <c r="G57" s="133"/>
      <c r="H57" s="139">
        <f t="shared" si="1"/>
        <v>51</v>
      </c>
      <c r="I57" s="140">
        <v>6.25E-2</v>
      </c>
      <c r="J57" s="138">
        <v>0.1</v>
      </c>
      <c r="K57" s="138">
        <v>0.25</v>
      </c>
      <c r="L57" s="133"/>
    </row>
    <row r="58" spans="1:12" ht="13.5" x14ac:dyDescent="0.25">
      <c r="A58" s="133"/>
      <c r="B58" s="139">
        <f t="shared" si="0"/>
        <v>52</v>
      </c>
      <c r="C58" s="138">
        <v>1</v>
      </c>
      <c r="D58" s="140">
        <v>6.25E-2</v>
      </c>
      <c r="E58" s="138">
        <v>1</v>
      </c>
      <c r="F58" s="138">
        <v>1</v>
      </c>
      <c r="G58" s="133"/>
      <c r="H58" s="139">
        <f t="shared" si="1"/>
        <v>52</v>
      </c>
      <c r="I58" s="140">
        <v>6.25E-2</v>
      </c>
      <c r="J58" s="138">
        <v>0.1</v>
      </c>
      <c r="K58" s="138">
        <v>0.25</v>
      </c>
      <c r="L58" s="133"/>
    </row>
    <row r="59" spans="1:12" ht="13.5" x14ac:dyDescent="0.25">
      <c r="A59" s="133"/>
      <c r="B59" s="139">
        <f t="shared" si="0"/>
        <v>53</v>
      </c>
      <c r="C59" s="138">
        <v>1</v>
      </c>
      <c r="D59" s="140">
        <v>6.25E-2</v>
      </c>
      <c r="E59" s="138">
        <v>1</v>
      </c>
      <c r="F59" s="138">
        <v>1</v>
      </c>
      <c r="G59" s="133"/>
      <c r="H59" s="139">
        <f t="shared" si="1"/>
        <v>53</v>
      </c>
      <c r="I59" s="140">
        <v>6.25E-2</v>
      </c>
      <c r="J59" s="138">
        <v>0.1</v>
      </c>
      <c r="K59" s="138">
        <v>0.25</v>
      </c>
      <c r="L59" s="133"/>
    </row>
    <row r="60" spans="1:12" ht="13.5" x14ac:dyDescent="0.25">
      <c r="A60" s="133"/>
      <c r="B60" s="139">
        <f t="shared" si="0"/>
        <v>54</v>
      </c>
      <c r="C60" s="138">
        <v>1</v>
      </c>
      <c r="D60" s="140">
        <v>6.25E-2</v>
      </c>
      <c r="E60" s="138">
        <v>1</v>
      </c>
      <c r="F60" s="138">
        <v>1</v>
      </c>
      <c r="G60" s="133"/>
      <c r="H60" s="139">
        <f t="shared" si="1"/>
        <v>54</v>
      </c>
      <c r="I60" s="140">
        <v>6.25E-2</v>
      </c>
      <c r="J60" s="138">
        <v>0.1</v>
      </c>
      <c r="K60" s="138">
        <v>0.25</v>
      </c>
      <c r="L60" s="133"/>
    </row>
    <row r="61" spans="1:12" ht="13.5" x14ac:dyDescent="0.25">
      <c r="A61" s="133"/>
      <c r="B61" s="139">
        <f t="shared" si="0"/>
        <v>55</v>
      </c>
      <c r="C61" s="138">
        <v>1</v>
      </c>
      <c r="D61" s="140">
        <v>6.25E-2</v>
      </c>
      <c r="E61" s="138">
        <v>1</v>
      </c>
      <c r="F61" s="138">
        <v>1</v>
      </c>
      <c r="G61" s="133"/>
      <c r="H61" s="139">
        <f t="shared" si="1"/>
        <v>55</v>
      </c>
      <c r="I61" s="140">
        <v>6.25E-2</v>
      </c>
      <c r="J61" s="138">
        <v>0.1</v>
      </c>
      <c r="K61" s="138">
        <v>0.25</v>
      </c>
      <c r="L61" s="133"/>
    </row>
    <row r="62" spans="1:12" ht="13.5" x14ac:dyDescent="0.25">
      <c r="A62" s="133"/>
      <c r="B62" s="139">
        <f t="shared" si="0"/>
        <v>56</v>
      </c>
      <c r="C62" s="138">
        <v>1</v>
      </c>
      <c r="D62" s="140">
        <v>6.25E-2</v>
      </c>
      <c r="E62" s="138">
        <v>1</v>
      </c>
      <c r="F62" s="138">
        <v>1</v>
      </c>
      <c r="G62" s="133"/>
      <c r="H62" s="139">
        <f t="shared" si="1"/>
        <v>56</v>
      </c>
      <c r="I62" s="140">
        <v>6.25E-2</v>
      </c>
      <c r="J62" s="138">
        <v>0.1</v>
      </c>
      <c r="K62" s="138">
        <v>0.25</v>
      </c>
      <c r="L62" s="133"/>
    </row>
    <row r="63" spans="1:12" ht="13.5" x14ac:dyDescent="0.25">
      <c r="A63" s="133"/>
      <c r="B63" s="139">
        <f t="shared" si="0"/>
        <v>57</v>
      </c>
      <c r="C63" s="138">
        <v>1</v>
      </c>
      <c r="D63" s="140">
        <v>6.25E-2</v>
      </c>
      <c r="E63" s="138">
        <v>1</v>
      </c>
      <c r="F63" s="138">
        <v>1</v>
      </c>
      <c r="G63" s="133"/>
      <c r="H63" s="139">
        <f t="shared" si="1"/>
        <v>57</v>
      </c>
      <c r="I63" s="140">
        <v>6.25E-2</v>
      </c>
      <c r="J63" s="138">
        <v>0.1</v>
      </c>
      <c r="K63" s="138">
        <v>0.25</v>
      </c>
      <c r="L63" s="133"/>
    </row>
    <row r="64" spans="1:12" ht="13.5" x14ac:dyDescent="0.25">
      <c r="A64" s="133"/>
      <c r="B64" s="139">
        <f t="shared" si="0"/>
        <v>58</v>
      </c>
      <c r="C64" s="138">
        <v>1</v>
      </c>
      <c r="D64" s="140">
        <v>6.25E-2</v>
      </c>
      <c r="E64" s="138">
        <v>1</v>
      </c>
      <c r="F64" s="138">
        <v>1</v>
      </c>
      <c r="G64" s="133"/>
      <c r="H64" s="139">
        <f t="shared" si="1"/>
        <v>58</v>
      </c>
      <c r="I64" s="140">
        <v>6.25E-2</v>
      </c>
      <c r="J64" s="138">
        <v>0.1</v>
      </c>
      <c r="K64" s="138">
        <v>0.25</v>
      </c>
      <c r="L64" s="133"/>
    </row>
    <row r="65" spans="1:12" ht="13.5" x14ac:dyDescent="0.25">
      <c r="A65" s="133"/>
      <c r="B65" s="139">
        <f t="shared" si="0"/>
        <v>59</v>
      </c>
      <c r="C65" s="138">
        <v>1</v>
      </c>
      <c r="D65" s="140">
        <v>6.25E-2</v>
      </c>
      <c r="E65" s="138">
        <v>1</v>
      </c>
      <c r="F65" s="138">
        <v>1</v>
      </c>
      <c r="G65" s="133"/>
      <c r="H65" s="139">
        <f t="shared" si="1"/>
        <v>59</v>
      </c>
      <c r="I65" s="140">
        <v>6.25E-2</v>
      </c>
      <c r="J65" s="138">
        <v>0.1</v>
      </c>
      <c r="K65" s="138">
        <v>0.25</v>
      </c>
      <c r="L65" s="133"/>
    </row>
    <row r="66" spans="1:12" ht="13.5" x14ac:dyDescent="0.25">
      <c r="A66" s="133"/>
      <c r="B66" s="139">
        <f t="shared" si="0"/>
        <v>60</v>
      </c>
      <c r="C66" s="138">
        <v>1</v>
      </c>
      <c r="D66" s="140">
        <v>6.25E-2</v>
      </c>
      <c r="E66" s="138">
        <v>1</v>
      </c>
      <c r="F66" s="138">
        <v>1</v>
      </c>
      <c r="G66" s="133"/>
      <c r="H66" s="139">
        <f t="shared" si="1"/>
        <v>60</v>
      </c>
      <c r="I66" s="140">
        <v>6.25E-2</v>
      </c>
      <c r="J66" s="138">
        <v>0.1</v>
      </c>
      <c r="K66" s="138">
        <v>0.25</v>
      </c>
      <c r="L66" s="133"/>
    </row>
    <row r="67" spans="1:12" ht="13.5" x14ac:dyDescent="0.25">
      <c r="A67" s="133"/>
      <c r="B67" s="139">
        <f t="shared" si="0"/>
        <v>61</v>
      </c>
      <c r="C67" s="138">
        <v>1</v>
      </c>
      <c r="D67" s="140">
        <v>6.25E-2</v>
      </c>
      <c r="E67" s="138">
        <v>1</v>
      </c>
      <c r="F67" s="138">
        <v>1</v>
      </c>
      <c r="G67" s="133"/>
      <c r="H67" s="139">
        <f t="shared" si="1"/>
        <v>61</v>
      </c>
      <c r="I67" s="140">
        <v>6.25E-2</v>
      </c>
      <c r="J67" s="138">
        <v>0.1</v>
      </c>
      <c r="K67" s="138">
        <v>0.25</v>
      </c>
      <c r="L67" s="133"/>
    </row>
    <row r="68" spans="1:12" ht="13.5" x14ac:dyDescent="0.25">
      <c r="A68" s="133"/>
      <c r="B68" s="139">
        <f t="shared" si="0"/>
        <v>62</v>
      </c>
      <c r="C68" s="138">
        <v>1</v>
      </c>
      <c r="D68" s="140">
        <v>6.25E-2</v>
      </c>
      <c r="E68" s="138">
        <v>1</v>
      </c>
      <c r="F68" s="138">
        <v>1</v>
      </c>
      <c r="G68" s="133"/>
      <c r="H68" s="139">
        <f t="shared" si="1"/>
        <v>62</v>
      </c>
      <c r="I68" s="140">
        <v>6.25E-2</v>
      </c>
      <c r="J68" s="138">
        <v>0.1</v>
      </c>
      <c r="K68" s="138">
        <v>0.25</v>
      </c>
      <c r="L68" s="133"/>
    </row>
    <row r="69" spans="1:12" ht="13.5" x14ac:dyDescent="0.25">
      <c r="A69" s="133"/>
      <c r="B69" s="139">
        <f t="shared" si="0"/>
        <v>63</v>
      </c>
      <c r="C69" s="138">
        <v>1</v>
      </c>
      <c r="D69" s="140">
        <v>6.25E-2</v>
      </c>
      <c r="E69" s="138">
        <v>1</v>
      </c>
      <c r="F69" s="138">
        <v>1</v>
      </c>
      <c r="G69" s="133"/>
      <c r="H69" s="139">
        <f t="shared" si="1"/>
        <v>63</v>
      </c>
      <c r="I69" s="140">
        <v>6.25E-2</v>
      </c>
      <c r="J69" s="138">
        <v>0.1</v>
      </c>
      <c r="K69" s="138">
        <v>0.25</v>
      </c>
      <c r="L69" s="133"/>
    </row>
    <row r="70" spans="1:12" ht="13.5" x14ac:dyDescent="0.25">
      <c r="A70" s="133"/>
      <c r="B70" s="139">
        <f t="shared" si="0"/>
        <v>64</v>
      </c>
      <c r="C70" s="138">
        <v>1</v>
      </c>
      <c r="D70" s="140">
        <v>6.25E-2</v>
      </c>
      <c r="E70" s="138">
        <v>1</v>
      </c>
      <c r="F70" s="138">
        <v>1</v>
      </c>
      <c r="G70" s="133"/>
      <c r="H70" s="139">
        <f t="shared" si="1"/>
        <v>64</v>
      </c>
      <c r="I70" s="140">
        <v>6.25E-2</v>
      </c>
      <c r="J70" s="138">
        <v>0.1</v>
      </c>
      <c r="K70" s="138">
        <v>0.25</v>
      </c>
      <c r="L70" s="133"/>
    </row>
    <row r="71" spans="1:12" ht="13.5" x14ac:dyDescent="0.25">
      <c r="A71" s="133"/>
      <c r="B71" s="139">
        <f t="shared" si="0"/>
        <v>65</v>
      </c>
      <c r="C71" s="138">
        <v>1</v>
      </c>
      <c r="D71" s="140">
        <v>6.25E-2</v>
      </c>
      <c r="E71" s="138">
        <v>1</v>
      </c>
      <c r="F71" s="138">
        <v>1</v>
      </c>
      <c r="G71" s="133"/>
      <c r="H71" s="139">
        <f t="shared" si="1"/>
        <v>65</v>
      </c>
      <c r="I71" s="140">
        <v>6.25E-2</v>
      </c>
      <c r="J71" s="138">
        <v>0.1</v>
      </c>
      <c r="K71" s="138">
        <v>0.25</v>
      </c>
      <c r="L71" s="133"/>
    </row>
    <row r="72" spans="1:12" ht="13.5" x14ac:dyDescent="0.25">
      <c r="A72" s="133"/>
      <c r="B72" s="139">
        <f t="shared" si="0"/>
        <v>66</v>
      </c>
      <c r="C72" s="138">
        <v>1</v>
      </c>
      <c r="D72" s="140">
        <v>6.25E-2</v>
      </c>
      <c r="E72" s="138">
        <v>1</v>
      </c>
      <c r="F72" s="138">
        <v>1</v>
      </c>
      <c r="G72" s="133"/>
      <c r="H72" s="139">
        <f t="shared" si="1"/>
        <v>66</v>
      </c>
      <c r="I72" s="140">
        <v>6.25E-2</v>
      </c>
      <c r="J72" s="138">
        <v>0.1</v>
      </c>
      <c r="K72" s="138">
        <v>0.25</v>
      </c>
      <c r="L72" s="133"/>
    </row>
    <row r="73" spans="1:12" ht="13.5" x14ac:dyDescent="0.25">
      <c r="A73" s="133"/>
      <c r="B73" s="139">
        <f t="shared" si="0"/>
        <v>67</v>
      </c>
      <c r="C73" s="138">
        <v>1</v>
      </c>
      <c r="D73" s="140">
        <v>6.25E-2</v>
      </c>
      <c r="E73" s="138">
        <v>1</v>
      </c>
      <c r="F73" s="138">
        <v>1</v>
      </c>
      <c r="G73" s="133"/>
      <c r="H73" s="139">
        <f t="shared" si="1"/>
        <v>67</v>
      </c>
      <c r="I73" s="140">
        <v>6.25E-2</v>
      </c>
      <c r="J73" s="138">
        <v>0.1</v>
      </c>
      <c r="K73" s="138">
        <v>0.25</v>
      </c>
      <c r="L73" s="133"/>
    </row>
    <row r="74" spans="1:12" ht="13.5" x14ac:dyDescent="0.25">
      <c r="A74" s="133"/>
      <c r="B74" s="139">
        <f t="shared" si="0"/>
        <v>68</v>
      </c>
      <c r="C74" s="138">
        <v>1</v>
      </c>
      <c r="D74" s="140">
        <v>6.25E-2</v>
      </c>
      <c r="E74" s="138">
        <v>1</v>
      </c>
      <c r="F74" s="138">
        <v>1</v>
      </c>
      <c r="G74" s="133"/>
      <c r="H74" s="139">
        <f t="shared" si="1"/>
        <v>68</v>
      </c>
      <c r="I74" s="140">
        <v>6.25E-2</v>
      </c>
      <c r="J74" s="138">
        <v>0.1</v>
      </c>
      <c r="K74" s="138">
        <v>0.25</v>
      </c>
      <c r="L74" s="133"/>
    </row>
    <row r="75" spans="1:12" ht="13.5" x14ac:dyDescent="0.25">
      <c r="A75" s="133"/>
      <c r="B75" s="139">
        <f t="shared" si="0"/>
        <v>69</v>
      </c>
      <c r="C75" s="138">
        <v>1</v>
      </c>
      <c r="D75" s="140">
        <v>6.25E-2</v>
      </c>
      <c r="E75" s="138">
        <v>1</v>
      </c>
      <c r="F75" s="138">
        <v>1</v>
      </c>
      <c r="G75" s="133"/>
      <c r="H75" s="139">
        <f t="shared" si="1"/>
        <v>69</v>
      </c>
      <c r="I75" s="140">
        <v>6.25E-2</v>
      </c>
      <c r="J75" s="138">
        <v>0.1</v>
      </c>
      <c r="K75" s="138">
        <v>0.25</v>
      </c>
      <c r="L75" s="133"/>
    </row>
    <row r="76" spans="1:12" ht="13.5" x14ac:dyDescent="0.25">
      <c r="A76" s="133"/>
      <c r="B76" s="139">
        <f t="shared" si="0"/>
        <v>70</v>
      </c>
      <c r="C76" s="138">
        <v>1</v>
      </c>
      <c r="D76" s="140">
        <v>6.25E-2</v>
      </c>
      <c r="E76" s="138">
        <v>1</v>
      </c>
      <c r="F76" s="138">
        <v>1</v>
      </c>
      <c r="G76" s="133"/>
      <c r="H76" s="139">
        <f t="shared" si="1"/>
        <v>70</v>
      </c>
      <c r="I76" s="140">
        <v>6.25E-2</v>
      </c>
      <c r="J76" s="138">
        <v>0.1</v>
      </c>
      <c r="K76" s="138">
        <v>0.25</v>
      </c>
      <c r="L76" s="133"/>
    </row>
    <row r="77" spans="1:12" ht="13.5" x14ac:dyDescent="0.25">
      <c r="A77" s="133"/>
      <c r="B77" s="139">
        <f t="shared" si="0"/>
        <v>71</v>
      </c>
      <c r="C77" s="138">
        <v>1</v>
      </c>
      <c r="D77" s="140">
        <v>6.25E-2</v>
      </c>
      <c r="E77" s="138">
        <v>1</v>
      </c>
      <c r="F77" s="138">
        <v>1</v>
      </c>
      <c r="G77" s="133"/>
      <c r="H77" s="139">
        <f t="shared" si="1"/>
        <v>71</v>
      </c>
      <c r="I77" s="140">
        <v>6.25E-2</v>
      </c>
      <c r="J77" s="138">
        <v>0.1</v>
      </c>
      <c r="K77" s="138">
        <v>0.25</v>
      </c>
      <c r="L77" s="133"/>
    </row>
    <row r="78" spans="1:12" ht="13.5" x14ac:dyDescent="0.25">
      <c r="A78" s="133"/>
      <c r="B78" s="139">
        <f t="shared" si="0"/>
        <v>72</v>
      </c>
      <c r="C78" s="138">
        <v>1</v>
      </c>
      <c r="D78" s="140">
        <v>6.25E-2</v>
      </c>
      <c r="E78" s="138">
        <v>1</v>
      </c>
      <c r="F78" s="138">
        <v>1</v>
      </c>
      <c r="G78" s="133"/>
      <c r="H78" s="139">
        <f t="shared" si="1"/>
        <v>72</v>
      </c>
      <c r="I78" s="140">
        <v>6.25E-2</v>
      </c>
      <c r="J78" s="138">
        <v>0.1</v>
      </c>
      <c r="K78" s="138">
        <v>0.25</v>
      </c>
      <c r="L78" s="133"/>
    </row>
    <row r="79" spans="1:12" ht="13.5" x14ac:dyDescent="0.25">
      <c r="A79" s="133"/>
      <c r="B79" s="139">
        <f t="shared" si="0"/>
        <v>73</v>
      </c>
      <c r="C79" s="138">
        <v>1</v>
      </c>
      <c r="D79" s="140">
        <v>6.25E-2</v>
      </c>
      <c r="E79" s="138">
        <v>1</v>
      </c>
      <c r="F79" s="138">
        <v>1</v>
      </c>
      <c r="G79" s="133"/>
      <c r="H79" s="139">
        <f t="shared" si="1"/>
        <v>73</v>
      </c>
      <c r="I79" s="140">
        <v>6.25E-2</v>
      </c>
      <c r="J79" s="138">
        <v>0.1</v>
      </c>
      <c r="K79" s="138">
        <v>0.25</v>
      </c>
      <c r="L79" s="133"/>
    </row>
    <row r="80" spans="1:12" ht="13.5" x14ac:dyDescent="0.25">
      <c r="A80" s="133"/>
      <c r="B80" s="139">
        <f t="shared" si="0"/>
        <v>74</v>
      </c>
      <c r="C80" s="138">
        <v>1</v>
      </c>
      <c r="D80" s="140">
        <v>6.25E-2</v>
      </c>
      <c r="E80" s="138">
        <v>1</v>
      </c>
      <c r="F80" s="138">
        <v>1</v>
      </c>
      <c r="G80" s="133"/>
      <c r="H80" s="139">
        <f t="shared" si="1"/>
        <v>74</v>
      </c>
      <c r="I80" s="140">
        <v>6.25E-2</v>
      </c>
      <c r="J80" s="138">
        <v>0.1</v>
      </c>
      <c r="K80" s="138">
        <v>0.25</v>
      </c>
      <c r="L80" s="133"/>
    </row>
    <row r="81" spans="1:12" ht="13.5" x14ac:dyDescent="0.25">
      <c r="A81" s="133"/>
      <c r="B81" s="139">
        <f t="shared" si="0"/>
        <v>75</v>
      </c>
      <c r="C81" s="138">
        <v>1</v>
      </c>
      <c r="D81" s="140">
        <v>6.25E-2</v>
      </c>
      <c r="E81" s="138">
        <v>1</v>
      </c>
      <c r="F81" s="138">
        <v>1</v>
      </c>
      <c r="G81" s="133"/>
      <c r="H81" s="139">
        <f t="shared" si="1"/>
        <v>75</v>
      </c>
      <c r="I81" s="140">
        <v>6.25E-2</v>
      </c>
      <c r="J81" s="138">
        <v>0.1</v>
      </c>
      <c r="K81" s="138">
        <v>0.25</v>
      </c>
      <c r="L81" s="133"/>
    </row>
    <row r="82" spans="1:12" ht="13.5" x14ac:dyDescent="0.25">
      <c r="A82" s="133"/>
      <c r="B82" s="139">
        <f t="shared" si="0"/>
        <v>76</v>
      </c>
      <c r="C82" s="138">
        <v>1</v>
      </c>
      <c r="D82" s="140">
        <v>6.25E-2</v>
      </c>
      <c r="E82" s="138">
        <v>1</v>
      </c>
      <c r="F82" s="138">
        <v>1</v>
      </c>
      <c r="G82" s="133"/>
      <c r="H82" s="139">
        <f t="shared" si="1"/>
        <v>76</v>
      </c>
      <c r="I82" s="140">
        <v>6.25E-2</v>
      </c>
      <c r="J82" s="138">
        <v>0.1</v>
      </c>
      <c r="K82" s="138">
        <v>0.25</v>
      </c>
      <c r="L82" s="133"/>
    </row>
    <row r="83" spans="1:12" ht="13.5" x14ac:dyDescent="0.25">
      <c r="A83" s="133"/>
      <c r="B83" s="139">
        <f t="shared" si="0"/>
        <v>77</v>
      </c>
      <c r="C83" s="138">
        <v>1</v>
      </c>
      <c r="D83" s="140">
        <v>6.25E-2</v>
      </c>
      <c r="E83" s="138">
        <v>1</v>
      </c>
      <c r="F83" s="138">
        <v>1</v>
      </c>
      <c r="G83" s="133"/>
      <c r="H83" s="139">
        <f t="shared" si="1"/>
        <v>77</v>
      </c>
      <c r="I83" s="140">
        <v>6.25E-2</v>
      </c>
      <c r="J83" s="138">
        <v>0.1</v>
      </c>
      <c r="K83" s="138">
        <v>0.25</v>
      </c>
      <c r="L83" s="133"/>
    </row>
    <row r="84" spans="1:12" ht="13.5" x14ac:dyDescent="0.25">
      <c r="A84" s="133"/>
      <c r="B84" s="139">
        <f t="shared" si="0"/>
        <v>78</v>
      </c>
      <c r="C84" s="138">
        <v>1</v>
      </c>
      <c r="D84" s="140">
        <v>6.25E-2</v>
      </c>
      <c r="E84" s="138">
        <v>1</v>
      </c>
      <c r="F84" s="138">
        <v>1</v>
      </c>
      <c r="G84" s="133"/>
      <c r="H84" s="139">
        <f t="shared" si="1"/>
        <v>78</v>
      </c>
      <c r="I84" s="140">
        <v>6.25E-2</v>
      </c>
      <c r="J84" s="138">
        <v>0.1</v>
      </c>
      <c r="K84" s="138">
        <v>0.25</v>
      </c>
      <c r="L84" s="133"/>
    </row>
    <row r="85" spans="1:12" ht="13.5" x14ac:dyDescent="0.25">
      <c r="A85" s="133"/>
      <c r="B85" s="139">
        <f t="shared" si="0"/>
        <v>79</v>
      </c>
      <c r="C85" s="138">
        <v>1</v>
      </c>
      <c r="D85" s="140">
        <v>6.25E-2</v>
      </c>
      <c r="E85" s="138">
        <v>1</v>
      </c>
      <c r="F85" s="138">
        <v>1</v>
      </c>
      <c r="G85" s="133"/>
      <c r="H85" s="139">
        <f t="shared" si="1"/>
        <v>79</v>
      </c>
      <c r="I85" s="140">
        <v>6.25E-2</v>
      </c>
      <c r="J85" s="138">
        <v>0.1</v>
      </c>
      <c r="K85" s="138">
        <v>0.25</v>
      </c>
      <c r="L85" s="133"/>
    </row>
    <row r="86" spans="1:12" ht="14.25" thickBot="1" x14ac:dyDescent="0.3">
      <c r="A86" s="133"/>
      <c r="B86" s="141">
        <f t="shared" si="0"/>
        <v>80</v>
      </c>
      <c r="C86" s="142">
        <v>1</v>
      </c>
      <c r="D86" s="143">
        <v>6.25E-2</v>
      </c>
      <c r="E86" s="142">
        <v>1</v>
      </c>
      <c r="F86" s="142">
        <v>1</v>
      </c>
      <c r="G86" s="133"/>
      <c r="H86" s="141">
        <f t="shared" si="1"/>
        <v>80</v>
      </c>
      <c r="I86" s="143">
        <v>6.25E-2</v>
      </c>
      <c r="J86" s="142">
        <v>0.1</v>
      </c>
      <c r="K86" s="142">
        <v>0.25</v>
      </c>
      <c r="L86" s="133"/>
    </row>
    <row r="87" spans="1:12" ht="12.75" x14ac:dyDescent="0.2">
      <c r="A87" s="133"/>
      <c r="B87" s="133"/>
      <c r="C87" s="133"/>
      <c r="D87" s="133"/>
      <c r="E87" s="133"/>
      <c r="F87" s="133"/>
      <c r="G87" s="133"/>
      <c r="H87" s="133"/>
      <c r="I87" s="133"/>
      <c r="J87" s="133"/>
      <c r="K87" s="133"/>
      <c r="L87" s="133"/>
    </row>
  </sheetData>
  <sheetProtection password="CAA2" sheet="1" objects="1" scenarios="1"/>
  <mergeCells count="3">
    <mergeCell ref="K1:L1"/>
    <mergeCell ref="B4:F4"/>
    <mergeCell ref="H4:K4"/>
  </mergeCells>
  <pageMargins left="0.11811023622047245" right="0.11811023622047245" top="0.15748031496062992" bottom="1.6250000000000001E-2" header="0.31496062992125984" footer="0.31496062992125984"/>
  <pageSetup paperSize="5" scale="78" orientation="portrait" verticalDpi="599" r:id="rId1"/>
  <headerFooter>
    <oddFooter>&amp;L&amp;8&amp;F&amp;CPage &amp;P de &amp;N&amp;R&amp;8Révisé le: 20 janvier 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B208DA05EC654E941F4432A41E72A2" ma:contentTypeVersion="8" ma:contentTypeDescription="Crée un document." ma:contentTypeScope="" ma:versionID="dbc9dc0a129b655a83851f43b36308e2">
  <xsd:schema xmlns:xsd="http://www.w3.org/2001/XMLSchema" xmlns:xs="http://www.w3.org/2001/XMLSchema" xmlns:p="http://schemas.microsoft.com/office/2006/metadata/properties" xmlns:ns1="http://schemas.microsoft.com/sharepoint/v3" xmlns:ns2="99af5449-54ad-4b3a-baf6-b12e2a87c363" xmlns:ns3="0af6694f-dbd8-4ce6-8e30-8f07483ebcbe" targetNamespace="http://schemas.microsoft.com/office/2006/metadata/properties" ma:root="true" ma:fieldsID="5d169666e01ce550b59a4285e540058a" ns1:_="" ns2:_="" ns3:_="">
    <xsd:import namespace="http://schemas.microsoft.com/sharepoint/v3"/>
    <xsd:import namespace="99af5449-54ad-4b3a-baf6-b12e2a87c363"/>
    <xsd:import namespace="0af6694f-dbd8-4ce6-8e30-8f07483ebc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Propriétés de la stratégie de conformité unifiée" ma:hidden="true" ma:internalName="_ip_UnifiedCompliancePolicyProperties">
      <xsd:simpleType>
        <xsd:restriction base="dms:Note"/>
      </xsd:simpleType>
    </xsd:element>
    <xsd:element name="_ip_UnifiedCompliancePolicyUIAction" ma:index="14"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af5449-54ad-4b3a-baf6-b12e2a87c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f6694f-dbd8-4ce6-8e30-8f07483ebcbe"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8AB4A7-A38C-451B-997B-5C53AA556F78}">
  <ds:schemaRefs>
    <ds:schemaRef ds:uri="http://www.w3.org/XML/1998/namespace"/>
    <ds:schemaRef ds:uri="99af5449-54ad-4b3a-baf6-b12e2a87c363"/>
    <ds:schemaRef ds:uri="http://purl.org/dc/terms/"/>
    <ds:schemaRef ds:uri="http://schemas.microsoft.com/office/infopath/2007/PartnerControls"/>
    <ds:schemaRef ds:uri="http://schemas.microsoft.com/office/2006/metadata/properties"/>
    <ds:schemaRef ds:uri="http://schemas.microsoft.com/sharepoint/v3"/>
    <ds:schemaRef ds:uri="http://schemas.openxmlformats.org/package/2006/metadata/core-properties"/>
    <ds:schemaRef ds:uri="http://schemas.microsoft.com/office/2006/documentManagement/types"/>
    <ds:schemaRef ds:uri="http://purl.org/dc/elements/1.1/"/>
    <ds:schemaRef ds:uri="0af6694f-dbd8-4ce6-8e30-8f07483ebcbe"/>
    <ds:schemaRef ds:uri="http://purl.org/dc/dcmitype/"/>
  </ds:schemaRefs>
</ds:datastoreItem>
</file>

<file path=customXml/itemProps2.xml><?xml version="1.0" encoding="utf-8"?>
<ds:datastoreItem xmlns:ds="http://schemas.openxmlformats.org/officeDocument/2006/customXml" ds:itemID="{F37711A2-8391-4AC1-BAEF-7D5ECF557E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af5449-54ad-4b3a-baf6-b12e2a87c363"/>
    <ds:schemaRef ds:uri="0af6694f-dbd8-4ce6-8e30-8f07483eb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283623-712F-4867-8B26-7E26ABEC2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Financement PFI</vt:lpstr>
      <vt:lpstr>RB PFI 2026-2027</vt:lpstr>
      <vt:lpstr>macros</vt:lpstr>
      <vt:lpstr>Annexe III</vt:lpstr>
      <vt:lpstr>Region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Homri, Sarra</dc:creator>
  <cp:lastModifiedBy>Homri, Sarra</cp:lastModifiedBy>
  <dcterms:created xsi:type="dcterms:W3CDTF">2015-06-05T18:19:34Z</dcterms:created>
  <dcterms:modified xsi:type="dcterms:W3CDTF">2026-07-17T12:56:31Z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0x0101002AB208DA05EC654E941F4432A41E72A2</vt:lpwstr>
  </property>
</Properties>
</file>