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ocuments\Autres\fr\"/>
    </mc:Choice>
  </mc:AlternateContent>
  <xr:revisionPtr revIDLastSave="0" documentId="8_{BC48EE8D-E319-42BF-B836-B14EF53D7B1E}" xr6:coauthVersionLast="47" xr6:coauthVersionMax="47" xr10:uidLastSave="{00000000-0000-0000-0000-000000000000}"/>
  <bookViews>
    <workbookView xWindow="-6495" yWindow="-15480" windowWidth="19440" windowHeight="15000" activeTab="1" xr2:uid="{28711ADE-3043-46FF-B5D3-F06573431829}"/>
  </bookViews>
  <sheets>
    <sheet name="RevenusEcofiscaux" sheetId="2" r:id="rId1"/>
    <sheet name="DepensesEcofiscales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P22" i="2" l="1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O21" i="2"/>
  <c r="N21" i="2"/>
  <c r="M21" i="2"/>
  <c r="L21" i="2"/>
  <c r="K21" i="2"/>
  <c r="K17" i="2" s="1"/>
  <c r="J21" i="2"/>
  <c r="I21" i="2"/>
  <c r="H21" i="2"/>
  <c r="G21" i="2"/>
  <c r="F21" i="2"/>
  <c r="F17" i="2" s="1"/>
  <c r="E21" i="2"/>
  <c r="E17" i="2" s="1"/>
  <c r="D21" i="2"/>
  <c r="D17" i="2" s="1"/>
  <c r="C21" i="2"/>
  <c r="C17" i="2" s="1"/>
  <c r="B21" i="2"/>
  <c r="B17" i="2" s="1"/>
  <c r="P19" i="2"/>
  <c r="O19" i="2"/>
  <c r="N19" i="2"/>
  <c r="M19" i="2"/>
  <c r="L19" i="2"/>
  <c r="K19" i="2"/>
  <c r="J19" i="2"/>
  <c r="I19" i="2"/>
  <c r="J18" i="2"/>
  <c r="H18" i="2"/>
  <c r="P17" i="2"/>
  <c r="O17" i="2"/>
  <c r="N17" i="2"/>
  <c r="M17" i="2"/>
  <c r="G17" i="2"/>
  <c r="K16" i="2"/>
  <c r="K15" i="2" s="1"/>
  <c r="J16" i="2"/>
  <c r="I16" i="2"/>
  <c r="I15" i="2" s="1"/>
  <c r="H16" i="2"/>
  <c r="H15" i="2" s="1"/>
  <c r="G16" i="2"/>
  <c r="G15" i="2" s="1"/>
  <c r="F16" i="2"/>
  <c r="F15" i="2" s="1"/>
  <c r="E16" i="2"/>
  <c r="E15" i="2" s="1"/>
  <c r="D16" i="2"/>
  <c r="D15" i="2" s="1"/>
  <c r="C16" i="2"/>
  <c r="C15" i="2" s="1"/>
  <c r="B16" i="2"/>
  <c r="B15" i="2" s="1"/>
  <c r="P15" i="2"/>
  <c r="O15" i="2"/>
  <c r="N15" i="2"/>
  <c r="M15" i="2"/>
  <c r="L15" i="2"/>
  <c r="J15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P5" i="2"/>
  <c r="P25" i="2" s="1"/>
  <c r="O5" i="2"/>
  <c r="O25" i="2" s="1"/>
  <c r="N5" i="2"/>
  <c r="M5" i="2"/>
  <c r="L5" i="2"/>
  <c r="K5" i="2"/>
  <c r="J5" i="2"/>
  <c r="I5" i="2"/>
  <c r="E42" i="1"/>
  <c r="D42" i="1"/>
  <c r="C42" i="1"/>
  <c r="B42" i="1"/>
  <c r="Q33" i="1"/>
  <c r="P33" i="1"/>
  <c r="O33" i="1"/>
  <c r="M33" i="1"/>
  <c r="K33" i="1"/>
  <c r="J33" i="1"/>
  <c r="I33" i="1"/>
  <c r="Q29" i="1"/>
  <c r="P29" i="1"/>
  <c r="O29" i="1"/>
  <c r="M29" i="1"/>
  <c r="L29" i="1"/>
  <c r="K29" i="1"/>
  <c r="J29" i="1"/>
  <c r="I29" i="1"/>
  <c r="H29" i="1"/>
  <c r="H42" i="1" s="1"/>
  <c r="G29" i="1"/>
  <c r="G42" i="1" s="1"/>
  <c r="F29" i="1"/>
  <c r="F42" i="1" s="1"/>
  <c r="Q18" i="1"/>
  <c r="Q17" i="1"/>
  <c r="Q16" i="1"/>
  <c r="Q15" i="1"/>
  <c r="Q14" i="1"/>
  <c r="Q13" i="1"/>
  <c r="Q12" i="1"/>
  <c r="Q11" i="1"/>
  <c r="Q10" i="1"/>
  <c r="M9" i="1"/>
  <c r="L9" i="1"/>
  <c r="K9" i="1"/>
  <c r="J9" i="1"/>
  <c r="I9" i="1"/>
  <c r="H9" i="1"/>
  <c r="O8" i="1"/>
  <c r="O19" i="1" s="1"/>
  <c r="M8" i="1"/>
  <c r="L8" i="1"/>
  <c r="K8" i="1"/>
  <c r="J8" i="1"/>
  <c r="I8" i="1"/>
  <c r="K6" i="1"/>
  <c r="J6" i="1"/>
  <c r="I6" i="1"/>
  <c r="H6" i="1"/>
  <c r="G6" i="1"/>
  <c r="F6" i="1"/>
  <c r="E6" i="1"/>
  <c r="D6" i="1"/>
  <c r="C6" i="1"/>
  <c r="B6" i="1"/>
  <c r="K5" i="1"/>
  <c r="J5" i="1"/>
  <c r="J19" i="1" s="1"/>
  <c r="I5" i="1"/>
  <c r="H5" i="1"/>
  <c r="G5" i="1"/>
  <c r="F5" i="1"/>
  <c r="E5" i="1"/>
  <c r="D5" i="1"/>
  <c r="C5" i="1"/>
  <c r="C19" i="1" s="1"/>
  <c r="B5" i="1"/>
  <c r="J17" i="2" l="1"/>
  <c r="L17" i="2"/>
  <c r="L25" i="2" s="1"/>
  <c r="N25" i="2"/>
  <c r="J25" i="2"/>
  <c r="G25" i="2"/>
  <c r="D25" i="2"/>
  <c r="M25" i="2"/>
  <c r="E25" i="2"/>
  <c r="K25" i="2"/>
  <c r="I17" i="2"/>
  <c r="I25" i="2" s="1"/>
  <c r="H17" i="2"/>
  <c r="H25" i="2" s="1"/>
  <c r="C25" i="2"/>
  <c r="B25" i="2"/>
  <c r="O42" i="1"/>
  <c r="I19" i="1"/>
  <c r="D19" i="1"/>
  <c r="E19" i="1"/>
  <c r="P42" i="1"/>
  <c r="H19" i="1"/>
  <c r="Q42" i="1"/>
  <c r="J42" i="1"/>
  <c r="G19" i="1"/>
  <c r="M42" i="1"/>
  <c r="L33" i="1"/>
  <c r="L42" i="1" s="1"/>
  <c r="L19" i="1"/>
  <c r="Q5" i="1"/>
  <c r="M19" i="1"/>
  <c r="K19" i="1"/>
  <c r="B19" i="1"/>
  <c r="I42" i="1"/>
  <c r="Q9" i="1"/>
  <c r="K42" i="1"/>
  <c r="F19" i="1"/>
  <c r="Q6" i="1"/>
  <c r="Q8" i="1"/>
  <c r="F25" i="2"/>
  <c r="Q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Prunet, Henricke</author>
  </authors>
  <commentList>
    <comment ref="K6" authorId="0" shapeId="0" xr:uid="{C270A162-B259-4672-9844-7D949D0DEC9F}">
      <text>
        <r>
          <rPr>
            <b/>
            <sz val="9"/>
            <color indexed="81"/>
            <rFont val="Tahoma"/>
            <family val="2"/>
          </rPr>
          <t>Prunet, Henricke:</t>
        </r>
        <r>
          <rPr>
            <sz val="9"/>
            <color indexed="81"/>
            <rFont val="Tahoma"/>
            <family val="2"/>
          </rPr>
          <t xml:space="preserve">
n'intègre pas les 45 $ perçus sur l'Ïle de Montréal.</t>
        </r>
      </text>
    </comment>
    <comment ref="B13" authorId="0" shapeId="0" xr:uid="{F17FAA1C-BB9E-439D-8591-3177F27FFDC2}">
      <text>
        <r>
          <rPr>
            <b/>
            <sz val="9"/>
            <color indexed="81"/>
            <rFont val="Tahoma"/>
            <family val="2"/>
          </rPr>
          <t>Prunet, Henricke:</t>
        </r>
        <r>
          <rPr>
            <sz val="9"/>
            <color indexed="81"/>
            <rFont val="Tahoma"/>
            <family val="2"/>
          </rPr>
          <t xml:space="preserve">
Données non disponibles auprès du MELCC. À noter que les municipalités n'on été compensées à 100 % qu'à partir de 2013</t>
        </r>
      </text>
    </comment>
  </commentList>
</comments>
</file>

<file path=xl/sharedStrings.xml><?xml version="1.0" encoding="utf-8"?>
<sst xmlns="http://schemas.openxmlformats.org/spreadsheetml/2006/main" count="366" uniqueCount="90">
  <si>
    <t>TABLEAU Dépenses écofiscales</t>
  </si>
  <si>
    <t xml:space="preserve">DÉPENSES PROVENANT DES MESURES ÉCOFISCALES </t>
  </si>
  <si>
    <t>(en millions de dollars)</t>
  </si>
  <si>
    <t>Mesures écofiscales / Revenus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</si>
  <si>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</si>
  <si>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</si>
  <si>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</si>
  <si>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</si>
  <si>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</si>
  <si>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</si>
  <si>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</si>
  <si>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</si>
  <si>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</si>
  <si>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 xml:space="preserve">2019-2020 </t>
  </si>
  <si>
    <t xml:space="preserve">2020-2021 </t>
  </si>
  <si>
    <t xml:space="preserve">2021-2022 </t>
  </si>
  <si>
    <t xml:space="preserve">2022-2023 </t>
  </si>
  <si>
    <t>2023-2024</t>
  </si>
  <si>
    <t>Total</t>
  </si>
  <si>
    <r>
      <t xml:space="preserve">Taxe sur les carburants </t>
    </r>
    <r>
      <rPr>
        <vertAlign val="superscript"/>
        <sz val="10"/>
        <color theme="1"/>
        <rFont val="Arial"/>
        <family val="2"/>
      </rPr>
      <t>(1),(a)</t>
    </r>
  </si>
  <si>
    <r>
      <t xml:space="preserve">Contributions des automobilistes au transport en commun (30$) </t>
    </r>
    <r>
      <rPr>
        <vertAlign val="superscript"/>
        <sz val="10"/>
        <color theme="1"/>
        <rFont val="Arial"/>
        <family val="2"/>
      </rPr>
      <t>(1)</t>
    </r>
  </si>
  <si>
    <r>
      <t xml:space="preserve">Contributions des automobilistes au transport en commun Agglo Mtl (45 $) </t>
    </r>
    <r>
      <rPr>
        <vertAlign val="superscript"/>
        <sz val="10"/>
        <color theme="1"/>
        <rFont val="Arial"/>
        <family val="2"/>
      </rPr>
      <t xml:space="preserve">(1) </t>
    </r>
  </si>
  <si>
    <r>
      <t xml:space="preserve">Majorations de la taxe sur les  carburants  </t>
    </r>
    <r>
      <rPr>
        <vertAlign val="superscript"/>
        <sz val="10"/>
        <color theme="1"/>
        <rFont val="Arial"/>
        <family val="2"/>
      </rPr>
      <t>(2)</t>
    </r>
  </si>
  <si>
    <r>
      <t>Droit d’immatriculation additionnel et droit d’acquisition à l’égard des véhicules munis d’un moteur de forte cylindrée</t>
    </r>
    <r>
      <rPr>
        <vertAlign val="superscript"/>
        <sz val="10"/>
        <color theme="1"/>
        <rFont val="Arial"/>
        <family val="2"/>
      </rPr>
      <t xml:space="preserve"> (2)</t>
    </r>
  </si>
  <si>
    <r>
      <t xml:space="preserve">Système de plafonnement et d’échange de droits d’émissions  </t>
    </r>
    <r>
      <rPr>
        <vertAlign val="superscript"/>
        <sz val="10"/>
        <color theme="1"/>
        <rFont val="Arial"/>
        <family val="2"/>
      </rPr>
      <t>(2),(b)</t>
    </r>
  </si>
  <si>
    <t>s. o.</t>
  </si>
  <si>
    <r>
      <t>Droit spécifique sur les pneus neufs</t>
    </r>
    <r>
      <rPr>
        <vertAlign val="superscript"/>
        <sz val="10"/>
        <color theme="1"/>
        <rFont val="Arial"/>
        <family val="2"/>
      </rPr>
      <t xml:space="preserve"> (3)</t>
    </r>
  </si>
  <si>
    <r>
      <t xml:space="preserve">Responsabilité élargie des producteurs </t>
    </r>
    <r>
      <rPr>
        <vertAlign val="superscript"/>
        <sz val="10"/>
        <color theme="1"/>
        <rFont val="Arial"/>
        <family val="2"/>
      </rPr>
      <t>(4)</t>
    </r>
  </si>
  <si>
    <t>n.d.</t>
  </si>
  <si>
    <r>
      <t xml:space="preserve">Régime de compensation pour les services municipaux fournis en vue d'assurer la récupération et la valorisation des matières résiduelles </t>
    </r>
    <r>
      <rPr>
        <vertAlign val="superscript"/>
        <sz val="10"/>
        <color theme="1"/>
        <rFont val="Arial"/>
        <family val="2"/>
      </rPr>
      <t>(4)</t>
    </r>
  </si>
  <si>
    <r>
      <t xml:space="preserve">Redevances exigibles pour l’élimination des matières résiduelles </t>
    </r>
    <r>
      <rPr>
        <vertAlign val="superscript"/>
        <sz val="10"/>
        <color theme="1"/>
        <rFont val="Arial"/>
        <family val="2"/>
      </rPr>
      <t>(4),(c),(e)</t>
    </r>
  </si>
  <si>
    <t>Consigne publique et privée sur les bouteilles de bière et les contenants de boissons gazeuses</t>
  </si>
  <si>
    <r>
      <t xml:space="preserve">Droits annuels exigibles des titulaires d’une autorisation en milieu industriel </t>
    </r>
    <r>
      <rPr>
        <vertAlign val="superscript"/>
        <sz val="10"/>
        <color theme="1"/>
        <rFont val="Arial"/>
        <family val="2"/>
      </rPr>
      <t>(4),(f)</t>
    </r>
  </si>
  <si>
    <r>
      <t>Redevances exigibles pour l’utilisation de l’eau</t>
    </r>
    <r>
      <rPr>
        <vertAlign val="superscript"/>
        <sz val="10"/>
        <color theme="1"/>
        <rFont val="Arial"/>
        <family val="2"/>
      </rPr>
      <t xml:space="preserve"> (4),(f)</t>
    </r>
  </si>
  <si>
    <r>
      <t xml:space="preserve">Régime de compensation pour l'atteinte aux milieux humides et hydriques </t>
    </r>
    <r>
      <rPr>
        <vertAlign val="superscript"/>
        <sz val="10"/>
        <color theme="1"/>
        <rFont val="Arial"/>
        <family val="2"/>
      </rPr>
      <t>(4),(d),(e)</t>
    </r>
  </si>
  <si>
    <t>Sous-Total - Revenus</t>
  </si>
  <si>
    <t>Estimations</t>
  </si>
  <si>
    <t>Projections</t>
  </si>
  <si>
    <t>2019-2020</t>
  </si>
  <si>
    <t>2020-2021</t>
  </si>
  <si>
    <t>2021-2022</t>
  </si>
  <si>
    <t>2022-2023</t>
  </si>
  <si>
    <t>2024-2025</t>
  </si>
  <si>
    <t>Conservation de la biodiversité</t>
  </si>
  <si>
    <t>nd</t>
  </si>
  <si>
    <t>f</t>
  </si>
  <si>
    <t>Exemption de taxes municipales et scolaires pour les réserves naturelles en milieu privé</t>
  </si>
  <si>
    <t>Gestion de l'eau</t>
  </si>
  <si>
    <t>s.o.</t>
  </si>
  <si>
    <t>Mobilité durable</t>
  </si>
  <si>
    <t>Qualité de l'air et du climat</t>
  </si>
  <si>
    <t>na</t>
  </si>
  <si>
    <t>dc</t>
  </si>
  <si>
    <r>
      <t>Gratuité des traversiers et des péages pour les véhicules munis d'une plaque d'immatriculation verte</t>
    </r>
    <r>
      <rPr>
        <vertAlign val="superscript"/>
        <sz val="12"/>
        <color theme="1"/>
        <rFont val="Arial"/>
        <family val="2"/>
      </rPr>
      <t>(1)</t>
    </r>
  </si>
  <si>
    <t>TOTAL- DÉPENSES ÉCOFISCALES</t>
  </si>
  <si>
    <t>TABLEAU Revenus écofiscaux</t>
  </si>
  <si>
    <t>REVENUS RÉELS PROVENANT DES MESURES ÉCOFISCALES</t>
  </si>
  <si>
    <r>
      <t xml:space="preserve">Régime de compensation pour l'atteinte aux milieux humides et hydriques </t>
    </r>
    <r>
      <rPr>
        <b/>
        <vertAlign val="superscript"/>
        <sz val="11"/>
        <color theme="1"/>
        <rFont val="Arial"/>
        <family val="2"/>
      </rPr>
      <t>(4)</t>
    </r>
  </si>
  <si>
    <r>
      <t>Redevances exigibles pour l’utilisation de l’eau</t>
    </r>
    <r>
      <rPr>
        <b/>
        <vertAlign val="superscript"/>
        <sz val="11"/>
        <color theme="1"/>
        <rFont val="Arial"/>
        <family val="2"/>
      </rPr>
      <t xml:space="preserve"> (4)</t>
    </r>
  </si>
  <si>
    <t>Gestion des matières résiduelles</t>
  </si>
  <si>
    <r>
      <t>Droit spécifique sur les pneus neufs</t>
    </r>
    <r>
      <rPr>
        <b/>
        <vertAlign val="superscript"/>
        <sz val="11"/>
        <color theme="1"/>
        <rFont val="Arial"/>
        <family val="2"/>
      </rPr>
      <t xml:space="preserve"> (3)</t>
    </r>
  </si>
  <si>
    <r>
      <t xml:space="preserve">Redevances exigibles pour l’élimination des matières résiduelles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</si>
  <si>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Régime de compensation pour les services municipaux fournis en vue d'assurer la récupération et la valorisation des matières résiduelles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</si>
  <si>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Récupération et valorisation de produits par les entreprises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</si>
  <si>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Contributions des automobilistes au transport en commun (30$) </t>
    </r>
    <r>
      <rPr>
        <b/>
        <vertAlign val="superscript"/>
        <sz val="11"/>
        <color theme="1"/>
        <rFont val="Arial"/>
        <family val="2"/>
      </rPr>
      <t>(1)</t>
    </r>
  </si>
  <si>
    <r>
      <t>Droit d’immatriculation additionnel et droit d’acquisition à l’égard des véhicules munis d’un moteur de forte cylindrée</t>
    </r>
    <r>
      <rPr>
        <b/>
        <vertAlign val="superscript"/>
        <sz val="11"/>
        <color theme="1"/>
        <rFont val="Arial"/>
        <family val="2"/>
      </rPr>
      <t xml:space="preserve"> (2)</t>
    </r>
  </si>
  <si>
    <r>
      <t xml:space="preserve">Majorations de la taxe sur les  carburants  </t>
    </r>
    <r>
      <rPr>
        <b/>
        <vertAlign val="superscript"/>
        <sz val="11"/>
        <color theme="1"/>
        <rFont val="Arial"/>
        <family val="2"/>
      </rPr>
      <t>(2)</t>
    </r>
  </si>
  <si>
    <r>
      <t xml:space="preserve">Système de plafonnement et d’échange de droits d’émissions  </t>
    </r>
    <r>
      <rPr>
        <b/>
        <vertAlign val="superscript"/>
        <sz val="11"/>
        <color theme="1"/>
        <rFont val="Arial"/>
        <family val="2"/>
      </rPr>
      <t>(2)</t>
    </r>
  </si>
  <si>
    <r>
      <t xml:space="preserve">Taxe sur les carburants </t>
    </r>
    <r>
      <rPr>
        <b/>
        <vertAlign val="superscript"/>
        <sz val="11"/>
        <color theme="1"/>
        <rFont val="Arial"/>
        <family val="2"/>
      </rPr>
      <t>(1)</t>
    </r>
  </si>
  <si>
    <t>Qualité de l'environnement</t>
  </si>
  <si>
    <r>
      <t xml:space="preserve">Redevances favorisant le traitement et la valorisation des sols contaminés excavés </t>
    </r>
    <r>
      <rPr>
        <b/>
        <vertAlign val="superscript"/>
        <sz val="11"/>
        <color theme="1"/>
        <rFont val="Arial"/>
        <family val="2"/>
      </rPr>
      <t>(4)</t>
    </r>
  </si>
  <si>
    <r>
      <t xml:space="preserve">Droits annuels exigibles des titulaires d’une autorisation en milieu industriel </t>
    </r>
    <r>
      <rPr>
        <b/>
        <vertAlign val="superscript"/>
        <sz val="11"/>
        <color theme="1"/>
        <rFont val="Arial"/>
        <family val="2"/>
      </rPr>
      <t>(4)</t>
    </r>
  </si>
  <si>
    <t>TOTAL - REVENUS ÉCOFISCAUX</t>
  </si>
  <si>
    <r>
      <t>2024-2025</t>
    </r>
    <r>
      <rPr>
        <b/>
        <vertAlign val="superscript"/>
        <sz val="11"/>
        <color theme="1"/>
        <rFont val="Arial"/>
        <family val="2"/>
      </rPr>
      <t>P</t>
    </r>
  </si>
  <si>
    <r>
      <t xml:space="preserve">Exemption au droit d’immatriculation additionnel sur les véhicules de luxe applicable sur les véhicules électriques d’une valeur de 75 000 $ et moins </t>
    </r>
    <r>
      <rPr>
        <vertAlign val="superscript"/>
        <sz val="10"/>
        <color theme="1"/>
        <rFont val="Arial"/>
        <family val="2"/>
      </rPr>
      <t>(5)</t>
    </r>
  </si>
  <si>
    <r>
      <t>Crédit d'impôt remboursable relatif aux ressources</t>
    </r>
    <r>
      <rPr>
        <vertAlign val="superscript"/>
        <sz val="12"/>
        <color theme="1"/>
        <rFont val="Arial"/>
        <family val="2"/>
      </rPr>
      <t>(2) (6)</t>
    </r>
  </si>
  <si>
    <r>
      <t>Crédit d'impôt remboursable pour la production de biocarburants au Québec</t>
    </r>
    <r>
      <rPr>
        <vertAlign val="superscript"/>
        <sz val="10"/>
        <color theme="1"/>
        <rFont val="Arial"/>
        <family val="2"/>
      </rPr>
      <t>(2) (6)</t>
    </r>
  </si>
  <si>
    <r>
      <t>Crédit d'impôt remboursable pour la production d'huile pyrolytique au Québec</t>
    </r>
    <r>
      <rPr>
        <vertAlign val="superscript"/>
        <sz val="10"/>
        <color theme="1"/>
        <rFont val="Arial"/>
        <family val="2"/>
      </rPr>
      <t>(2) (6)</t>
    </r>
  </si>
  <si>
    <r>
      <t>Augmentation du taux de déduction pour amortissement à 100 % pour les véhicules zéro émission</t>
    </r>
    <r>
      <rPr>
        <vertAlign val="superscript"/>
        <sz val="10"/>
        <color theme="1"/>
        <rFont val="Arial"/>
        <family val="2"/>
      </rPr>
      <t>(6)</t>
    </r>
  </si>
  <si>
    <r>
      <t>Augmentation à 100 % du taux de la déduction pour amortissement pour certains biens et amortissement bonifié</t>
    </r>
    <r>
      <rPr>
        <vertAlign val="superscript"/>
        <sz val="10"/>
        <color theme="1"/>
        <rFont val="Arial"/>
        <family val="2"/>
      </rPr>
      <t>(6)</t>
    </r>
  </si>
  <si>
    <r>
      <t>Actions accréditives/déduction de base de 100 % des frais canadiens d'exploration, frais canadiens de mise en valeur et frais à l'égard de biens canadiens relatifs au pétrole et au gaz</t>
    </r>
    <r>
      <rPr>
        <vertAlign val="superscript"/>
        <sz val="12"/>
        <color theme="1"/>
        <rFont val="Arial"/>
        <family val="2"/>
      </rPr>
      <t>(2) (6)</t>
    </r>
  </si>
  <si>
    <r>
      <t>Remboursement de la taxe sur les carburants accordé aux transporteurs en commun</t>
    </r>
    <r>
      <rPr>
        <vertAlign val="superscript"/>
        <sz val="12"/>
        <color theme="1"/>
        <rFont val="Arial"/>
        <family val="2"/>
      </rPr>
      <t>(2) (6)</t>
    </r>
  </si>
  <si>
    <r>
      <t>Non‑imposition des avantages accordés aux employés</t>
    </r>
    <r>
      <rPr>
        <vertAlign val="superscript"/>
        <sz val="10"/>
        <color theme="1"/>
        <rFont val="Arial"/>
        <family val="2"/>
      </rPr>
      <t>(2) (6)</t>
    </r>
  </si>
  <si>
    <r>
      <t>Déduction additionnelle de 100 % dans le calcul du revenu de l’employeur pour le transport en commun</t>
    </r>
    <r>
      <rPr>
        <vertAlign val="superscript"/>
        <sz val="10"/>
        <color theme="1"/>
        <rFont val="Arial"/>
        <family val="2"/>
      </rPr>
      <t>(2) (6)</t>
    </r>
  </si>
  <si>
    <r>
      <t>Crédit d’impôt remboursable pour la mise aux normes d’installations d’assainissement des eaux usées résidentielles</t>
    </r>
    <r>
      <rPr>
        <vertAlign val="superscript"/>
        <sz val="10"/>
        <color theme="1"/>
        <rFont val="Arial"/>
        <family val="2"/>
      </rPr>
      <t>(2) (6)</t>
    </r>
  </si>
  <si>
    <r>
      <t>Visa fiscal et programme de dons écologiques</t>
    </r>
    <r>
      <rPr>
        <vertAlign val="superscript"/>
        <sz val="10"/>
        <color theme="1"/>
        <rFont val="Arial"/>
        <family val="2"/>
      </rPr>
      <t>(6)</t>
    </r>
  </si>
  <si>
    <r>
      <t>Déduction des contributions à une fiducie pour l'environnement</t>
    </r>
    <r>
      <rPr>
        <vertAlign val="superscript"/>
        <sz val="12"/>
        <color theme="1"/>
        <rFont val="Arial"/>
        <family val="2"/>
      </rPr>
      <t>(2) (6)</t>
    </r>
  </si>
  <si>
    <r>
      <t>Crédit d'impôt relatif à l'impôt payé par une fiducie pour l'environnement</t>
    </r>
    <r>
      <rPr>
        <vertAlign val="superscript"/>
        <sz val="12"/>
        <color theme="1"/>
        <rFont val="Arial"/>
        <family val="2"/>
      </rPr>
      <t>(2) (6)</t>
    </r>
  </si>
  <si>
    <t xml:space="preserve">- : la mesure ne s'applique pas lors de cette année.
s.o. : sans objet.
f : le coût fiscal est inférieur à 0,5 M$.
na : non applicable.
nd : le coût fiscal n'est pas disponible en raison de données induffisantes ou manquantes.
dc : données confidentielles en raison du faible nombre de sociétés bénéficiaires. Pour qu’aucune déduction de ces montants ne soit possible, quelques cellules supplémentaires sont aussi masquées.
Sources : (1) Ministère des Transports et de la Mobilité durable, (2) Ministère des Finances, (3) RECYC-QUÉBEC, (4) Ministère de l'Environnement, de la lutte contre les changements climatiques, de la Faune et des Parcs. (5) Société de l'assurance automobile du Québec.
(6) : les dépenses de ces mesures s'établissent durant des années civiles. Par exemple l'année 2023-2024 correspond à l'année civile 2024.
</t>
  </si>
  <si>
    <t>s.o. : sans objet.
n.d. : non disponible.
P : prévision.
Sources : (1) Ministère des Transports et de la Mobilité durable, (2) Ministère des Finances, (3) RECYC-QUÉBEC, (4) Ministère de l'Environnement, de la lutte contre les changements climatiques, de la Faune et des Parcs.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</si>
</sst>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;\–#,##0.0"/>
    <numFmt numFmtId="166" formatCode="#,##0;\–#,##0"/>
    <numFmt numFmtId="167" formatCode="[=0]\—;\–#,##0;#,##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FFFFFF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164" fontId="0" fillId="0" borderId="0" xfId="0" applyNumberForma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165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wrapText="1"/>
    </xf>
    <xf numFmtId="0" fontId="0" fillId="0" borderId="1" xfId="0" applyBorder="1"/>
    <xf numFmtId="165" fontId="4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165" fontId="4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6" fontId="6" fillId="0" borderId="0" xfId="0" quotePrefix="1" applyNumberFormat="1" applyFont="1" applyAlignment="1">
      <alignment horizontal="left" wrapText="1"/>
    </xf>
    <xf numFmtId="166" fontId="4" fillId="0" borderId="0" xfId="0" quotePrefix="1" applyNumberFormat="1" applyFont="1" applyAlignment="1">
      <alignment horizontal="left" wrapText="1"/>
    </xf>
    <xf numFmtId="166" fontId="6" fillId="0" borderId="0" xfId="0" applyNumberFormat="1" applyFont="1" applyAlignment="1">
      <alignment wrapText="1"/>
    </xf>
    <xf numFmtId="166" fontId="6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165" fontId="4" fillId="0" borderId="4" xfId="0" applyNumberFormat="1" applyFont="1" applyBorder="1" applyAlignment="1">
      <alignment wrapText="1"/>
    </xf>
    <xf numFmtId="165" fontId="4" fillId="0" borderId="4" xfId="0" applyNumberFormat="1" applyFont="1" applyBorder="1" applyAlignment="1">
      <alignment horizontal="right" wrapText="1"/>
    </xf>
    <xf numFmtId="0" fontId="10" fillId="0" borderId="0" xfId="0" applyFont="1"/>
    <xf numFmtId="0" fontId="3" fillId="0" borderId="6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1" fillId="0" borderId="0" xfId="0" applyFont="1"/>
    <xf numFmtId="165" fontId="14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166" fontId="9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/>
    <xf numFmtId="165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6" fontId="9" fillId="0" borderId="5" xfId="0" quotePrefix="1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q03gd\data03gd\DGRI\DPLA\Base_de_donnees_projet\Transport\Contribution%20des%20automobilistes\Historique_CATC_2104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q03gd\data03gd\DGRI\DPLA\Base_de_donnees_projet\Transport\FORT\Historique_210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el"/>
    </sheetNames>
    <sheetDataSet>
      <sheetData sheetId="0">
        <row r="4">
          <cell r="B4">
            <v>77.2</v>
          </cell>
          <cell r="C4">
            <v>78.7</v>
          </cell>
          <cell r="D4">
            <v>79</v>
          </cell>
          <cell r="E4">
            <v>80.900000000000006</v>
          </cell>
          <cell r="F4">
            <v>81.8</v>
          </cell>
          <cell r="G4">
            <v>82.6</v>
          </cell>
          <cell r="H4">
            <v>84.1</v>
          </cell>
          <cell r="I4">
            <v>85.5</v>
          </cell>
          <cell r="J4">
            <v>85.95</v>
          </cell>
          <cell r="K4">
            <v>87.06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el_CATC"/>
      <sheetName val="Réel_Carburants"/>
    </sheetNames>
    <sheetDataSet>
      <sheetData sheetId="0" refreshError="1"/>
      <sheetData sheetId="1">
        <row r="4">
          <cell r="B4">
            <v>1832.8</v>
          </cell>
          <cell r="C4">
            <v>1948.4</v>
          </cell>
          <cell r="D4">
            <v>2030.6</v>
          </cell>
          <cell r="E4">
            <v>2192.9</v>
          </cell>
          <cell r="F4">
            <v>2105.6</v>
          </cell>
          <cell r="G4">
            <v>2191</v>
          </cell>
          <cell r="H4">
            <v>2224.4</v>
          </cell>
          <cell r="I4">
            <v>2200.5500000000002</v>
          </cell>
          <cell r="J4">
            <v>2230.2399999999998</v>
          </cell>
          <cell r="K4">
            <v>2189.4499999999998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25C6-5DFA-443D-B7AF-0AFEBFE6E6CC}">
  <dimension ref="A1:S317"/>
  <sheetViews>
    <sheetView showZeros="0" zoomScale="90" zoomScaleNormal="90" workbookViewId="0">
      <pane xSplit="1" ySplit="4" topLeftCell="B5" activePane="bottomRight" state="frozen"/>
      <selection pane="topRight" activeCell="E1" sqref="E1"/>
      <selection pane="bottomLeft" activeCell="A5" sqref="A5"/>
      <selection pane="bottomRight" activeCell="E32" sqref="E32"/>
    </sheetView>
  </sheetViews>
  <sheetFormatPr baseColWidth="10" defaultRowHeight="15" customHeight="1" x14ac:dyDescent="0.35"/>
  <cols>
    <col min="1" max="1" width="70.7265625" customWidth="1"/>
    <col min="2" max="14" width="10.7265625" bestFit="1" customWidth="1"/>
    <col min="15" max="15" width="13.26953125" customWidth="1"/>
    <col min="16" max="16" width="11.453125" customWidth="1"/>
  </cols>
  <sheetData>
    <row r="1" spans="1:16" ht="15" customHeight="1" x14ac:dyDescent="0.35">
      <c r="A1" s="1" t="s">
        <v>55</v>
      </c>
      <c r="K1" s="2"/>
      <c r="L1" s="2"/>
    </row>
    <row r="2" spans="1:16" ht="15" customHeight="1" x14ac:dyDescent="0.35">
      <c r="A2" s="34" t="s">
        <v>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5"/>
      <c r="N2" s="4"/>
      <c r="O2" s="4"/>
    </row>
    <row r="3" spans="1:16" ht="15" customHeight="1" thickBot="1" x14ac:dyDescent="0.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8"/>
    </row>
    <row r="4" spans="1:16" ht="15" customHeight="1" x14ac:dyDescent="0.35">
      <c r="A4" s="16"/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8" t="s">
        <v>15</v>
      </c>
      <c r="N4" s="28" t="s">
        <v>16</v>
      </c>
      <c r="O4" s="28" t="s">
        <v>17</v>
      </c>
      <c r="P4" s="29" t="s">
        <v>73</v>
      </c>
    </row>
    <row r="5" spans="1:16" ht="15" customHeight="1" x14ac:dyDescent="0.35">
      <c r="A5" s="3" t="s">
        <v>43</v>
      </c>
      <c r="B5" s="29" t="s">
        <v>25</v>
      </c>
      <c r="C5" s="29" t="s">
        <v>25</v>
      </c>
      <c r="D5" s="29" t="s">
        <v>25</v>
      </c>
      <c r="E5" s="29" t="s">
        <v>25</v>
      </c>
      <c r="F5" s="29" t="s">
        <v>25</v>
      </c>
      <c r="G5" s="29" t="s">
        <v>25</v>
      </c>
      <c r="H5" s="29" t="s">
        <v>25</v>
      </c>
      <c r="I5" s="30">
        <f>I6</f>
        <v>9.6999999999999993</v>
      </c>
      <c r="J5" s="30">
        <f t="shared" ref="J5:P5" si="0">J6</f>
        <v>24.7</v>
      </c>
      <c r="K5" s="30">
        <f t="shared" si="0"/>
        <v>20.3</v>
      </c>
      <c r="L5" s="30">
        <f t="shared" si="0"/>
        <v>22.4</v>
      </c>
      <c r="M5" s="30">
        <f t="shared" si="0"/>
        <v>36.4</v>
      </c>
      <c r="N5" s="30">
        <f t="shared" si="0"/>
        <v>33</v>
      </c>
      <c r="O5" s="30">
        <f t="shared" si="0"/>
        <v>47</v>
      </c>
      <c r="P5" s="30">
        <f t="shared" si="0"/>
        <v>45.2</v>
      </c>
    </row>
    <row r="6" spans="1:16" ht="15" customHeight="1" x14ac:dyDescent="0.35">
      <c r="A6" s="19" t="s">
        <v>57</v>
      </c>
      <c r="B6" s="13" t="s">
        <v>25</v>
      </c>
      <c r="C6" s="13" t="s">
        <v>25</v>
      </c>
      <c r="D6" s="13" t="s">
        <v>25</v>
      </c>
      <c r="E6" s="13" t="s">
        <v>25</v>
      </c>
      <c r="F6" s="13" t="s">
        <v>25</v>
      </c>
      <c r="G6" s="13" t="s">
        <v>25</v>
      </c>
      <c r="H6" s="13" t="s">
        <v>25</v>
      </c>
      <c r="I6" s="12">
        <v>9.6999999999999993</v>
      </c>
      <c r="J6" s="12">
        <v>24.7</v>
      </c>
      <c r="K6" s="12">
        <v>20.3</v>
      </c>
      <c r="L6" s="12">
        <v>22.4</v>
      </c>
      <c r="M6" s="12">
        <v>36.4</v>
      </c>
      <c r="N6" s="12">
        <v>33</v>
      </c>
      <c r="O6" s="12">
        <v>47</v>
      </c>
      <c r="P6" s="12">
        <v>45.2</v>
      </c>
    </row>
    <row r="7" spans="1:16" ht="15" customHeight="1" x14ac:dyDescent="0.35">
      <c r="A7" s="3" t="s">
        <v>47</v>
      </c>
      <c r="B7" s="9">
        <f>B8</f>
        <v>2.9</v>
      </c>
      <c r="C7" s="9">
        <f t="shared" ref="C7:M7" si="1">C8</f>
        <v>3.1</v>
      </c>
      <c r="D7" s="9">
        <f t="shared" si="1"/>
        <v>3.1</v>
      </c>
      <c r="E7" s="9">
        <f t="shared" si="1"/>
        <v>3</v>
      </c>
      <c r="F7" s="9">
        <f t="shared" si="1"/>
        <v>3.1</v>
      </c>
      <c r="G7" s="9">
        <f t="shared" si="1"/>
        <v>3.1</v>
      </c>
      <c r="H7" s="9">
        <f t="shared" si="1"/>
        <v>3</v>
      </c>
      <c r="I7" s="9">
        <f t="shared" si="1"/>
        <v>3.3</v>
      </c>
      <c r="J7" s="9">
        <f t="shared" si="1"/>
        <v>3.2</v>
      </c>
      <c r="K7" s="9">
        <f t="shared" si="1"/>
        <v>3</v>
      </c>
      <c r="L7" s="9">
        <f t="shared" si="1"/>
        <v>3</v>
      </c>
      <c r="M7" s="9">
        <f t="shared" si="1"/>
        <v>2.9</v>
      </c>
      <c r="N7" s="9">
        <f>N8</f>
        <v>3.3</v>
      </c>
      <c r="O7" s="9">
        <f>O8</f>
        <v>8.3000000000000007</v>
      </c>
      <c r="P7" s="9">
        <f>P8</f>
        <v>31</v>
      </c>
    </row>
    <row r="8" spans="1:16" ht="15" customHeight="1" x14ac:dyDescent="0.35">
      <c r="A8" s="19" t="s">
        <v>58</v>
      </c>
      <c r="B8" s="12">
        <v>2.9</v>
      </c>
      <c r="C8" s="12">
        <v>3.1</v>
      </c>
      <c r="D8" s="12">
        <v>3.1</v>
      </c>
      <c r="E8" s="12">
        <v>3</v>
      </c>
      <c r="F8" s="12">
        <v>3.1</v>
      </c>
      <c r="G8" s="12">
        <v>3.1</v>
      </c>
      <c r="H8" s="12">
        <v>3</v>
      </c>
      <c r="I8" s="12">
        <v>3.3</v>
      </c>
      <c r="J8" s="12">
        <v>3.2</v>
      </c>
      <c r="K8" s="12">
        <v>3</v>
      </c>
      <c r="L8" s="12">
        <v>3</v>
      </c>
      <c r="M8" s="12">
        <v>2.9</v>
      </c>
      <c r="N8" s="12">
        <v>3.3</v>
      </c>
      <c r="O8" s="12">
        <v>8.3000000000000007</v>
      </c>
      <c r="P8" s="12">
        <v>31</v>
      </c>
    </row>
    <row r="9" spans="1:16" s="32" customFormat="1" ht="15" customHeight="1" x14ac:dyDescent="0.35">
      <c r="A9" s="3" t="s">
        <v>59</v>
      </c>
      <c r="B9" s="31">
        <f>B11+B12</f>
        <v>108.19999999999999</v>
      </c>
      <c r="C9" s="31">
        <f>C11+C12</f>
        <v>138.80000000000001</v>
      </c>
      <c r="D9" s="14">
        <f>D11+D12+D13</f>
        <v>260.39999999999998</v>
      </c>
      <c r="E9" s="14">
        <f>E11+E12+E13+E14</f>
        <v>347</v>
      </c>
      <c r="F9" s="14">
        <f t="shared" ref="F9:P9" si="2">F11+F12+F13+F14</f>
        <v>344.8</v>
      </c>
      <c r="G9" s="14">
        <f t="shared" si="2"/>
        <v>327.10000000000002</v>
      </c>
      <c r="H9" s="14">
        <f t="shared" si="2"/>
        <v>344.9</v>
      </c>
      <c r="I9" s="14">
        <f>I14+I13+I12+I11</f>
        <v>350.84</v>
      </c>
      <c r="J9" s="14">
        <f t="shared" si="2"/>
        <v>364.40000000000003</v>
      </c>
      <c r="K9" s="14">
        <f t="shared" si="2"/>
        <v>400.90000000000003</v>
      </c>
      <c r="L9" s="14">
        <f t="shared" si="2"/>
        <v>429.4</v>
      </c>
      <c r="M9" s="14">
        <f t="shared" si="2"/>
        <v>412.09999999999997</v>
      </c>
      <c r="N9" s="14">
        <f t="shared" si="2"/>
        <v>459.34</v>
      </c>
      <c r="O9" s="14">
        <f t="shared" si="2"/>
        <v>585.4</v>
      </c>
      <c r="P9" s="14">
        <f t="shared" si="2"/>
        <v>637.79999999999995</v>
      </c>
    </row>
    <row r="10" spans="1:16" ht="15" customHeight="1" x14ac:dyDescent="0.35">
      <c r="A10" s="19" t="s">
        <v>31</v>
      </c>
      <c r="B10" s="13" t="s">
        <v>48</v>
      </c>
      <c r="C10" s="13" t="s">
        <v>48</v>
      </c>
      <c r="D10" s="13" t="s">
        <v>48</v>
      </c>
      <c r="E10" s="13" t="s">
        <v>48</v>
      </c>
      <c r="F10" s="13" t="s">
        <v>48</v>
      </c>
      <c r="G10" s="13" t="s">
        <v>48</v>
      </c>
      <c r="H10" s="13" t="s">
        <v>48</v>
      </c>
      <c r="I10" s="13" t="s">
        <v>48</v>
      </c>
      <c r="J10" s="13" t="s">
        <v>48</v>
      </c>
      <c r="K10" s="13" t="s">
        <v>48</v>
      </c>
      <c r="L10" s="13" t="s">
        <v>48</v>
      </c>
      <c r="M10" s="13" t="s">
        <v>48</v>
      </c>
      <c r="N10" s="13" t="s">
        <v>48</v>
      </c>
      <c r="O10" s="13" t="s">
        <v>48</v>
      </c>
      <c r="P10" s="13" t="s">
        <v>48</v>
      </c>
    </row>
    <row r="11" spans="1:16" ht="15" customHeight="1" x14ac:dyDescent="0.35">
      <c r="A11" s="19" t="s">
        <v>60</v>
      </c>
      <c r="B11" s="12">
        <v>23.1</v>
      </c>
      <c r="C11" s="12">
        <v>23.5</v>
      </c>
      <c r="D11" s="12">
        <v>22.7</v>
      </c>
      <c r="E11" s="12">
        <v>23.7</v>
      </c>
      <c r="F11" s="12">
        <v>24.3</v>
      </c>
      <c r="G11" s="12">
        <v>24.6</v>
      </c>
      <c r="H11" s="12">
        <v>25.2</v>
      </c>
      <c r="I11" s="12">
        <v>26.5</v>
      </c>
      <c r="J11" s="12">
        <v>26.7</v>
      </c>
      <c r="K11" s="12">
        <v>26.3</v>
      </c>
      <c r="L11" s="12">
        <v>25.4</v>
      </c>
      <c r="M11" s="12">
        <v>26.2</v>
      </c>
      <c r="N11" s="12">
        <v>24.6</v>
      </c>
      <c r="O11" s="12">
        <v>35.9</v>
      </c>
      <c r="P11" s="13">
        <v>40.299999999999997</v>
      </c>
    </row>
    <row r="12" spans="1:16" ht="15" customHeight="1" x14ac:dyDescent="0.35">
      <c r="A12" s="19" t="s">
        <v>61</v>
      </c>
      <c r="B12" s="12">
        <v>85.1</v>
      </c>
      <c r="C12" s="12">
        <v>115.3</v>
      </c>
      <c r="D12" s="12">
        <v>112.8</v>
      </c>
      <c r="E12" s="12">
        <v>115.9</v>
      </c>
      <c r="F12" s="12">
        <v>111.7</v>
      </c>
      <c r="G12" s="12">
        <v>112.5</v>
      </c>
      <c r="H12" s="12">
        <v>128.6</v>
      </c>
      <c r="I12" s="12">
        <v>126</v>
      </c>
      <c r="J12" s="12">
        <v>123</v>
      </c>
      <c r="K12" s="12">
        <v>133.69999999999999</v>
      </c>
      <c r="L12" s="12">
        <v>134.69999999999999</v>
      </c>
      <c r="M12" s="12">
        <v>137.69999999999999</v>
      </c>
      <c r="N12" s="12">
        <v>148</v>
      </c>
      <c r="O12" s="12">
        <v>176.3</v>
      </c>
      <c r="P12" s="13">
        <v>184.1</v>
      </c>
    </row>
    <row r="13" spans="1:16" ht="29.25" customHeight="1" x14ac:dyDescent="0.35">
      <c r="A13" s="19" t="s">
        <v>62</v>
      </c>
      <c r="B13" s="13" t="s">
        <v>28</v>
      </c>
      <c r="C13" s="13" t="s">
        <v>28</v>
      </c>
      <c r="D13" s="12">
        <v>124.9</v>
      </c>
      <c r="E13" s="12">
        <v>132.30000000000001</v>
      </c>
      <c r="F13" s="12">
        <v>135.6</v>
      </c>
      <c r="G13" s="12">
        <v>135.9</v>
      </c>
      <c r="H13" s="12">
        <v>143.1</v>
      </c>
      <c r="I13" s="12">
        <v>141.63999999999999</v>
      </c>
      <c r="J13" s="12">
        <v>157.4</v>
      </c>
      <c r="K13" s="12">
        <v>186.3</v>
      </c>
      <c r="L13" s="13">
        <v>211.7</v>
      </c>
      <c r="M13" s="13">
        <v>191.3</v>
      </c>
      <c r="N13" s="13">
        <v>214.94</v>
      </c>
      <c r="O13" s="13">
        <v>289.7</v>
      </c>
      <c r="P13" s="13">
        <v>327</v>
      </c>
    </row>
    <row r="14" spans="1:16" ht="15" customHeight="1" x14ac:dyDescent="0.35">
      <c r="A14" s="19" t="s">
        <v>63</v>
      </c>
      <c r="B14" s="13" t="s">
        <v>28</v>
      </c>
      <c r="C14" s="13" t="s">
        <v>28</v>
      </c>
      <c r="D14" s="13" t="s">
        <v>28</v>
      </c>
      <c r="E14" s="12">
        <v>75.099999999999994</v>
      </c>
      <c r="F14" s="12">
        <v>73.2</v>
      </c>
      <c r="G14" s="12">
        <v>54.1</v>
      </c>
      <c r="H14" s="12">
        <v>48</v>
      </c>
      <c r="I14" s="12">
        <v>56.7</v>
      </c>
      <c r="J14" s="12">
        <v>57.3</v>
      </c>
      <c r="K14" s="13">
        <v>54.6</v>
      </c>
      <c r="L14" s="13">
        <v>57.6</v>
      </c>
      <c r="M14" s="13">
        <v>56.9</v>
      </c>
      <c r="N14" s="13">
        <v>71.8</v>
      </c>
      <c r="O14" s="13">
        <v>83.5</v>
      </c>
      <c r="P14" s="13">
        <v>86.4</v>
      </c>
    </row>
    <row r="15" spans="1:16" ht="15" customHeight="1" x14ac:dyDescent="0.35">
      <c r="A15" s="3" t="s">
        <v>49</v>
      </c>
      <c r="B15" s="9">
        <f>B16</f>
        <v>77.2</v>
      </c>
      <c r="C15" s="9">
        <f t="shared" ref="C15:H15" si="3">C16</f>
        <v>78.7</v>
      </c>
      <c r="D15" s="9">
        <f t="shared" si="3"/>
        <v>79</v>
      </c>
      <c r="E15" s="9">
        <f t="shared" si="3"/>
        <v>80.900000000000006</v>
      </c>
      <c r="F15" s="9">
        <f t="shared" si="3"/>
        <v>81.8</v>
      </c>
      <c r="G15" s="9">
        <f t="shared" si="3"/>
        <v>82.6</v>
      </c>
      <c r="H15" s="9">
        <f t="shared" si="3"/>
        <v>84.1</v>
      </c>
      <c r="I15" s="14">
        <f>I16</f>
        <v>85.5</v>
      </c>
      <c r="J15" s="14">
        <f t="shared" ref="J15:P15" si="4">J16</f>
        <v>85.95</v>
      </c>
      <c r="K15" s="14">
        <f t="shared" si="4"/>
        <v>87.06</v>
      </c>
      <c r="L15" s="14">
        <f t="shared" si="4"/>
        <v>88.1</v>
      </c>
      <c r="M15" s="14">
        <f t="shared" si="4"/>
        <v>90</v>
      </c>
      <c r="N15" s="14">
        <f t="shared" si="4"/>
        <v>85.3</v>
      </c>
      <c r="O15" s="14">
        <f t="shared" si="4"/>
        <v>85.1</v>
      </c>
      <c r="P15" s="14">
        <f t="shared" si="4"/>
        <v>89.3</v>
      </c>
    </row>
    <row r="16" spans="1:16" ht="16.5" x14ac:dyDescent="0.35">
      <c r="A16" s="19" t="s">
        <v>64</v>
      </c>
      <c r="B16" s="12">
        <f>[1]Réel!B$4</f>
        <v>77.2</v>
      </c>
      <c r="C16" s="12">
        <f>[1]Réel!C$4</f>
        <v>78.7</v>
      </c>
      <c r="D16" s="12">
        <f>[1]Réel!D$4</f>
        <v>79</v>
      </c>
      <c r="E16" s="12">
        <f>[1]Réel!E$4</f>
        <v>80.900000000000006</v>
      </c>
      <c r="F16" s="12">
        <f>[1]Réel!F$4</f>
        <v>81.8</v>
      </c>
      <c r="G16" s="12">
        <f>[1]Réel!G$4</f>
        <v>82.6</v>
      </c>
      <c r="H16" s="12">
        <f>[1]Réel!H$4</f>
        <v>84.1</v>
      </c>
      <c r="I16" s="12">
        <f>[1]Réel!I$4</f>
        <v>85.5</v>
      </c>
      <c r="J16" s="12">
        <f>[1]Réel!J$4</f>
        <v>85.95</v>
      </c>
      <c r="K16" s="12">
        <f>[1]Réel!K$4</f>
        <v>87.06</v>
      </c>
      <c r="L16" s="12">
        <v>88.1</v>
      </c>
      <c r="M16" s="12">
        <v>90</v>
      </c>
      <c r="N16" s="12">
        <v>85.3</v>
      </c>
      <c r="O16" s="12">
        <v>85.1</v>
      </c>
      <c r="P16" s="13">
        <v>89.3</v>
      </c>
    </row>
    <row r="17" spans="1:19" ht="14.5" x14ac:dyDescent="0.35">
      <c r="A17" s="3" t="s">
        <v>50</v>
      </c>
      <c r="B17" s="14">
        <f>B18+B19+B21</f>
        <v>1985.5450000000001</v>
      </c>
      <c r="C17" s="14">
        <f>C18+C19+C21</f>
        <v>2112.8330000000001</v>
      </c>
      <c r="D17" s="14">
        <f>D18+D19+D21</f>
        <v>2199.5498710000002</v>
      </c>
      <c r="E17" s="14">
        <f>E18+E19+E20+E21</f>
        <v>2422.12835</v>
      </c>
      <c r="F17" s="14">
        <f t="shared" ref="F17:P17" si="5">F18+F19+F20+F21</f>
        <v>2552.5032579999997</v>
      </c>
      <c r="G17" s="14">
        <f t="shared" si="5"/>
        <v>3224.0043349999996</v>
      </c>
      <c r="H17" s="14">
        <f t="shared" si="5"/>
        <v>2687.1797449999999</v>
      </c>
      <c r="I17" s="14">
        <f>I18+I19+I20+I21</f>
        <v>3198.5566349999999</v>
      </c>
      <c r="J17" s="14">
        <f t="shared" si="5"/>
        <v>3298.6572809999998</v>
      </c>
      <c r="K17" s="14">
        <f t="shared" si="5"/>
        <v>3400.5561659999994</v>
      </c>
      <c r="L17" s="14">
        <f t="shared" si="5"/>
        <v>2750.1513930000001</v>
      </c>
      <c r="M17" s="14">
        <f t="shared" si="5"/>
        <v>3591.5124387999999</v>
      </c>
      <c r="N17" s="14">
        <f t="shared" si="5"/>
        <v>3607.0464139999999</v>
      </c>
      <c r="O17" s="14">
        <f t="shared" si="5"/>
        <v>3917.2763139999997</v>
      </c>
      <c r="P17" s="14">
        <f t="shared" si="5"/>
        <v>3694.6</v>
      </c>
    </row>
    <row r="18" spans="1:19" ht="13.9" customHeight="1" x14ac:dyDescent="0.35">
      <c r="A18" s="19" t="s">
        <v>65</v>
      </c>
      <c r="B18" s="12">
        <v>62.145000000000003</v>
      </c>
      <c r="C18" s="12">
        <v>66.433000000000007</v>
      </c>
      <c r="D18" s="12">
        <v>70.436000000000007</v>
      </c>
      <c r="E18" s="12">
        <v>73.436000000000007</v>
      </c>
      <c r="F18" s="12">
        <v>74.736000000000004</v>
      </c>
      <c r="G18" s="12">
        <v>75.55</v>
      </c>
      <c r="H18" s="12">
        <f>93.8+9</f>
        <v>102.8</v>
      </c>
      <c r="I18" s="12">
        <v>122.149697</v>
      </c>
      <c r="J18" s="12">
        <f>118.602979</f>
        <v>118.602979</v>
      </c>
      <c r="K18" s="12">
        <v>115.713475</v>
      </c>
      <c r="L18" s="12">
        <v>134.294657</v>
      </c>
      <c r="M18" s="12">
        <v>127.93954600000001</v>
      </c>
      <c r="N18" s="12">
        <v>118.44109400000001</v>
      </c>
      <c r="O18" s="12">
        <v>133.591522</v>
      </c>
      <c r="P18" s="12">
        <v>132.6</v>
      </c>
    </row>
    <row r="19" spans="1:19" ht="16.5" x14ac:dyDescent="0.35">
      <c r="A19" s="19" t="s">
        <v>66</v>
      </c>
      <c r="B19" s="12">
        <v>90.6</v>
      </c>
      <c r="C19" s="12">
        <v>98</v>
      </c>
      <c r="D19" s="12">
        <v>99.2</v>
      </c>
      <c r="E19" s="12">
        <v>101.3</v>
      </c>
      <c r="F19" s="12">
        <v>96.2</v>
      </c>
      <c r="G19" s="12">
        <v>100</v>
      </c>
      <c r="H19" s="12">
        <v>95.3</v>
      </c>
      <c r="I19" s="12">
        <f>90.9+1.2</f>
        <v>92.100000000000009</v>
      </c>
      <c r="J19" s="12">
        <f>96.7+1.5</f>
        <v>98.2</v>
      </c>
      <c r="K19" s="33">
        <f>98.7+1.4</f>
        <v>100.10000000000001</v>
      </c>
      <c r="L19" s="12">
        <f>76+1.4</f>
        <v>77.400000000000006</v>
      </c>
      <c r="M19" s="12">
        <f>89.4486767+1.4182761</f>
        <v>90.866952799999993</v>
      </c>
      <c r="N19" s="12">
        <f>80 +1.3</f>
        <v>81.3</v>
      </c>
      <c r="O19" s="12">
        <f>96.8+1.3</f>
        <v>98.1</v>
      </c>
      <c r="P19" s="12">
        <f>91.8+1.3</f>
        <v>93.1</v>
      </c>
    </row>
    <row r="20" spans="1:19" ht="16.5" x14ac:dyDescent="0.35">
      <c r="A20" s="19" t="s">
        <v>67</v>
      </c>
      <c r="B20" s="13" t="s">
        <v>25</v>
      </c>
      <c r="C20" s="13" t="s">
        <v>25</v>
      </c>
      <c r="D20" s="13" t="s">
        <v>25</v>
      </c>
      <c r="E20" s="12">
        <v>55.8</v>
      </c>
      <c r="F20" s="12">
        <v>277.2</v>
      </c>
      <c r="G20" s="12">
        <v>858.5</v>
      </c>
      <c r="H20" s="12">
        <v>266</v>
      </c>
      <c r="I20" s="12">
        <v>785</v>
      </c>
      <c r="J20" s="12">
        <v>853.1</v>
      </c>
      <c r="K20" s="12">
        <v>996.7</v>
      </c>
      <c r="L20" s="12">
        <v>636.1</v>
      </c>
      <c r="M20" s="12">
        <v>1299.0999999999999</v>
      </c>
      <c r="N20" s="12">
        <v>1267</v>
      </c>
      <c r="O20" s="12">
        <v>1549.3</v>
      </c>
      <c r="P20" s="12">
        <v>1329.2</v>
      </c>
    </row>
    <row r="21" spans="1:19" ht="16.5" x14ac:dyDescent="0.35">
      <c r="A21" s="19" t="s">
        <v>68</v>
      </c>
      <c r="B21" s="12">
        <f>[2]Réel_Carburants!B$4</f>
        <v>1832.8</v>
      </c>
      <c r="C21" s="12">
        <f>[2]Réel_Carburants!C$4</f>
        <v>1948.4</v>
      </c>
      <c r="D21" s="12">
        <f>[2]Réel_Carburants!D$4-0.686129</f>
        <v>2029.913871</v>
      </c>
      <c r="E21" s="12">
        <f>[2]Réel_Carburants!E$4-1.30765</f>
        <v>2191.5923499999999</v>
      </c>
      <c r="F21" s="12">
        <f>[2]Réel_Carburants!F$4-1.232742</f>
        <v>2104.3672579999998</v>
      </c>
      <c r="G21" s="12">
        <f>[2]Réel_Carburants!G$4-1.045665</f>
        <v>2189.9543349999999</v>
      </c>
      <c r="H21" s="12">
        <f>[2]Réel_Carburants!H$4-1.320255</f>
        <v>2223.079745</v>
      </c>
      <c r="I21" s="12">
        <f>[2]Réel_Carburants!I$4-1.243062</f>
        <v>2199.3069380000002</v>
      </c>
      <c r="J21" s="12">
        <f>[2]Réel_Carburants!J$4-1.485698</f>
        <v>2228.7543019999998</v>
      </c>
      <c r="K21" s="12">
        <f>[2]Réel_Carburants!K$4-1.407309</f>
        <v>2188.0426909999996</v>
      </c>
      <c r="L21" s="12">
        <f>1903.8-1.443264</f>
        <v>1902.356736</v>
      </c>
      <c r="M21" s="12">
        <f>2075.1-1.49406</f>
        <v>2073.6059399999999</v>
      </c>
      <c r="N21" s="12">
        <f>2141.6-1.29468</f>
        <v>2140.3053199999999</v>
      </c>
      <c r="O21" s="12">
        <f>2137.6-1.315208</f>
        <v>2136.2847919999999</v>
      </c>
      <c r="P21" s="12">
        <v>2139.6999999999998</v>
      </c>
    </row>
    <row r="22" spans="1:19" ht="14.5" x14ac:dyDescent="0.35">
      <c r="A22" s="3" t="s">
        <v>69</v>
      </c>
      <c r="B22" s="14">
        <f>B24</f>
        <v>1.2</v>
      </c>
      <c r="C22" s="14">
        <f t="shared" ref="C22:N22" si="6">C24</f>
        <v>1.2</v>
      </c>
      <c r="D22" s="14">
        <f t="shared" si="6"/>
        <v>1.2</v>
      </c>
      <c r="E22" s="14">
        <f t="shared" si="6"/>
        <v>1.5</v>
      </c>
      <c r="F22" s="14">
        <f t="shared" si="6"/>
        <v>2.5</v>
      </c>
      <c r="G22" s="14">
        <f t="shared" si="6"/>
        <v>3.2</v>
      </c>
      <c r="H22" s="14">
        <f t="shared" si="6"/>
        <v>3.8</v>
      </c>
      <c r="I22" s="14">
        <f t="shared" si="6"/>
        <v>4.3</v>
      </c>
      <c r="J22" s="14">
        <f t="shared" si="6"/>
        <v>4.5</v>
      </c>
      <c r="K22" s="14">
        <f t="shared" si="6"/>
        <v>5.0999999999999996</v>
      </c>
      <c r="L22" s="14">
        <f t="shared" si="6"/>
        <v>6</v>
      </c>
      <c r="M22" s="14">
        <f t="shared" si="6"/>
        <v>6.1</v>
      </c>
      <c r="N22" s="14">
        <f t="shared" si="6"/>
        <v>6</v>
      </c>
      <c r="O22" s="14">
        <f>O24+O23</f>
        <v>12.4</v>
      </c>
      <c r="P22" s="14">
        <f>P24+P23</f>
        <v>42.4</v>
      </c>
    </row>
    <row r="23" spans="1:19" ht="16.5" x14ac:dyDescent="0.35">
      <c r="A23" s="19" t="s">
        <v>70</v>
      </c>
      <c r="B23" s="13" t="s">
        <v>48</v>
      </c>
      <c r="C23" s="13" t="s">
        <v>48</v>
      </c>
      <c r="D23" s="13" t="s">
        <v>48</v>
      </c>
      <c r="E23" s="13" t="s">
        <v>48</v>
      </c>
      <c r="F23" s="13" t="s">
        <v>48</v>
      </c>
      <c r="G23" s="13" t="s">
        <v>48</v>
      </c>
      <c r="H23" s="13" t="s">
        <v>48</v>
      </c>
      <c r="I23" s="13" t="s">
        <v>48</v>
      </c>
      <c r="J23" s="13" t="s">
        <v>48</v>
      </c>
      <c r="K23" s="13" t="s">
        <v>48</v>
      </c>
      <c r="L23" s="13" t="s">
        <v>48</v>
      </c>
      <c r="M23" s="13" t="s">
        <v>48</v>
      </c>
      <c r="N23" s="13" t="s">
        <v>48</v>
      </c>
      <c r="O23" s="13">
        <v>3.5</v>
      </c>
      <c r="P23" s="13">
        <v>26</v>
      </c>
    </row>
    <row r="24" spans="1:19" ht="16.5" x14ac:dyDescent="0.35">
      <c r="A24" s="19" t="s">
        <v>71</v>
      </c>
      <c r="B24" s="12">
        <v>1.2</v>
      </c>
      <c r="C24" s="12">
        <v>1.2</v>
      </c>
      <c r="D24" s="12">
        <v>1.2</v>
      </c>
      <c r="E24" s="12">
        <v>1.5</v>
      </c>
      <c r="F24" s="12">
        <v>2.5</v>
      </c>
      <c r="G24" s="12">
        <v>3.2</v>
      </c>
      <c r="H24" s="12">
        <v>3.8</v>
      </c>
      <c r="I24" s="12">
        <v>4.3</v>
      </c>
      <c r="J24" s="12">
        <v>4.5</v>
      </c>
      <c r="K24" s="12">
        <v>5.0999999999999996</v>
      </c>
      <c r="L24" s="12">
        <v>6</v>
      </c>
      <c r="M24" s="12">
        <v>6.1</v>
      </c>
      <c r="N24" s="12">
        <v>6</v>
      </c>
      <c r="O24" s="12">
        <v>8.9</v>
      </c>
      <c r="P24" s="13">
        <v>16.399999999999999</v>
      </c>
    </row>
    <row r="25" spans="1:19" thickBot="1" x14ac:dyDescent="0.4">
      <c r="A25" s="25" t="s">
        <v>72</v>
      </c>
      <c r="B25" s="25">
        <f t="shared" ref="B25:H25" si="7">B7+B9+B15+B17+B22</f>
        <v>2175.0450000000001</v>
      </c>
      <c r="C25" s="25">
        <f t="shared" si="7"/>
        <v>2334.6329999999998</v>
      </c>
      <c r="D25" s="25">
        <f t="shared" si="7"/>
        <v>2543.249871</v>
      </c>
      <c r="E25" s="25">
        <f t="shared" si="7"/>
        <v>2854.52835</v>
      </c>
      <c r="F25" s="25">
        <f t="shared" si="7"/>
        <v>2984.7032579999996</v>
      </c>
      <c r="G25" s="25">
        <f t="shared" si="7"/>
        <v>3640.0043349999996</v>
      </c>
      <c r="H25" s="25">
        <f t="shared" si="7"/>
        <v>3122.9797450000001</v>
      </c>
      <c r="I25" s="25">
        <f t="shared" ref="I25:P25" si="8">I5+I7+I9+I15+I17+I22</f>
        <v>3652.1966350000002</v>
      </c>
      <c r="J25" s="25">
        <f t="shared" si="8"/>
        <v>3781.4072809999998</v>
      </c>
      <c r="K25" s="25">
        <f t="shared" si="8"/>
        <v>3916.9161659999995</v>
      </c>
      <c r="L25" s="25">
        <f t="shared" si="8"/>
        <v>3299.0513930000002</v>
      </c>
      <c r="M25" s="25">
        <f t="shared" si="8"/>
        <v>4139.0124388000004</v>
      </c>
      <c r="N25" s="25">
        <f t="shared" si="8"/>
        <v>4193.986414</v>
      </c>
      <c r="O25" s="25">
        <f t="shared" si="8"/>
        <v>4655.4763139999995</v>
      </c>
      <c r="P25" s="25">
        <f t="shared" si="8"/>
        <v>4540.2999999999993</v>
      </c>
      <c r="R25" s="2"/>
      <c r="S25" s="2"/>
    </row>
    <row r="26" spans="1:19" ht="54" customHeight="1" x14ac:dyDescent="0.35">
      <c r="A26" s="38" t="s">
        <v>89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9" ht="14.5" x14ac:dyDescent="0.35">
      <c r="A27" s="19"/>
    </row>
    <row r="28" spans="1:19" ht="14.5" x14ac:dyDescent="0.35">
      <c r="A28" s="19"/>
    </row>
    <row r="29" spans="1:19" ht="14.5" x14ac:dyDescent="0.35">
      <c r="A29" s="19"/>
    </row>
    <row r="31" spans="1:19" ht="15" customHeight="1" x14ac:dyDescent="0.35">
      <c r="M31" s="2"/>
    </row>
    <row r="317" spans="1:1" ht="15" customHeight="1" x14ac:dyDescent="0.35">
      <c r="A317" s="27"/>
    </row>
  </sheetData>
  <mergeCells count="3">
    <mergeCell ref="A2:L2"/>
    <mergeCell ref="A3:O3"/>
    <mergeCell ref="A26:P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92F9-3946-4329-884F-1F893A78C8E7}">
  <dimension ref="A1:Q334"/>
  <sheetViews>
    <sheetView showZeros="0" tabSelected="1" zoomScale="98" zoomScaleNormal="98" workbookViewId="0">
      <pane xSplit="1" topLeftCell="C1" activePane="topRight" state="frozen"/>
      <selection pane="topRight" activeCell="A43" sqref="A43:Q43"/>
    </sheetView>
  </sheetViews>
  <sheetFormatPr baseColWidth="10" defaultRowHeight="15" customHeight="1" x14ac:dyDescent="0.35"/>
  <cols>
    <col min="1" max="1" width="96.54296875" customWidth="1"/>
    <col min="2" max="13" width="10.81640625" bestFit="1" customWidth="1"/>
    <col min="14" max="14" width="5.26953125" customWidth="1"/>
    <col min="15" max="15" width="14.26953125" customWidth="1"/>
    <col min="16" max="16" width="15.1796875" customWidth="1"/>
    <col min="17" max="17" width="13" customWidth="1"/>
  </cols>
  <sheetData>
    <row r="1" spans="1:17" ht="15" customHeight="1" x14ac:dyDescent="0.35">
      <c r="A1" s="1" t="s">
        <v>0</v>
      </c>
      <c r="K1" s="2"/>
      <c r="L1" s="2"/>
    </row>
    <row r="2" spans="1:17" ht="15" customHeight="1" x14ac:dyDescent="0.3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5"/>
      <c r="N2" s="5"/>
      <c r="O2" s="4"/>
      <c r="P2" s="4"/>
    </row>
    <row r="3" spans="1:17" ht="15" customHeight="1" thickBot="1" x14ac:dyDescent="0.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ht="15" hidden="1" customHeight="1" thickBot="1" x14ac:dyDescent="0.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/>
      <c r="O4" s="9" t="s">
        <v>16</v>
      </c>
      <c r="P4" s="9"/>
      <c r="Q4" s="11" t="s">
        <v>18</v>
      </c>
    </row>
    <row r="5" spans="1:17" ht="15.75" hidden="1" customHeight="1" x14ac:dyDescent="0.35">
      <c r="A5" s="9" t="s">
        <v>19</v>
      </c>
      <c r="B5" s="9">
        <f>[2]Réel_Carburants!B$4</f>
        <v>1832.8</v>
      </c>
      <c r="C5" s="9">
        <f>[2]Réel_Carburants!C$4</f>
        <v>1948.4</v>
      </c>
      <c r="D5" s="9">
        <f>[2]Réel_Carburants!D$4</f>
        <v>2030.6</v>
      </c>
      <c r="E5" s="9">
        <f>[2]Réel_Carburants!E$4</f>
        <v>2192.9</v>
      </c>
      <c r="F5" s="9">
        <f>[2]Réel_Carburants!F$4</f>
        <v>2105.6</v>
      </c>
      <c r="G5" s="9">
        <f>[2]Réel_Carburants!G$4</f>
        <v>2191</v>
      </c>
      <c r="H5" s="9">
        <f>[2]Réel_Carburants!H$4</f>
        <v>2224.4</v>
      </c>
      <c r="I5" s="9">
        <f>[2]Réel_Carburants!I$4</f>
        <v>2200.5500000000002</v>
      </c>
      <c r="J5" s="9">
        <f>[2]Réel_Carburants!J$4</f>
        <v>2230.2399999999998</v>
      </c>
      <c r="K5" s="9">
        <f>[2]Réel_Carburants!K$4</f>
        <v>2189.4499999999998</v>
      </c>
      <c r="L5" s="9">
        <v>1903.8</v>
      </c>
      <c r="M5" s="9">
        <v>2075.1</v>
      </c>
      <c r="N5" s="9"/>
      <c r="O5" s="9">
        <v>2140.3000000000002</v>
      </c>
      <c r="P5" s="9"/>
      <c r="Q5" s="12">
        <f>SUM(B5:L5)</f>
        <v>23049.739999999998</v>
      </c>
    </row>
    <row r="6" spans="1:17" ht="15.75" hidden="1" customHeight="1" x14ac:dyDescent="0.35">
      <c r="A6" s="9" t="s">
        <v>20</v>
      </c>
      <c r="B6" s="9">
        <f>[1]Réel!B$4</f>
        <v>77.2</v>
      </c>
      <c r="C6" s="9">
        <f>[1]Réel!C$4</f>
        <v>78.7</v>
      </c>
      <c r="D6" s="9">
        <f>[1]Réel!D$4</f>
        <v>79</v>
      </c>
      <c r="E6" s="9">
        <f>[1]Réel!E$4</f>
        <v>80.900000000000006</v>
      </c>
      <c r="F6" s="9">
        <f>[1]Réel!F$4</f>
        <v>81.8</v>
      </c>
      <c r="G6" s="9">
        <f>[1]Réel!G$4</f>
        <v>82.6</v>
      </c>
      <c r="H6" s="9">
        <f>[1]Réel!H$4</f>
        <v>84.1</v>
      </c>
      <c r="I6" s="9">
        <f>[1]Réel!I$4</f>
        <v>85.5</v>
      </c>
      <c r="J6" s="9">
        <f>[1]Réel!J$4</f>
        <v>85.95</v>
      </c>
      <c r="K6" s="9">
        <f>[1]Réel!K$4</f>
        <v>87.06</v>
      </c>
      <c r="L6" s="9">
        <v>88.1</v>
      </c>
      <c r="M6" s="9">
        <v>90</v>
      </c>
      <c r="N6" s="9"/>
      <c r="O6" s="9">
        <v>85.3</v>
      </c>
      <c r="P6" s="9"/>
      <c r="Q6" s="12">
        <f>SUM(B6:L6)</f>
        <v>910.9100000000002</v>
      </c>
    </row>
    <row r="7" spans="1:17" ht="15.75" hidden="1" customHeight="1" x14ac:dyDescent="0.35">
      <c r="A7" s="9" t="s">
        <v>21</v>
      </c>
      <c r="B7" s="9"/>
      <c r="C7" s="9"/>
      <c r="D7" s="9"/>
      <c r="E7" s="9"/>
      <c r="F7" s="9"/>
      <c r="G7" s="9"/>
      <c r="H7" s="9"/>
      <c r="I7" s="9">
        <v>34.799999999999997</v>
      </c>
      <c r="J7" s="9">
        <v>35.1</v>
      </c>
      <c r="K7" s="9">
        <v>35.200000000000003</v>
      </c>
      <c r="L7" s="9">
        <v>36</v>
      </c>
      <c r="M7" s="9">
        <v>36.4</v>
      </c>
      <c r="N7" s="9"/>
      <c r="O7" s="9">
        <v>35.4</v>
      </c>
      <c r="P7" s="9"/>
      <c r="Q7" s="12"/>
    </row>
    <row r="8" spans="1:17" ht="18.75" hidden="1" customHeight="1" x14ac:dyDescent="0.35">
      <c r="A8" s="9" t="s">
        <v>22</v>
      </c>
      <c r="B8" s="9">
        <v>90.6</v>
      </c>
      <c r="C8" s="9">
        <v>98</v>
      </c>
      <c r="D8" s="9">
        <v>99.2</v>
      </c>
      <c r="E8" s="9">
        <v>101.3</v>
      </c>
      <c r="F8" s="9">
        <v>96.2</v>
      </c>
      <c r="G8" s="9">
        <v>100</v>
      </c>
      <c r="H8" s="9">
        <v>95.3</v>
      </c>
      <c r="I8" s="9">
        <f>90.9+1.2</f>
        <v>92.100000000000009</v>
      </c>
      <c r="J8" s="9">
        <f>96.7+1.5</f>
        <v>98.2</v>
      </c>
      <c r="K8" s="9">
        <f>98.7+1.4</f>
        <v>100.10000000000001</v>
      </c>
      <c r="L8" s="9">
        <f>76+1.4</f>
        <v>77.400000000000006</v>
      </c>
      <c r="M8" s="9">
        <f>89.4486767+1.4182761</f>
        <v>90.866952799999993</v>
      </c>
      <c r="N8" s="9"/>
      <c r="O8" s="9">
        <f>80 +1.3</f>
        <v>81.3</v>
      </c>
      <c r="P8" s="9"/>
      <c r="Q8" s="12">
        <f>SUM(B8:M8)</f>
        <v>1139.2669528000001</v>
      </c>
    </row>
    <row r="9" spans="1:17" ht="30.65" hidden="1" customHeight="1" x14ac:dyDescent="0.35">
      <c r="A9" s="9" t="s">
        <v>23</v>
      </c>
      <c r="B9" s="9">
        <v>62.145000000000003</v>
      </c>
      <c r="C9" s="9">
        <v>66.433000000000007</v>
      </c>
      <c r="D9" s="9">
        <v>70.436000000000007</v>
      </c>
      <c r="E9" s="9">
        <v>73.436000000000007</v>
      </c>
      <c r="F9" s="9">
        <v>74.736000000000004</v>
      </c>
      <c r="G9" s="9">
        <v>75.55</v>
      </c>
      <c r="H9" s="9">
        <f>93.8+9</f>
        <v>102.8</v>
      </c>
      <c r="I9" s="9">
        <f>73.4+43.9</f>
        <v>117.30000000000001</v>
      </c>
      <c r="J9" s="9">
        <f>87.9+30.1</f>
        <v>118</v>
      </c>
      <c r="K9" s="9">
        <f>90.1+29.7</f>
        <v>119.8</v>
      </c>
      <c r="L9" s="9">
        <f>92.3+31</f>
        <v>123.3</v>
      </c>
      <c r="M9" s="9">
        <f>100+29.413429</f>
        <v>129.41342900000001</v>
      </c>
      <c r="N9" s="9"/>
      <c r="O9" s="9">
        <v>126.6</v>
      </c>
      <c r="P9" s="9"/>
      <c r="Q9" s="12">
        <f>SUM(B9:L9)</f>
        <v>1003.9359999999999</v>
      </c>
    </row>
    <row r="10" spans="1:17" ht="17.25" hidden="1" customHeight="1" x14ac:dyDescent="0.35">
      <c r="A10" s="9" t="s">
        <v>24</v>
      </c>
      <c r="B10" s="9" t="s">
        <v>25</v>
      </c>
      <c r="C10" s="9" t="s">
        <v>25</v>
      </c>
      <c r="D10" s="9" t="s">
        <v>25</v>
      </c>
      <c r="E10" s="9">
        <v>55.8</v>
      </c>
      <c r="F10" s="9">
        <v>277.2</v>
      </c>
      <c r="G10" s="9">
        <v>858.5</v>
      </c>
      <c r="H10" s="9">
        <v>266</v>
      </c>
      <c r="I10" s="9">
        <v>785</v>
      </c>
      <c r="J10" s="9">
        <v>853.1</v>
      </c>
      <c r="K10" s="9">
        <v>996.7</v>
      </c>
      <c r="L10" s="9">
        <v>636.1</v>
      </c>
      <c r="M10" s="9">
        <v>1299.0999999999999</v>
      </c>
      <c r="N10" s="9"/>
      <c r="O10" s="9">
        <v>1267</v>
      </c>
      <c r="P10" s="9"/>
      <c r="Q10" s="12">
        <f>SUM(B10:O10)</f>
        <v>7294.5</v>
      </c>
    </row>
    <row r="11" spans="1:17" ht="18.75" hidden="1" customHeight="1" x14ac:dyDescent="0.35">
      <c r="A11" s="9" t="s">
        <v>26</v>
      </c>
      <c r="B11" s="9">
        <v>23.1</v>
      </c>
      <c r="C11" s="9">
        <v>23.5</v>
      </c>
      <c r="D11" s="9">
        <v>22.7</v>
      </c>
      <c r="E11" s="9">
        <v>23.7</v>
      </c>
      <c r="F11" s="9">
        <v>24.3</v>
      </c>
      <c r="G11" s="9">
        <v>24.6</v>
      </c>
      <c r="H11" s="9">
        <v>25.2</v>
      </c>
      <c r="I11" s="9">
        <v>26.5</v>
      </c>
      <c r="J11" s="9">
        <v>26.7</v>
      </c>
      <c r="K11" s="9">
        <v>26.3</v>
      </c>
      <c r="L11" s="9">
        <v>25.4</v>
      </c>
      <c r="M11" s="9">
        <v>26.2</v>
      </c>
      <c r="N11" s="9"/>
      <c r="O11" s="9">
        <v>24.6</v>
      </c>
      <c r="P11" s="9"/>
      <c r="Q11" s="12">
        <f>SUM(B11:O11)</f>
        <v>322.8</v>
      </c>
    </row>
    <row r="12" spans="1:17" ht="15.75" hidden="1" customHeight="1" x14ac:dyDescent="0.35">
      <c r="A12" s="9" t="s">
        <v>27</v>
      </c>
      <c r="B12" s="9" t="s">
        <v>28</v>
      </c>
      <c r="C12" s="9" t="s">
        <v>28</v>
      </c>
      <c r="D12" s="9" t="s">
        <v>28</v>
      </c>
      <c r="E12" s="9">
        <v>75.099999999999994</v>
      </c>
      <c r="F12" s="9">
        <v>73.2</v>
      </c>
      <c r="G12" s="9">
        <v>54.1</v>
      </c>
      <c r="H12" s="9">
        <v>48</v>
      </c>
      <c r="I12" s="9">
        <v>56.7</v>
      </c>
      <c r="J12" s="9">
        <v>57.3</v>
      </c>
      <c r="K12" s="9">
        <v>54.6</v>
      </c>
      <c r="L12" s="9">
        <v>57.6</v>
      </c>
      <c r="M12" s="9">
        <v>56.9</v>
      </c>
      <c r="N12" s="9"/>
      <c r="O12" s="9">
        <v>76.900000000000006</v>
      </c>
      <c r="P12" s="9"/>
      <c r="Q12" s="12">
        <f>SUM(B12:M12)</f>
        <v>533.50000000000011</v>
      </c>
    </row>
    <row r="13" spans="1:17" ht="29.25" hidden="1" customHeight="1" x14ac:dyDescent="0.35">
      <c r="A13" s="9" t="s">
        <v>29</v>
      </c>
      <c r="B13" s="9" t="s">
        <v>28</v>
      </c>
      <c r="C13" s="9" t="s">
        <v>28</v>
      </c>
      <c r="D13" s="9">
        <v>124.9</v>
      </c>
      <c r="E13" s="9">
        <v>132.30000000000001</v>
      </c>
      <c r="F13" s="9">
        <v>135.6</v>
      </c>
      <c r="G13" s="9">
        <v>135.9</v>
      </c>
      <c r="H13" s="9">
        <v>143.1</v>
      </c>
      <c r="I13" s="9">
        <v>141.63999999999999</v>
      </c>
      <c r="J13" s="9">
        <v>157.4</v>
      </c>
      <c r="K13" s="9">
        <v>186.3</v>
      </c>
      <c r="L13" s="9">
        <v>211.7</v>
      </c>
      <c r="M13" s="9">
        <v>191.3</v>
      </c>
      <c r="N13" s="9"/>
      <c r="O13" s="9">
        <v>217.2</v>
      </c>
      <c r="P13" s="9"/>
      <c r="Q13" s="12">
        <f>SUM(B13:O13)</f>
        <v>1777.3400000000001</v>
      </c>
    </row>
    <row r="14" spans="1:17" ht="15.75" hidden="1" customHeight="1" x14ac:dyDescent="0.35">
      <c r="A14" s="9" t="s">
        <v>30</v>
      </c>
      <c r="B14" s="9">
        <v>85.1</v>
      </c>
      <c r="C14" s="9">
        <v>115.3</v>
      </c>
      <c r="D14" s="9">
        <v>112.8</v>
      </c>
      <c r="E14" s="9">
        <v>115.9</v>
      </c>
      <c r="F14" s="9">
        <v>111.7</v>
      </c>
      <c r="G14" s="9">
        <v>112.5</v>
      </c>
      <c r="H14" s="9">
        <v>128.6</v>
      </c>
      <c r="I14" s="9">
        <v>126</v>
      </c>
      <c r="J14" s="9">
        <v>123</v>
      </c>
      <c r="K14" s="9">
        <v>133.69999999999999</v>
      </c>
      <c r="L14" s="9">
        <v>134.69999999999999</v>
      </c>
      <c r="M14" s="9">
        <v>137.69999999999999</v>
      </c>
      <c r="N14" s="9"/>
      <c r="O14" s="9">
        <v>125.7</v>
      </c>
      <c r="P14" s="9"/>
      <c r="Q14" s="12">
        <f>SUM(B14:O14)</f>
        <v>1562.7000000000003</v>
      </c>
    </row>
    <row r="15" spans="1:17" ht="15.75" hidden="1" customHeight="1" x14ac:dyDescent="0.35">
      <c r="A15" s="9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2">
        <f>SUM(B15:L15)</f>
        <v>0</v>
      </c>
    </row>
    <row r="16" spans="1:17" ht="18" hidden="1" customHeight="1" x14ac:dyDescent="0.35">
      <c r="A16" s="9" t="s">
        <v>32</v>
      </c>
      <c r="B16" s="9">
        <v>1.2</v>
      </c>
      <c r="C16" s="9">
        <v>1.2</v>
      </c>
      <c r="D16" s="9">
        <v>1.2</v>
      </c>
      <c r="E16" s="9">
        <v>1.5</v>
      </c>
      <c r="F16" s="9">
        <v>2.5</v>
      </c>
      <c r="G16" s="9">
        <v>3.2</v>
      </c>
      <c r="H16" s="9">
        <v>3.8</v>
      </c>
      <c r="I16" s="9">
        <v>4.3</v>
      </c>
      <c r="J16" s="9">
        <v>4.5</v>
      </c>
      <c r="K16" s="9">
        <v>5.0999999999999996</v>
      </c>
      <c r="L16" s="9">
        <v>6</v>
      </c>
      <c r="M16" s="9">
        <v>6.1</v>
      </c>
      <c r="N16" s="9"/>
      <c r="O16" s="9">
        <v>6.7</v>
      </c>
      <c r="P16" s="9"/>
      <c r="Q16" s="12">
        <f>SUM(B16:M16)</f>
        <v>40.6</v>
      </c>
    </row>
    <row r="17" spans="1:17" ht="18.75" hidden="1" customHeight="1" x14ac:dyDescent="0.35">
      <c r="A17" s="9" t="s">
        <v>33</v>
      </c>
      <c r="B17" s="9">
        <v>2.9</v>
      </c>
      <c r="C17" s="9">
        <v>3.1</v>
      </c>
      <c r="D17" s="9">
        <v>3.1</v>
      </c>
      <c r="E17" s="9">
        <v>3</v>
      </c>
      <c r="F17" s="9">
        <v>3.1</v>
      </c>
      <c r="G17" s="9">
        <v>3.1</v>
      </c>
      <c r="H17" s="9">
        <v>3</v>
      </c>
      <c r="I17" s="9">
        <v>3.3</v>
      </c>
      <c r="J17" s="9">
        <v>3.2</v>
      </c>
      <c r="K17" s="9">
        <v>3</v>
      </c>
      <c r="L17" s="9">
        <v>3</v>
      </c>
      <c r="M17" s="9">
        <v>2.9</v>
      </c>
      <c r="N17" s="9"/>
      <c r="O17" s="9">
        <v>3.1</v>
      </c>
      <c r="P17" s="9"/>
      <c r="Q17" s="12">
        <f>SUM(B17:O17)</f>
        <v>39.799999999999997</v>
      </c>
    </row>
    <row r="18" spans="1:17" ht="38.25" hidden="1" customHeight="1" x14ac:dyDescent="0.35">
      <c r="A18" s="9" t="s">
        <v>34</v>
      </c>
      <c r="B18" s="9" t="s">
        <v>25</v>
      </c>
      <c r="C18" s="9" t="s">
        <v>25</v>
      </c>
      <c r="D18" s="9" t="s">
        <v>25</v>
      </c>
      <c r="E18" s="9" t="s">
        <v>25</v>
      </c>
      <c r="F18" s="9" t="s">
        <v>25</v>
      </c>
      <c r="G18" s="9" t="s">
        <v>25</v>
      </c>
      <c r="H18" s="9" t="s">
        <v>25</v>
      </c>
      <c r="I18" s="9">
        <v>9.6999999999999993</v>
      </c>
      <c r="J18" s="9">
        <v>24.4</v>
      </c>
      <c r="K18" s="9">
        <v>18.5</v>
      </c>
      <c r="L18" s="9">
        <v>27.8</v>
      </c>
      <c r="M18" s="9">
        <v>36.4</v>
      </c>
      <c r="N18" s="9"/>
      <c r="O18" s="9">
        <v>31.1</v>
      </c>
      <c r="P18" s="9"/>
      <c r="Q18" s="12">
        <f>SUM(B18:O18)</f>
        <v>147.89999999999998</v>
      </c>
    </row>
    <row r="19" spans="1:17" ht="15.75" hidden="1" customHeight="1" x14ac:dyDescent="0.35">
      <c r="A19" s="9" t="s">
        <v>35</v>
      </c>
      <c r="B19" s="9">
        <f>SUM(B5:B18)-B7</f>
        <v>2175.0449999999996</v>
      </c>
      <c r="C19" s="9">
        <f>SUM(C5:C18)-C7</f>
        <v>2334.6330000000003</v>
      </c>
      <c r="D19" s="9">
        <f t="shared" ref="D19:O19" si="0">SUM(D5:D18)-D7</f>
        <v>2543.9359999999997</v>
      </c>
      <c r="E19" s="9">
        <f t="shared" si="0"/>
        <v>2855.8360000000007</v>
      </c>
      <c r="F19" s="9">
        <f t="shared" si="0"/>
        <v>2985.9359999999992</v>
      </c>
      <c r="G19" s="9">
        <f t="shared" si="0"/>
        <v>3641.0499999999997</v>
      </c>
      <c r="H19" s="9">
        <f t="shared" si="0"/>
        <v>3124.3</v>
      </c>
      <c r="I19" s="9">
        <f t="shared" si="0"/>
        <v>3648.59</v>
      </c>
      <c r="J19" s="9">
        <f t="shared" si="0"/>
        <v>3781.9899999999993</v>
      </c>
      <c r="K19" s="9">
        <f t="shared" si="0"/>
        <v>3920.6099999999997</v>
      </c>
      <c r="L19" s="9">
        <f t="shared" si="0"/>
        <v>3294.8999999999996</v>
      </c>
      <c r="M19" s="9">
        <f t="shared" si="0"/>
        <v>4141.9803818</v>
      </c>
      <c r="N19" s="9"/>
      <c r="O19" s="9">
        <f t="shared" si="0"/>
        <v>4185.8000000000011</v>
      </c>
      <c r="P19" s="9"/>
      <c r="Q19" s="13">
        <f>SUM(Q5:Q18)</f>
        <v>37822.992952800007</v>
      </c>
    </row>
    <row r="20" spans="1:17" ht="14.5" x14ac:dyDescent="0.35">
      <c r="A20" s="15"/>
      <c r="B20" s="41" t="s">
        <v>36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15"/>
      <c r="O20" s="41" t="s">
        <v>37</v>
      </c>
      <c r="P20" s="42"/>
      <c r="Q20" s="42"/>
    </row>
    <row r="21" spans="1:17" ht="14.5" x14ac:dyDescent="0.35">
      <c r="A21" s="16"/>
      <c r="B21" s="10" t="s">
        <v>4</v>
      </c>
      <c r="C21" s="10" t="s">
        <v>5</v>
      </c>
      <c r="D21" s="10" t="s">
        <v>6</v>
      </c>
      <c r="E21" s="10" t="s">
        <v>7</v>
      </c>
      <c r="F21" s="10" t="s">
        <v>8</v>
      </c>
      <c r="G21" s="10" t="s">
        <v>9</v>
      </c>
      <c r="H21" s="10" t="s">
        <v>10</v>
      </c>
      <c r="I21" s="10" t="s">
        <v>11</v>
      </c>
      <c r="J21" s="10" t="s">
        <v>12</v>
      </c>
      <c r="K21" s="10" t="s">
        <v>38</v>
      </c>
      <c r="L21" s="10" t="s">
        <v>39</v>
      </c>
      <c r="M21" s="10" t="s">
        <v>40</v>
      </c>
      <c r="N21" s="10"/>
      <c r="O21" s="10" t="s">
        <v>41</v>
      </c>
      <c r="P21" s="10" t="s">
        <v>17</v>
      </c>
      <c r="Q21" s="10" t="s">
        <v>42</v>
      </c>
    </row>
    <row r="22" spans="1:17" ht="14.5" x14ac:dyDescent="0.35">
      <c r="A22" s="3" t="s">
        <v>43</v>
      </c>
      <c r="B22" s="9">
        <v>5.5709999999999997</v>
      </c>
      <c r="C22" s="9">
        <v>3.3039999999999998</v>
      </c>
      <c r="D22" s="9">
        <v>2.5459999999999998</v>
      </c>
      <c r="E22" s="9">
        <v>0.92</v>
      </c>
      <c r="F22" s="9">
        <v>9.08</v>
      </c>
      <c r="G22" s="9">
        <v>6.0990000000000002</v>
      </c>
      <c r="H22" s="9">
        <v>6.5149999999999997</v>
      </c>
      <c r="I22" s="9">
        <v>4.3819999999999997</v>
      </c>
      <c r="J22" s="9">
        <v>3.4729999999999999</v>
      </c>
      <c r="K22" s="9">
        <v>1.526</v>
      </c>
      <c r="L22" s="9">
        <v>2</v>
      </c>
      <c r="M22" s="9">
        <v>13.315</v>
      </c>
      <c r="N22" s="9"/>
      <c r="O22" s="9">
        <v>8.7884139999999995</v>
      </c>
      <c r="P22" s="9">
        <f>P26</f>
        <v>8.9155890000000007</v>
      </c>
      <c r="Q22" s="9">
        <f>Q26</f>
        <v>11.9762</v>
      </c>
    </row>
    <row r="23" spans="1:17" ht="18.5" x14ac:dyDescent="0.35">
      <c r="A23" s="17" t="s">
        <v>87</v>
      </c>
      <c r="B23" s="13" t="s">
        <v>44</v>
      </c>
      <c r="C23" s="13" t="s">
        <v>44</v>
      </c>
      <c r="D23" s="13" t="s">
        <v>44</v>
      </c>
      <c r="E23" s="13" t="s">
        <v>44</v>
      </c>
      <c r="F23" s="13" t="s">
        <v>45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 t="s">
        <v>45</v>
      </c>
      <c r="M23" s="13" t="s">
        <v>45</v>
      </c>
      <c r="N23" s="13"/>
      <c r="O23" s="13" t="s">
        <v>45</v>
      </c>
      <c r="P23" s="13" t="s">
        <v>45</v>
      </c>
      <c r="Q23" s="13" t="s">
        <v>45</v>
      </c>
    </row>
    <row r="24" spans="1:17" ht="18.5" x14ac:dyDescent="0.35">
      <c r="A24" s="17" t="s">
        <v>86</v>
      </c>
      <c r="B24" s="13" t="s">
        <v>44</v>
      </c>
      <c r="C24" s="13" t="s">
        <v>44</v>
      </c>
      <c r="D24" s="13" t="s">
        <v>44</v>
      </c>
      <c r="E24" s="13" t="s">
        <v>44</v>
      </c>
      <c r="F24" s="13" t="s">
        <v>44</v>
      </c>
      <c r="G24" s="13" t="s">
        <v>44</v>
      </c>
      <c r="H24" s="13" t="s">
        <v>44</v>
      </c>
      <c r="I24" s="13" t="s">
        <v>44</v>
      </c>
      <c r="J24" s="13" t="s">
        <v>44</v>
      </c>
      <c r="K24" s="13" t="s">
        <v>44</v>
      </c>
      <c r="L24" s="13" t="s">
        <v>44</v>
      </c>
      <c r="M24" s="13" t="s">
        <v>44</v>
      </c>
      <c r="N24" s="13"/>
      <c r="O24" s="13" t="s">
        <v>44</v>
      </c>
      <c r="P24" s="13" t="s">
        <v>44</v>
      </c>
      <c r="Q24" s="13" t="s">
        <v>44</v>
      </c>
    </row>
    <row r="25" spans="1:17" ht="14.5" x14ac:dyDescent="0.35">
      <c r="A25" s="17" t="s">
        <v>46</v>
      </c>
      <c r="B25" s="13" t="s">
        <v>44</v>
      </c>
      <c r="C25" s="13" t="s">
        <v>44</v>
      </c>
      <c r="D25" s="13" t="s">
        <v>44</v>
      </c>
      <c r="E25" s="13" t="s">
        <v>44</v>
      </c>
      <c r="F25" s="13" t="s">
        <v>44</v>
      </c>
      <c r="G25" s="13" t="s">
        <v>44</v>
      </c>
      <c r="H25" s="13" t="s">
        <v>44</v>
      </c>
      <c r="I25" s="13" t="s">
        <v>44</v>
      </c>
      <c r="J25" s="13" t="s">
        <v>44</v>
      </c>
      <c r="K25" s="13" t="s">
        <v>44</v>
      </c>
      <c r="L25" s="13" t="s">
        <v>44</v>
      </c>
      <c r="M25" s="13" t="s">
        <v>44</v>
      </c>
      <c r="N25" s="13"/>
      <c r="O25" s="13" t="s">
        <v>44</v>
      </c>
      <c r="P25" s="13" t="s">
        <v>44</v>
      </c>
      <c r="Q25" s="13" t="s">
        <v>44</v>
      </c>
    </row>
    <row r="26" spans="1:17" ht="15.5" x14ac:dyDescent="0.35">
      <c r="A26" s="17" t="s">
        <v>85</v>
      </c>
      <c r="B26" s="13">
        <v>5.5709999999999997</v>
      </c>
      <c r="C26" s="13">
        <v>3.3039999999999998</v>
      </c>
      <c r="D26" s="13">
        <v>2.5459999999999998</v>
      </c>
      <c r="E26" s="13">
        <v>0.92</v>
      </c>
      <c r="F26" s="13">
        <v>9.08</v>
      </c>
      <c r="G26" s="13">
        <v>6.0990000000000002</v>
      </c>
      <c r="H26" s="13">
        <v>6.5149999999999997</v>
      </c>
      <c r="I26" s="13">
        <v>4.3819999999999997</v>
      </c>
      <c r="J26" s="13">
        <v>3.4729999999999999</v>
      </c>
      <c r="K26" s="13">
        <v>1.526</v>
      </c>
      <c r="L26" s="13">
        <v>2</v>
      </c>
      <c r="M26" s="13">
        <v>13.315</v>
      </c>
      <c r="N26" s="13"/>
      <c r="O26" s="13">
        <v>8.7884139999999995</v>
      </c>
      <c r="P26" s="13">
        <v>8.9155890000000007</v>
      </c>
      <c r="Q26" s="13">
        <v>11.9762</v>
      </c>
    </row>
    <row r="27" spans="1:17" ht="20.25" customHeight="1" x14ac:dyDescent="0.35">
      <c r="A27" s="18" t="s">
        <v>47</v>
      </c>
      <c r="B27" s="9" t="s">
        <v>48</v>
      </c>
      <c r="C27" s="9" t="s">
        <v>48</v>
      </c>
      <c r="D27" s="9" t="s">
        <v>48</v>
      </c>
      <c r="E27" s="9" t="s">
        <v>48</v>
      </c>
      <c r="F27" s="9" t="s">
        <v>48</v>
      </c>
      <c r="G27" s="9" t="s">
        <v>48</v>
      </c>
      <c r="H27" s="9">
        <v>4.5999999999999996</v>
      </c>
      <c r="I27" s="9">
        <v>6</v>
      </c>
      <c r="J27" s="9">
        <v>6.9</v>
      </c>
      <c r="K27" s="9">
        <v>8</v>
      </c>
      <c r="L27" s="9">
        <v>10.8</v>
      </c>
      <c r="M27" s="9">
        <v>12</v>
      </c>
      <c r="N27" s="9"/>
      <c r="O27" s="9">
        <v>11.5</v>
      </c>
      <c r="P27" s="9">
        <v>19.399999999999999</v>
      </c>
      <c r="Q27" s="9">
        <v>19.2</v>
      </c>
    </row>
    <row r="28" spans="1:17" ht="31.9" customHeight="1" x14ac:dyDescent="0.35">
      <c r="A28" s="17" t="s">
        <v>84</v>
      </c>
      <c r="B28" s="13" t="s">
        <v>48</v>
      </c>
      <c r="C28" s="13" t="s">
        <v>48</v>
      </c>
      <c r="D28" s="13" t="s">
        <v>48</v>
      </c>
      <c r="E28" s="13" t="s">
        <v>48</v>
      </c>
      <c r="F28" s="13" t="s">
        <v>48</v>
      </c>
      <c r="G28" s="13" t="s">
        <v>48</v>
      </c>
      <c r="H28" s="13">
        <v>4.5999999999999996</v>
      </c>
      <c r="I28" s="13">
        <v>6</v>
      </c>
      <c r="J28" s="13">
        <v>6.9</v>
      </c>
      <c r="K28" s="13">
        <v>8</v>
      </c>
      <c r="L28" s="13">
        <v>10.8</v>
      </c>
      <c r="M28" s="13">
        <v>12</v>
      </c>
      <c r="N28" s="13"/>
      <c r="O28" s="13">
        <v>11.5</v>
      </c>
      <c r="P28" s="13">
        <v>19.399999999999999</v>
      </c>
      <c r="Q28" s="13">
        <v>19.2</v>
      </c>
    </row>
    <row r="29" spans="1:17" ht="14.5" x14ac:dyDescent="0.35">
      <c r="A29" s="18" t="s">
        <v>49</v>
      </c>
      <c r="B29" s="9" t="s">
        <v>44</v>
      </c>
      <c r="C29" s="9" t="s">
        <v>44</v>
      </c>
      <c r="D29" s="9" t="s">
        <v>44</v>
      </c>
      <c r="E29" s="9" t="s">
        <v>44</v>
      </c>
      <c r="F29" s="9">
        <f>F32</f>
        <v>27.8</v>
      </c>
      <c r="G29" s="9">
        <f t="shared" ref="G29:Q29" si="1">G32</f>
        <v>27.4</v>
      </c>
      <c r="H29" s="9">
        <f t="shared" si="1"/>
        <v>27.2</v>
      </c>
      <c r="I29" s="9">
        <f t="shared" si="1"/>
        <v>26.9</v>
      </c>
      <c r="J29" s="9">
        <f t="shared" si="1"/>
        <v>27.3</v>
      </c>
      <c r="K29" s="9">
        <f t="shared" si="1"/>
        <v>21.3</v>
      </c>
      <c r="L29" s="9">
        <f t="shared" si="1"/>
        <v>23.9</v>
      </c>
      <c r="M29" s="9">
        <f t="shared" si="1"/>
        <v>24.7</v>
      </c>
      <c r="N29" s="9"/>
      <c r="O29" s="9">
        <f t="shared" si="1"/>
        <v>19.2</v>
      </c>
      <c r="P29" s="9">
        <f t="shared" si="1"/>
        <v>19.899999999999999</v>
      </c>
      <c r="Q29" s="9">
        <f t="shared" si="1"/>
        <v>19.5</v>
      </c>
    </row>
    <row r="30" spans="1:17" ht="15.5" x14ac:dyDescent="0.35">
      <c r="A30" s="19" t="s">
        <v>83</v>
      </c>
      <c r="B30" s="13" t="s">
        <v>44</v>
      </c>
      <c r="C30" s="13" t="s">
        <v>44</v>
      </c>
      <c r="D30" s="13" t="s">
        <v>44</v>
      </c>
      <c r="E30" s="13" t="s">
        <v>44</v>
      </c>
      <c r="F30" s="13" t="s">
        <v>45</v>
      </c>
      <c r="G30" s="13" t="s">
        <v>45</v>
      </c>
      <c r="H30" s="13" t="s">
        <v>45</v>
      </c>
      <c r="I30" s="13" t="s">
        <v>45</v>
      </c>
      <c r="J30" s="13" t="s">
        <v>45</v>
      </c>
      <c r="K30" s="13" t="s">
        <v>45</v>
      </c>
      <c r="L30" s="13" t="s">
        <v>45</v>
      </c>
      <c r="M30" s="13" t="s">
        <v>45</v>
      </c>
      <c r="N30" s="13"/>
      <c r="O30" s="13" t="s">
        <v>45</v>
      </c>
      <c r="P30" s="13" t="s">
        <v>45</v>
      </c>
      <c r="Q30" s="13" t="s">
        <v>45</v>
      </c>
    </row>
    <row r="31" spans="1:17" ht="15.5" x14ac:dyDescent="0.35">
      <c r="A31" s="19" t="s">
        <v>82</v>
      </c>
      <c r="B31" s="13" t="s">
        <v>44</v>
      </c>
      <c r="C31" s="13" t="s">
        <v>44</v>
      </c>
      <c r="D31" s="13" t="s">
        <v>44</v>
      </c>
      <c r="E31" s="13" t="s">
        <v>44</v>
      </c>
      <c r="F31" s="13" t="s">
        <v>45</v>
      </c>
      <c r="G31" s="13" t="s">
        <v>45</v>
      </c>
      <c r="H31" s="13" t="s">
        <v>45</v>
      </c>
      <c r="I31" s="13" t="s">
        <v>45</v>
      </c>
      <c r="J31" s="13" t="s">
        <v>45</v>
      </c>
      <c r="K31" s="13" t="s">
        <v>45</v>
      </c>
      <c r="L31" s="13" t="s">
        <v>45</v>
      </c>
      <c r="M31" s="13" t="s">
        <v>45</v>
      </c>
      <c r="N31" s="13"/>
      <c r="O31" s="13" t="s">
        <v>45</v>
      </c>
      <c r="P31" s="13" t="s">
        <v>45</v>
      </c>
      <c r="Q31" s="13" t="s">
        <v>45</v>
      </c>
    </row>
    <row r="32" spans="1:17" ht="18.5" x14ac:dyDescent="0.35">
      <c r="A32" s="20" t="s">
        <v>81</v>
      </c>
      <c r="B32" s="13" t="s">
        <v>44</v>
      </c>
      <c r="C32" s="13" t="s">
        <v>44</v>
      </c>
      <c r="D32" s="13" t="s">
        <v>44</v>
      </c>
      <c r="E32" s="13" t="s">
        <v>44</v>
      </c>
      <c r="F32" s="13">
        <v>27.8</v>
      </c>
      <c r="G32" s="13">
        <v>27.4</v>
      </c>
      <c r="H32" s="13">
        <v>27.2</v>
      </c>
      <c r="I32" s="13">
        <v>26.9</v>
      </c>
      <c r="J32" s="13">
        <v>27.3</v>
      </c>
      <c r="K32" s="13">
        <v>21.3</v>
      </c>
      <c r="L32" s="13">
        <v>23.9</v>
      </c>
      <c r="M32" s="13">
        <v>24.7</v>
      </c>
      <c r="N32" s="13"/>
      <c r="O32" s="13">
        <v>19.2</v>
      </c>
      <c r="P32" s="13">
        <v>19.899999999999999</v>
      </c>
      <c r="Q32" s="13">
        <v>19.5</v>
      </c>
    </row>
    <row r="33" spans="1:17" ht="14.5" x14ac:dyDescent="0.35">
      <c r="A33" s="21" t="s">
        <v>50</v>
      </c>
      <c r="B33" s="22" t="s">
        <v>44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3">
        <f>I41</f>
        <v>1.2</v>
      </c>
      <c r="J33" s="23">
        <f>J41</f>
        <v>2.2000000000000002</v>
      </c>
      <c r="K33" s="23">
        <f>K40+K41</f>
        <v>6.1</v>
      </c>
      <c r="L33" s="23">
        <f t="shared" ref="L33:P33" si="2">L40+L41</f>
        <v>7.3</v>
      </c>
      <c r="M33" s="23">
        <f t="shared" si="2"/>
        <v>9.8000000000000007</v>
      </c>
      <c r="N33" s="23"/>
      <c r="O33" s="23">
        <f t="shared" si="2"/>
        <v>16.600000000000001</v>
      </c>
      <c r="P33" s="23">
        <f t="shared" si="2"/>
        <v>23.5</v>
      </c>
      <c r="Q33" s="23">
        <f>Q41</f>
        <v>17.600000000000001</v>
      </c>
    </row>
    <row r="34" spans="1:17" ht="31.9" customHeight="1" x14ac:dyDescent="0.35">
      <c r="A34" s="20" t="s">
        <v>80</v>
      </c>
      <c r="B34" s="13" t="s">
        <v>44</v>
      </c>
      <c r="C34" s="13" t="s">
        <v>44</v>
      </c>
      <c r="D34" s="13" t="s">
        <v>44</v>
      </c>
      <c r="E34" s="13" t="s">
        <v>44</v>
      </c>
      <c r="F34" s="13" t="s">
        <v>44</v>
      </c>
      <c r="G34" s="13" t="s">
        <v>44</v>
      </c>
      <c r="H34" s="13" t="s">
        <v>44</v>
      </c>
      <c r="I34" s="13" t="s">
        <v>44</v>
      </c>
      <c r="J34" s="13" t="s">
        <v>44</v>
      </c>
      <c r="K34" s="13" t="s">
        <v>44</v>
      </c>
      <c r="L34" s="13" t="s">
        <v>44</v>
      </c>
      <c r="M34" s="13" t="s">
        <v>44</v>
      </c>
      <c r="N34" s="13"/>
      <c r="O34" s="13" t="s">
        <v>44</v>
      </c>
      <c r="P34" s="13" t="s">
        <v>44</v>
      </c>
      <c r="Q34" s="13" t="s">
        <v>44</v>
      </c>
    </row>
    <row r="35" spans="1:17" ht="33" customHeight="1" x14ac:dyDescent="0.35">
      <c r="A35" s="20" t="s">
        <v>79</v>
      </c>
      <c r="B35" s="13" t="s">
        <v>44</v>
      </c>
      <c r="C35" s="13" t="s">
        <v>44</v>
      </c>
      <c r="D35" s="13" t="s">
        <v>44</v>
      </c>
      <c r="E35" s="13" t="s">
        <v>44</v>
      </c>
      <c r="F35" s="13" t="s">
        <v>44</v>
      </c>
      <c r="G35" s="13" t="s">
        <v>44</v>
      </c>
      <c r="H35" s="13" t="s">
        <v>44</v>
      </c>
      <c r="I35" s="13" t="s">
        <v>44</v>
      </c>
      <c r="J35" s="13" t="s">
        <v>44</v>
      </c>
      <c r="K35" s="13" t="s">
        <v>44</v>
      </c>
      <c r="L35" s="13" t="s">
        <v>44</v>
      </c>
      <c r="M35" s="13" t="s">
        <v>44</v>
      </c>
      <c r="N35" s="13"/>
      <c r="O35" s="13" t="s">
        <v>44</v>
      </c>
      <c r="P35" s="13" t="s">
        <v>44</v>
      </c>
      <c r="Q35" s="13" t="s">
        <v>44</v>
      </c>
    </row>
    <row r="36" spans="1:17" ht="21.75" customHeight="1" x14ac:dyDescent="0.35">
      <c r="A36" s="20" t="s">
        <v>78</v>
      </c>
      <c r="B36" s="13" t="s">
        <v>44</v>
      </c>
      <c r="C36" s="13" t="s">
        <v>44</v>
      </c>
      <c r="D36" s="13" t="s">
        <v>44</v>
      </c>
      <c r="E36" s="13" t="s">
        <v>44</v>
      </c>
      <c r="F36" s="13" t="s">
        <v>44</v>
      </c>
      <c r="G36" s="13" t="s">
        <v>44</v>
      </c>
      <c r="H36" s="13" t="s">
        <v>44</v>
      </c>
      <c r="I36" s="13" t="s">
        <v>44</v>
      </c>
      <c r="J36" s="13" t="s">
        <v>44</v>
      </c>
      <c r="K36" s="13" t="s">
        <v>44</v>
      </c>
      <c r="L36" s="13" t="s">
        <v>44</v>
      </c>
      <c r="M36" s="13" t="s">
        <v>44</v>
      </c>
      <c r="N36" s="13"/>
      <c r="O36" s="13" t="s">
        <v>44</v>
      </c>
      <c r="P36" s="13" t="s">
        <v>44</v>
      </c>
      <c r="Q36" s="13" t="s">
        <v>44</v>
      </c>
    </row>
    <row r="37" spans="1:17" ht="15.5" x14ac:dyDescent="0.35">
      <c r="A37" s="20" t="s">
        <v>77</v>
      </c>
      <c r="B37" s="13" t="s">
        <v>51</v>
      </c>
      <c r="C37" s="13" t="s">
        <v>51</v>
      </c>
      <c r="D37" s="13" t="s">
        <v>51</v>
      </c>
      <c r="E37" s="13" t="s">
        <v>51</v>
      </c>
      <c r="F37" s="13" t="s">
        <v>51</v>
      </c>
      <c r="G37" s="13" t="s">
        <v>51</v>
      </c>
      <c r="H37" s="13" t="s">
        <v>51</v>
      </c>
      <c r="I37" s="24">
        <v>0</v>
      </c>
      <c r="J37" s="24">
        <v>0</v>
      </c>
      <c r="K37" s="24">
        <v>0</v>
      </c>
      <c r="L37" s="24">
        <v>0</v>
      </c>
      <c r="M37" s="13" t="s">
        <v>45</v>
      </c>
      <c r="N37" s="13"/>
      <c r="O37" s="24">
        <v>0</v>
      </c>
      <c r="P37" s="13" t="s">
        <v>52</v>
      </c>
      <c r="Q37" s="13" t="s">
        <v>52</v>
      </c>
    </row>
    <row r="38" spans="1:17" ht="15.5" x14ac:dyDescent="0.35">
      <c r="A38" s="20" t="s">
        <v>76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/>
      <c r="O38" s="24">
        <v>0</v>
      </c>
      <c r="P38" s="13" t="s">
        <v>52</v>
      </c>
      <c r="Q38" s="13" t="s">
        <v>52</v>
      </c>
    </row>
    <row r="39" spans="1:17" ht="16.5" customHeight="1" x14ac:dyDescent="0.35">
      <c r="A39" s="19" t="s">
        <v>75</v>
      </c>
      <c r="B39" s="13"/>
      <c r="C39" s="13"/>
      <c r="D39" s="13" t="s">
        <v>44</v>
      </c>
      <c r="E39" s="13" t="s">
        <v>44</v>
      </c>
      <c r="F39" s="13" t="s">
        <v>44</v>
      </c>
      <c r="G39" s="13" t="s">
        <v>44</v>
      </c>
      <c r="H39" s="13" t="s">
        <v>44</v>
      </c>
      <c r="I39" s="13" t="s">
        <v>44</v>
      </c>
      <c r="J39" s="13" t="s">
        <v>44</v>
      </c>
      <c r="K39" s="13" t="s">
        <v>44</v>
      </c>
      <c r="L39" s="13" t="s">
        <v>44</v>
      </c>
      <c r="M39" s="13" t="s">
        <v>44</v>
      </c>
      <c r="N39" s="13"/>
      <c r="O39" s="13" t="s">
        <v>44</v>
      </c>
      <c r="P39" s="13" t="s">
        <v>44</v>
      </c>
      <c r="Q39" s="13" t="s">
        <v>44</v>
      </c>
    </row>
    <row r="40" spans="1:17" ht="28" x14ac:dyDescent="0.35">
      <c r="A40" s="20" t="s">
        <v>74</v>
      </c>
      <c r="B40" s="13" t="s">
        <v>48</v>
      </c>
      <c r="C40" s="13" t="s">
        <v>48</v>
      </c>
      <c r="D40" s="13" t="s">
        <v>48</v>
      </c>
      <c r="E40" s="13" t="s">
        <v>48</v>
      </c>
      <c r="F40" s="13" t="s">
        <v>48</v>
      </c>
      <c r="G40" s="13" t="s">
        <v>48</v>
      </c>
      <c r="H40" s="13" t="s">
        <v>48</v>
      </c>
      <c r="I40" s="13" t="s">
        <v>44</v>
      </c>
      <c r="J40" s="13" t="s">
        <v>44</v>
      </c>
      <c r="K40" s="13">
        <v>2</v>
      </c>
      <c r="L40" s="13">
        <v>3</v>
      </c>
      <c r="M40" s="13">
        <v>3.5</v>
      </c>
      <c r="N40" s="13"/>
      <c r="O40" s="13">
        <v>7.8</v>
      </c>
      <c r="P40" s="13">
        <v>11.2</v>
      </c>
      <c r="Q40" s="13" t="s">
        <v>44</v>
      </c>
    </row>
    <row r="41" spans="1:17" ht="18.5" x14ac:dyDescent="0.35">
      <c r="A41" s="20" t="s">
        <v>53</v>
      </c>
      <c r="B41" s="13" t="s">
        <v>48</v>
      </c>
      <c r="C41" s="13" t="s">
        <v>48</v>
      </c>
      <c r="D41" s="13" t="s">
        <v>48</v>
      </c>
      <c r="E41" s="13" t="s">
        <v>48</v>
      </c>
      <c r="F41" s="13" t="s">
        <v>48</v>
      </c>
      <c r="G41" s="13" t="s">
        <v>48</v>
      </c>
      <c r="H41" s="13" t="s">
        <v>48</v>
      </c>
      <c r="I41" s="13">
        <v>1.2</v>
      </c>
      <c r="J41" s="13">
        <v>2.2000000000000002</v>
      </c>
      <c r="K41" s="13">
        <v>4.0999999999999996</v>
      </c>
      <c r="L41" s="13">
        <v>4.3</v>
      </c>
      <c r="M41" s="13">
        <v>6.3</v>
      </c>
      <c r="N41" s="13"/>
      <c r="O41" s="13">
        <v>8.8000000000000007</v>
      </c>
      <c r="P41" s="13">
        <v>12.3</v>
      </c>
      <c r="Q41" s="13">
        <v>17.600000000000001</v>
      </c>
    </row>
    <row r="42" spans="1:17" thickBot="1" x14ac:dyDescent="0.4">
      <c r="A42" s="25" t="s">
        <v>54</v>
      </c>
      <c r="B42" s="26">
        <f>B22</f>
        <v>5.5709999999999997</v>
      </c>
      <c r="C42" s="26">
        <f>C22</f>
        <v>3.3039999999999998</v>
      </c>
      <c r="D42" s="26">
        <f>D22</f>
        <v>2.5459999999999998</v>
      </c>
      <c r="E42" s="26">
        <f>E22</f>
        <v>0.92</v>
      </c>
      <c r="F42" s="26">
        <f>F22+F29</f>
        <v>36.880000000000003</v>
      </c>
      <c r="G42" s="26">
        <f>G22+G29</f>
        <v>33.498999999999995</v>
      </c>
      <c r="H42" s="26">
        <f>H22+H27+H29</f>
        <v>38.314999999999998</v>
      </c>
      <c r="I42" s="26">
        <f>I22+I27+I29+I33</f>
        <v>38.481999999999999</v>
      </c>
      <c r="J42" s="26">
        <f t="shared" ref="J42:M42" si="3">J22+J27+J29+J33</f>
        <v>39.873000000000005</v>
      </c>
      <c r="K42" s="26">
        <f t="shared" si="3"/>
        <v>36.926000000000002</v>
      </c>
      <c r="L42" s="26">
        <f t="shared" si="3"/>
        <v>44</v>
      </c>
      <c r="M42" s="26">
        <f t="shared" si="3"/>
        <v>59.814999999999998</v>
      </c>
      <c r="N42" s="26"/>
      <c r="O42" s="26">
        <f>O22+O27+O29+O33</f>
        <v>56.088414</v>
      </c>
      <c r="P42" s="26">
        <f t="shared" ref="P42:Q42" si="4">P22+P27+P29+P33</f>
        <v>71.715588999999994</v>
      </c>
      <c r="Q42" s="26">
        <f t="shared" si="4"/>
        <v>68.276200000000003</v>
      </c>
    </row>
    <row r="43" spans="1:17" ht="111" customHeight="1" x14ac:dyDescent="0.35">
      <c r="A43" s="43" t="s">
        <v>88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</row>
    <row r="44" spans="1:17" ht="14.5" x14ac:dyDescent="0.35">
      <c r="A44" s="19"/>
      <c r="O44" s="2"/>
      <c r="P44" s="2"/>
    </row>
    <row r="45" spans="1:17" ht="14.5" x14ac:dyDescent="0.35">
      <c r="A45" s="19"/>
    </row>
    <row r="46" spans="1:17" ht="14.5" x14ac:dyDescent="0.35">
      <c r="A46" s="19"/>
    </row>
    <row r="48" spans="1:17" ht="15" customHeight="1" x14ac:dyDescent="0.35">
      <c r="L48" s="2"/>
      <c r="M48" s="2"/>
      <c r="N48" s="2"/>
      <c r="O48" s="2"/>
      <c r="P48" s="2"/>
    </row>
    <row r="334" spans="1:1" ht="15" customHeight="1" x14ac:dyDescent="0.35">
      <c r="A334" s="27"/>
    </row>
  </sheetData>
  <mergeCells count="4">
    <mergeCell ref="A2:L2"/>
    <mergeCell ref="B20:M20"/>
    <mergeCell ref="O20:Q20"/>
    <mergeCell ref="A43:Q4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RevenusEcofiscaux</vt:lpstr>
      <vt:lpstr>DepensesEcofiscales</vt:lpstr>
    </vt:vector>
  </TitlesOfParts>
  <Company>Ministere des Finances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Prunet, Henricke</dc:creator>
  <cp:lastModifiedBy>Bourassa, France</cp:lastModifiedBy>
  <dcterms:created xsi:type="dcterms:W3CDTF">2025-05-09T12:45:38Z</dcterms:created>
  <dcterms:modified xsi:type="dcterms:W3CDTF">2025-06-04T13:29:37Z</dcterms:modified>
</cp:coreProperties>
</file>