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DPELA\21503_Ecofiscalite\Publications\Site_Web\MAJ\"/>
    </mc:Choice>
  </mc:AlternateContent>
  <xr:revisionPtr revIDLastSave="0" documentId="13_ncr:1_{0E2627A0-ECDE-41FD-8561-3C33373D8C93}" xr6:coauthVersionLast="47" xr6:coauthVersionMax="47" xr10:uidLastSave="{00000000-0000-0000-0000-000000000000}"/>
  <bookViews>
    <workbookView xWindow="0" yWindow="0" windowWidth="15360" windowHeight="16680" xr2:uid="{1A997351-C37E-42C4-9DA7-455D55B40711}"/>
  </bookViews>
  <sheets>
    <sheet name="RevenusEcofiscaux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J5" i="1"/>
  <c r="K5" i="1"/>
  <c r="L5" i="1"/>
  <c r="M5" i="1"/>
  <c r="N5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L15" i="1"/>
  <c r="M15" i="1"/>
  <c r="N15" i="1"/>
  <c r="O15" i="1"/>
  <c r="B16" i="1"/>
  <c r="B15" i="1" s="1"/>
  <c r="C16" i="1"/>
  <c r="C15" i="1" s="1"/>
  <c r="D16" i="1"/>
  <c r="D15" i="1" s="1"/>
  <c r="E16" i="1"/>
  <c r="E15" i="1" s="1"/>
  <c r="F16" i="1"/>
  <c r="F15" i="1" s="1"/>
  <c r="G16" i="1"/>
  <c r="G15" i="1" s="1"/>
  <c r="H16" i="1"/>
  <c r="H15" i="1" s="1"/>
  <c r="I16" i="1"/>
  <c r="I15" i="1" s="1"/>
  <c r="J16" i="1"/>
  <c r="J15" i="1" s="1"/>
  <c r="K16" i="1"/>
  <c r="K15" i="1" s="1"/>
  <c r="H18" i="1"/>
  <c r="J18" i="1"/>
  <c r="I19" i="1"/>
  <c r="J19" i="1"/>
  <c r="K19" i="1"/>
  <c r="L19" i="1"/>
  <c r="M19" i="1"/>
  <c r="N19" i="1"/>
  <c r="B21" i="1"/>
  <c r="B17" i="1" s="1"/>
  <c r="C21" i="1"/>
  <c r="C17" i="1" s="1"/>
  <c r="D21" i="1"/>
  <c r="D17" i="1" s="1"/>
  <c r="E21" i="1"/>
  <c r="E17" i="1" s="1"/>
  <c r="F21" i="1"/>
  <c r="F17" i="1" s="1"/>
  <c r="G21" i="1"/>
  <c r="G17" i="1" s="1"/>
  <c r="H21" i="1"/>
  <c r="I21" i="1"/>
  <c r="J21" i="1"/>
  <c r="K21" i="1"/>
  <c r="L21" i="1"/>
  <c r="M21" i="1"/>
  <c r="N21" i="1"/>
  <c r="O21" i="1"/>
  <c r="O17" i="1" s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L17" i="1" l="1"/>
  <c r="L25" i="1" s="1"/>
  <c r="I17" i="1"/>
  <c r="H17" i="1"/>
  <c r="O25" i="1"/>
  <c r="N17" i="1"/>
  <c r="M17" i="1"/>
  <c r="M25" i="1" s="1"/>
  <c r="F25" i="1"/>
  <c r="N25" i="1"/>
  <c r="K17" i="1"/>
  <c r="K25" i="1" s="1"/>
  <c r="H25" i="1"/>
  <c r="G25" i="1"/>
  <c r="C25" i="1"/>
  <c r="J17" i="1"/>
  <c r="I25" i="1"/>
  <c r="E25" i="1"/>
  <c r="D25" i="1"/>
  <c r="J25" i="1"/>
  <c r="B25" i="1"/>
</calcChain>
</file>

<file path=xl/sharedStrings.xml><?xml version="1.0" encoding="utf-8"?>
<sst xmlns="http://schemas.openxmlformats.org/spreadsheetml/2006/main" count="90" uniqueCount="42">
  <si>
    <t xml:space="preserve">
Sources : (1) Ministère des Transports et de la Mobilité durable, (2) Ministère des Finances, (3) RECYC-QUÉBEC, (4) Ministère de l'Environnement, de la lutte contre les changements climatiques, de la Faune et des Parcs.
s.o. : sans objet.
n.d. : non disponible.
P : prévision.</t>
  </si>
  <si>
    <t>TOTAL - REVENUS ÉCOFISCAUX</t>
  </si>
  <si>
    <r>
      <t xml:space="preserve">Droits annuels exigibles des titulaires d’une autorisation en milieu industriel </t>
    </r>
    <r>
      <rPr>
        <b/>
        <vertAlign val="superscript"/>
        <sz val="11"/>
        <color theme="1"/>
        <rFont val="Arial"/>
        <family val="2"/>
      </rPr>
      <t>(4)</t>
    </r>
  </si>
  <si>
    <t>n.d.</t>
  </si>
  <si>
    <t>s.o.</t>
  </si>
  <si>
    <r>
      <t xml:space="preserve">Redevances favorisant le traitement et la valorisation des sols contaminés excavés </t>
    </r>
    <r>
      <rPr>
        <b/>
        <vertAlign val="superscript"/>
        <sz val="11"/>
        <color theme="1"/>
        <rFont val="Arial"/>
        <family val="2"/>
      </rPr>
      <t>(4)</t>
    </r>
  </si>
  <si>
    <t>Qualité de l'environnement</t>
  </si>
  <si>
    <r>
      <t xml:space="preserve">Taxe sur les carburants </t>
    </r>
    <r>
      <rPr>
        <b/>
        <vertAlign val="superscript"/>
        <sz val="11"/>
        <color theme="1"/>
        <rFont val="Arial"/>
        <family val="2"/>
      </rPr>
      <t>(1)</t>
    </r>
  </si>
  <si>
    <t>s. o.</t>
  </si>
  <si>
    <r>
      <t xml:space="preserve">Système de plafonnement et d’échange de droits d’émissions  </t>
    </r>
    <r>
      <rPr>
        <b/>
        <vertAlign val="superscript"/>
        <sz val="11"/>
        <color theme="1"/>
        <rFont val="Arial"/>
        <family val="2"/>
      </rPr>
      <t>(2)</t>
    </r>
  </si>
  <si>
    <r>
      <t xml:space="preserve">Majorations de la taxe sur les  carburants  </t>
    </r>
    <r>
      <rPr>
        <b/>
        <vertAlign val="superscript"/>
        <sz val="11"/>
        <color theme="1"/>
        <rFont val="Arial"/>
        <family val="2"/>
      </rPr>
      <t>(2)</t>
    </r>
  </si>
  <si>
    <r>
      <t>Droit d’immatriculation additionnel et droit d’acquisition à l’égard des véhicules munis d’un moteur de forte cylindrée</t>
    </r>
    <r>
      <rPr>
        <b/>
        <vertAlign val="superscript"/>
        <sz val="11"/>
        <color theme="1"/>
        <rFont val="Arial"/>
        <family val="2"/>
      </rPr>
      <t xml:space="preserve"> (2)</t>
    </r>
  </si>
  <si>
    <t>Qualité de l'air et du climat</t>
  </si>
  <si>
    <r>
      <t xml:space="preserve">Contributions des automobilistes au transport en commun (30$) </t>
    </r>
    <r>
      <rPr>
        <b/>
        <vertAlign val="superscript"/>
        <sz val="11"/>
        <color theme="1"/>
        <rFont val="Arial"/>
        <family val="2"/>
      </rPr>
      <t>(1)</t>
    </r>
  </si>
  <si>
    <t>Mobilité durable</t>
  </si>
  <si>
    <r>
      <t xml:space="preserve">Responsabilité élargie des producteurs </t>
    </r>
    <r>
      <rPr>
        <b/>
        <vertAlign val="superscript"/>
        <sz val="11"/>
        <color theme="1"/>
        <rFont val="Arial"/>
        <family val="2"/>
      </rPr>
      <t>(4)</t>
    </r>
  </si>
  <si>
    <r>
      <t xml:space="preserve">Régime de compensation pour les services municipaux fournis en vue d'assurer la récupération et la valorisation des matières résiduelles </t>
    </r>
    <r>
      <rPr>
        <b/>
        <vertAlign val="superscript"/>
        <sz val="11"/>
        <color theme="1"/>
        <rFont val="Arial"/>
        <family val="2"/>
      </rPr>
      <t>(4)</t>
    </r>
  </si>
  <si>
    <r>
      <t xml:space="preserve">Redevances exigibles pour l’élimination des matières résiduelles </t>
    </r>
    <r>
      <rPr>
        <b/>
        <vertAlign val="superscript"/>
        <sz val="11"/>
        <color theme="1"/>
        <rFont val="Arial"/>
        <family val="2"/>
      </rPr>
      <t>(4)</t>
    </r>
  </si>
  <si>
    <r>
      <t>Droit spécifique sur les pneus neufs</t>
    </r>
    <r>
      <rPr>
        <b/>
        <vertAlign val="superscript"/>
        <sz val="11"/>
        <color theme="1"/>
        <rFont val="Arial"/>
        <family val="2"/>
      </rPr>
      <t xml:space="preserve"> (3)</t>
    </r>
  </si>
  <si>
    <t>Consigne publique et privée sur les bouteilles de bière et les contenants de boissons gazeuses</t>
  </si>
  <si>
    <t>Gestion des matières résiduelles</t>
  </si>
  <si>
    <r>
      <t>Redevances exigibles pour l’utilisation de l’eau</t>
    </r>
    <r>
      <rPr>
        <b/>
        <vertAlign val="superscript"/>
        <sz val="11"/>
        <color theme="1"/>
        <rFont val="Arial"/>
        <family val="2"/>
      </rPr>
      <t xml:space="preserve"> (4)</t>
    </r>
  </si>
  <si>
    <t>Gestion de l'eau</t>
  </si>
  <si>
    <r>
      <t xml:space="preserve">Régime de compensation pour l'atteinte aux milieux humides et hydriques </t>
    </r>
    <r>
      <rPr>
        <b/>
        <vertAlign val="superscript"/>
        <sz val="11"/>
        <color theme="1"/>
        <rFont val="Arial"/>
        <family val="2"/>
      </rPr>
      <t>(4)</t>
    </r>
  </si>
  <si>
    <t>Conservation de la biodiversité</t>
  </si>
  <si>
    <r>
      <t>2023-2024</t>
    </r>
    <r>
      <rPr>
        <b/>
        <vertAlign val="superscript"/>
        <sz val="11"/>
        <color theme="1"/>
        <rFont val="Arial"/>
        <family val="2"/>
      </rPr>
      <t>P</t>
    </r>
  </si>
  <si>
    <t xml:space="preserve">2022-2023 </t>
  </si>
  <si>
    <t xml:space="preserve">2021-2022 </t>
  </si>
  <si>
    <t xml:space="preserve">2020-2021 </t>
  </si>
  <si>
    <t xml:space="preserve">2019-2020 </t>
  </si>
  <si>
    <t>2018-2019</t>
  </si>
  <si>
    <t>2017-2018</t>
  </si>
  <si>
    <t>2016-2017</t>
  </si>
  <si>
    <t>2015-2016</t>
  </si>
  <si>
    <t>2014-2015</t>
  </si>
  <si>
    <t>2013-2014</t>
  </si>
  <si>
    <t>2012-2013</t>
  </si>
  <si>
    <t>2011-2012</t>
  </si>
  <si>
    <t>2010-2011</t>
  </si>
  <si>
    <t>(en millions de dollars)</t>
  </si>
  <si>
    <t>REVENUS RÉELS PROVENANT DES MESURES ÉCOFISCALES</t>
  </si>
  <si>
    <t>TABLEAU Revenus écofiscaux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</si>
</sst>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;\–#,##0"/>
    <numFmt numFmtId="166" formatCode="#,##0.0;\–#,##0.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FFFF"/>
      <name val="Aptos Narrow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164" fontId="0" fillId="0" borderId="0" xfId="0" applyNumberFormat="1"/>
    <xf numFmtId="165" fontId="3" fillId="0" borderId="0" xfId="0" applyNumberFormat="1" applyFont="1" applyAlignment="1">
      <alignment wrapText="1"/>
    </xf>
    <xf numFmtId="0" fontId="0" fillId="0" borderId="1" xfId="0" applyBorder="1" applyAlignment="1">
      <alignment horizontal="left" wrapText="1"/>
    </xf>
    <xf numFmtId="165" fontId="4" fillId="0" borderId="1" xfId="0" applyNumberFormat="1" applyFont="1" applyBorder="1" applyAlignment="1">
      <alignment horizontal="left" wrapText="1"/>
    </xf>
    <xf numFmtId="166" fontId="5" fillId="0" borderId="2" xfId="0" applyNumberFormat="1" applyFont="1" applyBorder="1" applyAlignment="1">
      <alignment wrapText="1"/>
    </xf>
    <xf numFmtId="166" fontId="3" fillId="0" borderId="0" xfId="0" applyNumberFormat="1" applyFont="1" applyAlignment="1">
      <alignment wrapText="1"/>
    </xf>
    <xf numFmtId="166" fontId="3" fillId="0" borderId="0" xfId="0" applyNumberFormat="1" applyFont="1" applyAlignment="1">
      <alignment horizontal="right" wrapText="1"/>
    </xf>
    <xf numFmtId="166" fontId="5" fillId="0" borderId="0" xfId="0" applyNumberFormat="1" applyFont="1" applyAlignment="1">
      <alignment wrapText="1"/>
    </xf>
    <xf numFmtId="0" fontId="7" fillId="0" borderId="0" xfId="0" applyFont="1" applyAlignment="1">
      <alignment horizontal="left" wrapText="1"/>
    </xf>
    <xf numFmtId="166" fontId="5" fillId="0" borderId="0" xfId="0" applyNumberFormat="1" applyFont="1" applyAlignment="1">
      <alignment horizontal="right" wrapText="1"/>
    </xf>
    <xf numFmtId="0" fontId="1" fillId="0" borderId="0" xfId="0" applyFont="1"/>
    <xf numFmtId="164" fontId="5" fillId="0" borderId="0" xfId="0" applyNumberFormat="1" applyFont="1" applyAlignment="1">
      <alignment wrapText="1"/>
    </xf>
    <xf numFmtId="166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7" fillId="0" borderId="4" xfId="0" applyFont="1" applyBorder="1" applyAlignment="1">
      <alignment horizontal="left" wrapText="1"/>
    </xf>
    <xf numFmtId="0" fontId="0" fillId="0" borderId="5" xfId="0" applyBorder="1"/>
    <xf numFmtId="0" fontId="9" fillId="0" borderId="5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wrapText="1"/>
    </xf>
    <xf numFmtId="0" fontId="9" fillId="0" borderId="0" xfId="0" applyFont="1" applyAlignment="1" applyProtection="1">
      <alignment vertical="top"/>
      <protection locked="0"/>
    </xf>
    <xf numFmtId="166" fontId="3" fillId="0" borderId="0" xfId="0" applyNumberFormat="1" applyFont="1" applyFill="1" applyAlignment="1">
      <alignment horizontal="right" wrapText="1"/>
    </xf>
    <xf numFmtId="165" fontId="3" fillId="0" borderId="0" xfId="0" applyNumberFormat="1" applyFont="1" applyFill="1" applyAlignment="1">
      <alignment wrapText="1"/>
    </xf>
    <xf numFmtId="166" fontId="3" fillId="0" borderId="0" xfId="0" applyNumberFormat="1" applyFont="1" applyFill="1" applyAlignment="1">
      <alignment wrapText="1"/>
    </xf>
    <xf numFmtId="0" fontId="0" fillId="0" borderId="0" xfId="0" applyFill="1"/>
    <xf numFmtId="166" fontId="8" fillId="0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q03gd\data03gd\DGRI\DPLA\Base_de_donnees_projet\Transport\FORT\Historique_2104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q03gd\data03gd\DGRI\DPLA\Base_de_donnees_projet\Transport\Contribution%20des%20automobilistes\Historique_CATC_2104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el_CATC"/>
      <sheetName val="Réel_Carburants"/>
    </sheetNames>
    <sheetDataSet>
      <sheetData sheetId="0" refreshError="1"/>
      <sheetData sheetId="1" refreshError="1">
        <row r="4">
          <cell r="B4">
            <v>1832.8</v>
          </cell>
          <cell r="C4">
            <v>1948.4</v>
          </cell>
          <cell r="D4">
            <v>2030.6</v>
          </cell>
          <cell r="E4">
            <v>2192.9</v>
          </cell>
          <cell r="F4">
            <v>2105.6</v>
          </cell>
          <cell r="G4">
            <v>2191</v>
          </cell>
          <cell r="H4">
            <v>2224.4</v>
          </cell>
          <cell r="I4">
            <v>2200.5500000000002</v>
          </cell>
          <cell r="J4">
            <v>2230.2399999999998</v>
          </cell>
          <cell r="K4">
            <v>2189.4499999999998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el"/>
    </sheetNames>
    <sheetDataSet>
      <sheetData sheetId="0">
        <row r="4">
          <cell r="B4">
            <v>77.2</v>
          </cell>
          <cell r="C4">
            <v>78.7</v>
          </cell>
          <cell r="D4">
            <v>79</v>
          </cell>
          <cell r="E4">
            <v>80.900000000000006</v>
          </cell>
          <cell r="F4">
            <v>81.8</v>
          </cell>
          <cell r="G4">
            <v>82.6</v>
          </cell>
          <cell r="H4">
            <v>84.1</v>
          </cell>
          <cell r="I4">
            <v>85.5</v>
          </cell>
          <cell r="J4">
            <v>85.95</v>
          </cell>
          <cell r="K4">
            <v>87.06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B5BD1-5E06-4FD8-ACEC-76504DD1D34B}">
  <dimension ref="A1:O317"/>
  <sheetViews>
    <sheetView showZeros="0" tabSelected="1" zoomScale="90" zoomScaleNormal="90" workbookViewId="0">
      <pane xSplit="1" ySplit="4" topLeftCell="B5" activePane="bottomRight" state="frozen"/>
      <selection pane="topRight" activeCell="E1" sqref="E1"/>
      <selection pane="bottomLeft" activeCell="A5" sqref="A5"/>
      <selection pane="bottomRight" activeCell="E30" sqref="E30"/>
    </sheetView>
  </sheetViews>
  <sheetFormatPr baseColWidth="10" defaultRowHeight="15" customHeight="1" x14ac:dyDescent="0.3"/>
  <cols>
    <col min="1" max="1" width="70.6640625" customWidth="1"/>
    <col min="2" max="14" width="10.6640625" bestFit="1" customWidth="1"/>
    <col min="15" max="15" width="13.33203125" customWidth="1"/>
  </cols>
  <sheetData>
    <row r="1" spans="1:15" ht="15" customHeight="1" x14ac:dyDescent="0.3">
      <c r="A1" s="24" t="s">
        <v>41</v>
      </c>
      <c r="K1" s="2"/>
      <c r="L1" s="2"/>
    </row>
    <row r="2" spans="1:15" ht="15" customHeight="1" x14ac:dyDescent="0.3">
      <c r="A2" s="23" t="s">
        <v>40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1"/>
      <c r="N2" s="20"/>
      <c r="O2" s="20"/>
    </row>
    <row r="3" spans="1:15" ht="15" customHeight="1" thickBot="1" x14ac:dyDescent="0.35">
      <c r="A3" s="19" t="s">
        <v>39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15" customHeight="1" x14ac:dyDescent="0.3">
      <c r="A4" s="17"/>
      <c r="B4" s="16" t="s">
        <v>38</v>
      </c>
      <c r="C4" s="16" t="s">
        <v>37</v>
      </c>
      <c r="D4" s="16" t="s">
        <v>36</v>
      </c>
      <c r="E4" s="16" t="s">
        <v>35</v>
      </c>
      <c r="F4" s="16" t="s">
        <v>34</v>
      </c>
      <c r="G4" s="16" t="s">
        <v>33</v>
      </c>
      <c r="H4" s="16" t="s">
        <v>32</v>
      </c>
      <c r="I4" s="16" t="s">
        <v>31</v>
      </c>
      <c r="J4" s="16" t="s">
        <v>30</v>
      </c>
      <c r="K4" s="16" t="s">
        <v>29</v>
      </c>
      <c r="L4" s="16" t="s">
        <v>28</v>
      </c>
      <c r="M4" s="16" t="s">
        <v>27</v>
      </c>
      <c r="N4" s="16" t="s">
        <v>26</v>
      </c>
      <c r="O4" s="16" t="s">
        <v>25</v>
      </c>
    </row>
    <row r="5" spans="1:15" ht="15" customHeight="1" x14ac:dyDescent="0.3">
      <c r="A5" s="10" t="s">
        <v>24</v>
      </c>
      <c r="B5" s="15" t="s">
        <v>8</v>
      </c>
      <c r="C5" s="15" t="s">
        <v>8</v>
      </c>
      <c r="D5" s="15" t="s">
        <v>8</v>
      </c>
      <c r="E5" s="15" t="s">
        <v>8</v>
      </c>
      <c r="F5" s="15" t="s">
        <v>8</v>
      </c>
      <c r="G5" s="15" t="s">
        <v>8</v>
      </c>
      <c r="H5" s="15" t="s">
        <v>8</v>
      </c>
      <c r="I5" s="14">
        <f>I6</f>
        <v>9.6999999999999993</v>
      </c>
      <c r="J5" s="14">
        <f>J6</f>
        <v>24.7</v>
      </c>
      <c r="K5" s="14">
        <f>K6</f>
        <v>20.3</v>
      </c>
      <c r="L5" s="14">
        <f>L6</f>
        <v>22.4</v>
      </c>
      <c r="M5" s="14">
        <f>M6</f>
        <v>36.4</v>
      </c>
      <c r="N5" s="14">
        <f>N6</f>
        <v>33</v>
      </c>
      <c r="O5" s="14">
        <v>37</v>
      </c>
    </row>
    <row r="6" spans="1:15" ht="15" customHeight="1" x14ac:dyDescent="0.3">
      <c r="A6" s="3" t="s">
        <v>23</v>
      </c>
      <c r="B6" s="8" t="s">
        <v>8</v>
      </c>
      <c r="C6" s="8" t="s">
        <v>8</v>
      </c>
      <c r="D6" s="8" t="s">
        <v>8</v>
      </c>
      <c r="E6" s="8" t="s">
        <v>8</v>
      </c>
      <c r="F6" s="8" t="s">
        <v>8</v>
      </c>
      <c r="G6" s="8" t="s">
        <v>8</v>
      </c>
      <c r="H6" s="8" t="s">
        <v>8</v>
      </c>
      <c r="I6" s="7">
        <v>9.6999999999999993</v>
      </c>
      <c r="J6" s="7">
        <v>24.7</v>
      </c>
      <c r="K6" s="7">
        <v>20.3</v>
      </c>
      <c r="L6" s="7">
        <v>22.4</v>
      </c>
      <c r="M6" s="7">
        <v>36.4</v>
      </c>
      <c r="N6" s="7">
        <v>33</v>
      </c>
      <c r="O6" s="7">
        <v>37</v>
      </c>
    </row>
    <row r="7" spans="1:15" ht="15" customHeight="1" x14ac:dyDescent="0.3">
      <c r="A7" s="10" t="s">
        <v>22</v>
      </c>
      <c r="B7" s="11">
        <f>B8</f>
        <v>2.9</v>
      </c>
      <c r="C7" s="11">
        <f>C8</f>
        <v>3.1</v>
      </c>
      <c r="D7" s="11">
        <f>D8</f>
        <v>3.1</v>
      </c>
      <c r="E7" s="11">
        <f>E8</f>
        <v>3</v>
      </c>
      <c r="F7" s="11">
        <f>F8</f>
        <v>3.1</v>
      </c>
      <c r="G7" s="11">
        <f>G8</f>
        <v>3.1</v>
      </c>
      <c r="H7" s="11">
        <f>H8</f>
        <v>3</v>
      </c>
      <c r="I7" s="11">
        <f>I8</f>
        <v>3.3</v>
      </c>
      <c r="J7" s="11">
        <f>J8</f>
        <v>3.2</v>
      </c>
      <c r="K7" s="11">
        <f>K8</f>
        <v>3</v>
      </c>
      <c r="L7" s="11">
        <f>L8</f>
        <v>3</v>
      </c>
      <c r="M7" s="11">
        <f>M8</f>
        <v>2.9</v>
      </c>
      <c r="N7" s="11">
        <f>N8</f>
        <v>3.3</v>
      </c>
      <c r="O7" s="11">
        <f>O8</f>
        <v>3.9</v>
      </c>
    </row>
    <row r="8" spans="1:15" ht="15" customHeight="1" x14ac:dyDescent="0.3">
      <c r="A8" s="3" t="s">
        <v>21</v>
      </c>
      <c r="B8" s="7">
        <v>2.9</v>
      </c>
      <c r="C8" s="7">
        <v>3.1</v>
      </c>
      <c r="D8" s="7">
        <v>3.1</v>
      </c>
      <c r="E8" s="7">
        <v>3</v>
      </c>
      <c r="F8" s="7">
        <v>3.1</v>
      </c>
      <c r="G8" s="7">
        <v>3.1</v>
      </c>
      <c r="H8" s="7">
        <v>3</v>
      </c>
      <c r="I8" s="7">
        <v>3.3</v>
      </c>
      <c r="J8" s="7">
        <v>3.2</v>
      </c>
      <c r="K8" s="7">
        <v>3</v>
      </c>
      <c r="L8" s="7">
        <v>3</v>
      </c>
      <c r="M8" s="7">
        <v>2.9</v>
      </c>
      <c r="N8" s="7">
        <v>3.3</v>
      </c>
      <c r="O8" s="7">
        <v>3.9</v>
      </c>
    </row>
    <row r="9" spans="1:15" s="12" customFormat="1" ht="15" customHeight="1" x14ac:dyDescent="0.3">
      <c r="A9" s="10" t="s">
        <v>20</v>
      </c>
      <c r="B9" s="13">
        <f>B11+B12</f>
        <v>108.19999999999999</v>
      </c>
      <c r="C9" s="13">
        <f>C11+C12</f>
        <v>138.80000000000001</v>
      </c>
      <c r="D9" s="9">
        <f>D11+D12+D13</f>
        <v>260.39999999999998</v>
      </c>
      <c r="E9" s="9">
        <f>E11+E12+E13+E14</f>
        <v>347</v>
      </c>
      <c r="F9" s="9">
        <f>F11+F12+F13+F14</f>
        <v>344.8</v>
      </c>
      <c r="G9" s="9">
        <f>G11+G12+G13+G14</f>
        <v>327.10000000000002</v>
      </c>
      <c r="H9" s="9">
        <f>H11+H12+H13+H14</f>
        <v>344.9</v>
      </c>
      <c r="I9" s="9">
        <f>I14+I13+I12+I11</f>
        <v>350.84</v>
      </c>
      <c r="J9" s="9">
        <f>J11+J12+J13+J14</f>
        <v>364.40000000000003</v>
      </c>
      <c r="K9" s="9">
        <f>K11+K12+K13+K14</f>
        <v>400.90000000000003</v>
      </c>
      <c r="L9" s="9">
        <f>L11+L12+L13+L14</f>
        <v>429.4</v>
      </c>
      <c r="M9" s="9">
        <f>M11+M12+M13+M14</f>
        <v>412.09999999999997</v>
      </c>
      <c r="N9" s="9">
        <f>N11+N12+N13+N14</f>
        <v>459.34</v>
      </c>
      <c r="O9" s="9">
        <f>O11+O12+O13</f>
        <v>434</v>
      </c>
    </row>
    <row r="10" spans="1:15" ht="15" customHeight="1" x14ac:dyDescent="0.3">
      <c r="A10" s="3" t="s">
        <v>19</v>
      </c>
      <c r="B10" s="8" t="s">
        <v>4</v>
      </c>
      <c r="C10" s="8" t="s">
        <v>4</v>
      </c>
      <c r="D10" s="8" t="s">
        <v>4</v>
      </c>
      <c r="E10" s="8" t="s">
        <v>4</v>
      </c>
      <c r="F10" s="8" t="s">
        <v>4</v>
      </c>
      <c r="G10" s="8" t="s">
        <v>4</v>
      </c>
      <c r="H10" s="8" t="s">
        <v>4</v>
      </c>
      <c r="I10" s="8" t="s">
        <v>4</v>
      </c>
      <c r="J10" s="8" t="s">
        <v>4</v>
      </c>
      <c r="K10" s="8" t="s">
        <v>4</v>
      </c>
      <c r="L10" s="8" t="s">
        <v>4</v>
      </c>
      <c r="M10" s="8" t="s">
        <v>4</v>
      </c>
      <c r="N10" s="8" t="s">
        <v>4</v>
      </c>
      <c r="O10" s="8" t="s">
        <v>4</v>
      </c>
    </row>
    <row r="11" spans="1:15" ht="15" customHeight="1" x14ac:dyDescent="0.3">
      <c r="A11" s="3" t="s">
        <v>18</v>
      </c>
      <c r="B11" s="7">
        <v>23.1</v>
      </c>
      <c r="C11" s="7">
        <v>23.5</v>
      </c>
      <c r="D11" s="7">
        <v>22.7</v>
      </c>
      <c r="E11" s="7">
        <v>23.7</v>
      </c>
      <c r="F11" s="7">
        <v>24.3</v>
      </c>
      <c r="G11" s="7">
        <v>24.6</v>
      </c>
      <c r="H11" s="7">
        <v>25.2</v>
      </c>
      <c r="I11" s="7">
        <v>26.5</v>
      </c>
      <c r="J11" s="7">
        <v>26.7</v>
      </c>
      <c r="K11" s="7">
        <v>26.3</v>
      </c>
      <c r="L11" s="7">
        <v>25.4</v>
      </c>
      <c r="M11" s="7">
        <v>26.2</v>
      </c>
      <c r="N11" s="7">
        <v>24.6</v>
      </c>
      <c r="O11" s="7">
        <v>32.700000000000003</v>
      </c>
    </row>
    <row r="12" spans="1:15" ht="15" customHeight="1" x14ac:dyDescent="0.3">
      <c r="A12" s="3" t="s">
        <v>17</v>
      </c>
      <c r="B12" s="7">
        <v>85.1</v>
      </c>
      <c r="C12" s="7">
        <v>115.3</v>
      </c>
      <c r="D12" s="7">
        <v>112.8</v>
      </c>
      <c r="E12" s="7">
        <v>115.9</v>
      </c>
      <c r="F12" s="7">
        <v>111.7</v>
      </c>
      <c r="G12" s="7">
        <v>112.5</v>
      </c>
      <c r="H12" s="7">
        <v>128.6</v>
      </c>
      <c r="I12" s="7">
        <v>126</v>
      </c>
      <c r="J12" s="7">
        <v>123</v>
      </c>
      <c r="K12" s="7">
        <v>133.69999999999999</v>
      </c>
      <c r="L12" s="7">
        <v>134.69999999999999</v>
      </c>
      <c r="M12" s="7">
        <v>137.69999999999999</v>
      </c>
      <c r="N12" s="7">
        <v>148</v>
      </c>
      <c r="O12" s="7">
        <v>165.3</v>
      </c>
    </row>
    <row r="13" spans="1:15" ht="29.25" customHeight="1" x14ac:dyDescent="0.3">
      <c r="A13" s="3" t="s">
        <v>16</v>
      </c>
      <c r="B13" s="8" t="s">
        <v>3</v>
      </c>
      <c r="C13" s="8" t="s">
        <v>3</v>
      </c>
      <c r="D13" s="7">
        <v>124.9</v>
      </c>
      <c r="E13" s="7">
        <v>132.30000000000001</v>
      </c>
      <c r="F13" s="7">
        <v>135.6</v>
      </c>
      <c r="G13" s="7">
        <v>135.9</v>
      </c>
      <c r="H13" s="7">
        <v>143.1</v>
      </c>
      <c r="I13" s="7">
        <v>141.63999999999999</v>
      </c>
      <c r="J13" s="7">
        <v>157.4</v>
      </c>
      <c r="K13" s="7">
        <v>186.3</v>
      </c>
      <c r="L13" s="8">
        <v>211.7</v>
      </c>
      <c r="M13" s="8">
        <v>191.3</v>
      </c>
      <c r="N13" s="8">
        <v>214.94</v>
      </c>
      <c r="O13" s="8">
        <v>236</v>
      </c>
    </row>
    <row r="14" spans="1:15" ht="15" customHeight="1" x14ac:dyDescent="0.3">
      <c r="A14" s="3" t="s">
        <v>15</v>
      </c>
      <c r="B14" s="8" t="s">
        <v>3</v>
      </c>
      <c r="C14" s="8" t="s">
        <v>3</v>
      </c>
      <c r="D14" s="8" t="s">
        <v>3</v>
      </c>
      <c r="E14" s="7">
        <v>75.099999999999994</v>
      </c>
      <c r="F14" s="7">
        <v>73.2</v>
      </c>
      <c r="G14" s="7">
        <v>54.1</v>
      </c>
      <c r="H14" s="7">
        <v>48</v>
      </c>
      <c r="I14" s="7">
        <v>56.7</v>
      </c>
      <c r="J14" s="7">
        <v>57.3</v>
      </c>
      <c r="K14" s="8">
        <v>54.6</v>
      </c>
      <c r="L14" s="8">
        <v>57.6</v>
      </c>
      <c r="M14" s="8">
        <v>56.9</v>
      </c>
      <c r="N14" s="8">
        <v>71.8</v>
      </c>
      <c r="O14" s="25" t="s">
        <v>3</v>
      </c>
    </row>
    <row r="15" spans="1:15" ht="15" customHeight="1" x14ac:dyDescent="0.3">
      <c r="A15" s="10" t="s">
        <v>14</v>
      </c>
      <c r="B15" s="11">
        <f>B16</f>
        <v>77.2</v>
      </c>
      <c r="C15" s="11">
        <f>C16</f>
        <v>78.7</v>
      </c>
      <c r="D15" s="11">
        <f>D16</f>
        <v>79</v>
      </c>
      <c r="E15" s="11">
        <f>E16</f>
        <v>80.900000000000006</v>
      </c>
      <c r="F15" s="11">
        <f>F16</f>
        <v>81.8</v>
      </c>
      <c r="G15" s="11">
        <f>G16</f>
        <v>82.6</v>
      </c>
      <c r="H15" s="11">
        <f>H16</f>
        <v>84.1</v>
      </c>
      <c r="I15" s="9">
        <f>I16</f>
        <v>85.5</v>
      </c>
      <c r="J15" s="9">
        <f>J16</f>
        <v>85.95</v>
      </c>
      <c r="K15" s="9">
        <f>K16</f>
        <v>87.06</v>
      </c>
      <c r="L15" s="9">
        <f>L16</f>
        <v>88.1</v>
      </c>
      <c r="M15" s="9">
        <f>M16</f>
        <v>90</v>
      </c>
      <c r="N15" s="9">
        <f>N16</f>
        <v>85.3</v>
      </c>
      <c r="O15" s="9">
        <f>O16</f>
        <v>92.9</v>
      </c>
    </row>
    <row r="16" spans="1:15" ht="16.8" x14ac:dyDescent="0.3">
      <c r="A16" s="3" t="s">
        <v>13</v>
      </c>
      <c r="B16" s="7">
        <f>[2]Réel!B$4</f>
        <v>77.2</v>
      </c>
      <c r="C16" s="7">
        <f>[2]Réel!C$4</f>
        <v>78.7</v>
      </c>
      <c r="D16" s="7">
        <f>[2]Réel!D$4</f>
        <v>79</v>
      </c>
      <c r="E16" s="7">
        <f>[2]Réel!E$4</f>
        <v>80.900000000000006</v>
      </c>
      <c r="F16" s="7">
        <f>[2]Réel!F$4</f>
        <v>81.8</v>
      </c>
      <c r="G16" s="7">
        <f>[2]Réel!G$4</f>
        <v>82.6</v>
      </c>
      <c r="H16" s="7">
        <f>[2]Réel!H$4</f>
        <v>84.1</v>
      </c>
      <c r="I16" s="7">
        <f>[2]Réel!I$4</f>
        <v>85.5</v>
      </c>
      <c r="J16" s="7">
        <f>[2]Réel!J$4</f>
        <v>85.95</v>
      </c>
      <c r="K16" s="7">
        <f>[2]Réel!K$4</f>
        <v>87.06</v>
      </c>
      <c r="L16" s="7">
        <v>88.1</v>
      </c>
      <c r="M16" s="7">
        <v>90</v>
      </c>
      <c r="N16" s="7">
        <v>85.3</v>
      </c>
      <c r="O16" s="7">
        <v>92.9</v>
      </c>
    </row>
    <row r="17" spans="1:15" ht="14.4" x14ac:dyDescent="0.3">
      <c r="A17" s="10" t="s">
        <v>12</v>
      </c>
      <c r="B17" s="9">
        <f>B18+B19+B21</f>
        <v>1985.5450000000001</v>
      </c>
      <c r="C17" s="9">
        <f>C18+C19+C21</f>
        <v>2112.8330000000001</v>
      </c>
      <c r="D17" s="9">
        <f>D18+D19+D21</f>
        <v>2199.5498710000002</v>
      </c>
      <c r="E17" s="9">
        <f>E18+E19+E20+E21</f>
        <v>2422.12835</v>
      </c>
      <c r="F17" s="9">
        <f>F18+F19+F20+F21</f>
        <v>2552.5032579999997</v>
      </c>
      <c r="G17" s="9">
        <f>G18+G19+G20+G21</f>
        <v>3224.0043349999996</v>
      </c>
      <c r="H17" s="9">
        <f>H18+H19+H20+H21</f>
        <v>2687.1797449999999</v>
      </c>
      <c r="I17" s="9">
        <f>I18+I19+I20+I21</f>
        <v>3198.5566349999999</v>
      </c>
      <c r="J17" s="9">
        <f>J18+J19+J20+J21</f>
        <v>3298.6572809999998</v>
      </c>
      <c r="K17" s="9">
        <f>K18+K19+K20+K21</f>
        <v>3400.5561659999994</v>
      </c>
      <c r="L17" s="9">
        <f>L18+L19+L20+L21</f>
        <v>2750.1513930000001</v>
      </c>
      <c r="M17" s="9">
        <f>M18+M19+M20+M21</f>
        <v>3591.5124387999999</v>
      </c>
      <c r="N17" s="9">
        <f>N18+N19+N20+N21</f>
        <v>3607.0464139999999</v>
      </c>
      <c r="O17" s="9">
        <f>O18+O19+O20+O21</f>
        <v>3913.7763139999997</v>
      </c>
    </row>
    <row r="18" spans="1:15" s="28" customFormat="1" ht="13.95" customHeight="1" x14ac:dyDescent="0.3">
      <c r="A18" s="26" t="s">
        <v>11</v>
      </c>
      <c r="B18" s="27">
        <v>62.145000000000003</v>
      </c>
      <c r="C18" s="27">
        <v>66.433000000000007</v>
      </c>
      <c r="D18" s="27">
        <v>70.436000000000007</v>
      </c>
      <c r="E18" s="27">
        <v>73.436000000000007</v>
      </c>
      <c r="F18" s="27">
        <v>74.736000000000004</v>
      </c>
      <c r="G18" s="27">
        <v>75.55</v>
      </c>
      <c r="H18" s="27">
        <f>93.8+9</f>
        <v>102.8</v>
      </c>
      <c r="I18" s="27">
        <v>122.149697</v>
      </c>
      <c r="J18" s="27">
        <f>118.602979</f>
        <v>118.602979</v>
      </c>
      <c r="K18" s="27">
        <v>115.713475</v>
      </c>
      <c r="L18" s="27">
        <v>134.294657</v>
      </c>
      <c r="M18" s="27">
        <v>127.93954600000001</v>
      </c>
      <c r="N18" s="27">
        <v>118.44109400000001</v>
      </c>
      <c r="O18" s="27">
        <v>133.591522</v>
      </c>
    </row>
    <row r="19" spans="1:15" s="28" customFormat="1" ht="16.8" x14ac:dyDescent="0.3">
      <c r="A19" s="26" t="s">
        <v>10</v>
      </c>
      <c r="B19" s="27">
        <v>90.6</v>
      </c>
      <c r="C19" s="27">
        <v>98</v>
      </c>
      <c r="D19" s="27">
        <v>99.2</v>
      </c>
      <c r="E19" s="27">
        <v>101.3</v>
      </c>
      <c r="F19" s="27">
        <v>96.2</v>
      </c>
      <c r="G19" s="27">
        <v>100</v>
      </c>
      <c r="H19" s="27">
        <v>95.3</v>
      </c>
      <c r="I19" s="27">
        <f>90.9+1.2</f>
        <v>92.100000000000009</v>
      </c>
      <c r="J19" s="27">
        <f>96.7+1.5</f>
        <v>98.2</v>
      </c>
      <c r="K19" s="29">
        <f>98.7+1.4</f>
        <v>100.10000000000001</v>
      </c>
      <c r="L19" s="27">
        <f>76+1.4</f>
        <v>77.400000000000006</v>
      </c>
      <c r="M19" s="27">
        <f>89.4486767+1.4182761</f>
        <v>90.866952799999993</v>
      </c>
      <c r="N19" s="27">
        <f>80 +1.3</f>
        <v>81.3</v>
      </c>
      <c r="O19" s="27">
        <v>94.6</v>
      </c>
    </row>
    <row r="20" spans="1:15" s="28" customFormat="1" ht="16.8" x14ac:dyDescent="0.3">
      <c r="A20" s="26" t="s">
        <v>9</v>
      </c>
      <c r="B20" s="25" t="s">
        <v>8</v>
      </c>
      <c r="C20" s="25" t="s">
        <v>8</v>
      </c>
      <c r="D20" s="25" t="s">
        <v>8</v>
      </c>
      <c r="E20" s="27">
        <v>55.8</v>
      </c>
      <c r="F20" s="27">
        <v>277.2</v>
      </c>
      <c r="G20" s="27">
        <v>858.5</v>
      </c>
      <c r="H20" s="27">
        <v>266</v>
      </c>
      <c r="I20" s="27">
        <v>785</v>
      </c>
      <c r="J20" s="27">
        <v>853.1</v>
      </c>
      <c r="K20" s="27">
        <v>996.7</v>
      </c>
      <c r="L20" s="27">
        <v>636.1</v>
      </c>
      <c r="M20" s="27">
        <v>1299.0999999999999</v>
      </c>
      <c r="N20" s="27">
        <v>1267</v>
      </c>
      <c r="O20" s="27">
        <v>1549.3</v>
      </c>
    </row>
    <row r="21" spans="1:15" s="28" customFormat="1" ht="16.8" x14ac:dyDescent="0.3">
      <c r="A21" s="26" t="s">
        <v>7</v>
      </c>
      <c r="B21" s="27">
        <f>[1]Réel_Carburants!B$4</f>
        <v>1832.8</v>
      </c>
      <c r="C21" s="27">
        <f>[1]Réel_Carburants!C$4</f>
        <v>1948.4</v>
      </c>
      <c r="D21" s="27">
        <f>[1]Réel_Carburants!D$4-0.686129</f>
        <v>2029.913871</v>
      </c>
      <c r="E21" s="27">
        <f>[1]Réel_Carburants!E$4-1.30765</f>
        <v>2191.5923499999999</v>
      </c>
      <c r="F21" s="27">
        <f>[1]Réel_Carburants!F$4-1.232742</f>
        <v>2104.3672579999998</v>
      </c>
      <c r="G21" s="27">
        <f>[1]Réel_Carburants!G$4-1.045665</f>
        <v>2189.9543349999999</v>
      </c>
      <c r="H21" s="27">
        <f>[1]Réel_Carburants!H$4-1.320255</f>
        <v>2223.079745</v>
      </c>
      <c r="I21" s="27">
        <f>[1]Réel_Carburants!I$4-1.243062</f>
        <v>2199.3069380000002</v>
      </c>
      <c r="J21" s="27">
        <f>[1]Réel_Carburants!J$4-1.485698</f>
        <v>2228.7543019999998</v>
      </c>
      <c r="K21" s="27">
        <f>[1]Réel_Carburants!K$4-1.407309</f>
        <v>2188.0426909999996</v>
      </c>
      <c r="L21" s="27">
        <f>1903.8-1.443264</f>
        <v>1902.356736</v>
      </c>
      <c r="M21" s="27">
        <f>2075.1-1.49406</f>
        <v>2073.6059399999999</v>
      </c>
      <c r="N21" s="27">
        <f>2141.6-1.29468</f>
        <v>2140.3053199999999</v>
      </c>
      <c r="O21" s="27">
        <f>2137.6-1.315208</f>
        <v>2136.2847919999999</v>
      </c>
    </row>
    <row r="22" spans="1:15" ht="14.4" x14ac:dyDescent="0.3">
      <c r="A22" s="10" t="s">
        <v>6</v>
      </c>
      <c r="B22" s="9">
        <f>B24</f>
        <v>1.2</v>
      </c>
      <c r="C22" s="9">
        <f>C24</f>
        <v>1.2</v>
      </c>
      <c r="D22" s="9">
        <f>D24</f>
        <v>1.2</v>
      </c>
      <c r="E22" s="9">
        <f>E24</f>
        <v>1.5</v>
      </c>
      <c r="F22" s="9">
        <f>F24</f>
        <v>2.5</v>
      </c>
      <c r="G22" s="9">
        <f>G24</f>
        <v>3.2</v>
      </c>
      <c r="H22" s="9">
        <f>H24</f>
        <v>3.8</v>
      </c>
      <c r="I22" s="9">
        <f>I24</f>
        <v>4.3</v>
      </c>
      <c r="J22" s="9">
        <f>J24</f>
        <v>4.5</v>
      </c>
      <c r="K22" s="9">
        <f>K24</f>
        <v>5.0999999999999996</v>
      </c>
      <c r="L22" s="9">
        <f>L24</f>
        <v>6</v>
      </c>
      <c r="M22" s="9">
        <f>M24</f>
        <v>6.1</v>
      </c>
      <c r="N22" s="9">
        <f>N24</f>
        <v>6</v>
      </c>
      <c r="O22" s="9">
        <f>O24</f>
        <v>8.5</v>
      </c>
    </row>
    <row r="23" spans="1:15" ht="16.8" x14ac:dyDescent="0.3">
      <c r="A23" s="3" t="s">
        <v>5</v>
      </c>
      <c r="B23" s="8" t="s">
        <v>4</v>
      </c>
      <c r="C23" s="8" t="s">
        <v>4</v>
      </c>
      <c r="D23" s="8" t="s">
        <v>4</v>
      </c>
      <c r="E23" s="8" t="s">
        <v>4</v>
      </c>
      <c r="F23" s="8" t="s">
        <v>4</v>
      </c>
      <c r="G23" s="8" t="s">
        <v>4</v>
      </c>
      <c r="H23" s="8" t="s">
        <v>4</v>
      </c>
      <c r="I23" s="8" t="s">
        <v>4</v>
      </c>
      <c r="J23" s="8" t="s">
        <v>4</v>
      </c>
      <c r="K23" s="8" t="s">
        <v>4</v>
      </c>
      <c r="L23" s="8" t="s">
        <v>4</v>
      </c>
      <c r="M23" s="8" t="s">
        <v>4</v>
      </c>
      <c r="N23" s="8" t="s">
        <v>4</v>
      </c>
      <c r="O23" s="8" t="s">
        <v>3</v>
      </c>
    </row>
    <row r="24" spans="1:15" ht="16.8" x14ac:dyDescent="0.3">
      <c r="A24" s="3" t="s">
        <v>2</v>
      </c>
      <c r="B24" s="7">
        <v>1.2</v>
      </c>
      <c r="C24" s="7">
        <v>1.2</v>
      </c>
      <c r="D24" s="7">
        <v>1.2</v>
      </c>
      <c r="E24" s="7">
        <v>1.5</v>
      </c>
      <c r="F24" s="7">
        <v>2.5</v>
      </c>
      <c r="G24" s="7">
        <v>3.2</v>
      </c>
      <c r="H24" s="7">
        <v>3.8</v>
      </c>
      <c r="I24" s="7">
        <v>4.3</v>
      </c>
      <c r="J24" s="7">
        <v>4.5</v>
      </c>
      <c r="K24" s="7">
        <v>5.0999999999999996</v>
      </c>
      <c r="L24" s="7">
        <v>6</v>
      </c>
      <c r="M24" s="7">
        <v>6.1</v>
      </c>
      <c r="N24" s="7">
        <v>6</v>
      </c>
      <c r="O24" s="7">
        <v>8.5</v>
      </c>
    </row>
    <row r="25" spans="1:15" thickBot="1" x14ac:dyDescent="0.35">
      <c r="A25" s="6" t="s">
        <v>1</v>
      </c>
      <c r="B25" s="6">
        <f>B7+B9+B15+B17+B22</f>
        <v>2175.0450000000001</v>
      </c>
      <c r="C25" s="6">
        <f>C7+C9+C15+C17+C22</f>
        <v>2334.6329999999998</v>
      </c>
      <c r="D25" s="6">
        <f>D7+D9+D15+D17+D22</f>
        <v>2543.249871</v>
      </c>
      <c r="E25" s="6">
        <f>E7+E9+E15+E17+E22</f>
        <v>2854.52835</v>
      </c>
      <c r="F25" s="6">
        <f>F7+F9+F15+F17+F22</f>
        <v>2984.7032579999996</v>
      </c>
      <c r="G25" s="6">
        <f>G7+G9+G15+G17+G22</f>
        <v>3640.0043349999996</v>
      </c>
      <c r="H25" s="6">
        <f>H7+H9+H15+H17+H22</f>
        <v>3122.9797450000001</v>
      </c>
      <c r="I25" s="6">
        <f>I5+I7+I9+I15+I17+I22</f>
        <v>3652.1966350000002</v>
      </c>
      <c r="J25" s="6">
        <f>J5+J7+J9+J15+J17+J22</f>
        <v>3781.4072809999998</v>
      </c>
      <c r="K25" s="6">
        <f>K5+K7+K9+K15+K17+K22</f>
        <v>3916.9161659999995</v>
      </c>
      <c r="L25" s="6">
        <f>L5+L7+L9+L15+L17+L22</f>
        <v>3299.0513930000002</v>
      </c>
      <c r="M25" s="6">
        <f>M5+M7+M9+M15+M17+M22</f>
        <v>4139.0124388000004</v>
      </c>
      <c r="N25" s="6">
        <f>N5+N7+N9+N15+N17+N22</f>
        <v>4193.986414</v>
      </c>
      <c r="O25" s="6">
        <f>O5+O7+O9+O15+O17+O22</f>
        <v>4490.0763139999999</v>
      </c>
    </row>
    <row r="26" spans="1:15" ht="51" customHeight="1" x14ac:dyDescent="0.3">
      <c r="A26" s="5" t="s">
        <v>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ht="14.4" x14ac:dyDescent="0.3">
      <c r="A27" s="3"/>
    </row>
    <row r="28" spans="1:15" ht="14.4" x14ac:dyDescent="0.3">
      <c r="A28" s="3"/>
    </row>
    <row r="29" spans="1:15" ht="14.4" x14ac:dyDescent="0.3">
      <c r="A29" s="3"/>
    </row>
    <row r="31" spans="1:15" ht="15" customHeight="1" x14ac:dyDescent="0.3">
      <c r="M31" s="2"/>
    </row>
    <row r="317" spans="1:1" ht="15" customHeight="1" x14ac:dyDescent="0.3">
      <c r="A317" s="1"/>
    </row>
  </sheetData>
  <mergeCells count="3">
    <mergeCell ref="A2:L2"/>
    <mergeCell ref="A3:O3"/>
    <mergeCell ref="A26:O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RevenusEcofiscaux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Prunet, Henricke</dc:creator>
  <cp:lastModifiedBy>Prunet, Henricke</cp:lastModifiedBy>
  <dcterms:created xsi:type="dcterms:W3CDTF">2024-12-12T16:07:31Z</dcterms:created>
  <dcterms:modified xsi:type="dcterms:W3CDTF">2024-12-12T16:15:42Z</dcterms:modified>
</cp:coreProperties>
</file>