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hqgouvqc-my.sharepoint.com/personal/richimon_ano_shq_gouv_qc_ca/Documents/Bureau/"/>
    </mc:Choice>
  </mc:AlternateContent>
  <xr:revisionPtr revIDLastSave="0" documentId="8_{19232F10-F035-44DA-925F-25DBBC52BEE9}" xr6:coauthVersionLast="47" xr6:coauthVersionMax="47" xr10:uidLastSave="{00000000-0000-0000-0000-000000000000}"/>
  <bookViews>
    <workbookView xWindow="28680" yWindow="-120" windowWidth="19440" windowHeight="13920" firstSheet="4" activeTab="7" xr2:uid="{00000000-000D-0000-FFFF-FFFF00000000}"/>
  </bookViews>
  <sheets>
    <sheet name="Généralités" sheetId="1" state="hidden" r:id="rId1"/>
    <sheet name="Instructions" sheetId="23" r:id="rId2"/>
    <sheet name="Table des matières" sheetId="2" r:id="rId3"/>
    <sheet name="Page titre" sheetId="4" r:id="rId4"/>
    <sheet name="Ventilation revenus de loyer" sheetId="21" r:id="rId5"/>
    <sheet name="Prévision budget ACL-LAQ-AR" sheetId="6" r:id="rId6"/>
    <sheet name="TAB Description postes &amp; Normes" sheetId="8" state="hidden" r:id="rId7"/>
    <sheet name="Tableau de bord" sheetId="19" r:id="rId8"/>
  </sheets>
  <definedNames>
    <definedName name="AnFinProjet">'Page titre'!$A$15</definedName>
    <definedName name="AnVersionLMM">#REF!</definedName>
    <definedName name="choix">#REF!</definedName>
    <definedName name="DateDebExo">'Page titre'!$A$22</definedName>
    <definedName name="DateFinExo">'Page titre'!$A$24</definedName>
    <definedName name="DateVersionCS">#REF!</definedName>
    <definedName name="_xlnm.Print_Titles" localSheetId="5">'Prévision budget ACL-LAQ-AR'!$2:$4</definedName>
    <definedName name="_xlnm.Print_Titles" localSheetId="2">'Table des matières'!$1:$4</definedName>
    <definedName name="_xlnm.Print_Titles" localSheetId="4">'Ventilation revenus de loyer'!$2:$12</definedName>
    <definedName name="limiteInfLE">#REF!</definedName>
    <definedName name="limiteSupLE">#REF!</definedName>
    <definedName name="Liste_DépensesCopropriété">Généralités!$I$2:$I$32</definedName>
    <definedName name="liste_typologie">Généralités!$C$2:$C$9</definedName>
    <definedName name="liste_volet">Généralités!$B$2:$B$6</definedName>
    <definedName name="listeMdf">Généralités!$G$2:$G$15</definedName>
    <definedName name="ListeNoPoste">'TAB Description postes &amp; Normes'!$C$3:$C$88</definedName>
    <definedName name="listePSL">Généralités!$A$2:$A$8</definedName>
    <definedName name="ListeServices">Généralités!$F$2:$F$12</definedName>
    <definedName name="listeUtilisationReserves">Généralités!$H$2:$H$8</definedName>
    <definedName name="MajVolet1ZC">#REF!</definedName>
    <definedName name="MajVolet2">#REF!</definedName>
    <definedName name="MajVolet3">#REF!</definedName>
    <definedName name="MDF_Principal">'Page titre'!$E$43</definedName>
    <definedName name="MDF_projet">'Page titre'!$M$43</definedName>
    <definedName name="NomORG">'Page titre'!$E$37</definedName>
    <definedName name="NomProjet">'Page titre'!$E$38</definedName>
    <definedName name="NoOrg">'Page titre'!$O$36</definedName>
    <definedName name="NoProjet">'Page titre'!$O$37</definedName>
    <definedName name="PageInstructions">#REF!</definedName>
    <definedName name="Print_Area" localSheetId="1">Instructions!$A$2:$J$26</definedName>
    <definedName name="Print_Area" localSheetId="3">'Page titre'!$A$1:$R$50</definedName>
    <definedName name="Print_Area" localSheetId="5">'Prévision budget ACL-LAQ-AR'!$B$1:$T$248</definedName>
    <definedName name="RabaisMTotal">'Ventilation revenus de loyer'!$S$242</definedName>
    <definedName name="RevPotLoyerTotal">'Ventilation revenus de loyer'!$S$239</definedName>
    <definedName name="TAB_LMM">#REF!</definedName>
    <definedName name="Tab_LMR">#REF!</definedName>
    <definedName name="TabDescriptionNormes">'TAB Description postes &amp; Normes'!$C$2:$I$97</definedName>
    <definedName name="TabFraisCopropriété">#REF!</definedName>
    <definedName name="TypeOrg">'Page titre'!$E$36</definedName>
    <definedName name="Version">'Page titre'!#REF!</definedName>
    <definedName name="Volet">'Page titre'!$O$44</definedName>
    <definedName name="_xlnm.Print_Area" localSheetId="3">'Page titre'!$A$1:$R$50</definedName>
    <definedName name="_xlnm.Print_Area" localSheetId="5">'Prévision budget ACL-LAQ-AR'!$B$2:$V$267</definedName>
    <definedName name="_xlnm.Print_Area" localSheetId="7">'Tableau de bord'!$A$2:$BH$35</definedName>
    <definedName name="_xlnm.Print_Area" localSheetId="4">'Ventilation revenus de loyer'!$A$2:$AI$232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 i="21" l="1"/>
  <c r="AD15" i="21"/>
  <c r="AD16"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C14" i="21"/>
  <c r="AC15" i="21"/>
  <c r="AC16"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F3" i="6"/>
  <c r="P248" i="6"/>
  <c r="T237" i="6"/>
  <c r="T241" i="6"/>
  <c r="L241" i="6"/>
  <c r="N241" i="6"/>
  <c r="L237" i="6"/>
  <c r="N237" i="6"/>
  <c r="T233" i="6"/>
  <c r="L233" i="6"/>
  <c r="N233" i="6"/>
  <c r="T226" i="6"/>
  <c r="T99" i="6"/>
  <c r="L245" i="6" l="1"/>
  <c r="AD13" i="21" l="1"/>
  <c r="AC13" i="21"/>
  <c r="T223" i="6"/>
  <c r="L223" i="6"/>
  <c r="N223" i="6"/>
  <c r="P240" i="6"/>
  <c r="P241" i="6" s="1"/>
  <c r="P239" i="6"/>
  <c r="P236" i="6"/>
  <c r="P237" i="6" s="1"/>
  <c r="P235" i="6"/>
  <c r="P232" i="6"/>
  <c r="P231" i="6"/>
  <c r="P225" i="6"/>
  <c r="P222" i="6"/>
  <c r="P221" i="6"/>
  <c r="P220" i="6"/>
  <c r="P219" i="6"/>
  <c r="P215" i="6"/>
  <c r="P214" i="6"/>
  <c r="P213" i="6"/>
  <c r="P209" i="6"/>
  <c r="P208" i="6"/>
  <c r="P207" i="6"/>
  <c r="P206" i="6"/>
  <c r="P205" i="6"/>
  <c r="P204" i="6"/>
  <c r="P199" i="6"/>
  <c r="P198" i="6"/>
  <c r="P197" i="6"/>
  <c r="P196" i="6"/>
  <c r="P174" i="6"/>
  <c r="P173" i="6"/>
  <c r="P172" i="6"/>
  <c r="P168" i="6"/>
  <c r="P167" i="6"/>
  <c r="P169" i="6" s="1"/>
  <c r="P163" i="6"/>
  <c r="P162" i="6"/>
  <c r="P164" i="6" s="1"/>
  <c r="P153" i="6"/>
  <c r="P154" i="6" s="1"/>
  <c r="P152" i="6"/>
  <c r="P151" i="6"/>
  <c r="P150" i="6"/>
  <c r="P146" i="6"/>
  <c r="P145" i="6"/>
  <c r="P144" i="6"/>
  <c r="P143" i="6"/>
  <c r="P142" i="6"/>
  <c r="P141" i="6"/>
  <c r="P140" i="6"/>
  <c r="P139" i="6"/>
  <c r="P135" i="6"/>
  <c r="P134" i="6"/>
  <c r="P136" i="6" s="1"/>
  <c r="P133" i="6"/>
  <c r="P110" i="6"/>
  <c r="P109" i="6"/>
  <c r="P111" i="6" s="1"/>
  <c r="P108" i="6"/>
  <c r="P104" i="6"/>
  <c r="P103" i="6"/>
  <c r="P102" i="6"/>
  <c r="P105" i="6" s="1"/>
  <c r="P98" i="6"/>
  <c r="P97" i="6"/>
  <c r="P96" i="6"/>
  <c r="P95" i="6"/>
  <c r="P94" i="6"/>
  <c r="P93" i="6"/>
  <c r="P92" i="6"/>
  <c r="P91" i="6"/>
  <c r="P90" i="6"/>
  <c r="P89" i="6"/>
  <c r="P88" i="6"/>
  <c r="P87" i="6"/>
  <c r="P86" i="6"/>
  <c r="P82" i="6"/>
  <c r="P81" i="6"/>
  <c r="P80" i="6"/>
  <c r="P83" i="6" s="1"/>
  <c r="P58" i="6"/>
  <c r="P57" i="6"/>
  <c r="P56" i="6"/>
  <c r="P55" i="6"/>
  <c r="P54" i="6"/>
  <c r="P59" i="6" s="1"/>
  <c r="P53" i="6"/>
  <c r="P52" i="6"/>
  <c r="P51" i="6"/>
  <c r="P47" i="6"/>
  <c r="P46" i="6"/>
  <c r="P48" i="6" s="1"/>
  <c r="P41" i="6"/>
  <c r="P40" i="6"/>
  <c r="P39" i="6"/>
  <c r="P38" i="6"/>
  <c r="P37" i="6"/>
  <c r="P36" i="6"/>
  <c r="P35" i="6"/>
  <c r="P31" i="6"/>
  <c r="P30" i="6"/>
  <c r="P29" i="6"/>
  <c r="P28" i="6"/>
  <c r="P27" i="6"/>
  <c r="P26" i="6"/>
  <c r="P25" i="6"/>
  <c r="P32" i="6" s="1"/>
  <c r="T245" i="6"/>
  <c r="B70" i="6"/>
  <c r="P21" i="6"/>
  <c r="P20" i="6"/>
  <c r="P19" i="6"/>
  <c r="P17" i="6"/>
  <c r="P243" i="6"/>
  <c r="P244" i="6"/>
  <c r="P42" i="6" l="1"/>
  <c r="P223" i="6"/>
  <c r="P210" i="6"/>
  <c r="P147" i="6"/>
  <c r="P156" i="6" s="1"/>
  <c r="P216" i="6"/>
  <c r="P175" i="6"/>
  <c r="P178" i="6" s="1"/>
  <c r="P99" i="6"/>
  <c r="P113" i="6" s="1"/>
  <c r="P233" i="6"/>
  <c r="P245" i="6" s="1"/>
  <c r="N245" i="6"/>
  <c r="P226" i="6" l="1"/>
  <c r="AR2" i="19"/>
  <c r="W2" i="21"/>
  <c r="Y235" i="6" l="1"/>
  <c r="Z235" i="6" s="1"/>
  <c r="Y225" i="6"/>
  <c r="Z225" i="6" s="1"/>
  <c r="L210" i="6"/>
  <c r="Y145" i="6"/>
  <c r="Y144" i="6"/>
  <c r="AA235" i="6" l="1"/>
  <c r="AA225" i="6"/>
  <c r="N105" i="6"/>
  <c r="N99" i="6" l="1"/>
  <c r="L99" i="6"/>
  <c r="Y98" i="6"/>
  <c r="Z98" i="6" s="1"/>
  <c r="Y97" i="6"/>
  <c r="Z97" i="6" s="1"/>
  <c r="Y96" i="6"/>
  <c r="Z96" i="6" s="1"/>
  <c r="T48" i="6"/>
  <c r="N48" i="6"/>
  <c r="L48" i="6"/>
  <c r="AA98" i="6" l="1"/>
  <c r="AA97" i="6"/>
  <c r="AA96" i="6"/>
  <c r="T32" i="6" l="1"/>
  <c r="N32" i="6"/>
  <c r="L32" i="6"/>
  <c r="R2" i="6"/>
  <c r="B6" i="6"/>
  <c r="AG8" i="21" l="1"/>
  <c r="AH8" i="21"/>
  <c r="O26" i="21"/>
  <c r="A22" i="4" l="1"/>
  <c r="R20" i="21" s="1"/>
  <c r="R6" i="4"/>
  <c r="R3" i="6"/>
  <c r="Y89" i="6"/>
  <c r="Y133" i="6"/>
  <c r="R222" i="21" l="1"/>
  <c r="R110" i="21"/>
  <c r="R193" i="21"/>
  <c r="R109" i="21"/>
  <c r="R164" i="21"/>
  <c r="R122" i="21"/>
  <c r="R108" i="21"/>
  <c r="R94" i="21"/>
  <c r="R80" i="21"/>
  <c r="R66" i="21"/>
  <c r="R52" i="21"/>
  <c r="R38" i="21"/>
  <c r="R24" i="21"/>
  <c r="R208" i="21"/>
  <c r="R124" i="21"/>
  <c r="R165" i="21"/>
  <c r="R67" i="21"/>
  <c r="R205" i="21"/>
  <c r="R93" i="21"/>
  <c r="R51" i="21"/>
  <c r="R37" i="21"/>
  <c r="R23" i="21"/>
  <c r="R53" i="21"/>
  <c r="R206" i="21"/>
  <c r="R191" i="21"/>
  <c r="R232" i="21"/>
  <c r="R176" i="21"/>
  <c r="R162" i="21"/>
  <c r="R148" i="21"/>
  <c r="R134" i="21"/>
  <c r="R120" i="21"/>
  <c r="R106" i="21"/>
  <c r="R92" i="21"/>
  <c r="R78" i="21"/>
  <c r="R64" i="21"/>
  <c r="R50" i="21"/>
  <c r="R36" i="21"/>
  <c r="R22" i="21"/>
  <c r="R152" i="21"/>
  <c r="R26" i="21"/>
  <c r="R151" i="21"/>
  <c r="R178" i="21"/>
  <c r="R219" i="21"/>
  <c r="R119" i="21"/>
  <c r="R49" i="21"/>
  <c r="R35" i="21"/>
  <c r="R21" i="21"/>
  <c r="R40" i="21"/>
  <c r="R123" i="21"/>
  <c r="R220" i="21"/>
  <c r="R121" i="21"/>
  <c r="R190" i="21"/>
  <c r="R189" i="21"/>
  <c r="R160" i="21"/>
  <c r="R62" i="21"/>
  <c r="R48" i="21"/>
  <c r="R34" i="21"/>
  <c r="P21" i="21"/>
  <c r="P35" i="21"/>
  <c r="P49" i="21"/>
  <c r="P63" i="21"/>
  <c r="P77" i="21"/>
  <c r="P91" i="21"/>
  <c r="P105" i="21"/>
  <c r="P119" i="21"/>
  <c r="P133" i="21"/>
  <c r="P147" i="21"/>
  <c r="P161" i="21"/>
  <c r="P175" i="21"/>
  <c r="P189" i="21"/>
  <c r="P203" i="21"/>
  <c r="P217" i="21"/>
  <c r="P231" i="21"/>
  <c r="P36" i="21"/>
  <c r="P50" i="21"/>
  <c r="P64" i="21"/>
  <c r="P78" i="21"/>
  <c r="P92" i="21"/>
  <c r="P106" i="21"/>
  <c r="P120" i="21"/>
  <c r="P134" i="21"/>
  <c r="P148" i="21"/>
  <c r="P162" i="21"/>
  <c r="P176" i="21"/>
  <c r="P190" i="21"/>
  <c r="P204" i="21"/>
  <c r="P218" i="21"/>
  <c r="P232" i="21"/>
  <c r="P37" i="21"/>
  <c r="P51" i="21"/>
  <c r="P65" i="21"/>
  <c r="P79" i="21"/>
  <c r="P93" i="21"/>
  <c r="P107" i="21"/>
  <c r="P121" i="21"/>
  <c r="P135" i="21"/>
  <c r="P149" i="21"/>
  <c r="P163" i="21"/>
  <c r="P177" i="21"/>
  <c r="P191" i="21"/>
  <c r="P205" i="21"/>
  <c r="P219" i="21"/>
  <c r="P24" i="21"/>
  <c r="P38" i="21"/>
  <c r="P52" i="21"/>
  <c r="P66" i="21"/>
  <c r="P80" i="21"/>
  <c r="P94" i="21"/>
  <c r="P108" i="21"/>
  <c r="P122" i="21"/>
  <c r="P136" i="21"/>
  <c r="P150" i="21"/>
  <c r="P164" i="21"/>
  <c r="P178" i="21"/>
  <c r="P192" i="21"/>
  <c r="P206" i="21"/>
  <c r="P220" i="21"/>
  <c r="P25" i="21"/>
  <c r="P39" i="21"/>
  <c r="P53" i="21"/>
  <c r="P67" i="21"/>
  <c r="P81" i="21"/>
  <c r="P95" i="21"/>
  <c r="P109" i="21"/>
  <c r="P123" i="21"/>
  <c r="P137" i="21"/>
  <c r="P151" i="21"/>
  <c r="P165" i="21"/>
  <c r="P179" i="21"/>
  <c r="P207" i="21"/>
  <c r="P221" i="21"/>
  <c r="P26" i="21"/>
  <c r="P82" i="21"/>
  <c r="P124" i="21"/>
  <c r="P166" i="21"/>
  <c r="P222" i="21"/>
  <c r="P153" i="21"/>
  <c r="P98" i="21"/>
  <c r="P196" i="21"/>
  <c r="P141" i="21"/>
  <c r="P197" i="21"/>
  <c r="P213" i="21"/>
  <c r="P22" i="21"/>
  <c r="P68" i="21"/>
  <c r="P110" i="21"/>
  <c r="P180" i="21"/>
  <c r="P111" i="21"/>
  <c r="P195" i="21"/>
  <c r="P126" i="21"/>
  <c r="P182" i="21"/>
  <c r="P99" i="21"/>
  <c r="P183" i="21"/>
  <c r="P227" i="21"/>
  <c r="P131" i="21"/>
  <c r="P90" i="21"/>
  <c r="P188" i="21"/>
  <c r="P23" i="21"/>
  <c r="P54" i="21"/>
  <c r="P96" i="21"/>
  <c r="P138" i="21"/>
  <c r="P208" i="21"/>
  <c r="P181" i="21"/>
  <c r="P84" i="21"/>
  <c r="P127" i="21"/>
  <c r="P199" i="21"/>
  <c r="P19" i="21"/>
  <c r="P146" i="21"/>
  <c r="P40" i="21"/>
  <c r="P152" i="21"/>
  <c r="P139" i="21"/>
  <c r="P223" i="21"/>
  <c r="P140" i="21"/>
  <c r="P224" i="21"/>
  <c r="P71" i="21"/>
  <c r="P172" i="21"/>
  <c r="P89" i="21"/>
  <c r="P187" i="21"/>
  <c r="P76" i="21"/>
  <c r="P174" i="21"/>
  <c r="P193" i="21"/>
  <c r="P194" i="21"/>
  <c r="P125" i="21"/>
  <c r="P209" i="21"/>
  <c r="P154" i="21"/>
  <c r="P85" i="21"/>
  <c r="P225" i="21"/>
  <c r="P186" i="21"/>
  <c r="P145" i="21"/>
  <c r="P215" i="21"/>
  <c r="P20" i="21"/>
  <c r="P13" i="21"/>
  <c r="P27" i="21"/>
  <c r="P41" i="21"/>
  <c r="P55" i="21"/>
  <c r="P69" i="21"/>
  <c r="P83" i="21"/>
  <c r="P97" i="21"/>
  <c r="P167" i="21"/>
  <c r="P168" i="21"/>
  <c r="P113" i="21"/>
  <c r="P211" i="21"/>
  <c r="P214" i="21"/>
  <c r="P117" i="21"/>
  <c r="P48" i="21"/>
  <c r="P14" i="21"/>
  <c r="P28" i="21"/>
  <c r="P42" i="21"/>
  <c r="P56" i="21"/>
  <c r="P70" i="21"/>
  <c r="P112" i="21"/>
  <c r="P210" i="21"/>
  <c r="P169" i="21"/>
  <c r="P171" i="21"/>
  <c r="P200" i="21"/>
  <c r="P103" i="21"/>
  <c r="P201" i="21"/>
  <c r="P104" i="21"/>
  <c r="P230" i="21"/>
  <c r="P15" i="21"/>
  <c r="P29" i="21"/>
  <c r="P43" i="21"/>
  <c r="P57" i="21"/>
  <c r="P155" i="21"/>
  <c r="P33" i="21"/>
  <c r="P118" i="21"/>
  <c r="P16" i="21"/>
  <c r="P30" i="21"/>
  <c r="P44" i="21"/>
  <c r="P58" i="21"/>
  <c r="P72" i="21"/>
  <c r="P86" i="21"/>
  <c r="P100" i="21"/>
  <c r="P114" i="21"/>
  <c r="P128" i="21"/>
  <c r="P142" i="21"/>
  <c r="P156" i="21"/>
  <c r="P170" i="21"/>
  <c r="P184" i="21"/>
  <c r="P198" i="21"/>
  <c r="P212" i="21"/>
  <c r="P226" i="21"/>
  <c r="P115" i="21"/>
  <c r="P185" i="21"/>
  <c r="P75" i="21"/>
  <c r="P173" i="21"/>
  <c r="P34" i="21"/>
  <c r="P216" i="21"/>
  <c r="P17" i="21"/>
  <c r="P31" i="21"/>
  <c r="P45" i="21"/>
  <c r="P59" i="21"/>
  <c r="P73" i="21"/>
  <c r="P87" i="21"/>
  <c r="P101" i="21"/>
  <c r="P129" i="21"/>
  <c r="P143" i="21"/>
  <c r="P157" i="21"/>
  <c r="P47" i="21"/>
  <c r="P62" i="21"/>
  <c r="P160" i="21"/>
  <c r="P18" i="21"/>
  <c r="P32" i="21"/>
  <c r="P46" i="21"/>
  <c r="P60" i="21"/>
  <c r="P74" i="21"/>
  <c r="P88" i="21"/>
  <c r="P102" i="21"/>
  <c r="P116" i="21"/>
  <c r="P130" i="21"/>
  <c r="P144" i="21"/>
  <c r="P158" i="21"/>
  <c r="P228" i="21"/>
  <c r="P159" i="21"/>
  <c r="P229" i="21"/>
  <c r="P132" i="21"/>
  <c r="P202" i="21"/>
  <c r="P61" i="21"/>
  <c r="R135" i="21"/>
  <c r="R203" i="21"/>
  <c r="R77" i="21"/>
  <c r="R188" i="21"/>
  <c r="R229" i="21"/>
  <c r="R131" i="21"/>
  <c r="R117" i="21"/>
  <c r="R103" i="21"/>
  <c r="R89" i="21"/>
  <c r="R75" i="21"/>
  <c r="R61" i="21"/>
  <c r="R47" i="21"/>
  <c r="R33" i="21"/>
  <c r="R19" i="21"/>
  <c r="R180" i="21"/>
  <c r="R96" i="21"/>
  <c r="R207" i="21"/>
  <c r="R95" i="21"/>
  <c r="R192" i="21"/>
  <c r="R149" i="21"/>
  <c r="R217" i="21"/>
  <c r="R105" i="21"/>
  <c r="R202" i="21"/>
  <c r="R146" i="21"/>
  <c r="R187" i="21"/>
  <c r="R172" i="21"/>
  <c r="R158" i="21"/>
  <c r="R144" i="21"/>
  <c r="R130" i="21"/>
  <c r="R116" i="21"/>
  <c r="R102" i="21"/>
  <c r="R88" i="21"/>
  <c r="R74" i="21"/>
  <c r="R60" i="21"/>
  <c r="R46" i="21"/>
  <c r="R32" i="21"/>
  <c r="R18" i="21"/>
  <c r="R194" i="21"/>
  <c r="R82" i="21"/>
  <c r="R179" i="21"/>
  <c r="R81" i="21"/>
  <c r="R136" i="21"/>
  <c r="R163" i="21"/>
  <c r="R218" i="21"/>
  <c r="R91" i="21"/>
  <c r="R132" i="21"/>
  <c r="R201" i="21"/>
  <c r="R213" i="21"/>
  <c r="R143" i="21"/>
  <c r="R129" i="21"/>
  <c r="R115" i="21"/>
  <c r="R101" i="21"/>
  <c r="R87" i="21"/>
  <c r="R73" i="21"/>
  <c r="R59" i="21"/>
  <c r="R45" i="21"/>
  <c r="R31" i="21"/>
  <c r="R17" i="21"/>
  <c r="R107" i="21"/>
  <c r="R231" i="21"/>
  <c r="R161" i="21"/>
  <c r="R230" i="21"/>
  <c r="R90" i="21"/>
  <c r="R215" i="21"/>
  <c r="R228" i="21"/>
  <c r="R171" i="21"/>
  <c r="R212" i="21"/>
  <c r="R198" i="21"/>
  <c r="R184" i="21"/>
  <c r="R170" i="21"/>
  <c r="R156" i="21"/>
  <c r="R142" i="21"/>
  <c r="R128" i="21"/>
  <c r="R114" i="21"/>
  <c r="R100" i="21"/>
  <c r="R86" i="21"/>
  <c r="R72" i="21"/>
  <c r="R58" i="21"/>
  <c r="R44" i="21"/>
  <c r="R30" i="21"/>
  <c r="R16" i="21"/>
  <c r="R68" i="21"/>
  <c r="R39" i="21"/>
  <c r="R177" i="21"/>
  <c r="R204" i="21"/>
  <c r="R147" i="21"/>
  <c r="R76" i="21"/>
  <c r="R159" i="21"/>
  <c r="R186" i="21"/>
  <c r="R199" i="21"/>
  <c r="R211" i="21"/>
  <c r="R183" i="21"/>
  <c r="R169" i="21"/>
  <c r="R155" i="21"/>
  <c r="R141" i="21"/>
  <c r="R127" i="21"/>
  <c r="R113" i="21"/>
  <c r="R99" i="21"/>
  <c r="R85" i="21"/>
  <c r="R71" i="21"/>
  <c r="R57" i="21"/>
  <c r="R43" i="21"/>
  <c r="R29" i="21"/>
  <c r="R15" i="21"/>
  <c r="R138" i="21"/>
  <c r="R221" i="21"/>
  <c r="R25" i="21"/>
  <c r="R65" i="21"/>
  <c r="R175" i="21"/>
  <c r="R133" i="21"/>
  <c r="R216" i="21"/>
  <c r="R104" i="21"/>
  <c r="R173" i="21"/>
  <c r="R200" i="21"/>
  <c r="R227" i="21"/>
  <c r="R185" i="21"/>
  <c r="R196" i="21"/>
  <c r="R140" i="21"/>
  <c r="R98" i="21"/>
  <c r="R70" i="21"/>
  <c r="R56" i="21"/>
  <c r="R42" i="21"/>
  <c r="R14" i="21"/>
  <c r="R166" i="21"/>
  <c r="R54" i="21"/>
  <c r="R137" i="21"/>
  <c r="R150" i="21"/>
  <c r="R79" i="21"/>
  <c r="R63" i="21"/>
  <c r="R174" i="21"/>
  <c r="R118" i="21"/>
  <c r="R145" i="21"/>
  <c r="R214" i="21"/>
  <c r="R157" i="21"/>
  <c r="R226" i="21"/>
  <c r="R225" i="21"/>
  <c r="R197" i="21"/>
  <c r="R224" i="21"/>
  <c r="R210" i="21"/>
  <c r="R182" i="21"/>
  <c r="R168" i="21"/>
  <c r="R154" i="21"/>
  <c r="R126" i="21"/>
  <c r="R112" i="21"/>
  <c r="R84" i="21"/>
  <c r="R28" i="21"/>
  <c r="R223" i="21"/>
  <c r="R209" i="21"/>
  <c r="R195" i="21"/>
  <c r="R181" i="21"/>
  <c r="R167" i="21"/>
  <c r="R153" i="21"/>
  <c r="R139" i="21"/>
  <c r="R125" i="21"/>
  <c r="R111" i="21"/>
  <c r="R97" i="21"/>
  <c r="R83" i="21"/>
  <c r="R69" i="21"/>
  <c r="R55" i="21"/>
  <c r="R41" i="21"/>
  <c r="R27" i="21"/>
  <c r="R13" i="21"/>
  <c r="A15" i="4"/>
  <c r="E5" i="21" s="1"/>
  <c r="L7" i="19"/>
  <c r="AM16" i="19"/>
  <c r="AM17" i="19"/>
  <c r="AM18" i="19"/>
  <c r="AM19" i="19"/>
  <c r="AM20" i="19"/>
  <c r="AM21" i="19"/>
  <c r="AM22" i="19"/>
  <c r="N239" i="21" l="1"/>
  <c r="N242" i="21"/>
  <c r="N210" i="6"/>
  <c r="Y197" i="6" l="1"/>
  <c r="Z197" i="6" s="1"/>
  <c r="Y198" i="6"/>
  <c r="Z198" i="6" s="1"/>
  <c r="Y199" i="6"/>
  <c r="Y204" i="6"/>
  <c r="Z204" i="6" s="1"/>
  <c r="Y209" i="6"/>
  <c r="Y210" i="6"/>
  <c r="Y219" i="6"/>
  <c r="Z219" i="6" s="1"/>
  <c r="Z223" i="6" s="1"/>
  <c r="Y223" i="6"/>
  <c r="Y226" i="6"/>
  <c r="Y213" i="6"/>
  <c r="Y214" i="6"/>
  <c r="Z214" i="6" s="1"/>
  <c r="Y215" i="6"/>
  <c r="Z215" i="6" s="1"/>
  <c r="Y216" i="6"/>
  <c r="Y231" i="6"/>
  <c r="Y241" i="6"/>
  <c r="Z241" i="6" s="1"/>
  <c r="Y243" i="6"/>
  <c r="Z243" i="6" s="1"/>
  <c r="Y244" i="6"/>
  <c r="Z244" i="6" s="1"/>
  <c r="Y245" i="6"/>
  <c r="Y248" i="6"/>
  <c r="Y196" i="6"/>
  <c r="Z196" i="6" s="1"/>
  <c r="Y134" i="6"/>
  <c r="Z134" i="6" s="1"/>
  <c r="Y135" i="6"/>
  <c r="Y136" i="6"/>
  <c r="Y137" i="6"/>
  <c r="Y138" i="6"/>
  <c r="Y139" i="6"/>
  <c r="Y140" i="6"/>
  <c r="Y141" i="6"/>
  <c r="Y142" i="6"/>
  <c r="Y143" i="6"/>
  <c r="Y146" i="6"/>
  <c r="Z146" i="6" s="1"/>
  <c r="Y147" i="6"/>
  <c r="Y150" i="6"/>
  <c r="Z150" i="6" s="1"/>
  <c r="Y151" i="6"/>
  <c r="Z151" i="6" s="1"/>
  <c r="Y152" i="6"/>
  <c r="Z152" i="6" s="1"/>
  <c r="Y153" i="6"/>
  <c r="Z153" i="6" s="1"/>
  <c r="Y154" i="6"/>
  <c r="Y162" i="6"/>
  <c r="Z162" i="6" s="1"/>
  <c r="Y163" i="6"/>
  <c r="Z163" i="6" s="1"/>
  <c r="Y167" i="6"/>
  <c r="Z167" i="6" s="1"/>
  <c r="Y168" i="6"/>
  <c r="Z168" i="6" s="1"/>
  <c r="Y172" i="6"/>
  <c r="Z172" i="6" s="1"/>
  <c r="Y174" i="6"/>
  <c r="Z174" i="6" s="1"/>
  <c r="Y175" i="6"/>
  <c r="Y102" i="6"/>
  <c r="Z102" i="6" s="1"/>
  <c r="Y103" i="6"/>
  <c r="Z103" i="6" s="1"/>
  <c r="Y104" i="6"/>
  <c r="Z104" i="6" s="1"/>
  <c r="Y105" i="6"/>
  <c r="Y108" i="6"/>
  <c r="Z108" i="6" s="1"/>
  <c r="Y109" i="6"/>
  <c r="Z109" i="6" s="1"/>
  <c r="Y110" i="6"/>
  <c r="Z110" i="6" s="1"/>
  <c r="Y111" i="6"/>
  <c r="Y99" i="6"/>
  <c r="Y93" i="6"/>
  <c r="Y92" i="6"/>
  <c r="Y91" i="6"/>
  <c r="Z91" i="6" s="1"/>
  <c r="Y90" i="6"/>
  <c r="Y88" i="6"/>
  <c r="Z88" i="6" s="1"/>
  <c r="Y87" i="6"/>
  <c r="Z87" i="6" s="1"/>
  <c r="Y86" i="6"/>
  <c r="Y81" i="6"/>
  <c r="Z81" i="6" s="1"/>
  <c r="Y82" i="6"/>
  <c r="Y83" i="6"/>
  <c r="Y80" i="6"/>
  <c r="Z80" i="6" s="1"/>
  <c r="Z169" i="6" l="1"/>
  <c r="Z209" i="6"/>
  <c r="Z210" i="6" s="1"/>
  <c r="Z226" i="6" s="1"/>
  <c r="AA209" i="6"/>
  <c r="Z105" i="6"/>
  <c r="Z199" i="6"/>
  <c r="Z154" i="6"/>
  <c r="Z92" i="6"/>
  <c r="Z133" i="6"/>
  <c r="N216" i="6"/>
  <c r="N226" i="6" s="1"/>
  <c r="L216" i="6"/>
  <c r="L226" i="6" s="1"/>
  <c r="C77" i="8"/>
  <c r="Z135" i="6" l="1"/>
  <c r="Z136" i="6" s="1"/>
  <c r="Z89" i="6"/>
  <c r="Z216" i="6"/>
  <c r="Z111" i="6"/>
  <c r="Z86" i="6"/>
  <c r="Z139" i="6"/>
  <c r="Z140" i="6"/>
  <c r="Z143" i="6"/>
  <c r="Z82" i="6"/>
  <c r="Z90" i="6"/>
  <c r="Z142" i="6"/>
  <c r="Z141" i="6"/>
  <c r="Z93" i="6"/>
  <c r="Z231" i="6"/>
  <c r="Z245" i="6" s="1"/>
  <c r="Z175" i="6"/>
  <c r="Z164" i="6"/>
  <c r="Z99" i="6" l="1"/>
  <c r="Z83" i="6"/>
  <c r="Z178" i="6"/>
  <c r="Z147" i="6"/>
  <c r="Z156" i="6" s="1"/>
  <c r="C53" i="8"/>
  <c r="C91" i="8"/>
  <c r="C85" i="8"/>
  <c r="N147" i="6"/>
  <c r="AA141" i="6"/>
  <c r="AA231" i="6"/>
  <c r="L154" i="6"/>
  <c r="Z113" i="6" l="1"/>
  <c r="Z248" i="6" s="1"/>
  <c r="C60" i="8"/>
  <c r="AA152" i="6"/>
  <c r="AA153" i="6"/>
  <c r="L147" i="6"/>
  <c r="C87" i="8" l="1"/>
  <c r="W14" i="21" l="1"/>
  <c r="W15" i="21"/>
  <c r="W16" i="21"/>
  <c r="W17" i="21"/>
  <c r="W18" i="21"/>
  <c r="W19" i="21"/>
  <c r="W20" i="21"/>
  <c r="W21" i="21"/>
  <c r="W22" i="21"/>
  <c r="W23" i="21"/>
  <c r="W24" i="21"/>
  <c r="W25" i="21"/>
  <c r="W26" i="21"/>
  <c r="W27" i="21"/>
  <c r="W28" i="21"/>
  <c r="W29" i="21"/>
  <c r="W30" i="21"/>
  <c r="W31" i="21"/>
  <c r="W32" i="21"/>
  <c r="W33" i="21"/>
  <c r="W34" i="21"/>
  <c r="W35" i="21"/>
  <c r="W36" i="21"/>
  <c r="W37" i="21"/>
  <c r="W38" i="21"/>
  <c r="W39" i="21"/>
  <c r="W40" i="21"/>
  <c r="W41" i="21"/>
  <c r="W42" i="21"/>
  <c r="W43" i="21"/>
  <c r="W44" i="21"/>
  <c r="W45" i="21"/>
  <c r="W46" i="21"/>
  <c r="W47" i="21"/>
  <c r="W48" i="21"/>
  <c r="W49" i="21"/>
  <c r="W50" i="21"/>
  <c r="W51" i="21"/>
  <c r="W52" i="21"/>
  <c r="W53" i="21"/>
  <c r="W54" i="21"/>
  <c r="W55" i="21"/>
  <c r="W56" i="21"/>
  <c r="W57" i="21"/>
  <c r="W58" i="21"/>
  <c r="W59" i="21"/>
  <c r="W60" i="21"/>
  <c r="W61" i="21"/>
  <c r="W62" i="21"/>
  <c r="W63" i="21"/>
  <c r="W64" i="21"/>
  <c r="W65" i="21"/>
  <c r="W66" i="21"/>
  <c r="W67" i="21"/>
  <c r="W68" i="21"/>
  <c r="W69" i="21"/>
  <c r="W70" i="21"/>
  <c r="W71" i="21"/>
  <c r="W72" i="21"/>
  <c r="W73" i="21"/>
  <c r="W74" i="21"/>
  <c r="W75" i="21"/>
  <c r="W76" i="21"/>
  <c r="W77" i="21"/>
  <c r="W78" i="21"/>
  <c r="W79" i="21"/>
  <c r="W80" i="21"/>
  <c r="W81" i="21"/>
  <c r="W82" i="21"/>
  <c r="W83" i="21"/>
  <c r="W84" i="21"/>
  <c r="W85" i="21"/>
  <c r="W86" i="21"/>
  <c r="W87" i="21"/>
  <c r="W88" i="21"/>
  <c r="W89" i="21"/>
  <c r="W90" i="21"/>
  <c r="W91" i="21"/>
  <c r="W92" i="21"/>
  <c r="W93" i="21"/>
  <c r="W94" i="21"/>
  <c r="W95" i="21"/>
  <c r="W96" i="21"/>
  <c r="W97" i="21"/>
  <c r="W98" i="21"/>
  <c r="W99" i="21"/>
  <c r="W100" i="21"/>
  <c r="W101" i="21"/>
  <c r="W102" i="21"/>
  <c r="W103" i="21"/>
  <c r="W104" i="21"/>
  <c r="W105" i="21"/>
  <c r="W106" i="21"/>
  <c r="W107" i="21"/>
  <c r="W108" i="21"/>
  <c r="W109" i="21"/>
  <c r="W110" i="21"/>
  <c r="W111" i="21"/>
  <c r="W112" i="21"/>
  <c r="W113" i="21"/>
  <c r="W114" i="21"/>
  <c r="W115" i="21"/>
  <c r="W116" i="21"/>
  <c r="W117" i="21"/>
  <c r="W118" i="21"/>
  <c r="W119" i="21"/>
  <c r="W120" i="21"/>
  <c r="W121" i="21"/>
  <c r="W122" i="21"/>
  <c r="W123" i="21"/>
  <c r="W124" i="21"/>
  <c r="W125" i="21"/>
  <c r="W126" i="21"/>
  <c r="W127" i="21"/>
  <c r="W128" i="21"/>
  <c r="W129" i="21"/>
  <c r="W130" i="21"/>
  <c r="W131" i="21"/>
  <c r="W132" i="21"/>
  <c r="W133" i="21"/>
  <c r="W134" i="21"/>
  <c r="W135" i="21"/>
  <c r="W136" i="21"/>
  <c r="W137" i="21"/>
  <c r="W138" i="21"/>
  <c r="W139" i="21"/>
  <c r="W140" i="21"/>
  <c r="W141" i="21"/>
  <c r="W142" i="21"/>
  <c r="W143" i="21"/>
  <c r="W144" i="21"/>
  <c r="W145" i="21"/>
  <c r="W146" i="21"/>
  <c r="W147" i="21"/>
  <c r="W148" i="21"/>
  <c r="W149" i="21"/>
  <c r="W150" i="21"/>
  <c r="W151" i="21"/>
  <c r="W152" i="21"/>
  <c r="W153" i="21"/>
  <c r="W154" i="21"/>
  <c r="W155" i="21"/>
  <c r="W156" i="21"/>
  <c r="W157" i="21"/>
  <c r="W158" i="21"/>
  <c r="W159" i="21"/>
  <c r="W160" i="21"/>
  <c r="W161" i="21"/>
  <c r="W162" i="21"/>
  <c r="W163" i="21"/>
  <c r="W164" i="21"/>
  <c r="W165" i="21"/>
  <c r="W166" i="21"/>
  <c r="W167" i="21"/>
  <c r="W168" i="21"/>
  <c r="W169" i="21"/>
  <c r="W170" i="21"/>
  <c r="W171" i="21"/>
  <c r="W172" i="21"/>
  <c r="W173" i="21"/>
  <c r="W174" i="21"/>
  <c r="W175" i="21"/>
  <c r="W176" i="21"/>
  <c r="W177" i="21"/>
  <c r="W178" i="21"/>
  <c r="W179" i="21"/>
  <c r="W180" i="21"/>
  <c r="W181" i="21"/>
  <c r="W182" i="21"/>
  <c r="W183" i="21"/>
  <c r="W184" i="21"/>
  <c r="W185" i="21"/>
  <c r="W186" i="21"/>
  <c r="W187" i="21"/>
  <c r="W188" i="21"/>
  <c r="W189" i="21"/>
  <c r="W190" i="21"/>
  <c r="W191" i="21"/>
  <c r="W192" i="21"/>
  <c r="W193" i="21"/>
  <c r="W194" i="21"/>
  <c r="W195" i="21"/>
  <c r="W196" i="21"/>
  <c r="W197" i="21"/>
  <c r="W198" i="21"/>
  <c r="W199" i="21"/>
  <c r="W200" i="21"/>
  <c r="W201" i="21"/>
  <c r="W202" i="21"/>
  <c r="W203" i="21"/>
  <c r="W204" i="21"/>
  <c r="W205" i="21"/>
  <c r="W206" i="21"/>
  <c r="W207" i="21"/>
  <c r="W208" i="21"/>
  <c r="W209" i="21"/>
  <c r="W210" i="21"/>
  <c r="W211" i="21"/>
  <c r="W212" i="21"/>
  <c r="W213" i="21"/>
  <c r="W214" i="21"/>
  <c r="W215" i="21"/>
  <c r="W216" i="21"/>
  <c r="W217" i="21"/>
  <c r="W218" i="21"/>
  <c r="W219" i="21"/>
  <c r="W220" i="21"/>
  <c r="W221" i="21"/>
  <c r="W222" i="21"/>
  <c r="W223" i="21"/>
  <c r="W224" i="21"/>
  <c r="W225" i="21"/>
  <c r="W226" i="21"/>
  <c r="W227" i="21"/>
  <c r="W228" i="21"/>
  <c r="W229" i="21"/>
  <c r="W230" i="21"/>
  <c r="W231" i="21"/>
  <c r="W232" i="21"/>
  <c r="W13" i="21"/>
  <c r="AC17" i="21" l="1"/>
  <c r="AD17" i="21"/>
  <c r="Q239" i="21"/>
  <c r="S239" i="21" s="1"/>
  <c r="T37" i="19"/>
  <c r="D38" i="19"/>
  <c r="F38" i="19"/>
  <c r="I38" i="19"/>
  <c r="D39" i="19"/>
  <c r="F39" i="19"/>
  <c r="I39" i="19"/>
  <c r="T192" i="6" l="1"/>
  <c r="T128" i="6"/>
  <c r="T74" i="6"/>
  <c r="T12" i="6" l="1"/>
  <c r="AR3" i="19" l="1"/>
  <c r="AA215" i="6"/>
  <c r="C80" i="8" l="1"/>
  <c r="T216" i="6" l="1"/>
  <c r="F18" i="19" l="1"/>
  <c r="N18" i="19" s="1"/>
  <c r="F17" i="19"/>
  <c r="F16" i="19"/>
  <c r="F15" i="19"/>
  <c r="N15" i="19" s="1"/>
  <c r="F14" i="19"/>
  <c r="F13" i="19"/>
  <c r="F12" i="19"/>
  <c r="F11" i="19"/>
  <c r="N11" i="19" s="1"/>
  <c r="I11" i="19" l="1"/>
  <c r="I15" i="19"/>
  <c r="L15" i="19"/>
  <c r="I12" i="19"/>
  <c r="I18" i="19"/>
  <c r="L18" i="19"/>
  <c r="O21" i="21" l="1"/>
  <c r="O19" i="21"/>
  <c r="O20" i="21"/>
  <c r="D40" i="19" l="1"/>
  <c r="F40" i="19"/>
  <c r="I40" i="19"/>
  <c r="F20" i="19"/>
  <c r="T38" i="19" l="1"/>
  <c r="O14" i="21"/>
  <c r="I3" i="19" l="1"/>
  <c r="I2" i="19"/>
  <c r="E240" i="21" l="1"/>
  <c r="AA33" i="21" l="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E246" i="21"/>
  <c r="G246" i="21" s="1"/>
  <c r="E245" i="21"/>
  <c r="E244" i="21"/>
  <c r="E243" i="21"/>
  <c r="E242" i="21"/>
  <c r="E241" i="21"/>
  <c r="Y234" i="21"/>
  <c r="M234" i="21"/>
  <c r="K234" i="21"/>
  <c r="O232" i="21"/>
  <c r="O231" i="21"/>
  <c r="O230" i="21"/>
  <c r="O229" i="21"/>
  <c r="O228" i="21"/>
  <c r="O227" i="21"/>
  <c r="O226" i="21"/>
  <c r="O225" i="21"/>
  <c r="O224" i="21"/>
  <c r="O223" i="21"/>
  <c r="O222" i="21"/>
  <c r="O221" i="21"/>
  <c r="O220" i="21"/>
  <c r="O219" i="21"/>
  <c r="O218" i="21"/>
  <c r="O217" i="21"/>
  <c r="O216" i="21"/>
  <c r="O215" i="21"/>
  <c r="O214" i="21"/>
  <c r="O213" i="21"/>
  <c r="O212" i="21"/>
  <c r="O211" i="21"/>
  <c r="O210" i="21"/>
  <c r="O209" i="21"/>
  <c r="O208" i="21"/>
  <c r="O207" i="21"/>
  <c r="O206" i="21"/>
  <c r="O205" i="21"/>
  <c r="O204" i="21"/>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5" i="21"/>
  <c r="O24" i="21"/>
  <c r="O23" i="21"/>
  <c r="O22" i="21"/>
  <c r="O18" i="21"/>
  <c r="O17" i="21"/>
  <c r="O16" i="21"/>
  <c r="O15" i="21"/>
  <c r="O13" i="21"/>
  <c r="S7" i="21"/>
  <c r="E7" i="21"/>
  <c r="W3" i="21"/>
  <c r="G3" i="21"/>
  <c r="G2" i="21"/>
  <c r="AA109" i="6" l="1"/>
  <c r="N243" i="21"/>
  <c r="AA32" i="21"/>
  <c r="AA24" i="21"/>
  <c r="AA31" i="21"/>
  <c r="AA23" i="21"/>
  <c r="AA30" i="21"/>
  <c r="AA22" i="21"/>
  <c r="AA29" i="21"/>
  <c r="AA28" i="21"/>
  <c r="AA27" i="21"/>
  <c r="AA26" i="21"/>
  <c r="AA17" i="21"/>
  <c r="AA14" i="21"/>
  <c r="I17" i="19"/>
  <c r="AA25" i="21"/>
  <c r="AA16" i="21"/>
  <c r="AA15" i="21"/>
  <c r="G241" i="21" s="1"/>
  <c r="G245" i="21"/>
  <c r="AA21" i="21"/>
  <c r="AA20" i="21"/>
  <c r="AA19" i="21"/>
  <c r="AA18" i="21"/>
  <c r="L11" i="19"/>
  <c r="G240" i="21"/>
  <c r="AA13" i="21"/>
  <c r="I13" i="19" s="1"/>
  <c r="O234" i="21"/>
  <c r="W234" i="21"/>
  <c r="E247" i="21"/>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2" i="8"/>
  <c r="C90" i="8"/>
  <c r="C89" i="8"/>
  <c r="C88" i="8"/>
  <c r="C86" i="8"/>
  <c r="C84" i="8"/>
  <c r="C83" i="8"/>
  <c r="C82" i="8"/>
  <c r="C81" i="8"/>
  <c r="C79" i="8"/>
  <c r="C78" i="8"/>
  <c r="C93" i="8"/>
  <c r="C76" i="8"/>
  <c r="C75" i="8"/>
  <c r="C74" i="8"/>
  <c r="C73" i="8"/>
  <c r="C72" i="8"/>
  <c r="C71" i="8"/>
  <c r="C70" i="8"/>
  <c r="C69" i="8"/>
  <c r="C68" i="8"/>
  <c r="C67" i="8"/>
  <c r="C66" i="8"/>
  <c r="C65" i="8"/>
  <c r="C64" i="8"/>
  <c r="C63" i="8"/>
  <c r="C62" i="8"/>
  <c r="C56" i="8"/>
  <c r="C55" i="8"/>
  <c r="C58" i="8"/>
  <c r="C57" i="8"/>
  <c r="C59" i="8"/>
  <c r="C54" i="8"/>
  <c r="C61"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C94" i="8"/>
  <c r="N262" i="6"/>
  <c r="E262" i="6"/>
  <c r="T261" i="6"/>
  <c r="E261" i="6"/>
  <c r="N254" i="6"/>
  <c r="E254" i="6"/>
  <c r="T253" i="6"/>
  <c r="E253" i="6"/>
  <c r="AA243" i="6"/>
  <c r="AA241" i="6"/>
  <c r="AA219" i="6"/>
  <c r="T210" i="6"/>
  <c r="T199" i="6"/>
  <c r="N199" i="6"/>
  <c r="AA198" i="6"/>
  <c r="AA197" i="6"/>
  <c r="AA196" i="6"/>
  <c r="N183" i="6"/>
  <c r="E183" i="6"/>
  <c r="T182" i="6"/>
  <c r="E182" i="6"/>
  <c r="T175" i="6"/>
  <c r="N175" i="6"/>
  <c r="L175" i="6"/>
  <c r="AA174" i="6"/>
  <c r="AA172" i="6"/>
  <c r="T169" i="6"/>
  <c r="N169" i="6"/>
  <c r="L169" i="6"/>
  <c r="AA168" i="6"/>
  <c r="T164" i="6"/>
  <c r="N164" i="6"/>
  <c r="L164" i="6"/>
  <c r="AA163" i="6"/>
  <c r="AA162" i="6"/>
  <c r="T154" i="6"/>
  <c r="N154" i="6"/>
  <c r="AA150" i="6"/>
  <c r="T147" i="6"/>
  <c r="AA146" i="6"/>
  <c r="AA143" i="6"/>
  <c r="AA142" i="6"/>
  <c r="AA139" i="6"/>
  <c r="T136" i="6"/>
  <c r="N136" i="6"/>
  <c r="L136" i="6"/>
  <c r="AA135" i="6"/>
  <c r="AA134" i="6"/>
  <c r="N119" i="6"/>
  <c r="E119" i="6"/>
  <c r="T118" i="6"/>
  <c r="E118" i="6"/>
  <c r="T111" i="6"/>
  <c r="N111" i="6"/>
  <c r="AA110" i="6"/>
  <c r="T105" i="6"/>
  <c r="AA104" i="6"/>
  <c r="AA103" i="6"/>
  <c r="AA102" i="6"/>
  <c r="AA93" i="6"/>
  <c r="AA92" i="6"/>
  <c r="AA91" i="6"/>
  <c r="AA90" i="6"/>
  <c r="AA89" i="6"/>
  <c r="AA88" i="6"/>
  <c r="AA87" i="6"/>
  <c r="T83" i="6"/>
  <c r="N83" i="6"/>
  <c r="L83" i="6"/>
  <c r="AA82" i="6"/>
  <c r="AA81" i="6"/>
  <c r="AA80" i="6"/>
  <c r="N67" i="6"/>
  <c r="E67" i="6"/>
  <c r="T66" i="6"/>
  <c r="E66" i="6"/>
  <c r="T59" i="6"/>
  <c r="N59" i="6"/>
  <c r="T42" i="6"/>
  <c r="N42" i="6"/>
  <c r="L42" i="6"/>
  <c r="T22" i="6"/>
  <c r="N22" i="6"/>
  <c r="F2" i="6"/>
  <c r="R1" i="4"/>
  <c r="I16" i="19" l="1"/>
  <c r="AA204" i="6"/>
  <c r="AA210" i="6" s="1"/>
  <c r="N113" i="6"/>
  <c r="AA175" i="6"/>
  <c r="T113" i="6"/>
  <c r="AA86" i="6"/>
  <c r="AA99" i="6" s="1"/>
  <c r="N63" i="6"/>
  <c r="AA105" i="6"/>
  <c r="AA83" i="6"/>
  <c r="AA244" i="6"/>
  <c r="AA151" i="6"/>
  <c r="AA154" i="6" s="1"/>
  <c r="AA133" i="6"/>
  <c r="AA136" i="6" s="1"/>
  <c r="AD32" i="19" s="1"/>
  <c r="AA214" i="6"/>
  <c r="AA216" i="6" s="1"/>
  <c r="AN21" i="19" s="1"/>
  <c r="AA164" i="6"/>
  <c r="AA167" i="6"/>
  <c r="AA169" i="6" s="1"/>
  <c r="AA199" i="6"/>
  <c r="AD23" i="19" s="1"/>
  <c r="AN22" i="19" s="1"/>
  <c r="AA223" i="6"/>
  <c r="C6" i="19"/>
  <c r="T63" i="6"/>
  <c r="T156" i="6"/>
  <c r="T178" i="6"/>
  <c r="N178" i="6"/>
  <c r="I14" i="19"/>
  <c r="L17" i="19"/>
  <c r="L178" i="6"/>
  <c r="G243" i="21"/>
  <c r="G244" i="21"/>
  <c r="G242" i="21"/>
  <c r="L12" i="19"/>
  <c r="AA234" i="21"/>
  <c r="Q7" i="21"/>
  <c r="F4" i="1"/>
  <c r="F12" i="1"/>
  <c r="F5" i="1"/>
  <c r="F6" i="1"/>
  <c r="F7" i="1"/>
  <c r="F16" i="1"/>
  <c r="F8" i="1"/>
  <c r="F17" i="1"/>
  <c r="F2" i="1"/>
  <c r="F9" i="1"/>
  <c r="F18" i="1"/>
  <c r="F10" i="1"/>
  <c r="F19" i="1"/>
  <c r="AF7" i="21"/>
  <c r="F3" i="1"/>
  <c r="F15" i="1"/>
  <c r="F11" i="1"/>
  <c r="F20" i="1"/>
  <c r="F14" i="1"/>
  <c r="AD21" i="19"/>
  <c r="T248" i="6" l="1"/>
  <c r="L16" i="19"/>
  <c r="AD19" i="19"/>
  <c r="AA178" i="6"/>
  <c r="AA245" i="6"/>
  <c r="AN20" i="19" s="1"/>
  <c r="AA226" i="6"/>
  <c r="AA126" i="6"/>
  <c r="AA72" i="6"/>
  <c r="AA190" i="6"/>
  <c r="L72" i="6"/>
  <c r="L13" i="19"/>
  <c r="B7" i="6"/>
  <c r="L126" i="6"/>
  <c r="L190" i="6"/>
  <c r="C187" i="6"/>
  <c r="L10" i="6"/>
  <c r="B123" i="6"/>
  <c r="T250" i="6"/>
  <c r="AD18" i="19"/>
  <c r="L14" i="19"/>
  <c r="AC234" i="21"/>
  <c r="N12" i="19"/>
  <c r="Q242" i="21"/>
  <c r="S242" i="21" s="1"/>
  <c r="L18" i="6" s="1"/>
  <c r="P18" i="6" s="1"/>
  <c r="Q243" i="21"/>
  <c r="S243" i="21" s="1"/>
  <c r="AN19" i="19" l="1"/>
  <c r="AN18" i="19"/>
  <c r="AX33" i="19"/>
  <c r="N16" i="19"/>
  <c r="N13" i="19"/>
  <c r="N17" i="19"/>
  <c r="N14" i="19"/>
  <c r="L16" i="6"/>
  <c r="P16" i="6" s="1"/>
  <c r="L22" i="6" l="1"/>
  <c r="L63" i="6" s="1"/>
  <c r="P22" i="6" l="1"/>
  <c r="P63" i="6" s="1"/>
  <c r="L111" i="6"/>
  <c r="R242" i="6" l="1"/>
  <c r="R243" i="6"/>
  <c r="R245" i="6"/>
  <c r="R231" i="6"/>
  <c r="R233" i="6"/>
  <c r="R234" i="6"/>
  <c r="R235" i="6"/>
  <c r="R239" i="6"/>
  <c r="R241" i="6"/>
  <c r="R244" i="6"/>
  <c r="R232" i="6"/>
  <c r="R237" i="6"/>
  <c r="R238" i="6"/>
  <c r="R240" i="6"/>
  <c r="R236" i="6"/>
  <c r="R225" i="6"/>
  <c r="R98" i="6"/>
  <c r="R96" i="6"/>
  <c r="R97" i="6"/>
  <c r="AA108" i="6"/>
  <c r="AA111" i="6" s="1"/>
  <c r="AA113" i="6" s="1"/>
  <c r="R223" i="6"/>
  <c r="AD11" i="19"/>
  <c r="AH21" i="19" s="1"/>
  <c r="R167" i="6"/>
  <c r="R197" i="6"/>
  <c r="R196" i="6"/>
  <c r="R87" i="6"/>
  <c r="R133" i="6"/>
  <c r="R86" i="6"/>
  <c r="R199" i="6"/>
  <c r="R169" i="6"/>
  <c r="R163" i="6"/>
  <c r="R216" i="6"/>
  <c r="R89" i="6"/>
  <c r="R91" i="6"/>
  <c r="R93" i="6"/>
  <c r="R81" i="6"/>
  <c r="R198" i="6"/>
  <c r="R172" i="6"/>
  <c r="R136" i="6"/>
  <c r="R99" i="6"/>
  <c r="R151" i="6"/>
  <c r="R80" i="6"/>
  <c r="R175" i="6"/>
  <c r="R153" i="6"/>
  <c r="R178" i="6"/>
  <c r="R88" i="6"/>
  <c r="R226" i="6"/>
  <c r="R103" i="6"/>
  <c r="R204" i="6"/>
  <c r="R176" i="6"/>
  <c r="R179" i="6"/>
  <c r="R209" i="6"/>
  <c r="R219" i="6"/>
  <c r="R83" i="6"/>
  <c r="R210" i="6"/>
  <c r="R168" i="6"/>
  <c r="R154" i="6"/>
  <c r="R164" i="6"/>
  <c r="R213" i="6"/>
  <c r="R104" i="6"/>
  <c r="R142" i="6"/>
  <c r="R92" i="6"/>
  <c r="R110" i="6"/>
  <c r="R102" i="6"/>
  <c r="R105" i="6"/>
  <c r="R214" i="6"/>
  <c r="R162" i="6"/>
  <c r="R146" i="6"/>
  <c r="R143" i="6"/>
  <c r="R134" i="6"/>
  <c r="R139" i="6"/>
  <c r="R135" i="6"/>
  <c r="R150" i="6"/>
  <c r="R174" i="6"/>
  <c r="R109" i="6"/>
  <c r="R90" i="6"/>
  <c r="R108" i="6"/>
  <c r="R113" i="6" l="1"/>
  <c r="AD16" i="19"/>
  <c r="AN16" i="19" s="1"/>
  <c r="R111" i="6"/>
  <c r="AH19" i="19"/>
  <c r="AH23" i="19"/>
  <c r="BC33" i="19"/>
  <c r="AH18" i="19"/>
  <c r="AH16" i="19" l="1"/>
  <c r="L156" i="6" l="1"/>
  <c r="N156" i="6" l="1"/>
  <c r="AA140" i="6" l="1"/>
  <c r="AA147" i="6" s="1"/>
  <c r="N248" i="6"/>
  <c r="N250" i="6" s="1"/>
  <c r="R140" i="6"/>
  <c r="AD33" i="19" l="1"/>
  <c r="AA156" i="6"/>
  <c r="R147" i="6"/>
  <c r="AD17" i="19" l="1"/>
  <c r="AN17" i="19" s="1"/>
  <c r="AD12" i="19"/>
  <c r="AD31" i="19" s="1"/>
  <c r="AA248" i="6"/>
  <c r="R156" i="6"/>
  <c r="P250" i="6" l="1"/>
  <c r="W10" i="19" s="1"/>
  <c r="R248" i="6"/>
  <c r="AH12" i="19"/>
  <c r="AD13" i="19"/>
  <c r="AH13" i="19" s="1"/>
  <c r="AH17" i="19"/>
  <c r="L105" i="6" l="1"/>
  <c r="L113" i="6" l="1"/>
  <c r="L248" i="6" s="1"/>
  <c r="L25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Alpha Boubacar Camara</author>
  </authors>
  <commentList>
    <comment ref="A24" authorId="0" shapeId="0" xr:uid="{3CF596B0-AE0F-40B8-B947-DC97CE50E1CA}">
      <text>
        <r>
          <rPr>
            <sz val="9"/>
            <color indexed="81"/>
            <rFont val="Tahoma"/>
            <family val="2"/>
          </rPr>
          <t>SHQ-Directives:
Changer simplement la date de fin d'année financière et toutes les autres dates du modèle s'adapteront à l'année que vous désirez présenter.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11" authorId="0" shapeId="0" xr:uid="{F9D84AB8-7939-4E53-BDB2-27B51EAF811F}">
      <text>
        <r>
          <rPr>
            <sz val="10"/>
            <color rgb="FF000000"/>
            <rFont val="Calibri"/>
            <family val="2"/>
            <scheme val="minor"/>
          </rPr>
          <t>Loyer membre correspond au louer au bail moins le rabais membre. Le rabais membre peut être nul.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Yaha Konan</author>
    <author/>
  </authors>
  <commentList>
    <comment ref="T10" authorId="0" shapeId="0" xr:uid="{F359B151-B553-4B0E-90EA-0B199B734659}">
      <text>
        <r>
          <rPr>
            <sz val="9"/>
            <color indexed="81"/>
            <rFont val="Tahoma"/>
            <family val="2"/>
          </rPr>
          <t xml:space="preserve">Résultat prévisionnel d'un exercice correspond au résultat réel pour les mois effectués et une estimation des mois restant pour la fin de l'exercice.
</t>
        </r>
      </text>
    </comment>
    <comment ref="L21" authorId="1" shapeId="0" xr:uid="{29B01C87-8884-4A4B-9A40-9A002B450266}">
      <text>
        <r>
          <rPr>
            <sz val="10"/>
            <color rgb="FF000000"/>
            <rFont val="Calibri"/>
            <family val="2"/>
            <scheme val="minor"/>
          </rPr>
          <t>Inscrire le montant au négatif car il s'agit d'une perte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700-000001000000}">
      <text>
        <r>
          <rPr>
            <sz val="10"/>
            <color rgb="FF000000"/>
            <rFont val="Calibri"/>
            <family val="2"/>
            <scheme val="minor"/>
          </rPr>
          <t>======
ID#AAAAkCDubgE
Yaha KONAN (HAGOUAGN'RIN KONAN)    (2022-11-14 06:36:39)
Pour fins de discuter avec les GRT, les fédérations et les OSBL.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Yaha KONAN (HAGOUAGN'RIN KONAN)</author>
    <author/>
  </authors>
  <commentList>
    <comment ref="F10" authorId="0" shapeId="0" xr:uid="{727977F5-FF7B-4AB7-9628-53D25B85CC36}">
      <text>
        <r>
          <rPr>
            <sz val="9"/>
            <color indexed="81"/>
            <rFont val="Tahoma"/>
            <family val="2"/>
          </rPr>
          <t xml:space="preserve">Nombre de logements
</t>
        </r>
      </text>
    </comment>
    <comment ref="I10" authorId="1" shapeId="0" xr:uid="{00000000-0006-0000-1200-000002000000}">
      <text>
        <r>
          <rPr>
            <sz val="10"/>
            <color rgb="FF000000"/>
            <rFont val="Calibri"/>
            <family val="2"/>
            <scheme val="minor"/>
          </rPr>
          <t xml:space="preserve">
Loyer économique moyen par typologie</t>
        </r>
      </text>
    </comment>
    <comment ref="L10" authorId="1" shapeId="0" xr:uid="{00000000-0006-0000-1200-000004000000}">
      <text>
        <r>
          <rPr>
            <sz val="10"/>
            <color rgb="FF000000"/>
            <rFont val="Calibri"/>
            <family val="2"/>
            <scheme val="minor"/>
          </rPr>
          <t>Pourcentage d'augmentation ou diminution du loyer économique moyen</t>
        </r>
      </text>
    </comment>
    <comment ref="V10" authorId="0" shapeId="0" xr:uid="{EE04CF5F-43A5-4220-B3CE-AC3C97B05462}">
      <text>
        <r>
          <rPr>
            <sz val="9"/>
            <color indexed="81"/>
            <rFont val="Tahoma"/>
            <family val="2"/>
          </rPr>
          <t xml:space="preserve">Le budget doit être équilibré. Il ne doit générer ni profit (surplus), ni perte (déficit)
</t>
        </r>
      </text>
    </comment>
    <comment ref="AB12" authorId="0" shapeId="0" xr:uid="{1CC65918-FCD8-4952-9E79-6155D02E4AB1}">
      <text>
        <r>
          <rPr>
            <sz val="9"/>
            <color indexed="81"/>
            <rFont val="Tahoma"/>
            <family val="2"/>
          </rPr>
          <t>Les dépenses d'opération annuel sont la sommes des:
- Charges d'administration
- Dépenses de conciergerie et d'entretien
- Dépenses en énergie, taxes, assurances et sinistres
- Dépenses de soutien à la clientèle
- Autres frais et autres dépenses</t>
        </r>
      </text>
    </comment>
    <comment ref="AM33" authorId="0" shapeId="0" xr:uid="{90266316-54CE-40B9-B1D9-89DE569E0F0E}">
      <text>
        <r>
          <rPr>
            <sz val="9"/>
            <color indexed="81"/>
            <rFont val="Tahoma"/>
            <family val="2"/>
          </rPr>
          <t xml:space="preserve">Coûts fixes, pré-engagés ou inévitables qu'il est impossible de ne pas assumer en raison d'une obligation déjà contractée
</t>
        </r>
      </text>
    </comment>
  </commentList>
</comments>
</file>

<file path=xl/sharedStrings.xml><?xml version="1.0" encoding="utf-8"?>
<sst xmlns="http://schemas.openxmlformats.org/spreadsheetml/2006/main" count="792" uniqueCount="548">
  <si>
    <t>LISTE DE PSL</t>
  </si>
  <si>
    <t>SERVICES INCLUS AU BAIL - ACM</t>
  </si>
  <si>
    <t>SERVICES INCLUS AU BAIL - ICRL</t>
  </si>
  <si>
    <t>LISTE DES SERVICES</t>
  </si>
  <si>
    <t>ACM</t>
  </si>
  <si>
    <t>SL1</t>
  </si>
  <si>
    <t>JU</t>
  </si>
  <si>
    <t>NON</t>
  </si>
  <si>
    <t>DESCRIPTION</t>
  </si>
  <si>
    <t>Page titre</t>
  </si>
  <si>
    <t>PRÉVISIONS BUDGÉTAIRES</t>
  </si>
  <si>
    <t>Pour la période du :</t>
  </si>
  <si>
    <t>au</t>
  </si>
  <si>
    <t>Type d'organisme :</t>
  </si>
  <si>
    <t>Nom de l’organisme :</t>
  </si>
  <si>
    <t>Nom du projet :</t>
  </si>
  <si>
    <t>Adresse :</t>
  </si>
  <si>
    <t>Courriel :</t>
  </si>
  <si>
    <t>Volet :</t>
  </si>
  <si>
    <t xml:space="preserve">Type d'organisme : </t>
  </si>
  <si>
    <t>Période de l'année financière</t>
  </si>
  <si>
    <t>Du :</t>
  </si>
  <si>
    <t>Au :</t>
  </si>
  <si>
    <t>Numéro du logement</t>
  </si>
  <si>
    <t>Typologie</t>
  </si>
  <si>
    <t>Volet</t>
  </si>
  <si>
    <t>Subvention PSL</t>
  </si>
  <si>
    <t>Loyer au bail</t>
  </si>
  <si>
    <t>Rabais membre</t>
  </si>
  <si>
    <t xml:space="preserve">Loyer membre </t>
  </si>
  <si>
    <t xml:space="preserve">Date de renouvellement de bail : </t>
  </si>
  <si>
    <t>Nombre de logements</t>
  </si>
  <si>
    <t>Total</t>
  </si>
  <si>
    <t>Type de PSL</t>
  </si>
  <si>
    <t>Chambre</t>
  </si>
  <si>
    <t xml:space="preserve">Revenu potentiel de loyer </t>
  </si>
  <si>
    <t>Studio</t>
  </si>
  <si>
    <t xml:space="preserve">Total du rabais membre </t>
  </si>
  <si>
    <t>1cc (3 1/2)</t>
  </si>
  <si>
    <t xml:space="preserve">Revenu de loyer membre </t>
  </si>
  <si>
    <t>2cc (4 1/2)</t>
  </si>
  <si>
    <t>3cc (5 1/2)</t>
  </si>
  <si>
    <t>4cc (6 1/2)</t>
  </si>
  <si>
    <t>5cc (7 1/2)</t>
  </si>
  <si>
    <t>TOTAL</t>
  </si>
  <si>
    <r>
      <rPr>
        <b/>
        <sz val="12"/>
        <color theme="1"/>
        <rFont val="Roboto"/>
      </rPr>
      <t>N</t>
    </r>
    <r>
      <rPr>
        <b/>
        <vertAlign val="superscript"/>
        <sz val="12"/>
        <color theme="1"/>
        <rFont val="Roboto"/>
      </rPr>
      <t>o</t>
    </r>
    <r>
      <rPr>
        <b/>
        <sz val="12"/>
        <color theme="1"/>
        <rFont val="Roboto"/>
      </rPr>
      <t xml:space="preserve"> du projet :</t>
    </r>
  </si>
  <si>
    <t>DÉTAIL DES REVENUS</t>
  </si>
  <si>
    <t>Résidentiel</t>
  </si>
  <si>
    <t>Non résidentiel</t>
  </si>
  <si>
    <t>PRODUITS</t>
  </si>
  <si>
    <t xml:space="preserve">Loyers ou frais d'hébergement et revenus de location </t>
  </si>
  <si>
    <t>Potentiel annuel des loyers (ou frais d'hebergement)</t>
  </si>
  <si>
    <t>Perte relative aux logements vacants</t>
  </si>
  <si>
    <t xml:space="preserve"> [ - ]</t>
  </si>
  <si>
    <t>Rabais aux membres</t>
  </si>
  <si>
    <t>Autres revenus de location résidentielle</t>
  </si>
  <si>
    <t>Location des espaces commerciaux</t>
  </si>
  <si>
    <t>Revenus - Régime d'assurance du locataire</t>
  </si>
  <si>
    <t xml:space="preserve">Total Loyers ou frais d'hébergement et revenus de location </t>
  </si>
  <si>
    <t xml:space="preserve">Autres revenus </t>
  </si>
  <si>
    <t>Dons et commandites</t>
  </si>
  <si>
    <t>Intérêts créditeurs - régulier</t>
  </si>
  <si>
    <t>Ristournes</t>
  </si>
  <si>
    <t>Services résidentiels – Stationnement</t>
  </si>
  <si>
    <t>Services résidentiels – Buanderie</t>
  </si>
  <si>
    <t>Services résidentiels – Divers</t>
  </si>
  <si>
    <t>Recouvrement des créances douteuses</t>
  </si>
  <si>
    <t>Total Autres revenus</t>
  </si>
  <si>
    <t>Revenus liés au soutien à la clientèle</t>
  </si>
  <si>
    <t>Contribution des usagers – Repas</t>
  </si>
  <si>
    <t>Contribution des usagers – Autres</t>
  </si>
  <si>
    <t>Organismes privés</t>
  </si>
  <si>
    <t>Organismes publics – Réseau de la Santé et des Services sociaux</t>
  </si>
  <si>
    <t>Organismes publics - Emploi Québec</t>
  </si>
  <si>
    <t>Organismes publics - Gouvernement fédéral</t>
  </si>
  <si>
    <t>Organismes publics - Autres</t>
  </si>
  <si>
    <t>Divers revenus liés au soutien à la clientèle</t>
  </si>
  <si>
    <t>Total Revenus liés au soutien à la clientèle</t>
  </si>
  <si>
    <t>TOTAL PRODUITS</t>
  </si>
  <si>
    <r>
      <rPr>
        <b/>
        <sz val="12"/>
        <color theme="1"/>
        <rFont val="Roboto"/>
      </rPr>
      <t>N</t>
    </r>
    <r>
      <rPr>
        <b/>
        <vertAlign val="superscript"/>
        <sz val="12"/>
        <color theme="1"/>
        <rFont val="Roboto"/>
      </rPr>
      <t>o</t>
    </r>
    <r>
      <rPr>
        <b/>
        <sz val="12"/>
        <color theme="1"/>
        <rFont val="Roboto"/>
      </rPr>
      <t xml:space="preserve"> du projet :</t>
    </r>
  </si>
  <si>
    <t>DÉTAIL DES DÉPENSES</t>
  </si>
  <si>
    <t>% des revenus</t>
  </si>
  <si>
    <t>CHARGES</t>
  </si>
  <si>
    <t>CHARGES D'ADMINISTRATION</t>
  </si>
  <si>
    <t>Administration des ressources humaines</t>
  </si>
  <si>
    <t>Salaires – Ressources humaines à l’administration</t>
  </si>
  <si>
    <t>Avantages sociaux – Ressources humaines à l’administration</t>
  </si>
  <si>
    <t>Honoraires de gestion</t>
  </si>
  <si>
    <t>Honoraires de tenue de livres</t>
  </si>
  <si>
    <t>Total Administration des ressources humaines</t>
  </si>
  <si>
    <t>Déplacements et séjours</t>
  </si>
  <si>
    <t>Formation</t>
  </si>
  <si>
    <t>Frais de réunion</t>
  </si>
  <si>
    <t>Location/aménagement de bureau - régulier</t>
  </si>
  <si>
    <t>Publicité et promotion</t>
  </si>
  <si>
    <t>Fournitures et équipements de bureau - régulier</t>
  </si>
  <si>
    <t>Intérêts et frais bancaires</t>
  </si>
  <si>
    <t>Total Frais d’administration généraux</t>
  </si>
  <si>
    <t>Frais d'audit</t>
  </si>
  <si>
    <t>Autres honoraires professionnels et de services</t>
  </si>
  <si>
    <t>Frais informatiques</t>
  </si>
  <si>
    <t>Contrats d’entretien et de réparation d’équipement</t>
  </si>
  <si>
    <t>Location de matériel informatique et développement de systèmes</t>
  </si>
  <si>
    <t>Achat de matériel informatique et développement de systèmes</t>
  </si>
  <si>
    <t>Autres frais informatiques</t>
  </si>
  <si>
    <t>Total Frais informatiques</t>
  </si>
  <si>
    <t>Autres frais d’administration</t>
  </si>
  <si>
    <t>Cotisation à une association</t>
  </si>
  <si>
    <t>Dépenses liées aux activités sociales</t>
  </si>
  <si>
    <t>Autres dépenses d'administration</t>
  </si>
  <si>
    <t>Total Autres frais d’administration</t>
  </si>
  <si>
    <t>TOTAL CHARGES D’ADMINISTRATION</t>
  </si>
  <si>
    <r>
      <rPr>
        <b/>
        <sz val="12"/>
        <color theme="1"/>
        <rFont val="Roboto"/>
      </rPr>
      <t>N</t>
    </r>
    <r>
      <rPr>
        <b/>
        <vertAlign val="superscript"/>
        <sz val="12"/>
        <color theme="1"/>
        <rFont val="Roboto"/>
      </rPr>
      <t>o</t>
    </r>
    <r>
      <rPr>
        <b/>
        <sz val="12"/>
        <color theme="1"/>
        <rFont val="Roboto"/>
      </rPr>
      <t xml:space="preserve"> du projet :</t>
    </r>
  </si>
  <si>
    <r>
      <rPr>
        <b/>
        <u/>
        <sz val="12"/>
        <color theme="1"/>
        <rFont val="Roboto"/>
      </rPr>
      <t>DÉTAIL DES DÉPENSES</t>
    </r>
    <r>
      <rPr>
        <b/>
        <u/>
        <sz val="12"/>
        <color theme="1"/>
        <rFont val="Roboto"/>
      </rPr>
      <t xml:space="preserve"> (SUITE)</t>
    </r>
  </si>
  <si>
    <t>DÉPENSES DE CONCIERGERIE ET D'ENTRETIEN</t>
  </si>
  <si>
    <t>Fournitures et matériaux - régulier</t>
  </si>
  <si>
    <t>Déneigement</t>
  </si>
  <si>
    <t>Enlèvement des ordures ménagères</t>
  </si>
  <si>
    <t>Sécurité et surveillance</t>
  </si>
  <si>
    <t>Honoraires professionnels et de services liés aux immeubles - régulier</t>
  </si>
  <si>
    <t>Inspections et entretien des systèmes</t>
  </si>
  <si>
    <t>Achat/location d’équipement et de matériel roulant</t>
  </si>
  <si>
    <t>TOTAL DÉPENSES DE CONCIERGERIE ET D’ENTRETIEN</t>
  </si>
  <si>
    <t>DÉPENSES EN ÉNERGIE, EN TAXES, EN ASSURANCES ET EN SINITRES</t>
  </si>
  <si>
    <t>Énergie</t>
  </si>
  <si>
    <t>Électricité - Espaces communs</t>
  </si>
  <si>
    <t>Électricité - Logements</t>
  </si>
  <si>
    <t>Combustible</t>
  </si>
  <si>
    <t>Total Énergie</t>
  </si>
  <si>
    <t>Taxes</t>
  </si>
  <si>
    <t>Impôt foncier municipal</t>
  </si>
  <si>
    <t>Impôt foncier scolaire</t>
  </si>
  <si>
    <t>Total Taxes</t>
  </si>
  <si>
    <t>Frais de la police d'assurance - immeubles</t>
  </si>
  <si>
    <t>Dépenses - Régime d'assurance du locataire</t>
  </si>
  <si>
    <r>
      <rPr>
        <b/>
        <sz val="12"/>
        <color theme="1"/>
        <rFont val="Roboto"/>
      </rPr>
      <t>N</t>
    </r>
    <r>
      <rPr>
        <b/>
        <vertAlign val="superscript"/>
        <sz val="12"/>
        <color theme="1"/>
        <rFont val="Roboto"/>
      </rPr>
      <t>o</t>
    </r>
    <r>
      <rPr>
        <b/>
        <sz val="12"/>
        <color theme="1"/>
        <rFont val="Roboto"/>
      </rPr>
      <t xml:space="preserve"> du projet :</t>
    </r>
  </si>
  <si>
    <r>
      <rPr>
        <b/>
        <u/>
        <sz val="12"/>
        <color theme="1"/>
        <rFont val="Roboto"/>
      </rPr>
      <t>DÉTAIL DES DÉPENSES</t>
    </r>
    <r>
      <rPr>
        <b/>
        <u/>
        <sz val="12"/>
        <color theme="1"/>
        <rFont val="Roboto"/>
      </rPr>
      <t xml:space="preserve"> (SUITE)</t>
    </r>
  </si>
  <si>
    <t>SOUTIEN À LA CLIENTÈLE</t>
  </si>
  <si>
    <t>Salaires et avantages sociaux liés aux activités communautaires</t>
  </si>
  <si>
    <t>Salaires et avantages sociaux liés aux services à la clientèle</t>
  </si>
  <si>
    <t>Coûts des services liés aux activités communautaires</t>
  </si>
  <si>
    <t>Coûts des services  liés aux services à la clientèle</t>
  </si>
  <si>
    <t>Honoraires liés aux activités communautaires</t>
  </si>
  <si>
    <t>Honoraires des services  liés aux services à la clientèle</t>
  </si>
  <si>
    <t>TOTAL SOUTIEN À LA CLIENTÈLE</t>
  </si>
  <si>
    <t>FINANCEMENT</t>
  </si>
  <si>
    <t>Intérêts</t>
  </si>
  <si>
    <t>Intérêts sur emprunts à court terme (marge de crédit)</t>
  </si>
  <si>
    <t>Intérêts sur dette à long terme – Organisme</t>
  </si>
  <si>
    <t>Total Intérêts</t>
  </si>
  <si>
    <t>Remboursement de la dette</t>
  </si>
  <si>
    <t>Total Remboursement de la dette</t>
  </si>
  <si>
    <t>TOTAL FINANCEMENT</t>
  </si>
  <si>
    <t>Frais de refinancement</t>
  </si>
  <si>
    <t>Rentes emphytéotiques</t>
  </si>
  <si>
    <t>CONTRIBUTIONS AUX RÉSERVES</t>
  </si>
  <si>
    <t>TOTAL CONTRIBUTIONS AUX RÉSERVES</t>
  </si>
  <si>
    <t xml:space="preserve"> </t>
  </si>
  <si>
    <t>TOTAL CHARGES</t>
  </si>
  <si>
    <t>SURPLUS (OU DÉFICIT)</t>
  </si>
  <si>
    <r>
      <rPr>
        <b/>
        <sz val="12"/>
        <color theme="1"/>
        <rFont val="Roboto"/>
      </rPr>
      <t>N</t>
    </r>
    <r>
      <rPr>
        <b/>
        <vertAlign val="superscript"/>
        <sz val="12"/>
        <color theme="1"/>
        <rFont val="Roboto"/>
      </rPr>
      <t>o</t>
    </r>
    <r>
      <rPr>
        <b/>
        <sz val="12"/>
        <color theme="1"/>
        <rFont val="Roboto"/>
      </rPr>
      <t xml:space="preserve"> du projet :</t>
    </r>
  </si>
  <si>
    <t>Utilisations – Réserve de remplacement immobilière</t>
  </si>
  <si>
    <t>Utilisations – Réserve de remplacement mobilière</t>
  </si>
  <si>
    <t>Contributions – Réserve de gestion hypothécaire</t>
  </si>
  <si>
    <t>Utilisations – Réserve de gestion hypothécaire</t>
  </si>
  <si>
    <t>Utilisations – Réserve de gestion de l'exploitation</t>
  </si>
  <si>
    <t>Contributions – Autres affectations internes</t>
  </si>
  <si>
    <t>Utilisations – Autres affectations internes</t>
  </si>
  <si>
    <r>
      <rPr>
        <b/>
        <sz val="12"/>
        <color theme="1"/>
        <rFont val="Roboto"/>
      </rPr>
      <t>N</t>
    </r>
    <r>
      <rPr>
        <b/>
        <vertAlign val="superscript"/>
        <sz val="12"/>
        <color theme="1"/>
        <rFont val="Roboto"/>
      </rPr>
      <t>o</t>
    </r>
    <r>
      <rPr>
        <b/>
        <sz val="12"/>
        <color theme="1"/>
        <rFont val="Roboto"/>
      </rPr>
      <t xml:space="preserve"> du projet :</t>
    </r>
  </si>
  <si>
    <t>Numéro 
de poste</t>
  </si>
  <si>
    <t>Nom du poste budgétaire</t>
  </si>
  <si>
    <t>Poste budgétaire</t>
  </si>
  <si>
    <t>Description</t>
  </si>
  <si>
    <t>Recommandations</t>
  </si>
  <si>
    <t>Normes budgétaires - Programme Accèslogis Montréal (ACM)</t>
  </si>
  <si>
    <t>Normes budgétaires - Initiative pour la création rapide de logements _ Grandes villes (ICRL)</t>
  </si>
  <si>
    <t>Revenu de loyers ou de frais d'hébergement au bail fixés par l’Organisme, excluant le rabais de membre ou les frais inhérents au statut de membre, le cas échéant et tous frais liés aux services supplémentaires qui ne sont pas considérés comme charges aux termes du Règlement sur les conditions de location des logements à loyer modique (RLRQ, chapitre S-8, r. 3).</t>
  </si>
  <si>
    <t>Selon le coût des loyers au bail en tenant compte des augmentations de loyer qui respecte les normes applicables. Cet outil facilite le calcul par l'utilisation de la feuille «Revenus de loyer détaillés».
Selon le pourcentage applicable aux revenus net indiqué à l'Annexe 1 du Règlement sur les critères de fixation de loyer.</t>
  </si>
  <si>
    <t>Loyer au bail devra permettre au loyer économique de ne pas être inférieur à 75 % ni supérieur à 95 % du loyer médian du marché reconnu par la Ville  sauf exception approuvée par la Ville.</t>
  </si>
  <si>
    <t>Loyer au bail lorsqu'un ménage n'est pas subventionné ne doit pas dépassé 30%</t>
  </si>
  <si>
    <t>Perte de revenu de loyers ou de frais d'hébergement  de logements qui ne sont loués suite à d'une résiliation, d'un abandon ou d'une non-reconduction d'un bail.</t>
  </si>
  <si>
    <t>Selon les normes applicables. Si le montant budgété est supérieur aux normes, veuillez le justifier auprès de la Ville.</t>
  </si>
  <si>
    <t xml:space="preserve">Au maximum à 2% des revenus potentiel </t>
  </si>
  <si>
    <t>Réduction mensuel du loyer au bail offert aux membres d'une coopérative par réglement. Le montant peut être fixe ou calculé comme un pourcentage du loyer au bail.</t>
  </si>
  <si>
    <t>Selon le rabais de loyer octroyé à chaque membre pour son logement  par année</t>
  </si>
  <si>
    <t>Revenu de location résidentielle qui n'est pas du loyer telle que la location de salle communautaire etc...</t>
  </si>
  <si>
    <t>Revenu de location d'espaces commerciaux appartenant au projet pour lequel l'organisme effectue les prévisions budgétaires.</t>
  </si>
  <si>
    <t>Paiement attendu aux locataires pour remboursement de la dépense assumée par l'organisme pour le régime d'assurance des logements loués du projet.</t>
  </si>
  <si>
    <t>Selon le coût d'assurance des locataires de l'exercice précédent majoré de X%</t>
  </si>
  <si>
    <t>Toute somme reçu d'organismes de bienfaisance, de fondations, d'entreprises ou de particuliers. Dons et commandites reçus au cours de l’exercice et attribuables à l’exercice</t>
  </si>
  <si>
    <t xml:space="preserve">Selon le montant de dons et commandites dont la reception a été confirmée par écrit d'obtenir au cours de l'exercice. Il est recommander de constituer un reserve de gestion de subvention à l'exploitation lorsque l'organisme reçoit des dons ou des commandites de façon réccurante afin d'éviter toute augmentation subite de loyer lorsque la subvention prend fin. </t>
  </si>
  <si>
    <t>Intérêts de placements attendus dans l'année financière excluant les intérêts gagnés sur les réserves y compris la réserve hypothécaire.</t>
  </si>
  <si>
    <t>Ne pas budgeter ce poste budgétaire à moins d'être sûr de recevoir le montant au cours de l'exercice financier.</t>
  </si>
  <si>
    <t>Montant d'argent attendus dans l'année financière que l'organisme peut recevoir d'une institution financière à chaque année, à certaines conditions proviennant des excédents faits par celle-ci à la fin de l'année.</t>
  </si>
  <si>
    <t>Sommes exigées des usagers pour du stationnement intérieur et exterieur du projet pour voiture ou vélo ou moto</t>
  </si>
  <si>
    <t>Selon le nombre de places de stationnement déjà loués et non le nombre de places existantes</t>
  </si>
  <si>
    <t>Sommes exigées des usagers pour l'utilisation de laveuses et sécheuses du projet</t>
  </si>
  <si>
    <t>Selon la moyenne des revenus réels des trois années précédentes</t>
  </si>
  <si>
    <t>Revenus provenant de la location d'espaces de rangement,  électroménagers, télécommunication  etc.</t>
  </si>
  <si>
    <t>Toute somme recouvrée au cours de l'exercice qui avait été comptabilisée à titre de créances douteuses et irrécouvrables au cours d'exercices précédents</t>
  </si>
  <si>
    <t xml:space="preserve">Revenus autres que ceux reliés aux services résidentiels et non considéré dans le plan comptable. Revenus non susceptibles de se reproduire dans le cours normal des activités de l’organisme, tels que : récupération de dépenses de sinistre, remboursement d’impôts fonciers payés en trop, etc. Exemple : Revenus provenant des machines distributrices et de tout autre appareil de même nature. </t>
  </si>
  <si>
    <t>Contributions des usagers internes et externes pour les services de repas</t>
  </si>
  <si>
    <t>Contributions des locataires et des usagers pour les autres services reçus</t>
  </si>
  <si>
    <t>Subventions reçues d’organismes privés pour le financement des services offerts aux locataires
et aux usagers.</t>
  </si>
  <si>
    <t>Subventions reçues du Réseau de la Santé et des Services sociaux sociaux pour le financement des activités et des services offerts aux locataires et aux usagers.</t>
  </si>
  <si>
    <t>Subventions reçues d’Emploi Québec pour le financement des services offerts aux locataires
et aux usagers.</t>
  </si>
  <si>
    <t>Subventions reçues du gouvernement fédéral pour le financement des services offerts aux locataires et aux usagers</t>
  </si>
  <si>
    <t>Subventions reçues d’autres organismes publics pour le financement des services offerts aux locataires et aux usagers.</t>
  </si>
  <si>
    <t>Autres revenus liés au soutien à la clientèle.</t>
  </si>
  <si>
    <t>Salaire d'un employé de l'organisme pour effectuer des tâches relatives à la gestion associative, immobilière et financière</t>
  </si>
  <si>
    <t>Le somme de postes 51100, 51200, 51300, 51400, 52100, 52200, 52300, 52400, 52500, 52600, 52700, 52800, 53100,53200, 53300, 53400, 54100, 54200, 54300, 54400, 55200, 55300, 55400 devra être au maximum de 10 % du revenu annuel de l’immeuble</t>
  </si>
  <si>
    <t>Avantages sociaux liés au salaire d'un employé de l'organisme pour effectuer des tâches relatives à la gestion associative, immobilière et financière</t>
  </si>
  <si>
    <t>Honoraires de professionnels externes offrant des services de soutien à la gestion associative, immobilière et financière</t>
  </si>
  <si>
    <t>Approbation de la Ville est exigée pour tout contrat de soutien à la gestion</t>
  </si>
  <si>
    <t xml:space="preserve"> Honoraires des professionnels qui tiennent les livres regroupant l’ensemble des opérations comptables effectuées par l'organisme dans l’année</t>
  </si>
  <si>
    <t xml:space="preserve">Somme versée à un administrateur ou à un locataire suivant la présentation d'un rapport sur le kilométrage parcouru ou sur les frais d'autobus pour un trajet approuvé. Les frais de déplacement doivent être liés aux opérations courantes.
Somme </t>
  </si>
  <si>
    <t>Frais de formation et de perfectionnement des personnes désignées par l'organisme</t>
  </si>
  <si>
    <t>Frais liés aux moyens de communication tels que les services de téléphonie, du câble, d'internet pour le projet</t>
  </si>
  <si>
    <t>Frais liés à la location de bureau et l'aménagement du bureau à l'usage de l'organisme ( chaise, table, fauteuil etc…) payés à même les revenus de l'organisme</t>
  </si>
  <si>
    <t xml:space="preserve">Coût engagé pour les petites annonces et/ou d'une offre à un moment donné via des journaux ou sites web (Exemple: petites annonces pour indiquer la disponibilité d'un logement sur Kijiji) </t>
  </si>
  <si>
    <t>Toutes les fournitures nécessaires pour effectuer les tâches de bureau (papeterie, crayon, frais postaux, fournitures informatiques etc..) payés à même les revenus de l'organisme</t>
  </si>
  <si>
    <t>Intérêts payés dû aux retards de paiement de fournisseurs  tel que Hydro QC, taxes scolaires et municipales
Frais mensuels ou annuels liés au compte courant ou compte chèque ou carte de crédit détenu dans une institution financière</t>
  </si>
  <si>
    <t>Frais de l'auditeur lié à l'examen des états financiers de l'organisme. Il vise à vérifier la sincérité des comptes, leur régularité, leur conformité et leur aptitude à refléter une image fidèle de l'état des finances et actions comptables de l'entité auditée.</t>
  </si>
  <si>
    <t>Honoraires de l'auditeur autres que le mandat d'audit  tels : formulaires de réclamation de TPS/TVQ,</t>
  </si>
  <si>
    <t>Honoraires professionnels et de services légaux</t>
  </si>
  <si>
    <t>Frais d'honoraires ou de services de professionnels oeuvrant dans des métiers liés au droit et la justice . exemple: avocat, notaire, huissier etc...</t>
  </si>
  <si>
    <t>Frais d'honoraires autres que services légaux et auditeurs (exemple : mandats spéciaux).</t>
  </si>
  <si>
    <t>Contrats d’entretien et de réparation d’équipement informatique</t>
  </si>
  <si>
    <t>Frais de services ou d'honoraires reliés à l'entretien et la réparation d'équipement informatique.</t>
  </si>
  <si>
    <r>
      <rPr>
        <sz val="11"/>
        <color theme="1"/>
        <rFont val="Roboto"/>
      </rPr>
      <t>Frais reliés à la location d'équipement informatique d</t>
    </r>
    <r>
      <rPr>
        <i/>
        <sz val="11"/>
        <color theme="1"/>
        <rFont val="Roboto"/>
      </rPr>
      <t>éveloppement informatique tels : sites web, base de données, etc.</t>
    </r>
  </si>
  <si>
    <t>Frais reliés à l'achat d'équipement informatique ou le développement informatique tels : sites web, base de données, etc.</t>
  </si>
  <si>
    <t>Frais autres reliés au matériel informatique ou au développement de système</t>
  </si>
  <si>
    <t xml:space="preserve">2% des revenus potentiel </t>
  </si>
  <si>
    <t>Frais d'adhésion annuel à une fédération, une association pour laquelle l'organisme s'identifie</t>
  </si>
  <si>
    <t>Dépenses liées à l'organisation d'un souper de Noël,  d'une journée spéciale, d'autres activités</t>
  </si>
  <si>
    <t>Salaire d'un employé de l'organisme payé pour effectuer le nettoyage, l'entretien des immeubles et les terrains environnants, et pour veiller également au fonctionnement des édifices.</t>
  </si>
  <si>
    <t xml:space="preserve">Selon les normes applicables. Si le montant budgété est supérieur aux normes, veuillez le justifier auprès de la Ville. </t>
  </si>
  <si>
    <t>Le total des postes 56100, 56200 et 56300 doit être inférieur ou égale à 325 $ / logement / an.</t>
  </si>
  <si>
    <t>Avantages sociaux d'un employé de l'organisme payé pour effectuer le nettoyage, l'entretien des immeubles et les terrains environnants, et pour veiller également au fonctionnement des édifices.</t>
  </si>
  <si>
    <t>Montant à payer à une compagnie pour effectuer le nettoyage, l'entretien des immeubles et les terrains environnants.</t>
  </si>
  <si>
    <t xml:space="preserve">Fournitures et matériaux  payés à même les revenus de l'organisme nécessaires pour faire l’entretien courant des bâtiments  et des logements (Exemples : ampoules, sacs à ordure, produits ménagers, outillages, peinture, détecteur de fumée, robinet, quincaillerie, location d'outils ou d'équipement). </t>
  </si>
  <si>
    <t>Faire un budget d'entretien et réparations basé sur  une planification des travaux le besoin suite aux inspections annuelles ou une évaluation des coûts des travaux.</t>
  </si>
  <si>
    <t>Contrat de déneigement incluant le sablage et le déglaçage des allées de piétons, stationnement, entretien de la souffleuse à neige</t>
  </si>
  <si>
    <t>Selon le contrat</t>
  </si>
  <si>
    <t>Frais payés à une compagnie pour enlever les contenaire de déchets sauf montant couvert par les taxes municipales</t>
  </si>
  <si>
    <t>Dépenses liés aux systèmes de sécurité, systèmes d'intercom, inspection et entretien des extincteurs</t>
  </si>
  <si>
    <t>Les honoraires  d’architecte, d’arpenteur, d’inspecteur ou d’évaluateur en bâtiment, etc.</t>
  </si>
  <si>
    <t>Vérifications  périodiques, entretiens périodiques et réparations des systèmes des bâtiments et des logements tels que les systèmes d’alarme et de détection incendie (extincteurs, détecteur de fumée etc...), les systèmes de ventilation, de plomberie et de chauffage, les ascenseurs, etc..
Nettoyage périodique de conduit de ventilation, de  échangeurs d’air et de conduit de sécheuses</t>
  </si>
  <si>
    <t>Selon le contrat et en tenant compte Selon le pourcentage applicable aux frais d'entretien, indiqué à l'Annexe 1 du Règlement sur les critères de fixation de loyer</t>
  </si>
  <si>
    <t>Coût d’acquisition ou de location d’équipement d’entretien pour les tondeuses à gazon, les souffleuses à neige, les polisseuses, les laveuses à plancher, les aspirateurs, les émondoirs ainsi que le matériel roulant comme les camions et les tracteurs.</t>
  </si>
  <si>
    <t>Selon le coût et en tenant compte Selon le pourcentage applicable aux frais d'entretien, indiqué à l'Annexe 1 du Règlement sur les critères de fixation de loyer</t>
  </si>
  <si>
    <t>Dépenses de conciergerie et d’entretien de nature non récurrente ayant un caractère exceptionnel.</t>
  </si>
  <si>
    <t xml:space="preserve">Consommation dans les espaces communs pour l'électricité  ou/et le chauffage à l'électricité </t>
  </si>
  <si>
    <t>Selon le pourcentage applicable aux frais d’électricité indiqué à l'Annexe 1 du Règlement sur les critères de fixation de loyer</t>
  </si>
  <si>
    <t xml:space="preserve">Consommation des logements vacants et/ ou  des logements incluant les services au bail d'électricité ou/et de chauffage à l'électricité </t>
  </si>
  <si>
    <t xml:space="preserve">Consommation  de gaz ou de mazout  pour le chauffafe des espaces communs, des logements vacants et/ ou  des logements incluant les services au bail de chauffage </t>
  </si>
  <si>
    <t>Selon le pourcentage applicable au gaz, au mazout et autres sources d’énergie indiqué à l'Annexe 1 du Règlement sur les critères de fixation de loyer</t>
  </si>
  <si>
    <t>- Taxes municipales est montant perçu sur un immeuble par une municipalité pour divers dépenses telles que les services d’eau, d’égout, de police, de sécurité incendie, de loisirs, d’enlèvement ou d’élimination des déchets, d’éclairage, d’enlèvement de la neige  etc...
- Les taxes foncières municipales constituent des créances prioritaires aux termes du Code civil du Québec
- Dépense réelle et non les versements mensuels versés dans le compte de réserves pour taxes au créancier hypothécaire, s'il y a lieu</t>
  </si>
  <si>
    <t>Selon les coûts réels</t>
  </si>
  <si>
    <t>- Taxes scolaires est un montant percu sur un immeuble par un centre de services scolaire pour permettre au réseau scolaire de financer l’entretien et le fonctionnement des équipements, la direction et la gestion des établissements ainsi que les dépenses du siège social.
- Les taxes foncières scolaires constituent des créances prioritaires aux termes du Code civil du Québec
- Dépense réelle et non les versements mensuels versés dans le compte de réserves pour taxes au créancier hypothécaire, s'il y a lieu</t>
  </si>
  <si>
    <t>Assurances habitation et responsabilité civile.le montant d’assurance sur le bâtiment doit correspondre à 100 % de la valeur de reconstruction une assurance tous risques (bâtiments, biens meubles, valeur locative) incluant la clause de valeur de remplacement à neuf, une assurance 3D (Détournement, disparition, destruction) et, le cas échéant, une assurance chaudière et machinerie. La valeur de remplacement doit représenter 100 % des coûts de reconstruction, sans tenir compte de la dépréciation.</t>
  </si>
  <si>
    <t xml:space="preserve"> Franchise versée lors d'une réclamation d'un sinistre  ou frais associés à la réparation de dommages causés par un sinistre.</t>
  </si>
  <si>
    <t>Salaires du personnel qui offre des activités communautaires aux locataires et aux usagers financés par une subvention ou des dons, tels les intervenants, les organisateurs communautaires, etc</t>
  </si>
  <si>
    <t>Salaires du personnel qui rend les services non résidentiels prévus au bail ou au contrat de hébergement, tels le personnel de cuisine, les surveillants, les infirmiers, etc</t>
  </si>
  <si>
    <t>Selon le pourcentage applicable aux frais de services indiqué à l'Annexe 1 du Règlement sur les critères de fixation de loyer</t>
  </si>
  <si>
    <t>Dépenses liées aux activités communautaires fournies aux locataires et aux usagers qui sont financées par une subvention ou des dons, tels que la cuisine collective, le déplacement, le jardin collectif et autres.</t>
  </si>
  <si>
    <t>Dépenses liées aux services non résidentiels fournis aux locataires et aux usagers prévus au bail ou au contrat de hébergement, tels les repas, l'entretien ménager, la surveillance.et autres.</t>
  </si>
  <si>
    <t>Montant à payer aux contractuels à l'externe offrant des activités communautaires aux locataires et aux usagers financés par une subvention ou des dons, tels les intervenants, les organisateurs communautaires, les conférencier etc</t>
  </si>
  <si>
    <t>Montant à payer aux contractuels à l'externe offrant des services non résidentiels prévus au bail ou au contrat de hébergement, tels services alimentaires, surveillance, intervenants, infirmerie et autres.</t>
  </si>
  <si>
    <t>Intérêts sur emprunts à court terme</t>
  </si>
  <si>
    <t>Intérêts à payer lors de l'exercice sur la marge de crédit de l’organisme.</t>
  </si>
  <si>
    <t>Pénalité pour mettre fin à un contrat de prêt hypothécaire, équivalent à la perte de revenu que le prêteur doit assumer jusqu'à la fin du terme</t>
  </si>
  <si>
    <t>Rentes annuelles liées à un bail emphytéotique ou emphytéose pour l'usage à long terme d'un terrain</t>
  </si>
  <si>
    <t>Contributions – Réserve de remplacement immobilière</t>
  </si>
  <si>
    <t xml:space="preserve">Montant annuel à placer à des fins de réserve de remplacement immobilière qui servira à atténuer les coûts de remplacement, de modernisation et d'amélioration de certains composants d'un immeuble. </t>
  </si>
  <si>
    <t>Selon les normes applicables. Si le montant budgété est inférieur aux normes, veuillez le justifier auprès de la Ville.</t>
  </si>
  <si>
    <t xml:space="preserve">Tout montant supérieur au montant minimal obligatoire: 
Chambre : 150 $ / un. / an à 
Studio : 175 $ / un. / an
1 cc. et + : 300 $ / un. / an
La contribution pourra être supérieure et ce, basée sur un planification de remplacement d’immobilisations </t>
  </si>
  <si>
    <t>Contributions – Réserve de remplacement mobilière</t>
  </si>
  <si>
    <t>Montant annuel à placer à des fins de réserve de remplacement immobilière qui servira à atténuer les coûts de remplacement du mobilier ou de l'équipement lorsque ceux-ci seront devenus désuets.</t>
  </si>
  <si>
    <t>1/8 du coût d’acquisition des biens</t>
  </si>
  <si>
    <t>Montant annuel à placer à des fins de réserve de gestion hypothécaire qui servira à atténuer l'impact potentiel d'une hausse du taux d’intérêt hypothécaire au moment du renouvellement de l’hypothèque.</t>
  </si>
  <si>
    <t>Selon les normes applicables. Si le montant budgété est inférieur aux normes, veuillez le justifier auprès de la Ville. Prévoir les augmentations de loyer qui permettront d'absorber les contributions à la réserve. Prévoir les augmentations de loyer qui permettront d'absorber les contributions à cette réserve surtout pour les 5 premières années</t>
  </si>
  <si>
    <t>Montant de base initial prévu à l'annexe de la convention constitué annuellement à partir d'augmentation de loyer. La contribution se fait sur un terme de 5 ans après la DAI ou à chaque utilisation de cette réserve.  Durant les 5 ans, cette contribution annuelle  consiste à multiplier le montant de base initial par le nombre d'année suite à la DAI ou à multiplier le nouvel montant de base par le nombre d'année suite à l'utilisation de cette réserve. La Ville transmettra ce nouvel montant de base.</t>
  </si>
  <si>
    <t>Montant annuel à placer à des fins de réserve de gestion à l'exploitation qui servira à éviter toute augmentation subite de loyer lorsque la subvention à l’exploitation prendra fin.</t>
  </si>
  <si>
    <t xml:space="preserve">Selon les normes applicables. Si le montant budgété est inférieur aux normes, veuillez le justifier auprès de la Ville. </t>
  </si>
  <si>
    <t>Montant initial prévu à l'annexe de la convention et indexé annuellement. La contribution se fait sur un terme de 5 ans après la DAI ou une utilisation de cette réserve. L' indexation consiste à multiplier le montant initial par le nombre d'année suite à la DAI ou au renouvellement. Cette contribution implique d'augmenter les loyers pour être à mesure de faire les contributions.</t>
  </si>
  <si>
    <t>Montant à placer en réserves suite à une décision du conseil d'administration ou de l'assemblée des membres à des fins résolus dans cette décision.</t>
  </si>
  <si>
    <t>Prévoir les augmentations de loyer qui permettront d'absorber les contributions à la réserve.</t>
  </si>
  <si>
    <t>Conciergerie</t>
  </si>
  <si>
    <t>($)</t>
  </si>
  <si>
    <t>Nb log</t>
  </si>
  <si>
    <t>Loyer</t>
  </si>
  <si>
    <t>Charges d'administration</t>
  </si>
  <si>
    <t>Normes</t>
  </si>
  <si>
    <t>Conciergerie et entretien</t>
  </si>
  <si>
    <t>Financement</t>
  </si>
  <si>
    <t>(%)</t>
  </si>
  <si>
    <t>Frais pour participer à un congrès, droit d'immatriculation au Registre des entreprises du Québec, frais pour enquête de crédit, frais pour régie du logement, etc...</t>
  </si>
  <si>
    <t>Frais engagés pour l'organisation du conseil d’administration, des comités et des assemblées
Frais engagés pour la garde des enfants des locataires qui doivent assister à des réunions du conseil d'administration ou de comité ou une assemblée générale</t>
  </si>
  <si>
    <t>(réservé aux coopératives)</t>
  </si>
  <si>
    <t>TOTAUX</t>
  </si>
  <si>
    <t>loyer économique moyen</t>
  </si>
  <si>
    <t>Informations destinées aux coopératives</t>
  </si>
  <si>
    <t>ONGLET</t>
  </si>
  <si>
    <t>Revenu brut annuel</t>
  </si>
  <si>
    <t xml:space="preserve">Budget est </t>
  </si>
  <si>
    <t>Par logement</t>
  </si>
  <si>
    <t>Entretien</t>
  </si>
  <si>
    <t>Dépenses incompressibles</t>
  </si>
  <si>
    <t>Résultat net d'exploitation (NOI)</t>
  </si>
  <si>
    <t>Énergie, taxes, assurances</t>
  </si>
  <si>
    <t>Contributions aux réserves</t>
  </si>
  <si>
    <t>Soutien à la clientèle</t>
  </si>
  <si>
    <t>Selon les coûts réels prévus à la convention de copropriété notariée</t>
  </si>
  <si>
    <t>respect</t>
  </si>
  <si>
    <t>nb log</t>
  </si>
  <si>
    <t>TYPOLOGIE</t>
  </si>
  <si>
    <t>VOLET ACM</t>
  </si>
  <si>
    <t>V1.</t>
  </si>
  <si>
    <t>V2.</t>
  </si>
  <si>
    <t>V3.</t>
  </si>
  <si>
    <t>V1. ZC</t>
  </si>
  <si>
    <t>Tableau de bord</t>
  </si>
  <si>
    <t>Autres dépenses d’entretien</t>
  </si>
  <si>
    <t>Autres dépenses d'exploitation</t>
  </si>
  <si>
    <t>Acquisitions d’immobilisations à même l’encaisse</t>
  </si>
  <si>
    <t>Toutes dépenses liés à l'exploitation qui ne peuvent pas être répertoriées dans les autres postes de dépenses.</t>
  </si>
  <si>
    <t>Programme Accèslogis Montréal</t>
  </si>
  <si>
    <t>listeMdf</t>
  </si>
  <si>
    <t>Initiative pour la création rapide de logements GV - Phase 1</t>
  </si>
  <si>
    <t>Initiative pour la création rapide de logements GV - Phase 2</t>
  </si>
  <si>
    <t>Initiative pour la création rapide de logements GV - Phase 3</t>
  </si>
  <si>
    <t>Initiative pour la création rapide de logements GV - Phase 4</t>
  </si>
  <si>
    <t>Programme d'habitation abordable Québec</t>
  </si>
  <si>
    <t>Axe 3</t>
  </si>
  <si>
    <t>Hors-programme</t>
  </si>
  <si>
    <t>9000.  aucun service</t>
  </si>
  <si>
    <t>1200.  chauffage</t>
  </si>
  <si>
    <t>1030.  eau chaude</t>
  </si>
  <si>
    <t>1230.  chauffage et eau chaude</t>
  </si>
  <si>
    <t>1004.  électricité</t>
  </si>
  <si>
    <t>1204.  électricité et chauffage</t>
  </si>
  <si>
    <t>1034.  électricité et eau chaude</t>
  </si>
  <si>
    <t>1234.  électricité, chauffage et eau chaude</t>
  </si>
  <si>
    <t>Taux d'occurence</t>
  </si>
  <si>
    <t>Date augm la plus férquente</t>
  </si>
  <si>
    <t>Var.</t>
  </si>
  <si>
    <t>Remboursement de la dette à LT - Capital Organisme- Régulier</t>
  </si>
  <si>
    <t>Capital à rembourser lors de l'exercice sur la dette à long terme  à la charge de l’organisme et provenant de l'exploitation</t>
  </si>
  <si>
    <t>Intérêts à payer lors de l'exercice sur la dette à long terme à la charge de l’organisme.</t>
  </si>
  <si>
    <t xml:space="preserve">Autres revenus divers </t>
  </si>
  <si>
    <t>Autres services supplémentaires de la firme auditrice</t>
  </si>
  <si>
    <t>Ajustés sur 12 mois</t>
  </si>
  <si>
    <t>Prévisions -
 Résultats</t>
  </si>
  <si>
    <t>Selon la moyenne des dépenses des trois années précédentes</t>
  </si>
  <si>
    <t>Selon les coûts réels ou une majoration des coûts de l'exercice précédent</t>
  </si>
  <si>
    <t>Selon les coûts réels (voir la table d'amortissement fournie par le prêteur)</t>
  </si>
  <si>
    <t>Prévoir au moins un fois le montant de franchise à payer en cas de sinistre par eau</t>
  </si>
  <si>
    <t>Créances douteuses</t>
  </si>
  <si>
    <t xml:space="preserve">Montants prévus pour les dettes de loyers des locataires pouvant être jugés irrécouvrables car ceux-ci seront à recevoir depuis plus de 90 jours </t>
  </si>
  <si>
    <t>Électricité</t>
  </si>
  <si>
    <t>Gaz</t>
  </si>
  <si>
    <t>Frais d’entretien</t>
  </si>
  <si>
    <t>Frais de service</t>
  </si>
  <si>
    <t>Frais de gestion</t>
  </si>
  <si>
    <t>Dépenses d’immobilisation</t>
  </si>
  <si>
    <t>Assurances</t>
  </si>
  <si>
    <t>N/A</t>
  </si>
  <si>
    <t>Corresponces - dépenses Tribunal administratif du logement</t>
  </si>
  <si>
    <t>Salaires - Ressources humaines à la conciergerie</t>
  </si>
  <si>
    <t>Avantages sociaux - Ressources humaines à la conciergerie</t>
  </si>
  <si>
    <t>Honoraires de conciergerie</t>
  </si>
  <si>
    <t>Travaux d'entretien et réparations - régulier</t>
  </si>
  <si>
    <t>Dépenses d'exploitation</t>
  </si>
  <si>
    <t>Contributions – Réserve de gestion de subvention à l’exploitation</t>
  </si>
  <si>
    <t>Contributions – Réserve de prévoyance</t>
  </si>
  <si>
    <t>Utilisations – Réserve de prévoyance</t>
  </si>
  <si>
    <t>listeUtilisationReserves</t>
  </si>
  <si>
    <t>Utilisations – Réserve de gestion de subvention à l’exploitation</t>
  </si>
  <si>
    <t>TOTAL DÉPENSES EN ÉNERGIE, TAXES ET ASSURANCES</t>
  </si>
  <si>
    <t>Total Assurances</t>
  </si>
  <si>
    <t>Travaux de réparations et franchises - sinistres</t>
  </si>
  <si>
    <t>Montant annuel à placer à des fins de réserve de prévoyance qui servira à financer des interventions requises en vue de régler la problématique d’un projet qualifié en difficulté par la Ville en phase d’exploitation.</t>
  </si>
  <si>
    <t>Montant fixe prévu à l'annexe de la convention</t>
  </si>
  <si>
    <t xml:space="preserve"> L'utilisation de cette réserve doit impérativement être autorisée par la Ville.</t>
  </si>
  <si>
    <t>Montant provenant de la réseve de remplacement immobilières utilisé lorsque l’état d’usure de l’immobilisation ne justifie plus d’investir dans son entretien. Les dépenses doivent être capitalisables et répondre à l’un des critères suivants :
 • Augmenter le niveau ou la qualité du service de logement.
 • Diminuer considérablement les travaux d’entretien de l’immeuble ou sa
consommation énergétique.
 • Prolonger la durée de vie utile de l’immobilisation.</t>
  </si>
  <si>
    <t>Montant provenant de la réseve de remplacement mobilières utilisé lorsque l’état d’usure du mobilier necéssite un remplacement.</t>
  </si>
  <si>
    <t xml:space="preserve"> L'utilisation de cette réserve doit impérativement être autorisée par la Ville dans les cinq premières années. Toute utilisation pour d'autres finalités doit être autorisée par écrit par la Ville.</t>
  </si>
  <si>
    <t>Toute utilisation pour d'autres finalités doit être autorisée par écrit par la Ville.</t>
  </si>
  <si>
    <t>Montant provenant de la réseve de gestion hypothécaire utilisé pour un remboursement en capital du prêt hypothécaire à son renouvellement lorsque l'augmentation du taux d'intérêt modifie significativement les versements hypothécaires pour le prochain terme.</t>
  </si>
  <si>
    <t xml:space="preserve">Montant provenant de la réseve de gestion de subvention à l'exploitation utilisé progressivement à la fin de la subvention jusqu’à ce que les augmentations annuelles cumulatives de loyer soient suffisantes pour compenser entièrement cette dépense. </t>
  </si>
  <si>
    <t>Montant provenant de la réseve de prévoyance utilisé pour financer les interventions requises en vue de régler la problématique d’un projet qualifié en difficulté par la Ville en phase d’exploitation.</t>
  </si>
  <si>
    <t>Conciergerie spécialisée et extermination</t>
  </si>
  <si>
    <t>les réparations mineures et le maintien en bon état de l’immeuble, des logements, du terrain et des installations à la disposition des locataires.
Entretien du terrain et des bâtiments : Aménagement paysager, aires de stationnement, clôture, entretien des espaces communs, entretien de la tondeuse à gazon, émondage des arbres
Entretien des logements: Main-d'œuvre pour travaux de peinture, de plomberie, d'électricité, de menuiserie, de changement de revêtements de sol. Fournitures et matériaux pour un travail en particulier dans les logements
Ces dépenses ne seront pas financées par une utilisation de réserves.</t>
  </si>
  <si>
    <t>Coût des contrats de conciergerie spécialisée ainsi que main-d’œuvre et matériel relatifs aux dépenses spécialisées telles que l'exetermination, l’émondage des arbres et le lavage de vitres extérieures, lorsqu’un équipement d’appoint est requis.</t>
  </si>
  <si>
    <t>Nombre total d'unités :</t>
  </si>
  <si>
    <r>
      <t>Variation</t>
    </r>
    <r>
      <rPr>
        <sz val="13"/>
        <rFont val="Arial Narrow"/>
        <family val="2"/>
      </rPr>
      <t xml:space="preserve"> (hausse, baisse) </t>
    </r>
    <r>
      <rPr>
        <b/>
        <sz val="13"/>
        <rFont val="Arial Narrow"/>
        <family val="2"/>
      </rPr>
      <t>mensuelle de loyer au bail</t>
    </r>
  </si>
  <si>
    <r>
      <t xml:space="preserve">Variation </t>
    </r>
    <r>
      <rPr>
        <sz val="13"/>
        <color theme="1"/>
        <rFont val="Arial Narrow"/>
        <family val="2"/>
      </rPr>
      <t>(hausse, baisse)</t>
    </r>
    <r>
      <rPr>
        <b/>
        <sz val="13"/>
        <color theme="1"/>
        <rFont val="Arial Narrow"/>
        <family val="2"/>
      </rPr>
      <t xml:space="preserve"> mensuelle de loyer économique </t>
    </r>
  </si>
  <si>
    <t>Liste_DépensesCopropriété</t>
  </si>
  <si>
    <t>51300 - Honoraires de gestion</t>
  </si>
  <si>
    <t>51400 - Honoraires de tenue de livres</t>
  </si>
  <si>
    <t>52100 - Déplacements et séjours</t>
  </si>
  <si>
    <t>52510 - Location/aménagement de bureau - régulier</t>
  </si>
  <si>
    <t>52800 - Intérêts et frais bancaires</t>
  </si>
  <si>
    <t>53100 - Frais d'audit</t>
  </si>
  <si>
    <t>53200 - Autres services supplémentaires de la firme auditrice</t>
  </si>
  <si>
    <t>53300 - Honoraires professionnels et de services légaux</t>
  </si>
  <si>
    <t>53400 - Autres honoraires professionnels et de services</t>
  </si>
  <si>
    <t>55400 - Autres dépenses d'administration</t>
  </si>
  <si>
    <t>56300 - Honoraires de conciergerie</t>
  </si>
  <si>
    <t>57110 - Fournitures et matériaux - régulier</t>
  </si>
  <si>
    <t>57210 - Travaux d'entretien et réparations - régulier</t>
  </si>
  <si>
    <t>57220 - Travaux de réparations et franchises - sinistres</t>
  </si>
  <si>
    <t>57300 - Conciergerie spécialisée et extermination</t>
  </si>
  <si>
    <t>57400 - Achat/location d’équipement et de matériel roulant</t>
  </si>
  <si>
    <t>57500 - Autres dépenses d’entretien</t>
  </si>
  <si>
    <t>57710 - Honoraires professionnels et de services liés aux immeubles - régulier</t>
  </si>
  <si>
    <t>58100 - Inspections et entretien des systèmes</t>
  </si>
  <si>
    <t>58200 - Sécurité et surveillance</t>
  </si>
  <si>
    <t>58300 - Enlèvement des ordures ménagères</t>
  </si>
  <si>
    <t>58400 - Déneigement</t>
  </si>
  <si>
    <t>59110 - Électricité - Espaces communs</t>
  </si>
  <si>
    <t>59200 - Combustible</t>
  </si>
  <si>
    <t>59510 - Frais de la police d'assurance - immeubles</t>
  </si>
  <si>
    <t>63700 - Autres dépenses d'exploitation</t>
  </si>
  <si>
    <t>91110 - Contributions – Réserve de remplacement immobilière</t>
  </si>
  <si>
    <t>91120 - Contributions – Réserve de remplacement mobilière</t>
  </si>
  <si>
    <t>Frais de copropriété</t>
  </si>
  <si>
    <t>Charges générales relatives à l'administration, la conservation et l'entretien des parties communes et les charges spéciales pour les services collectifs et équipements communs lorsqu'un projet est en copropriété et fonds de prévoyance servantt à couvrir et anticiper les besoins à long terme d'un immeuble en matière de réparations majeures et de travaux de remplacement des parties communes, obligatoire pour les copropriétés.</t>
  </si>
  <si>
    <t>52400 - Télécommunications</t>
  </si>
  <si>
    <t>Télécommunications</t>
  </si>
  <si>
    <t>Frais de copropriété ventillés</t>
  </si>
  <si>
    <t>52710 - Fournitures et équipements de bureau - régulier</t>
  </si>
  <si>
    <t>54100 - Contrats d’entretien et de réparation d’équipement</t>
  </si>
  <si>
    <t xml:space="preserve">Commentaire </t>
  </si>
  <si>
    <t>Coopérative</t>
  </si>
  <si>
    <t>Programmes AccèsLogis Québec, Logement abordable Québec, Achat-rénovation</t>
  </si>
  <si>
    <r>
      <t>N</t>
    </r>
    <r>
      <rPr>
        <vertAlign val="superscript"/>
        <sz val="14"/>
        <color theme="1"/>
        <rFont val="Arial"/>
        <family val="2"/>
      </rPr>
      <t>o</t>
    </r>
    <r>
      <rPr>
        <sz val="14"/>
        <color theme="1"/>
        <rFont val="Arial"/>
        <family val="2"/>
      </rPr>
      <t xml:space="preserve"> du projet :</t>
    </r>
  </si>
  <si>
    <t>Téléphone :</t>
  </si>
  <si>
    <r>
      <rPr>
        <sz val="14"/>
        <color theme="1"/>
        <rFont val="Arial"/>
        <family val="2"/>
      </rPr>
      <t>Président(e)</t>
    </r>
    <r>
      <rPr>
        <sz val="14"/>
        <color rgb="FFFF0000"/>
        <rFont val="Arial"/>
        <family val="2"/>
      </rPr>
      <t xml:space="preserve"> </t>
    </r>
    <r>
      <rPr>
        <sz val="14"/>
        <color theme="1"/>
        <rFont val="Arial"/>
        <family val="2"/>
      </rPr>
      <t>du C. A. :</t>
    </r>
  </si>
  <si>
    <t>V1</t>
  </si>
  <si>
    <t>V2</t>
  </si>
  <si>
    <t xml:space="preserve">V3 </t>
  </si>
  <si>
    <t xml:space="preserve">Loyers et revenus de location annuel Potentiel </t>
  </si>
  <si>
    <t>Supplément au loyer (PSL) - Bénéficiaires</t>
  </si>
  <si>
    <r>
      <t>N</t>
    </r>
    <r>
      <rPr>
        <vertAlign val="superscript"/>
        <sz val="14"/>
        <color theme="1"/>
        <rFont val="Arial"/>
        <family val="2"/>
      </rPr>
      <t>o</t>
    </r>
    <r>
      <rPr>
        <sz val="14"/>
        <color theme="1"/>
        <rFont val="Arial"/>
        <family val="2"/>
      </rPr>
      <t xml:space="preserve"> de l’org. :</t>
    </r>
  </si>
  <si>
    <r>
      <t>N</t>
    </r>
    <r>
      <rPr>
        <b/>
        <vertAlign val="superscript"/>
        <sz val="12"/>
        <color theme="1"/>
        <rFont val="Roboto"/>
      </rPr>
      <t>o</t>
    </r>
    <r>
      <rPr>
        <b/>
        <sz val="12"/>
        <color theme="1"/>
        <rFont val="Roboto"/>
      </rPr>
      <t xml:space="preserve"> de l’organisme :</t>
    </r>
  </si>
  <si>
    <t>Intérêts et ristournes</t>
  </si>
  <si>
    <t>Revenus divers – Autres</t>
  </si>
  <si>
    <t>Revenus inhabituels</t>
  </si>
  <si>
    <t>Subventions</t>
  </si>
  <si>
    <t>Total Subventions</t>
  </si>
  <si>
    <t>Remboursement de capital de la dette L.T. - SHQ</t>
  </si>
  <si>
    <t>SHQ pour la construction (paiement des intérêts sur la dette à long terme)</t>
  </si>
  <si>
    <t>Contribution du milieu – Municipal – Exonération de taxes</t>
  </si>
  <si>
    <t>Contribution du milieu - municipal - autres</t>
  </si>
  <si>
    <t>Contribution du milieu - organisme - autres</t>
  </si>
  <si>
    <t>Gouvernement fédéral</t>
  </si>
  <si>
    <t>Autres subventions</t>
  </si>
  <si>
    <t>Ajustements des revenus – Gains (pertes) sur disposition SHQ</t>
  </si>
  <si>
    <t>Ajustements des revenus</t>
  </si>
  <si>
    <t>Remboursement de la dette à LT – Organisme à même la RH</t>
  </si>
  <si>
    <t>Total Ajustements des revenus</t>
  </si>
  <si>
    <t xml:space="preserve">Divers </t>
  </si>
  <si>
    <t>Honoraires de gestion (gestion et tenue de livres à contrat)</t>
  </si>
  <si>
    <t>Frais du conseil d’administration (déplacements, repas, formation)</t>
  </si>
  <si>
    <t>Communications (téléphone, câble, Internet)</t>
  </si>
  <si>
    <t>Autres honoraires professionnels et de services (avocat, notaire, etc.)</t>
  </si>
  <si>
    <t>Frais d’audit</t>
  </si>
  <si>
    <t>Contribution au FQHC (programme Achat-rénovation seulement)</t>
  </si>
  <si>
    <t>Location de matériel et d’équipement de bureau (mobilier, photocopieur)</t>
  </si>
  <si>
    <t>Achat de matériel et d’équipement de bureau (mobilier, photocopieur)</t>
  </si>
  <si>
    <t>Fournitures de bureau (papeterie)</t>
  </si>
  <si>
    <t>Location/aménagement de bureau</t>
  </si>
  <si>
    <t>Conciergerie/entretien – Ressources humaines – Externes</t>
  </si>
  <si>
    <t>Avantages sociaux – Conciergerie/entretien – Ressources internes</t>
  </si>
  <si>
    <t>Conciergerie/entretien – Ressources humaines</t>
  </si>
  <si>
    <t>Salaires – Conciergerie/entretien – Ressources internes</t>
  </si>
  <si>
    <t>Total Conciergerie/entretien – Ressources humaines</t>
  </si>
  <si>
    <t>Conciergerie/entretien – Ressources matérielles, autres contrats</t>
  </si>
  <si>
    <t>Fournitures et matériaux</t>
  </si>
  <si>
    <t>Entretien et réparations – à contrat</t>
  </si>
  <si>
    <t>Conciergerie spécialisée</t>
  </si>
  <si>
    <t>Honoraires professionnels et de services</t>
  </si>
  <si>
    <t>Total Conciergerie/entretien – Ressources matérielles, autres contrats</t>
  </si>
  <si>
    <t xml:space="preserve"> Autres contrats d’entretien</t>
  </si>
  <si>
    <t>Vérifications et inspections des systèmes</t>
  </si>
  <si>
    <t>Location d’équipement et de matériel roulant (contrat à long terme)</t>
  </si>
  <si>
    <t>Acquisition d’équipement et de matériel roulant</t>
  </si>
  <si>
    <t>Autres dépenses d’exploitation</t>
  </si>
  <si>
    <t>Total Autres contrats d’entretien</t>
  </si>
  <si>
    <t>Primes d’assurance</t>
  </si>
  <si>
    <t>Frais de sinistres</t>
  </si>
  <si>
    <t>Soutien à la clientèle – Salaires et avantages sociaux</t>
  </si>
  <si>
    <t>Services professionnels et communautaires</t>
  </si>
  <si>
    <t>Services de soutien à la clientèle</t>
  </si>
  <si>
    <t>Intérêts sur avances temporaires</t>
  </si>
  <si>
    <t>Intérêts sur dette à long terme – SHQ</t>
  </si>
  <si>
    <t>Intérêts sur dette à long terme – Autres immobilisations</t>
  </si>
  <si>
    <t>Intérêts sur dette à long terme – Autres</t>
  </si>
  <si>
    <t>Frais de copropriété (frais communs)</t>
  </si>
  <si>
    <t>Frais de copropriété (fonds de prévoyance)</t>
  </si>
  <si>
    <t>Autres frais</t>
  </si>
  <si>
    <t>Total Autres frais</t>
  </si>
  <si>
    <t>Remboursement de la dette à LT – Capital Organisme</t>
  </si>
  <si>
    <t>Remboursement de la dette à LT – Capital SHQ</t>
  </si>
  <si>
    <t>Remboursement de la dette à LT – Capital Autres immobilisations</t>
  </si>
  <si>
    <t>Remboursement de la dette à LT – Capital Autres</t>
  </si>
  <si>
    <t>Contributions  –  Réserve immobilière</t>
  </si>
  <si>
    <t>Utilisations –  Réserve immobilière</t>
  </si>
  <si>
    <t>Contributions (utilisations) –  Réserve immobilière</t>
  </si>
  <si>
    <t>Contributions  –  Réserve mobilière</t>
  </si>
  <si>
    <t>Utilisations –  Réserve mobilière</t>
  </si>
  <si>
    <t>Contributions (utilisations) –  Réserve mobilière</t>
  </si>
  <si>
    <t>Contributions (utilisations) –  Réserve de gestion hypothécaire</t>
  </si>
  <si>
    <t>Contributions (utilisations) –  Réserve de gestion à l’exploitation</t>
  </si>
  <si>
    <t>Contributions (utilisations) –  Autres affectations internes</t>
  </si>
  <si>
    <t>Loyer Potentiel avant le renouvellement des baux</t>
  </si>
  <si>
    <t>Loyer potentiel après le renouvellement des baux</t>
  </si>
  <si>
    <t xml:space="preserve">vérification des normes budgétaires ACL-LAQ </t>
  </si>
  <si>
    <t>Frais généraux d’administration</t>
  </si>
  <si>
    <t>Créances douteuses – net</t>
  </si>
  <si>
    <t>Autres dépenses : (à préciser)</t>
  </si>
  <si>
    <t>Aucune utilisation permise dans les 5 premières années sauf autorisation de la SHQ</t>
  </si>
  <si>
    <t>Avant le renouvellement des baux</t>
  </si>
  <si>
    <t>Instructions pour remplir le fichier des prévisions budgétaires</t>
  </si>
  <si>
    <r>
      <rPr>
        <u/>
        <sz val="12"/>
        <color theme="1"/>
        <rFont val="Arial"/>
        <family val="2"/>
      </rPr>
      <t>Note</t>
    </r>
    <r>
      <rPr>
        <sz val="12"/>
        <color theme="1"/>
        <rFont val="Arial"/>
        <family val="2"/>
      </rPr>
      <t xml:space="preserve"> : Les postes budgétaires sont plus détaillés afin de permettre une meilleure correspondance avec les postes présentés dans les modèles d'états financiers. Les numéros de comptes présentés ne sont pas obligatoires dans la comptabilité de l'organisme.</t>
    </r>
  </si>
  <si>
    <t xml:space="preserve">1) Saisir les informations relatives à l’organisme et au projet concernés (première page). Celles-ci se reporteront sur les autres pages. Il est nécessaire de remplir un fichier de prévisions budgétaires par projet.
2) Remplir le détail des revenus et le détail des dépenses (cellules bleues seulement). Les montants inscrits seront automatiquement reportés dans le sommaire.                                                                                                                                                                                                                                                                                                                                                                                                                                                                                                            3) Important de fournir la liste des montants de loyers par typologie des logements afin de concilier les revenus au budget.
 </t>
  </si>
  <si>
    <t>No de l'organisme :</t>
  </si>
  <si>
    <t>Version janvier 2026</t>
  </si>
  <si>
    <t>Contributions  –  Réserve gestion hypothécaire</t>
  </si>
  <si>
    <t>Utilisations –  Réserve gestion hypothécaire</t>
  </si>
  <si>
    <t>OBNL</t>
  </si>
  <si>
    <t>Aucune utilisation permise sauf réserves de l'approbation de la SHQ</t>
  </si>
  <si>
    <t xml:space="preserve">Rabais aux membres </t>
  </si>
  <si>
    <t>(Pour les coopératives s'il y a lieu)</t>
  </si>
  <si>
    <t>Oui</t>
  </si>
  <si>
    <t xml:space="preserve">Non </t>
  </si>
  <si>
    <t>No du projet :</t>
  </si>
  <si>
    <t>Cet onglet recueille des informations sur l'organisme. Ces données sont obligatoires pour compléter vos prévisions budgétaires.</t>
  </si>
  <si>
    <t xml:space="preserve">Cet onglet recueille des données sur vos produits et charges. Il vous permet d'avoir une vue d'ensemble et de connaitre la proportion des dépenses prévues par rapport aux revenus attendus. Votre budget doit être équilibré, c'est-à-dire que vos dépenses et vos revenus doivent être égaux. </t>
  </si>
  <si>
    <t>Ventilation des revenus de loyer</t>
  </si>
  <si>
    <t>Prévision budget ACL-LAQ-AR</t>
  </si>
  <si>
    <r>
      <t>N</t>
    </r>
    <r>
      <rPr>
        <b/>
        <vertAlign val="superscript"/>
        <sz val="12"/>
        <color theme="1"/>
        <rFont val="Roboto"/>
      </rPr>
      <t>o</t>
    </r>
    <r>
      <rPr>
        <b/>
        <sz val="12"/>
        <color theme="1"/>
        <rFont val="Roboto"/>
      </rPr>
      <t xml:space="preserve"> de l'organisme :</t>
    </r>
  </si>
  <si>
    <r>
      <t>N</t>
    </r>
    <r>
      <rPr>
        <b/>
        <vertAlign val="superscript"/>
        <sz val="12"/>
        <color theme="1"/>
        <rFont val="Roboto"/>
      </rPr>
      <t>o</t>
    </r>
    <r>
      <rPr>
        <b/>
        <sz val="12"/>
        <color theme="1"/>
        <rFont val="Roboto"/>
      </rPr>
      <t xml:space="preserve"> du projet :</t>
    </r>
  </si>
  <si>
    <t>Après le renouvellement des baux</t>
  </si>
  <si>
    <t xml:space="preserve">Cet onglet présente un sommaire des données essentielles du budget prévisionnel. </t>
  </si>
  <si>
    <t xml:space="preserve">Cet onglet recueille des informations sur chacun des logements de l'organisme, avant et après le renouvellement des baux.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</si>
</sst>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 * #,##0.00_)\ &quot;$&quot;_ ;_ * \(#,##0.00\)\ &quot;$&quot;_ ;_ * &quot;-&quot;??_)\ &quot;$&quot;_ ;_ @_ "/>
    <numFmt numFmtId="164" formatCode="_ * #,##0_)\ &quot;$&quot;_ ;_ * \(#,##0\)\ &quot;$&quot;_ ;_ * &quot;-&quot;??_)\ &quot;$&quot;_ ;_ @_ "/>
    <numFmt numFmtId="165" formatCode="dd\ mmmm\ yyyy"/>
    <numFmt numFmtId="166" formatCode="yyyy"/>
    <numFmt numFmtId="167" formatCode="yyyy\-mm\-dd"/>
    <numFmt numFmtId="168" formatCode="#,##0.00\ [$$-C0C]"/>
    <numFmt numFmtId="169" formatCode="_ * #,##0_)\ _$_ ;_ * \(#,##0\)\ _$_ ;_ * &quot;-&quot;_)\ _$_ ;_ @_ "/>
    <numFmt numFmtId="170" formatCode="_ * #,##0_)\ _$_ ;_ * \(#,##0\)\ _$_ ;_ * &quot;-&quot;??_)\ _$_ ;_ @_ "/>
    <numFmt numFmtId="171" formatCode="0.0%"/>
  </numFmts>
  <fonts count="116" x14ac:knownFonts="1">
    <font>
      <sz val="10"/>
      <color rgb="FF000000"/>
      <name val="Calibri"/>
      <scheme val="minor"/>
    </font>
    <font>
      <sz val="11"/>
      <color theme="1"/>
      <name val="Arial"/>
      <family val="2"/>
    </font>
    <font>
      <sz val="11"/>
      <color theme="1"/>
      <name val="Arial"/>
      <family val="2"/>
    </font>
    <font>
      <sz val="11"/>
      <color theme="1"/>
      <name val="Arial"/>
      <family val="2"/>
    </font>
    <font>
      <b/>
      <sz val="11"/>
      <color theme="1"/>
      <name val="Roboto"/>
    </font>
    <font>
      <sz val="11"/>
      <color theme="1"/>
      <name val="Roboto"/>
    </font>
    <font>
      <sz val="10"/>
      <color rgb="FF000000"/>
      <name val="Calibri"/>
      <family val="2"/>
    </font>
    <font>
      <b/>
      <sz val="13"/>
      <color theme="1"/>
      <name val="Arial"/>
      <family val="2"/>
    </font>
    <font>
      <b/>
      <sz val="11"/>
      <color theme="0"/>
      <name val="Arial"/>
      <family val="2"/>
    </font>
    <font>
      <sz val="11"/>
      <color rgb="FF000000"/>
      <name val="Arial"/>
      <family val="2"/>
    </font>
    <font>
      <sz val="10"/>
      <name val="Calibri"/>
      <family val="2"/>
    </font>
    <font>
      <sz val="12"/>
      <color theme="1"/>
      <name val="Roboto"/>
    </font>
    <font>
      <i/>
      <sz val="10"/>
      <color theme="1"/>
      <name val="Roboto"/>
    </font>
    <font>
      <sz val="10"/>
      <color theme="1"/>
      <name val="Roboto"/>
    </font>
    <font>
      <b/>
      <sz val="12"/>
      <color theme="1"/>
      <name val="Roboto"/>
    </font>
    <font>
      <sz val="11"/>
      <color theme="1"/>
      <name val="Arial"/>
      <family val="2"/>
    </font>
    <font>
      <sz val="14"/>
      <color theme="1"/>
      <name val="Roboto"/>
    </font>
    <font>
      <sz val="10"/>
      <color rgb="FF000000"/>
      <name val="Roboto"/>
    </font>
    <font>
      <sz val="10"/>
      <color theme="1"/>
      <name val="Arial"/>
      <family val="2"/>
    </font>
    <font>
      <sz val="10"/>
      <color rgb="FF000000"/>
      <name val="Arial"/>
      <family val="2"/>
    </font>
    <font>
      <sz val="14"/>
      <color rgb="FFFFFFFF"/>
      <name val="Roboto"/>
    </font>
    <font>
      <b/>
      <sz val="14"/>
      <color theme="1"/>
      <name val="Roboto"/>
    </font>
    <font>
      <sz val="12"/>
      <color theme="0"/>
      <name val="Roboto"/>
    </font>
    <font>
      <sz val="10"/>
      <color theme="1"/>
      <name val="Calibri"/>
      <family val="2"/>
    </font>
    <font>
      <b/>
      <u/>
      <sz val="11"/>
      <color theme="1"/>
      <name val="Roboto"/>
    </font>
    <font>
      <b/>
      <u/>
      <sz val="11"/>
      <color theme="1"/>
      <name val="Roboto"/>
    </font>
    <font>
      <b/>
      <u/>
      <sz val="11"/>
      <color theme="1"/>
      <name val="Roboto"/>
    </font>
    <font>
      <b/>
      <u/>
      <sz val="11"/>
      <color theme="1"/>
      <name val="Roboto"/>
    </font>
    <font>
      <b/>
      <sz val="11"/>
      <color theme="0"/>
      <name val="Roboto"/>
    </font>
    <font>
      <b/>
      <sz val="10"/>
      <color rgb="FF000000"/>
      <name val="Roboto"/>
    </font>
    <font>
      <sz val="11"/>
      <color rgb="FF000000"/>
      <name val="Roboto"/>
    </font>
    <font>
      <b/>
      <sz val="10"/>
      <color theme="1"/>
      <name val="Roboto"/>
    </font>
    <font>
      <i/>
      <sz val="9"/>
      <color theme="1"/>
      <name val="Roboto"/>
    </font>
    <font>
      <b/>
      <u/>
      <sz val="12"/>
      <color theme="1"/>
      <name val="Roboto"/>
    </font>
    <font>
      <b/>
      <u/>
      <sz val="12"/>
      <color theme="1"/>
      <name val="Roboto"/>
    </font>
    <font>
      <sz val="12"/>
      <color rgb="FFFF00FF"/>
      <name val="Roboto"/>
    </font>
    <font>
      <u/>
      <sz val="12"/>
      <color theme="1"/>
      <name val="Roboto"/>
    </font>
    <font>
      <sz val="12"/>
      <color theme="1"/>
      <name val="Arial"/>
      <family val="2"/>
    </font>
    <font>
      <i/>
      <sz val="12"/>
      <color theme="1"/>
      <name val="Roboto"/>
    </font>
    <font>
      <b/>
      <i/>
      <sz val="10"/>
      <color theme="1"/>
      <name val="Roboto"/>
    </font>
    <font>
      <b/>
      <sz val="11"/>
      <color theme="1"/>
      <name val="Arial"/>
      <family val="2"/>
    </font>
    <font>
      <i/>
      <sz val="11"/>
      <color theme="1"/>
      <name val="Roboto"/>
    </font>
    <font>
      <b/>
      <sz val="14"/>
      <color theme="1"/>
      <name val="Arial"/>
      <family val="2"/>
    </font>
    <font>
      <b/>
      <sz val="11"/>
      <color rgb="FF000000"/>
      <name val="Arial"/>
      <family val="2"/>
    </font>
    <font>
      <sz val="11"/>
      <color theme="0"/>
      <name val="Arial"/>
      <family val="2"/>
    </font>
    <font>
      <b/>
      <vertAlign val="superscript"/>
      <sz val="12"/>
      <color theme="1"/>
      <name val="Roboto"/>
    </font>
    <font>
      <sz val="10"/>
      <name val="Arial"/>
      <family val="2"/>
    </font>
    <font>
      <sz val="11"/>
      <name val="Arial"/>
      <family val="2"/>
    </font>
    <font>
      <sz val="10"/>
      <color rgb="FF000000"/>
      <name val="Calibri"/>
      <family val="2"/>
      <scheme val="minor"/>
    </font>
    <font>
      <sz val="10"/>
      <color rgb="FF000000"/>
      <name val="Calibri"/>
      <family val="2"/>
      <scheme val="minor"/>
    </font>
    <font>
      <sz val="9"/>
      <color indexed="81"/>
      <name val="Tahoma"/>
      <family val="2"/>
    </font>
    <font>
      <b/>
      <sz val="11"/>
      <name val="Roboto"/>
    </font>
    <font>
      <b/>
      <i/>
      <sz val="11"/>
      <color theme="3" tint="0.499984740745262"/>
      <name val="Roboto"/>
    </font>
    <font>
      <b/>
      <i/>
      <sz val="10"/>
      <color theme="3" tint="0.499984740745262"/>
      <name val="Roboto"/>
    </font>
    <font>
      <b/>
      <sz val="12"/>
      <color theme="0"/>
      <name val="Arial"/>
      <family val="2"/>
    </font>
    <font>
      <sz val="12"/>
      <color theme="0"/>
      <name val="Calibri"/>
      <family val="2"/>
      <scheme val="minor"/>
    </font>
    <font>
      <sz val="10"/>
      <color rgb="FF000000"/>
      <name val="Calibri"/>
      <family val="2"/>
      <scheme val="minor"/>
    </font>
    <font>
      <sz val="8"/>
      <name val="Calibri"/>
      <family val="2"/>
      <scheme val="minor"/>
    </font>
    <font>
      <sz val="11"/>
      <name val="Roboto"/>
    </font>
    <font>
      <b/>
      <sz val="10"/>
      <color rgb="FF0070C0"/>
      <name val="Arial"/>
      <family val="2"/>
    </font>
    <font>
      <b/>
      <sz val="11"/>
      <color rgb="FF0070C0"/>
      <name val="Arial"/>
      <family val="2"/>
    </font>
    <font>
      <sz val="10"/>
      <color theme="0"/>
      <name val="Arial"/>
      <family val="2"/>
    </font>
    <font>
      <sz val="10"/>
      <color theme="0"/>
      <name val="Calibri"/>
      <family val="2"/>
      <scheme val="minor"/>
    </font>
    <font>
      <b/>
      <sz val="14"/>
      <color theme="0"/>
      <name val="Arial"/>
      <family val="2"/>
    </font>
    <font>
      <sz val="12"/>
      <name val="Roboto"/>
    </font>
    <font>
      <b/>
      <sz val="12"/>
      <name val="Arial"/>
      <family val="2"/>
    </font>
    <font>
      <sz val="12"/>
      <name val="Calibri"/>
      <family val="2"/>
      <scheme val="minor"/>
    </font>
    <font>
      <b/>
      <sz val="11"/>
      <name val="Arial"/>
      <family val="2"/>
    </font>
    <font>
      <sz val="11"/>
      <color rgb="FF000000"/>
      <name val="Calibri"/>
      <family val="2"/>
    </font>
    <font>
      <sz val="10"/>
      <name val="Calibri"/>
      <family val="2"/>
      <scheme val="minor"/>
    </font>
    <font>
      <sz val="10"/>
      <color theme="2" tint="-0.14999847407452621"/>
      <name val="Arial"/>
      <family val="2"/>
    </font>
    <font>
      <sz val="10"/>
      <color theme="2" tint="-0.14999847407452621"/>
      <name val="Calibri"/>
      <family val="2"/>
      <scheme val="minor"/>
    </font>
    <font>
      <sz val="11"/>
      <color rgb="FF000000"/>
      <name val="Calibri"/>
      <family val="2"/>
      <scheme val="minor"/>
    </font>
    <font>
      <sz val="14"/>
      <name val="Roboto"/>
    </font>
    <font>
      <b/>
      <sz val="12"/>
      <name val="Roboto"/>
    </font>
    <font>
      <b/>
      <sz val="11"/>
      <color theme="3" tint="0.499984740745262"/>
      <name val="Arial"/>
      <family val="2"/>
    </font>
    <font>
      <sz val="10"/>
      <color theme="0" tint="-0.14999847407452621"/>
      <name val="Arial"/>
      <family val="2"/>
    </font>
    <font>
      <sz val="10"/>
      <color theme="0" tint="-0.14999847407452621"/>
      <name val="Calibri"/>
      <family val="2"/>
      <scheme val="minor"/>
    </font>
    <font>
      <b/>
      <u/>
      <sz val="14"/>
      <color theme="1"/>
      <name val="Arial Narrow"/>
      <family val="2"/>
    </font>
    <font>
      <sz val="14"/>
      <color theme="1"/>
      <name val="Arial Narrow"/>
      <family val="2"/>
    </font>
    <font>
      <sz val="14"/>
      <color rgb="FF000000"/>
      <name val="Arial Narrow"/>
      <family val="2"/>
    </font>
    <font>
      <b/>
      <u/>
      <sz val="13"/>
      <color rgb="FFFF0000"/>
      <name val="Arial Narrow"/>
      <family val="2"/>
    </font>
    <font>
      <b/>
      <u/>
      <sz val="13"/>
      <color theme="1"/>
      <name val="Arial Narrow"/>
      <family val="2"/>
    </font>
    <font>
      <sz val="13"/>
      <color theme="1"/>
      <name val="Arial Narrow"/>
      <family val="2"/>
    </font>
    <font>
      <b/>
      <sz val="13"/>
      <color theme="1"/>
      <name val="Arial Narrow"/>
      <family val="2"/>
    </font>
    <font>
      <sz val="13"/>
      <name val="Arial Narrow"/>
      <family val="2"/>
    </font>
    <font>
      <b/>
      <sz val="13"/>
      <name val="Arial Narrow"/>
      <family val="2"/>
    </font>
    <font>
      <sz val="13"/>
      <color rgb="FF000000"/>
      <name val="Arial Narrow"/>
      <family val="2"/>
    </font>
    <font>
      <sz val="13"/>
      <color theme="1"/>
      <name val="Arial"/>
      <family val="2"/>
    </font>
    <font>
      <sz val="13"/>
      <color rgb="FF000000"/>
      <name val="Arial"/>
      <family val="2"/>
    </font>
    <font>
      <sz val="13"/>
      <name val="Arial"/>
      <family val="2"/>
    </font>
    <font>
      <sz val="13"/>
      <color theme="0"/>
      <name val="Arial"/>
      <family val="2"/>
    </font>
    <font>
      <sz val="13"/>
      <color rgb="FFFFFFFF"/>
      <name val="Arial"/>
      <family val="2"/>
    </font>
    <font>
      <b/>
      <sz val="13"/>
      <color rgb="FF000000"/>
      <name val="Arial"/>
      <family val="2"/>
    </font>
    <font>
      <b/>
      <i/>
      <sz val="13"/>
      <color rgb="FF999999"/>
      <name val="Arial"/>
      <family val="2"/>
    </font>
    <font>
      <b/>
      <sz val="13"/>
      <name val="Arial"/>
      <family val="2"/>
    </font>
    <font>
      <b/>
      <sz val="9"/>
      <color theme="1"/>
      <name val="Arial"/>
      <family val="2"/>
    </font>
    <font>
      <sz val="14"/>
      <color theme="0"/>
      <name val="Roboto"/>
    </font>
    <font>
      <sz val="14"/>
      <color theme="1"/>
      <name val="Arial"/>
      <family val="2"/>
    </font>
    <font>
      <vertAlign val="superscript"/>
      <sz val="14"/>
      <color theme="1"/>
      <name val="Arial"/>
      <family val="2"/>
    </font>
    <font>
      <sz val="14"/>
      <name val="Arial"/>
      <family val="2"/>
    </font>
    <font>
      <sz val="14"/>
      <color rgb="FFFF0000"/>
      <name val="Arial"/>
      <family val="2"/>
    </font>
    <font>
      <i/>
      <sz val="12"/>
      <color rgb="FFFF0000"/>
      <name val="Roboto"/>
    </font>
    <font>
      <i/>
      <sz val="10"/>
      <color rgb="FF000000"/>
      <name val="Calibri"/>
      <family val="2"/>
      <scheme val="minor"/>
    </font>
    <font>
      <i/>
      <sz val="11"/>
      <color rgb="FFFF0000"/>
      <name val="Roboto"/>
    </font>
    <font>
      <b/>
      <u/>
      <sz val="14"/>
      <color theme="1"/>
      <name val="Arial"/>
      <family val="2"/>
    </font>
    <font>
      <u/>
      <sz val="12"/>
      <color theme="1"/>
      <name val="Arial"/>
      <family val="2"/>
    </font>
    <font>
      <sz val="12"/>
      <color rgb="FFFF0000"/>
      <name val="Arial"/>
      <family val="2"/>
    </font>
    <font>
      <b/>
      <sz val="12"/>
      <color theme="1"/>
      <name val="Arial"/>
      <family val="2"/>
    </font>
    <font>
      <sz val="12"/>
      <color rgb="FF000000"/>
      <name val="Calibri"/>
      <family val="2"/>
      <scheme val="minor"/>
    </font>
    <font>
      <sz val="12"/>
      <name val="Calibri"/>
      <family val="2"/>
    </font>
    <font>
      <sz val="11"/>
      <color theme="0"/>
      <name val="Roboto"/>
    </font>
    <font>
      <sz val="12"/>
      <color rgb="FF000000"/>
      <name val="Roboto"/>
    </font>
    <font>
      <b/>
      <i/>
      <sz val="12"/>
      <color theme="3" tint="0.499984740745262"/>
      <name val="Roboto"/>
    </font>
    <font>
      <sz val="10"/>
      <color theme="0"/>
      <name val="Calibri"/>
      <family val="2"/>
      <scheme val="minor"/>
    </font>
    <font>
      <b/>
      <sz val="12"/>
      <color theme="0"/>
      <name val="Roboto"/>
    </font>
  </fonts>
  <fills count="38">
    <fill>
      <patternFill patternType="none"/>
    </fill>
    <fill>
      <patternFill patternType="gray125"/>
    </fill>
    <fill>
      <patternFill patternType="solid">
        <fgColor rgb="FFD9D2E9"/>
        <bgColor rgb="FFD9D2E9"/>
      </patternFill>
    </fill>
    <fill>
      <patternFill patternType="solid">
        <fgColor rgb="FFCCCCCC"/>
        <bgColor rgb="FFCCCCCC"/>
      </patternFill>
    </fill>
    <fill>
      <patternFill patternType="solid">
        <fgColor rgb="FFF2F2F2"/>
        <bgColor rgb="FFF2F2F2"/>
      </patternFill>
    </fill>
    <fill>
      <patternFill patternType="solid">
        <fgColor theme="1"/>
        <bgColor theme="1"/>
      </patternFill>
    </fill>
    <fill>
      <patternFill patternType="solid">
        <fgColor rgb="FF00B050"/>
        <bgColor rgb="FF00B050"/>
      </patternFill>
    </fill>
    <fill>
      <patternFill patternType="solid">
        <fgColor rgb="FFFFFFFF"/>
        <bgColor rgb="FFFFFFFF"/>
      </patternFill>
    </fill>
    <fill>
      <patternFill patternType="solid">
        <fgColor rgb="FFEFEFEF"/>
        <bgColor rgb="FFEFEFEF"/>
      </patternFill>
    </fill>
    <fill>
      <patternFill patternType="solid">
        <fgColor rgb="FFF2DBDB"/>
        <bgColor rgb="FFF2DBDB"/>
      </patternFill>
    </fill>
    <fill>
      <patternFill patternType="solid">
        <fgColor rgb="FFCCFFFF"/>
        <bgColor rgb="FFCCFFFF"/>
      </patternFill>
    </fill>
    <fill>
      <patternFill patternType="solid">
        <fgColor rgb="FFFEF1CC"/>
        <bgColor rgb="FFFEF1CC"/>
      </patternFill>
    </fill>
    <fill>
      <patternFill patternType="solid">
        <fgColor rgb="FFFFF2CC"/>
        <bgColor rgb="FFFFF2CC"/>
      </patternFill>
    </fill>
    <fill>
      <patternFill patternType="solid">
        <fgColor rgb="FFEA9999"/>
        <bgColor rgb="FFEA9999"/>
      </patternFill>
    </fill>
    <fill>
      <patternFill patternType="solid">
        <fgColor rgb="FFA5A5A5"/>
        <bgColor rgb="FFA5A5A5"/>
      </patternFill>
    </fill>
    <fill>
      <patternFill patternType="solid">
        <fgColor theme="0"/>
        <bgColor theme="0"/>
      </patternFill>
    </fill>
    <fill>
      <patternFill patternType="solid">
        <fgColor theme="0" tint="-0.249977111117893"/>
        <bgColor indexed="64"/>
      </patternFill>
    </fill>
    <fill>
      <patternFill patternType="solid">
        <fgColor theme="1" tint="0.14999847407452621"/>
        <bgColor rgb="FFF2F2F2"/>
      </patternFill>
    </fill>
    <fill>
      <patternFill patternType="solid">
        <fgColor theme="1" tint="0.1499984740745262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bgColor rgb="FFF2F2F2"/>
      </patternFill>
    </fill>
    <fill>
      <patternFill patternType="solid">
        <fgColor theme="0"/>
        <bgColor indexed="64"/>
      </patternFill>
    </fill>
    <fill>
      <patternFill patternType="solid">
        <fgColor rgb="FFFFFF00"/>
        <bgColor indexed="64"/>
      </patternFill>
    </fill>
    <fill>
      <patternFill patternType="solid">
        <fgColor rgb="FF00B0F0"/>
        <bgColor rgb="FF0551FB"/>
      </patternFill>
    </fill>
    <fill>
      <patternFill patternType="solid">
        <fgColor theme="0" tint="-0.14999847407452621"/>
        <bgColor rgb="FFF2F2F2"/>
      </patternFill>
    </fill>
    <fill>
      <patternFill patternType="solid">
        <fgColor theme="0" tint="-0.14999847407452621"/>
        <bgColor rgb="FFFFFFFF"/>
      </patternFill>
    </fill>
    <fill>
      <patternFill patternType="solid">
        <fgColor theme="8" tint="0.79998168889431442"/>
        <bgColor rgb="FFF2DBDB"/>
      </patternFill>
    </fill>
    <fill>
      <patternFill patternType="solid">
        <fgColor theme="8" tint="0.79998168889431442"/>
        <bgColor indexed="64"/>
      </patternFill>
    </fill>
    <fill>
      <patternFill patternType="solid">
        <fgColor theme="8" tint="0.79998168889431442"/>
        <bgColor rgb="FFDAEEF3"/>
      </patternFill>
    </fill>
    <fill>
      <patternFill patternType="solid">
        <fgColor theme="8" tint="0.79998168889431442"/>
        <bgColor rgb="FFCCFFFF"/>
      </patternFill>
    </fill>
    <fill>
      <patternFill patternType="solid">
        <fgColor theme="0"/>
        <bgColor rgb="FFFFFFFF"/>
      </patternFill>
    </fill>
    <fill>
      <patternFill patternType="solid">
        <fgColor theme="0"/>
        <bgColor rgb="FFCCFFFF"/>
      </patternFill>
    </fill>
    <fill>
      <patternFill patternType="solid">
        <fgColor rgb="FFFEF1CC"/>
        <bgColor rgb="FFFFFFFF"/>
      </patternFill>
    </fill>
    <fill>
      <patternFill patternType="solid">
        <fgColor theme="2" tint="-4.9989318521683403E-2"/>
        <bgColor indexed="64"/>
      </patternFill>
    </fill>
    <fill>
      <patternFill patternType="solid">
        <fgColor theme="2" tint="-4.9989318521683403E-2"/>
        <bgColor rgb="FFFFFFFF"/>
      </patternFill>
    </fill>
    <fill>
      <patternFill patternType="solid">
        <fgColor theme="0"/>
        <bgColor rgb="FFFEF1CC"/>
      </patternFill>
    </fill>
    <fill>
      <patternFill patternType="solid">
        <fgColor theme="0"/>
        <bgColor rgb="FFEFEFEF"/>
      </patternFill>
    </fill>
  </fills>
  <borders count="232">
    <border>
      <left/>
      <right/>
      <top/>
      <bottom/>
      <diagonal/>
    </border>
    <border>
      <left style="thin">
        <color rgb="FFFFFFFF"/>
      </left>
      <right style="thin">
        <color rgb="FFFFFFFF"/>
      </right>
      <top style="thin">
        <color rgb="FFFFFFFF"/>
      </top>
      <bottom style="thin">
        <color rgb="FFFFFFFF"/>
      </bottom>
      <diagonal/>
    </border>
    <border>
      <left style="thin">
        <color rgb="FFF2F2F2"/>
      </left>
      <right style="thin">
        <color rgb="FFF2F2F2"/>
      </right>
      <top/>
      <bottom style="thin">
        <color rgb="FFF2F2F2"/>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bottom style="thin">
        <color rgb="FF000000"/>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thin">
        <color rgb="FFFFFFFF"/>
      </bottom>
      <diagonal/>
    </border>
    <border>
      <left style="thin">
        <color rgb="FF000000"/>
      </left>
      <right/>
      <top style="thin">
        <color rgb="FF000000"/>
      </top>
      <bottom/>
      <diagonal/>
    </border>
    <border>
      <left/>
      <right/>
      <top style="thin">
        <color rgb="FF000000"/>
      </top>
      <bottom/>
      <diagonal/>
    </border>
    <border>
      <left style="thin">
        <color rgb="FFFFFFFF"/>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FFFFFF"/>
      </left>
      <right style="thin">
        <color rgb="FF000000"/>
      </right>
      <top style="thin">
        <color rgb="FFFFFFFF"/>
      </top>
      <bottom style="thin">
        <color rgb="FF000000"/>
      </bottom>
      <diagonal/>
    </border>
    <border>
      <left style="thin">
        <color rgb="FFFFFFFF"/>
      </left>
      <right style="thin">
        <color rgb="FFFFFFFF"/>
      </right>
      <top style="thin">
        <color rgb="FFB7B7B7"/>
      </top>
      <bottom style="thin">
        <color rgb="FFB7B7B7"/>
      </bottom>
      <diagonal/>
    </border>
    <border>
      <left/>
      <right/>
      <top style="thin">
        <color rgb="FFB7B7B7"/>
      </top>
      <bottom style="thin">
        <color rgb="FFB7B7B7"/>
      </bottom>
      <diagonal/>
    </border>
    <border>
      <left/>
      <right/>
      <top style="thin">
        <color rgb="FFB7B7B7"/>
      </top>
      <bottom style="thin">
        <color rgb="FFB7B7B7"/>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FFFFFF"/>
      </left>
      <right/>
      <top style="thin">
        <color rgb="FFFFFFFF"/>
      </top>
      <bottom style="thin">
        <color rgb="FFFFFFFF"/>
      </bottom>
      <diagonal/>
    </border>
    <border>
      <left/>
      <right/>
      <top/>
      <bottom style="medium">
        <color rgb="FF000000"/>
      </bottom>
      <diagonal/>
    </border>
    <border>
      <left style="thin">
        <color rgb="FFFFFFFF"/>
      </left>
      <right/>
      <top style="thin">
        <color rgb="FFFFFFFF"/>
      </top>
      <bottom/>
      <diagonal/>
    </border>
    <border>
      <left/>
      <right style="thin">
        <color rgb="FFFFFFFF"/>
      </right>
      <top/>
      <bottom/>
      <diagonal/>
    </border>
    <border>
      <left style="thin">
        <color rgb="FFFFFFFF"/>
      </left>
      <right/>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000000"/>
      </top>
      <bottom style="thin">
        <color rgb="FF000000"/>
      </bottom>
      <diagonal/>
    </border>
    <border>
      <left/>
      <right style="thin">
        <color rgb="FFFFFFFF"/>
      </right>
      <top/>
      <bottom style="thin">
        <color rgb="FFFFFFFF"/>
      </bottom>
      <diagonal/>
    </border>
    <border>
      <left/>
      <right/>
      <top style="thin">
        <color rgb="FF000000"/>
      </top>
      <bottom style="medium">
        <color rgb="FF000000"/>
      </bottom>
      <diagonal/>
    </border>
    <border>
      <left/>
      <right style="thin">
        <color rgb="FFFFFFFF"/>
      </right>
      <top style="thin">
        <color rgb="FF000000"/>
      </top>
      <bottom style="medium">
        <color rgb="FF000000"/>
      </bottom>
      <diagonal/>
    </border>
    <border>
      <left style="thin">
        <color rgb="FFFFFFFF"/>
      </left>
      <right style="thin">
        <color rgb="FFFFFFFF"/>
      </right>
      <top style="double">
        <color rgb="FF000000"/>
      </top>
      <bottom style="medium">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FFFFFF"/>
      </left>
      <right style="thin">
        <color rgb="FFFFFFFF"/>
      </right>
      <top style="thin">
        <color rgb="FF000000"/>
      </top>
      <bottom/>
      <diagonal/>
    </border>
    <border>
      <left style="thin">
        <color rgb="FFFFFFFF"/>
      </left>
      <right style="thin">
        <color rgb="FFFFFFFF"/>
      </right>
      <top/>
      <bottom style="thin">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diagonal/>
    </border>
    <border>
      <left/>
      <right/>
      <top/>
      <bottom style="thin">
        <color rgb="FF000000"/>
      </bottom>
      <diagonal/>
    </border>
    <border>
      <left/>
      <right/>
      <top style="thin">
        <color rgb="FF000000"/>
      </top>
      <bottom style="double">
        <color rgb="FF000000"/>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FFFFFF"/>
      </left>
      <right/>
      <top style="thin">
        <color rgb="FFFFFFFF"/>
      </top>
      <bottom/>
      <diagonal/>
    </border>
    <border>
      <left/>
      <right style="thin">
        <color rgb="FFFFFFFF"/>
      </right>
      <top style="thin">
        <color rgb="FF000000"/>
      </top>
      <bottom/>
      <diagonal/>
    </border>
    <border>
      <left/>
      <right style="thin">
        <color rgb="FFFFFFFF"/>
      </right>
      <top/>
      <bottom style="thin">
        <color rgb="FF000000"/>
      </bottom>
      <diagonal/>
    </border>
    <border>
      <left/>
      <right/>
      <top style="thin">
        <color rgb="FF000000"/>
      </top>
      <bottom style="medium">
        <color rgb="FF000000"/>
      </bottom>
      <diagonal/>
    </border>
    <border>
      <left style="thin">
        <color theme="0"/>
      </left>
      <right style="thin">
        <color rgb="FF000000"/>
      </right>
      <top/>
      <bottom style="thin">
        <color rgb="FF000000"/>
      </bottom>
      <diagonal/>
    </border>
    <border>
      <left/>
      <right/>
      <top style="thin">
        <color rgb="FF000000"/>
      </top>
      <bottom style="double">
        <color rgb="FF000000"/>
      </bottom>
      <diagonal/>
    </border>
    <border>
      <left/>
      <right/>
      <top style="thick">
        <color rgb="FF000000"/>
      </top>
      <bottom style="double">
        <color rgb="FF000000"/>
      </bottom>
      <diagonal/>
    </border>
    <border>
      <left/>
      <right/>
      <top style="thin">
        <color rgb="FFFFFFFF"/>
      </top>
      <bottom/>
      <diagonal/>
    </border>
    <border>
      <left/>
      <right/>
      <top style="thin">
        <color rgb="FF000000"/>
      </top>
      <bottom style="thin">
        <color rgb="FF000000"/>
      </bottom>
      <diagonal/>
    </border>
    <border>
      <left/>
      <right/>
      <top/>
      <bottom/>
      <diagonal/>
    </border>
    <border>
      <left/>
      <right/>
      <top/>
      <bottom style="thin">
        <color rgb="FFFFFFFF"/>
      </bottom>
      <diagonal/>
    </border>
    <border>
      <left style="thin">
        <color rgb="FFFFFFFF"/>
      </left>
      <right/>
      <top/>
      <bottom style="thin">
        <color rgb="FF000000"/>
      </bottom>
      <diagonal/>
    </border>
    <border>
      <left/>
      <right style="thin">
        <color rgb="FFFFFFFF"/>
      </right>
      <top style="thin">
        <color rgb="FF000000"/>
      </top>
      <bottom style="thin">
        <color rgb="FF00000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theme="0"/>
      </bottom>
      <diagonal/>
    </border>
    <border>
      <left/>
      <right/>
      <top style="thin">
        <color rgb="FFFFFFFF"/>
      </top>
      <bottom style="thin">
        <color rgb="FFFFFFFF"/>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top style="thin">
        <color rgb="FF000000"/>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rgb="FFFFFFFF"/>
      </right>
      <top/>
      <bottom style="thin">
        <color theme="0"/>
      </bottom>
      <diagonal/>
    </border>
    <border>
      <left style="thin">
        <color rgb="FFFFFFFF"/>
      </left>
      <right/>
      <top style="thin">
        <color auto="1"/>
      </top>
      <bottom style="thin">
        <color auto="1"/>
      </bottom>
      <diagonal/>
    </border>
    <border>
      <left/>
      <right style="thin">
        <color theme="0"/>
      </right>
      <top style="thin">
        <color auto="1"/>
      </top>
      <bottom style="thin">
        <color auto="1"/>
      </bottom>
      <diagonal/>
    </border>
    <border>
      <left style="thin">
        <color rgb="FFFFFFFF"/>
      </left>
      <right style="thin">
        <color rgb="FFFFFFFF"/>
      </right>
      <top style="thin">
        <color auto="1"/>
      </top>
      <bottom style="thin">
        <color auto="1"/>
      </bottom>
      <diagonal/>
    </border>
    <border>
      <left style="thin">
        <color rgb="FFFFFFFF"/>
      </left>
      <right/>
      <top style="double">
        <color rgb="FF000000"/>
      </top>
      <bottom style="medium">
        <color rgb="FF000000"/>
      </bottom>
      <diagonal/>
    </border>
    <border>
      <left/>
      <right style="thin">
        <color rgb="FFFFFFFF"/>
      </right>
      <top style="thin">
        <color auto="1"/>
      </top>
      <bottom style="thin">
        <color auto="1"/>
      </bottom>
      <diagonal/>
    </border>
    <border>
      <left style="thin">
        <color rgb="FFFFFFFF"/>
      </left>
      <right/>
      <top style="thin">
        <color theme="0"/>
      </top>
      <bottom/>
      <diagonal/>
    </border>
    <border>
      <left style="thin">
        <color rgb="FFFFFFFF"/>
      </left>
      <right style="thin">
        <color theme="0"/>
      </right>
      <top style="thin">
        <color rgb="FF000000"/>
      </top>
      <bottom style="thin">
        <color rgb="FF000000"/>
      </bottom>
      <diagonal/>
    </border>
    <border>
      <left style="thin">
        <color rgb="FFFFFFFF"/>
      </left>
      <right style="thin">
        <color theme="0"/>
      </right>
      <top/>
      <bottom style="double">
        <color rgb="FF000000"/>
      </bottom>
      <diagonal/>
    </border>
    <border>
      <left/>
      <right style="thin">
        <color theme="0"/>
      </right>
      <top style="thin">
        <color rgb="FF000000"/>
      </top>
      <bottom style="thin">
        <color rgb="FF000000"/>
      </bottom>
      <diagonal/>
    </border>
    <border>
      <left/>
      <right style="thin">
        <color theme="0"/>
      </right>
      <top/>
      <bottom style="double">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right/>
      <top style="thin">
        <color theme="0" tint="-0.14999847407452621"/>
      </top>
      <bottom style="thin">
        <color theme="0" tint="-0.14999847407452621"/>
      </bottom>
      <diagonal/>
    </border>
    <border>
      <left style="thin">
        <color theme="0"/>
      </left>
      <right style="thin">
        <color theme="0"/>
      </right>
      <top style="thin">
        <color auto="1"/>
      </top>
      <bottom style="thin">
        <color auto="1"/>
      </bottom>
      <diagonal/>
    </border>
    <border>
      <left style="thin">
        <color theme="0"/>
      </left>
      <right/>
      <top style="thin">
        <color auto="1"/>
      </top>
      <bottom style="thin">
        <color auto="1"/>
      </bottom>
      <diagonal/>
    </border>
    <border>
      <left/>
      <right/>
      <top style="thin">
        <color auto="1"/>
      </top>
      <bottom style="thin">
        <color auto="1"/>
      </bottom>
      <diagonal/>
    </border>
    <border>
      <left style="thin">
        <color theme="0"/>
      </left>
      <right/>
      <top style="thin">
        <color auto="1"/>
      </top>
      <bottom/>
      <diagonal/>
    </border>
    <border>
      <left/>
      <right/>
      <top style="thin">
        <color auto="1"/>
      </top>
      <bottom/>
      <diagonal/>
    </border>
    <border>
      <left/>
      <right style="thin">
        <color theme="0" tint="-0.14999847407452621"/>
      </right>
      <top style="thin">
        <color theme="0" tint="-0.14999847407452621"/>
      </top>
      <bottom style="thin">
        <color theme="0" tint="-0.14999847407452621"/>
      </bottom>
      <diagonal/>
    </border>
    <border>
      <left style="thin">
        <color theme="0"/>
      </left>
      <right/>
      <top style="thin">
        <color theme="0"/>
      </top>
      <bottom style="thin">
        <color auto="1"/>
      </bottom>
      <diagonal/>
    </border>
    <border>
      <left/>
      <right style="thin">
        <color theme="0"/>
      </right>
      <top style="thin">
        <color theme="0"/>
      </top>
      <bottom style="thin">
        <color auto="1"/>
      </bottom>
      <diagonal/>
    </border>
    <border>
      <left style="double">
        <color theme="0"/>
      </left>
      <right style="double">
        <color theme="0"/>
      </right>
      <top style="double">
        <color theme="0"/>
      </top>
      <bottom style="double">
        <color theme="0"/>
      </bottom>
      <diagonal/>
    </border>
    <border>
      <left/>
      <right/>
      <top/>
      <bottom style="thin">
        <color theme="0" tint="-0.14999847407452621"/>
      </bottom>
      <diagonal/>
    </border>
    <border>
      <left style="double">
        <color theme="0"/>
      </left>
      <right style="thin">
        <color theme="0"/>
      </right>
      <top style="thin">
        <color theme="0"/>
      </top>
      <bottom style="thin">
        <color theme="0"/>
      </bottom>
      <diagonal/>
    </border>
    <border>
      <left style="thin">
        <color theme="0"/>
      </left>
      <right style="thin">
        <color theme="0"/>
      </right>
      <top style="double">
        <color theme="0"/>
      </top>
      <bottom style="thin">
        <color theme="0"/>
      </bottom>
      <diagonal/>
    </border>
    <border>
      <left style="thin">
        <color theme="0"/>
      </left>
      <right style="thin">
        <color theme="0"/>
      </right>
      <top style="thin">
        <color theme="0"/>
      </top>
      <bottom style="double">
        <color theme="0"/>
      </bottom>
      <diagonal/>
    </border>
    <border>
      <left style="double">
        <color theme="0"/>
      </left>
      <right style="thin">
        <color theme="0"/>
      </right>
      <top style="double">
        <color theme="0"/>
      </top>
      <bottom style="thin">
        <color theme="0"/>
      </bottom>
      <diagonal/>
    </border>
    <border>
      <left style="thin">
        <color theme="0"/>
      </left>
      <right style="double">
        <color theme="0"/>
      </right>
      <top style="double">
        <color theme="0"/>
      </top>
      <bottom style="thin">
        <color theme="0"/>
      </bottom>
      <diagonal/>
    </border>
    <border>
      <left style="thin">
        <color theme="0"/>
      </left>
      <right style="double">
        <color theme="0"/>
      </right>
      <top style="thin">
        <color theme="0"/>
      </top>
      <bottom style="thin">
        <color theme="0"/>
      </bottom>
      <diagonal/>
    </border>
    <border>
      <left style="double">
        <color theme="0"/>
      </left>
      <right style="thin">
        <color theme="0"/>
      </right>
      <top style="thin">
        <color theme="0"/>
      </top>
      <bottom/>
      <diagonal/>
    </border>
    <border>
      <left style="double">
        <color theme="0"/>
      </left>
      <right style="thin">
        <color theme="0"/>
      </right>
      <top style="thin">
        <color theme="0"/>
      </top>
      <bottom style="double">
        <color theme="0"/>
      </bottom>
      <diagonal/>
    </border>
    <border>
      <left style="thin">
        <color theme="0"/>
      </left>
      <right style="double">
        <color theme="0"/>
      </right>
      <top style="thin">
        <color theme="0"/>
      </top>
      <bottom style="double">
        <color theme="0"/>
      </bottom>
      <diagonal/>
    </border>
    <border>
      <left style="thin">
        <color theme="0"/>
      </left>
      <right/>
      <top style="double">
        <color theme="0"/>
      </top>
      <bottom style="thin">
        <color auto="1"/>
      </bottom>
      <diagonal/>
    </border>
    <border>
      <left/>
      <right/>
      <top style="double">
        <color theme="0"/>
      </top>
      <bottom style="thin">
        <color auto="1"/>
      </bottom>
      <diagonal/>
    </border>
    <border>
      <left/>
      <right style="thin">
        <color theme="0"/>
      </right>
      <top style="double">
        <color theme="0"/>
      </top>
      <bottom style="thin">
        <color auto="1"/>
      </bottom>
      <diagonal/>
    </border>
    <border>
      <left style="thin">
        <color theme="0"/>
      </left>
      <right style="thin">
        <color theme="0"/>
      </right>
      <top/>
      <bottom style="double">
        <color theme="0"/>
      </bottom>
      <diagonal/>
    </border>
    <border>
      <left style="thin">
        <color theme="0"/>
      </left>
      <right/>
      <top style="thin">
        <color auto="1"/>
      </top>
      <bottom style="double">
        <color theme="0"/>
      </bottom>
      <diagonal/>
    </border>
    <border>
      <left/>
      <right style="thin">
        <color theme="0"/>
      </right>
      <top style="thin">
        <color auto="1"/>
      </top>
      <bottom style="double">
        <color theme="0"/>
      </bottom>
      <diagonal/>
    </border>
    <border>
      <left/>
      <right/>
      <top style="thin">
        <color auto="1"/>
      </top>
      <bottom style="double">
        <color theme="0"/>
      </bottom>
      <diagonal/>
    </border>
    <border>
      <left style="thin">
        <color theme="0"/>
      </left>
      <right/>
      <top/>
      <bottom style="thin">
        <color auto="1"/>
      </bottom>
      <diagonal/>
    </border>
    <border>
      <left/>
      <right/>
      <top/>
      <bottom style="thin">
        <color auto="1"/>
      </bottom>
      <diagonal/>
    </border>
    <border>
      <left/>
      <right style="thin">
        <color theme="0"/>
      </right>
      <top/>
      <bottom style="thin">
        <color auto="1"/>
      </bottom>
      <diagonal/>
    </border>
    <border>
      <left style="thin">
        <color theme="0"/>
      </left>
      <right style="thin">
        <color theme="0"/>
      </right>
      <top style="double">
        <color theme="0"/>
      </top>
      <bottom/>
      <diagonal/>
    </border>
    <border>
      <left/>
      <right style="thin">
        <color theme="0"/>
      </right>
      <top style="double">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double">
        <color theme="0"/>
      </right>
      <top style="double">
        <color theme="0"/>
      </top>
      <bottom style="thin">
        <color theme="0"/>
      </bottom>
      <diagonal/>
    </border>
    <border>
      <left/>
      <right style="double">
        <color theme="0"/>
      </right>
      <top style="thin">
        <color theme="0"/>
      </top>
      <bottom style="thin">
        <color theme="0"/>
      </bottom>
      <diagonal/>
    </border>
    <border>
      <left style="double">
        <color theme="0"/>
      </left>
      <right style="double">
        <color theme="0"/>
      </right>
      <top style="thin">
        <color theme="0"/>
      </top>
      <bottom style="double">
        <color theme="0"/>
      </bottom>
      <diagonal/>
    </border>
    <border>
      <left style="thin">
        <color theme="0" tint="-0.14999847407452621"/>
      </left>
      <right/>
      <top style="thin">
        <color theme="0"/>
      </top>
      <bottom style="thin">
        <color auto="1"/>
      </bottom>
      <diagonal/>
    </border>
    <border>
      <left style="thin">
        <color theme="0" tint="-0.14999847407452621"/>
      </left>
      <right/>
      <top style="thin">
        <color auto="1"/>
      </top>
      <bottom style="thin">
        <color auto="1"/>
      </bottom>
      <diagonal/>
    </border>
    <border>
      <left style="thin">
        <color theme="0" tint="-0.14999847407452621"/>
      </left>
      <right/>
      <top style="thin">
        <color auto="1"/>
      </top>
      <bottom style="double">
        <color theme="0"/>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right style="thin">
        <color theme="0" tint="-0.14999847407452621"/>
      </right>
      <top style="thin">
        <color auto="1"/>
      </top>
      <bottom/>
      <diagonal/>
    </border>
    <border>
      <left/>
      <right style="thin">
        <color theme="0" tint="-0.14999847407452621"/>
      </right>
      <top/>
      <bottom style="thin">
        <color auto="1"/>
      </bottom>
      <diagonal/>
    </border>
    <border>
      <left style="thin">
        <color theme="0"/>
      </left>
      <right style="thin">
        <color theme="0"/>
      </right>
      <top/>
      <bottom style="thin">
        <color auto="1"/>
      </bottom>
      <diagonal/>
    </border>
    <border>
      <left/>
      <right/>
      <top style="thin">
        <color theme="0"/>
      </top>
      <bottom style="thin">
        <color indexed="64"/>
      </bottom>
      <diagonal/>
    </border>
    <border>
      <left style="thin">
        <color theme="0"/>
      </left>
      <right/>
      <top style="double">
        <color theme="0"/>
      </top>
      <bottom style="thin">
        <color theme="0"/>
      </bottom>
      <diagonal/>
    </border>
    <border>
      <left style="thin">
        <color theme="0"/>
      </left>
      <right/>
      <top/>
      <bottom style="double">
        <color theme="0"/>
      </bottom>
      <diagonal/>
    </border>
    <border>
      <left/>
      <right style="thin">
        <color theme="0" tint="-0.14999847407452621"/>
      </right>
      <top style="thin">
        <color theme="0"/>
      </top>
      <bottom style="thin">
        <color indexed="64"/>
      </bottom>
      <diagonal/>
    </border>
    <border>
      <left/>
      <right style="thin">
        <color theme="0" tint="-0.14999847407452621"/>
      </right>
      <top style="thin">
        <color auto="1"/>
      </top>
      <bottom style="thin">
        <color auto="1"/>
      </bottom>
      <diagonal/>
    </border>
    <border>
      <left style="thin">
        <color theme="0" tint="-0.14999847407452621"/>
      </left>
      <right/>
      <top/>
      <bottom/>
      <diagonal/>
    </border>
    <border>
      <left/>
      <right style="thin">
        <color theme="0" tint="-0.14999847407452621"/>
      </right>
      <top/>
      <bottom/>
      <diagonal/>
    </border>
    <border>
      <left style="thin">
        <color rgb="FFFFFFFF"/>
      </left>
      <right style="thin">
        <color rgb="FFFFFFFF"/>
      </right>
      <top style="thin">
        <color rgb="FFFFFFFF"/>
      </top>
      <bottom style="medium">
        <color indexed="64"/>
      </bottom>
      <diagonal/>
    </border>
    <border>
      <left style="thick">
        <color theme="0"/>
      </left>
      <right style="thick">
        <color theme="0"/>
      </right>
      <top style="thick">
        <color theme="0"/>
      </top>
      <bottom style="thin">
        <color rgb="FFFFFFFF"/>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style="thick">
        <color theme="0"/>
      </bottom>
      <diagonal/>
    </border>
    <border>
      <left/>
      <right style="thin">
        <color indexed="64"/>
      </right>
      <top style="thin">
        <color theme="0"/>
      </top>
      <bottom/>
      <diagonal/>
    </border>
    <border>
      <left style="thin">
        <color rgb="FFF2F2F2"/>
      </left>
      <right/>
      <top style="thin">
        <color theme="0"/>
      </top>
      <bottom style="thin">
        <color rgb="FFF2F2F2"/>
      </bottom>
      <diagonal/>
    </border>
    <border>
      <left/>
      <right/>
      <top style="thin">
        <color theme="0"/>
      </top>
      <bottom style="thin">
        <color rgb="FFF2F2F2"/>
      </bottom>
      <diagonal/>
    </border>
    <border>
      <left/>
      <right style="thin">
        <color rgb="FFF2F2F2"/>
      </right>
      <top style="thin">
        <color theme="0"/>
      </top>
      <bottom style="thin">
        <color rgb="FFF2F2F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A5A5A5"/>
      </right>
      <top style="thin">
        <color theme="0"/>
      </top>
      <bottom style="thin">
        <color theme="0"/>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right>
      <top style="thin">
        <color auto="1"/>
      </top>
      <bottom/>
      <diagonal/>
    </border>
    <border>
      <left/>
      <right style="double">
        <color theme="0"/>
      </right>
      <top/>
      <bottom/>
      <diagonal/>
    </border>
    <border>
      <left style="double">
        <color theme="0"/>
      </left>
      <right/>
      <top/>
      <bottom/>
      <diagonal/>
    </border>
    <border>
      <left/>
      <right style="double">
        <color theme="0"/>
      </right>
      <top/>
      <bottom style="thin">
        <color theme="0"/>
      </bottom>
      <diagonal/>
    </border>
    <border>
      <left style="double">
        <color theme="0"/>
      </left>
      <right/>
      <top style="thin">
        <color theme="0"/>
      </top>
      <bottom/>
      <diagonal/>
    </border>
    <border>
      <left style="double">
        <color theme="2" tint="-0.14999847407452621"/>
      </left>
      <right style="thin">
        <color theme="0"/>
      </right>
      <top style="double">
        <color theme="2" tint="-0.14999847407452621"/>
      </top>
      <bottom style="thin">
        <color theme="0"/>
      </bottom>
      <diagonal/>
    </border>
    <border>
      <left style="thin">
        <color theme="0"/>
      </left>
      <right style="double">
        <color theme="2" tint="-0.14999847407452621"/>
      </right>
      <top style="double">
        <color theme="2" tint="-0.14999847407452621"/>
      </top>
      <bottom style="thin">
        <color theme="0"/>
      </bottom>
      <diagonal/>
    </border>
    <border>
      <left style="thin">
        <color theme="0"/>
      </left>
      <right style="double">
        <color theme="2" tint="-0.14999847407452621"/>
      </right>
      <top style="thin">
        <color theme="0"/>
      </top>
      <bottom style="thin">
        <color theme="0"/>
      </bottom>
      <diagonal/>
    </border>
    <border>
      <left style="double">
        <color theme="2" tint="-0.14999847407452621"/>
      </left>
      <right style="thin">
        <color theme="0"/>
      </right>
      <top style="thin">
        <color theme="0"/>
      </top>
      <bottom style="double">
        <color theme="2" tint="-0.14999847407452621"/>
      </bottom>
      <diagonal/>
    </border>
    <border>
      <left style="thin">
        <color theme="0"/>
      </left>
      <right style="double">
        <color theme="2" tint="-0.14999847407452621"/>
      </right>
      <top style="thin">
        <color theme="0"/>
      </top>
      <bottom style="double">
        <color theme="2" tint="-0.14999847407452621"/>
      </bottom>
      <diagonal/>
    </border>
    <border>
      <left style="thin">
        <color theme="0"/>
      </left>
      <right/>
      <top/>
      <bottom style="double">
        <color indexed="64"/>
      </bottom>
      <diagonal/>
    </border>
    <border>
      <left/>
      <right/>
      <top/>
      <bottom style="double">
        <color indexed="64"/>
      </bottom>
      <diagonal/>
    </border>
    <border>
      <left/>
      <right style="thin">
        <color theme="0"/>
      </right>
      <top/>
      <bottom style="double">
        <color indexed="64"/>
      </bottom>
      <diagonal/>
    </border>
    <border>
      <left style="thin">
        <color theme="0" tint="-0.14999847407452621"/>
      </left>
      <right/>
      <top style="thin">
        <color theme="1" tint="0.499984740745262"/>
      </top>
      <bottom/>
      <diagonal/>
    </border>
    <border>
      <left/>
      <right/>
      <top style="thin">
        <color theme="1" tint="0.499984740745262"/>
      </top>
      <bottom/>
      <diagonal/>
    </border>
    <border>
      <left/>
      <right style="thin">
        <color theme="0" tint="-0.14999847407452621"/>
      </right>
      <top style="thin">
        <color theme="1" tint="0.499984740745262"/>
      </top>
      <bottom/>
      <diagonal/>
    </border>
    <border>
      <left style="thin">
        <color theme="0" tint="-0.14999847407452621"/>
      </left>
      <right/>
      <top style="thin">
        <color theme="1" tint="0.499984740745262"/>
      </top>
      <bottom style="thin">
        <color theme="0" tint="-0.14996795556505021"/>
      </bottom>
      <diagonal/>
    </border>
    <border>
      <left/>
      <right/>
      <top style="thin">
        <color theme="1" tint="0.499984740745262"/>
      </top>
      <bottom style="thin">
        <color theme="0" tint="-0.14996795556505021"/>
      </bottom>
      <diagonal/>
    </border>
    <border>
      <left/>
      <right style="thin">
        <color theme="0" tint="-0.14999847407452621"/>
      </right>
      <top style="thin">
        <color theme="1" tint="0.499984740745262"/>
      </top>
      <bottom style="thin">
        <color theme="0" tint="-0.14996795556505021"/>
      </bottom>
      <diagonal/>
    </border>
    <border>
      <left style="double">
        <color theme="2" tint="-0.14999847407452621"/>
      </left>
      <right/>
      <top style="thin">
        <color theme="0"/>
      </top>
      <bottom/>
      <diagonal/>
    </border>
    <border>
      <left style="double">
        <color theme="2" tint="-0.14999847407452621"/>
      </left>
      <right/>
      <top/>
      <bottom style="thin">
        <color theme="0"/>
      </bottom>
      <diagonal/>
    </border>
    <border>
      <left/>
      <right/>
      <top style="double">
        <color theme="2" tint="-0.14999847407452621"/>
      </top>
      <bottom/>
      <diagonal/>
    </border>
    <border>
      <left/>
      <right style="thin">
        <color theme="0"/>
      </right>
      <top style="double">
        <color theme="2" tint="-0.14999847407452621"/>
      </top>
      <bottom/>
      <diagonal/>
    </border>
    <border>
      <left/>
      <right/>
      <top/>
      <bottom style="double">
        <color theme="2" tint="-0.14999847407452621"/>
      </bottom>
      <diagonal/>
    </border>
    <border>
      <left/>
      <right style="thin">
        <color theme="0"/>
      </right>
      <top/>
      <bottom style="double">
        <color theme="2" tint="-0.14999847407452621"/>
      </bottom>
      <diagonal/>
    </border>
    <border>
      <left style="thin">
        <color rgb="FFFFFFFF"/>
      </left>
      <right/>
      <top/>
      <bottom style="thin">
        <color theme="0"/>
      </bottom>
      <diagonal/>
    </border>
    <border>
      <left/>
      <right/>
      <top style="thin">
        <color indexed="64"/>
      </top>
      <bottom style="thin">
        <color rgb="FF000000"/>
      </bottom>
      <diagonal/>
    </border>
    <border>
      <left style="thin">
        <color rgb="FFFFFFFF"/>
      </left>
      <right/>
      <top/>
      <bottom style="thin">
        <color auto="1"/>
      </bottom>
      <diagonal/>
    </border>
    <border>
      <left/>
      <right/>
      <top style="thin">
        <color indexed="64"/>
      </top>
      <bottom style="thin">
        <color rgb="FFB7B7B7"/>
      </bottom>
      <diagonal/>
    </border>
    <border>
      <left style="thin">
        <color rgb="FFFFFFFF"/>
      </left>
      <right/>
      <top/>
      <bottom style="medium">
        <color rgb="FF000000"/>
      </bottom>
      <diagonal/>
    </border>
    <border>
      <left/>
      <right style="thin">
        <color rgb="FFFFFFFF"/>
      </right>
      <top/>
      <bottom style="medium">
        <color rgb="FF000000"/>
      </bottom>
      <diagonal/>
    </border>
    <border>
      <left style="hair">
        <color theme="0"/>
      </left>
      <right/>
      <top style="hair">
        <color theme="0"/>
      </top>
      <bottom style="hair">
        <color theme="0"/>
      </bottom>
      <diagonal/>
    </border>
    <border>
      <left style="hair">
        <color theme="0"/>
      </left>
      <right/>
      <top style="hair">
        <color theme="0"/>
      </top>
      <bottom style="thick">
        <color theme="0"/>
      </bottom>
      <diagonal/>
    </border>
    <border>
      <left style="thin">
        <color rgb="FFFFFFFF"/>
      </left>
      <right style="thin">
        <color rgb="FFFFFFFF"/>
      </right>
      <top/>
      <bottom style="medium">
        <color indexed="64"/>
      </bottom>
      <diagonal/>
    </border>
    <border>
      <left style="thin">
        <color rgb="FFFFFFFF"/>
      </left>
      <right style="thin">
        <color theme="0"/>
      </right>
      <top/>
      <bottom style="medium">
        <color indexed="64"/>
      </bottom>
      <diagonal/>
    </border>
    <border>
      <left style="hair">
        <color theme="0"/>
      </left>
      <right style="hair">
        <color theme="0"/>
      </right>
      <top style="medium">
        <color indexed="64"/>
      </top>
      <bottom style="thin">
        <color indexed="64"/>
      </bottom>
      <diagonal/>
    </border>
    <border>
      <left style="hair">
        <color theme="0"/>
      </left>
      <right style="hair">
        <color theme="0"/>
      </right>
      <top style="thin">
        <color indexed="64"/>
      </top>
      <bottom style="thin">
        <color indexed="64"/>
      </bottom>
      <diagonal/>
    </border>
    <border>
      <left style="thin">
        <color rgb="FFFFFFFF"/>
      </left>
      <right/>
      <top/>
      <bottom style="medium">
        <color indexed="64"/>
      </bottom>
      <diagonal/>
    </border>
    <border>
      <left/>
      <right style="thin">
        <color rgb="FFFFFFFF"/>
      </right>
      <top/>
      <bottom style="medium">
        <color indexed="64"/>
      </bottom>
      <diagonal/>
    </border>
    <border>
      <left style="thin">
        <color rgb="FFFFFFFF"/>
      </left>
      <right style="thin">
        <color rgb="FFFFFFFF"/>
      </right>
      <top/>
      <bottom style="thin">
        <color auto="1"/>
      </bottom>
      <diagonal/>
    </border>
    <border>
      <left/>
      <right style="thin">
        <color theme="0"/>
      </right>
      <top/>
      <bottom style="medium">
        <color indexed="64"/>
      </bottom>
      <diagonal/>
    </border>
    <border>
      <left/>
      <right style="thin">
        <color theme="0"/>
      </right>
      <top/>
      <bottom style="thin">
        <color rgb="FF000000"/>
      </bottom>
      <diagonal/>
    </border>
    <border>
      <left style="thin">
        <color rgb="FFFFFFFF"/>
      </left>
      <right style="thin">
        <color theme="0"/>
      </right>
      <top/>
      <bottom style="thin">
        <color rgb="FF000000"/>
      </bottom>
      <diagonal/>
    </border>
    <border>
      <left style="thin">
        <color rgb="FFFFFFFF"/>
      </left>
      <right style="thin">
        <color rgb="FFFFFFFF"/>
      </right>
      <top style="medium">
        <color rgb="FF000000"/>
      </top>
      <bottom style="medium">
        <color indexed="64"/>
      </bottom>
      <diagonal/>
    </border>
    <border>
      <left/>
      <right/>
      <top style="thin">
        <color rgb="FF000000"/>
      </top>
      <bottom style="medium">
        <color indexed="64"/>
      </bottom>
      <diagonal/>
    </border>
    <border>
      <left/>
      <right/>
      <top style="thin">
        <color indexed="64"/>
      </top>
      <bottom style="double">
        <color indexed="64"/>
      </bottom>
      <diagonal/>
    </border>
    <border>
      <left/>
      <right/>
      <top/>
      <bottom style="medium">
        <color indexed="64"/>
      </bottom>
      <diagonal/>
    </border>
    <border>
      <left style="thick">
        <color theme="0"/>
      </left>
      <right style="thick">
        <color theme="0"/>
      </right>
      <top style="thick">
        <color theme="0"/>
      </top>
      <bottom style="thick">
        <color theme="0"/>
      </bottom>
      <diagonal/>
    </border>
    <border>
      <left style="thin">
        <color rgb="FFFFFFFF"/>
      </left>
      <right/>
      <top style="thin">
        <color rgb="FFFFFFFF"/>
      </top>
      <bottom style="medium">
        <color indexed="64"/>
      </bottom>
      <diagonal/>
    </border>
    <border>
      <left/>
      <right/>
      <top style="thin">
        <color rgb="FFFFFFFF"/>
      </top>
      <bottom style="medium">
        <color indexed="64"/>
      </bottom>
      <diagonal/>
    </border>
    <border>
      <left/>
      <right style="thin">
        <color rgb="FFFFFFFF"/>
      </right>
      <top style="thin">
        <color rgb="FFFFFFFF"/>
      </top>
      <bottom style="medium">
        <color indexed="64"/>
      </bottom>
      <diagonal/>
    </border>
    <border>
      <left style="hair">
        <color theme="0"/>
      </left>
      <right style="hair">
        <color theme="0"/>
      </right>
      <top/>
      <bottom style="hair">
        <color theme="0"/>
      </bottom>
      <diagonal/>
    </border>
    <border>
      <left style="hair">
        <color theme="0"/>
      </left>
      <right style="hair">
        <color theme="0"/>
      </right>
      <top/>
      <bottom style="medium">
        <color indexed="64"/>
      </bottom>
      <diagonal/>
    </border>
    <border>
      <left style="thin">
        <color rgb="FFFFFFFF"/>
      </left>
      <right style="thin">
        <color rgb="FFFFFFFF"/>
      </right>
      <top style="thin">
        <color theme="0"/>
      </top>
      <bottom style="medium">
        <color indexed="64"/>
      </bottom>
      <diagonal/>
    </border>
    <border>
      <left/>
      <right/>
      <top style="thin">
        <color rgb="FF000000"/>
      </top>
      <bottom style="thin">
        <color indexed="64"/>
      </bottom>
      <diagonal/>
    </border>
    <border>
      <left/>
      <right/>
      <top/>
      <bottom style="thin">
        <color rgb="FFB7B7B7"/>
      </bottom>
      <diagonal/>
    </border>
    <border>
      <left style="thin">
        <color rgb="FFFFFFFF"/>
      </left>
      <right style="thin">
        <color rgb="FFFFFFFF"/>
      </right>
      <top style="thin">
        <color indexed="64"/>
      </top>
      <bottom style="double">
        <color indexed="64"/>
      </bottom>
      <diagonal/>
    </border>
    <border>
      <left style="thin">
        <color rgb="FFFFFFFF"/>
      </left>
      <right style="thin">
        <color rgb="FFFFFFFF"/>
      </right>
      <top style="thin">
        <color rgb="FFFFFFFF"/>
      </top>
      <bottom style="thin">
        <color theme="0"/>
      </bottom>
      <diagonal/>
    </border>
    <border>
      <left style="thin">
        <color theme="0"/>
      </left>
      <right style="thin">
        <color rgb="FFFFFFFF"/>
      </right>
      <top style="thin">
        <color rgb="FFFFFFFF"/>
      </top>
      <bottom/>
      <diagonal/>
    </border>
    <border>
      <left style="thin">
        <color rgb="FFFFFFFF"/>
      </left>
      <right style="thin">
        <color rgb="FFFFFFFF"/>
      </right>
      <top style="medium">
        <color indexed="64"/>
      </top>
      <bottom style="thin">
        <color theme="1"/>
      </bottom>
      <diagonal/>
    </border>
  </borders>
  <cellStyleXfs count="4">
    <xf numFmtId="0" fontId="0" fillId="0" borderId="0"/>
    <xf numFmtId="9" fontId="49" fillId="0" borderId="0" applyFont="0" applyFill="0" applyBorder="0" applyAlignment="0" applyProtection="0"/>
    <xf numFmtId="44" fontId="56" fillId="0" borderId="0" applyFont="0" applyFill="0" applyBorder="0" applyAlignment="0" applyProtection="0"/>
    <xf numFmtId="0" fontId="48" fillId="0" borderId="71"/>
  </cellStyleXfs>
  <cellXfs count="874">
    <xf numFmtId="0" fontId="0" fillId="0" borderId="0" xfId="0"/>
    <xf numFmtId="0" fontId="5" fillId="0" borderId="1" xfId="0" applyFont="1" applyBorder="1" applyAlignment="1">
      <alignment vertical="center"/>
    </xf>
    <xf numFmtId="0" fontId="6" fillId="0" borderId="0" xfId="0" applyFont="1"/>
    <xf numFmtId="0" fontId="6" fillId="0" borderId="3" xfId="0" applyFont="1" applyBorder="1" applyAlignment="1">
      <alignment horizontal="center"/>
    </xf>
    <xf numFmtId="0" fontId="7" fillId="0" borderId="3" xfId="0" applyFont="1" applyBorder="1" applyAlignment="1">
      <alignment horizontal="left"/>
    </xf>
    <xf numFmtId="0" fontId="8" fillId="5" borderId="5" xfId="0" applyFont="1" applyFill="1" applyBorder="1" applyAlignment="1">
      <alignment horizontal="center" vertical="center"/>
    </xf>
    <xf numFmtId="0" fontId="9" fillId="0" borderId="5" xfId="0" applyFont="1" applyBorder="1" applyAlignment="1">
      <alignment vertical="center"/>
    </xf>
    <xf numFmtId="0" fontId="9" fillId="0" borderId="5" xfId="0" applyFont="1" applyBorder="1" applyAlignment="1">
      <alignment horizontal="center" vertical="center"/>
    </xf>
    <xf numFmtId="0" fontId="9" fillId="0" borderId="5" xfId="0" applyFont="1" applyBorder="1" applyAlignment="1">
      <alignment horizontal="left" vertical="top"/>
    </xf>
    <xf numFmtId="0" fontId="6" fillId="0" borderId="5" xfId="0" applyFont="1" applyBorder="1"/>
    <xf numFmtId="0" fontId="16" fillId="7" borderId="6" xfId="0" applyFont="1" applyFill="1" applyBorder="1"/>
    <xf numFmtId="164" fontId="16" fillId="7" borderId="6" xfId="0" applyNumberFormat="1" applyFont="1" applyFill="1" applyBorder="1"/>
    <xf numFmtId="0" fontId="20" fillId="7" borderId="6" xfId="0" applyFont="1" applyFill="1" applyBorder="1"/>
    <xf numFmtId="0" fontId="21" fillId="7" borderId="6" xfId="0" applyFont="1" applyFill="1" applyBorder="1" applyAlignment="1">
      <alignment horizontal="center" vertical="center"/>
    </xf>
    <xf numFmtId="0" fontId="21" fillId="7" borderId="6" xfId="0" applyFont="1" applyFill="1" applyBorder="1" applyAlignment="1">
      <alignment horizontal="center" vertical="center" wrapText="1"/>
    </xf>
    <xf numFmtId="0" fontId="11" fillId="7" borderId="6" xfId="0" applyFont="1" applyFill="1" applyBorder="1" applyAlignment="1">
      <alignment vertical="center" wrapText="1"/>
    </xf>
    <xf numFmtId="0" fontId="11" fillId="7" borderId="6" xfId="0" applyFont="1" applyFill="1" applyBorder="1"/>
    <xf numFmtId="0" fontId="11" fillId="7" borderId="6" xfId="0" applyFont="1" applyFill="1" applyBorder="1" applyAlignment="1">
      <alignment horizontal="right" vertical="center"/>
    </xf>
    <xf numFmtId="0" fontId="11" fillId="7" borderId="6" xfId="0" applyFont="1" applyFill="1" applyBorder="1" applyAlignment="1">
      <alignment horizontal="right"/>
    </xf>
    <xf numFmtId="0" fontId="11" fillId="7" borderId="6" xfId="0" applyFont="1" applyFill="1" applyBorder="1" applyAlignment="1">
      <alignment vertical="center"/>
    </xf>
    <xf numFmtId="164" fontId="11" fillId="7" borderId="6" xfId="0" applyNumberFormat="1" applyFont="1" applyFill="1" applyBorder="1"/>
    <xf numFmtId="0" fontId="5" fillId="7" borderId="1" xfId="0" applyFont="1" applyFill="1" applyBorder="1"/>
    <xf numFmtId="0" fontId="5" fillId="7" borderId="6" xfId="0" applyFont="1" applyFill="1" applyBorder="1" applyAlignment="1">
      <alignment vertical="center"/>
    </xf>
    <xf numFmtId="0" fontId="4" fillId="7" borderId="6" xfId="0" applyFont="1" applyFill="1" applyBorder="1" applyAlignment="1">
      <alignment horizontal="right" vertical="center"/>
    </xf>
    <xf numFmtId="0" fontId="4" fillId="7" borderId="6" xfId="0" applyFont="1" applyFill="1" applyBorder="1" applyAlignment="1">
      <alignment horizontal="left" vertical="center"/>
    </xf>
    <xf numFmtId="164" fontId="4" fillId="7" borderId="6" xfId="0" applyNumberFormat="1" applyFont="1" applyFill="1" applyBorder="1" applyAlignment="1">
      <alignment horizontal="left" vertical="center"/>
    </xf>
    <xf numFmtId="166" fontId="21" fillId="7" borderId="28" xfId="0" applyNumberFormat="1" applyFont="1" applyFill="1" applyBorder="1" applyAlignment="1">
      <alignment horizontal="center" vertical="center"/>
    </xf>
    <xf numFmtId="0" fontId="5" fillId="7" borderId="31" xfId="0" applyFont="1" applyFill="1" applyBorder="1" applyAlignment="1">
      <alignment vertical="center"/>
    </xf>
    <xf numFmtId="0" fontId="24" fillId="0" borderId="13" xfId="0" applyFont="1" applyBorder="1" applyAlignment="1">
      <alignment horizontal="center" vertical="center"/>
    </xf>
    <xf numFmtId="0" fontId="25" fillId="0" borderId="10" xfId="0" applyFont="1" applyBorder="1" applyAlignment="1">
      <alignment horizontal="center" vertical="center"/>
    </xf>
    <xf numFmtId="0" fontId="5" fillId="7" borderId="32" xfId="0" applyFont="1" applyFill="1" applyBorder="1" applyAlignment="1">
      <alignment vertical="center"/>
    </xf>
    <xf numFmtId="0" fontId="26" fillId="0" borderId="1" xfId="0" applyFont="1" applyBorder="1" applyAlignment="1">
      <alignment horizontal="center" vertical="center"/>
    </xf>
    <xf numFmtId="0" fontId="5" fillId="7" borderId="1" xfId="0" applyFont="1" applyFill="1" applyBorder="1" applyAlignment="1">
      <alignment vertical="center"/>
    </xf>
    <xf numFmtId="0" fontId="5" fillId="7" borderId="34" xfId="0" applyFont="1" applyFill="1" applyBorder="1" applyAlignment="1">
      <alignment horizontal="center" vertical="center"/>
    </xf>
    <xf numFmtId="0" fontId="27" fillId="0" borderId="1" xfId="0" applyFont="1" applyBorder="1" applyAlignment="1">
      <alignment horizontal="center"/>
    </xf>
    <xf numFmtId="0" fontId="5" fillId="7" borderId="35" xfId="0" applyFont="1" applyFill="1" applyBorder="1" applyAlignment="1">
      <alignment vertical="center"/>
    </xf>
    <xf numFmtId="0" fontId="13" fillId="0" borderId="1" xfId="0" applyFont="1" applyBorder="1"/>
    <xf numFmtId="0" fontId="29" fillId="8" borderId="34" xfId="0" applyFont="1" applyFill="1" applyBorder="1" applyAlignment="1">
      <alignment horizontal="center" vertical="center"/>
    </xf>
    <xf numFmtId="168" fontId="30" fillId="0" borderId="8" xfId="0" applyNumberFormat="1" applyFont="1" applyBorder="1" applyAlignment="1">
      <alignment horizontal="right" vertical="center"/>
    </xf>
    <xf numFmtId="0" fontId="17" fillId="0" borderId="13" xfId="0" applyFont="1" applyBorder="1" applyAlignment="1">
      <alignment vertical="center"/>
    </xf>
    <xf numFmtId="0" fontId="30" fillId="0" borderId="13" xfId="0" applyFont="1" applyBorder="1" applyAlignment="1">
      <alignment vertical="center"/>
    </xf>
    <xf numFmtId="0" fontId="5" fillId="0" borderId="13" xfId="0" applyFont="1" applyBorder="1" applyAlignment="1">
      <alignment vertical="center"/>
    </xf>
    <xf numFmtId="168" fontId="30" fillId="0" borderId="13" xfId="0" applyNumberFormat="1" applyFont="1" applyBorder="1" applyAlignment="1">
      <alignment horizontal="right" vertical="center"/>
    </xf>
    <xf numFmtId="168" fontId="30" fillId="0" borderId="1" xfId="0" applyNumberFormat="1" applyFont="1" applyBorder="1" applyAlignment="1">
      <alignment horizontal="right" vertical="center"/>
    </xf>
    <xf numFmtId="168" fontId="5" fillId="0" borderId="13" xfId="0" applyNumberFormat="1" applyFont="1" applyBorder="1" applyAlignment="1">
      <alignment vertical="center"/>
    </xf>
    <xf numFmtId="0" fontId="31" fillId="0" borderId="1" xfId="0" applyFont="1" applyBorder="1" applyAlignment="1">
      <alignment vertical="center"/>
    </xf>
    <xf numFmtId="0" fontId="4" fillId="0" borderId="1" xfId="0" applyFont="1" applyBorder="1" applyAlignment="1">
      <alignment vertical="center"/>
    </xf>
    <xf numFmtId="168" fontId="4" fillId="0" borderId="44" xfId="0" applyNumberFormat="1" applyFont="1" applyBorder="1" applyAlignment="1">
      <alignment horizontal="right" vertical="center"/>
    </xf>
    <xf numFmtId="0" fontId="13" fillId="0" borderId="12"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30" fillId="0" borderId="12" xfId="0" applyFont="1" applyBorder="1" applyAlignment="1">
      <alignment vertical="center"/>
    </xf>
    <xf numFmtId="0" fontId="4" fillId="0" borderId="34" xfId="0" applyFont="1" applyBorder="1" applyAlignment="1">
      <alignment horizontal="center" vertical="center"/>
    </xf>
    <xf numFmtId="0" fontId="5" fillId="0" borderId="7" xfId="0" applyFont="1" applyBorder="1" applyAlignment="1">
      <alignment vertical="center"/>
    </xf>
    <xf numFmtId="0" fontId="23" fillId="0" borderId="0" xfId="0" applyFont="1"/>
    <xf numFmtId="0" fontId="11" fillId="4" borderId="6" xfId="0" applyFont="1" applyFill="1" applyBorder="1" applyAlignment="1">
      <alignment horizontal="left" vertical="center"/>
    </xf>
    <xf numFmtId="0" fontId="14" fillId="7" borderId="22" xfId="0" applyFont="1" applyFill="1" applyBorder="1" applyAlignment="1">
      <alignment horizontal="left" vertical="center"/>
    </xf>
    <xf numFmtId="0" fontId="11" fillId="7" borderId="23" xfId="0" applyFont="1" applyFill="1" applyBorder="1" applyAlignment="1">
      <alignment vertical="center"/>
    </xf>
    <xf numFmtId="0" fontId="14" fillId="7" borderId="50" xfId="0" applyFont="1" applyFill="1" applyBorder="1" applyAlignment="1">
      <alignment horizontal="left" vertical="center" wrapText="1"/>
    </xf>
    <xf numFmtId="0" fontId="14" fillId="7" borderId="23" xfId="0" applyFont="1" applyFill="1" applyBorder="1" applyAlignment="1">
      <alignment horizontal="left" vertical="center" wrapText="1"/>
    </xf>
    <xf numFmtId="164" fontId="32" fillId="7" borderId="24" xfId="0" applyNumberFormat="1" applyFont="1" applyFill="1" applyBorder="1" applyAlignment="1">
      <alignment horizontal="left" vertical="center" wrapText="1"/>
    </xf>
    <xf numFmtId="0" fontId="14" fillId="7" borderId="25" xfId="0" applyFont="1" applyFill="1" applyBorder="1" applyAlignment="1">
      <alignment horizontal="left" vertical="center"/>
    </xf>
    <xf numFmtId="0" fontId="11" fillId="7" borderId="26" xfId="0" applyFont="1" applyFill="1" applyBorder="1" applyAlignment="1">
      <alignment vertical="center"/>
    </xf>
    <xf numFmtId="0" fontId="14" fillId="7" borderId="26" xfId="0" applyFont="1" applyFill="1" applyBorder="1" applyAlignment="1">
      <alignment horizontal="right" vertical="center"/>
    </xf>
    <xf numFmtId="0" fontId="14" fillId="7" borderId="51" xfId="0" applyFont="1" applyFill="1" applyBorder="1" applyAlignment="1">
      <alignment horizontal="left" vertical="center"/>
    </xf>
    <xf numFmtId="0" fontId="14" fillId="7" borderId="26" xfId="0" applyFont="1" applyFill="1" applyBorder="1" applyAlignment="1">
      <alignment horizontal="left" vertical="center"/>
    </xf>
    <xf numFmtId="0" fontId="14" fillId="7" borderId="27" xfId="0" applyFont="1" applyFill="1" applyBorder="1" applyAlignment="1">
      <alignment horizontal="left" vertical="center"/>
    </xf>
    <xf numFmtId="0" fontId="14" fillId="7" borderId="6" xfId="0" applyFont="1" applyFill="1" applyBorder="1" applyAlignment="1">
      <alignment horizontal="right" vertical="center"/>
    </xf>
    <xf numFmtId="0" fontId="14" fillId="7" borderId="6" xfId="0" applyFont="1" applyFill="1" applyBorder="1" applyAlignment="1">
      <alignment horizontal="left" vertical="center"/>
    </xf>
    <xf numFmtId="164" fontId="14" fillId="7" borderId="6" xfId="0" applyNumberFormat="1" applyFont="1" applyFill="1" applyBorder="1" applyAlignment="1">
      <alignment horizontal="left" vertical="center"/>
    </xf>
    <xf numFmtId="164" fontId="11" fillId="7" borderId="6" xfId="0" applyNumberFormat="1" applyFont="1" applyFill="1" applyBorder="1" applyAlignment="1">
      <alignment horizontal="center" vertical="center"/>
    </xf>
    <xf numFmtId="0" fontId="34" fillId="7" borderId="6" xfId="0" applyFont="1" applyFill="1" applyBorder="1" applyAlignment="1">
      <alignment horizontal="center" vertical="center"/>
    </xf>
    <xf numFmtId="164" fontId="14" fillId="7" borderId="23" xfId="0" applyNumberFormat="1" applyFont="1" applyFill="1" applyBorder="1" applyAlignment="1">
      <alignment horizontal="right" vertical="center"/>
    </xf>
    <xf numFmtId="164" fontId="14" fillId="7" borderId="6" xfId="0" applyNumberFormat="1" applyFont="1" applyFill="1" applyBorder="1" applyAlignment="1">
      <alignment horizontal="right" vertical="center"/>
    </xf>
    <xf numFmtId="0" fontId="14" fillId="7" borderId="6" xfId="0" applyFont="1" applyFill="1" applyBorder="1" applyAlignment="1">
      <alignment vertical="center"/>
    </xf>
    <xf numFmtId="169" fontId="11" fillId="12" borderId="26" xfId="0" applyNumberFormat="1" applyFont="1" applyFill="1" applyBorder="1" applyAlignment="1">
      <alignment horizontal="center" vertical="center"/>
    </xf>
    <xf numFmtId="169" fontId="11" fillId="7" borderId="6" xfId="0" applyNumberFormat="1" applyFont="1" applyFill="1" applyBorder="1" applyAlignment="1">
      <alignment horizontal="center" vertical="center"/>
    </xf>
    <xf numFmtId="170" fontId="11" fillId="0" borderId="9" xfId="0" applyNumberFormat="1" applyFont="1" applyBorder="1" applyAlignment="1">
      <alignment horizontal="center" vertical="center"/>
    </xf>
    <xf numFmtId="169" fontId="11" fillId="4" borderId="26" xfId="0" applyNumberFormat="1" applyFont="1" applyFill="1" applyBorder="1" applyAlignment="1">
      <alignment horizontal="left" vertical="center"/>
    </xf>
    <xf numFmtId="169" fontId="11" fillId="0" borderId="9" xfId="0" applyNumberFormat="1" applyFont="1" applyBorder="1" applyAlignment="1">
      <alignment horizontal="center" vertical="center"/>
    </xf>
    <xf numFmtId="164" fontId="14" fillId="0" borderId="44" xfId="0" applyNumberFormat="1" applyFont="1" applyBorder="1" applyAlignment="1">
      <alignment horizontal="center" vertical="center"/>
    </xf>
    <xf numFmtId="164" fontId="14" fillId="7" borderId="6" xfId="0" applyNumberFormat="1" applyFont="1" applyFill="1" applyBorder="1" applyAlignment="1">
      <alignment horizontal="center" vertical="center"/>
    </xf>
    <xf numFmtId="164" fontId="11" fillId="7" borderId="6" xfId="0" applyNumberFormat="1" applyFont="1" applyFill="1" applyBorder="1" applyAlignment="1">
      <alignment vertical="center"/>
    </xf>
    <xf numFmtId="164" fontId="14" fillId="7" borderId="58" xfId="0" applyNumberFormat="1" applyFont="1" applyFill="1" applyBorder="1" applyAlignment="1">
      <alignment horizontal="right" vertical="center"/>
    </xf>
    <xf numFmtId="164" fontId="11" fillId="7" borderId="6" xfId="0" applyNumberFormat="1" applyFont="1" applyFill="1" applyBorder="1" applyAlignment="1">
      <alignment horizontal="center"/>
    </xf>
    <xf numFmtId="0" fontId="11" fillId="7" borderId="35" xfId="0" applyFont="1" applyFill="1" applyBorder="1" applyAlignment="1">
      <alignment vertical="center"/>
    </xf>
    <xf numFmtId="0" fontId="11" fillId="0" borderId="0" xfId="0" applyFont="1"/>
    <xf numFmtId="171" fontId="11" fillId="7" borderId="35" xfId="0" applyNumberFormat="1" applyFont="1" applyFill="1" applyBorder="1" applyAlignment="1">
      <alignment vertical="center"/>
    </xf>
    <xf numFmtId="164" fontId="14" fillId="0" borderId="36" xfId="0" applyNumberFormat="1" applyFont="1" applyBorder="1" applyAlignment="1">
      <alignment horizontal="right" vertical="center"/>
    </xf>
    <xf numFmtId="164" fontId="11" fillId="7" borderId="6" xfId="0" applyNumberFormat="1" applyFont="1" applyFill="1" applyBorder="1" applyAlignment="1">
      <alignment horizontal="right" vertical="center"/>
    </xf>
    <xf numFmtId="164" fontId="11" fillId="0" borderId="9" xfId="0" applyNumberFormat="1" applyFont="1" applyBorder="1" applyAlignment="1">
      <alignment vertical="center"/>
    </xf>
    <xf numFmtId="171" fontId="14" fillId="7" borderId="62" xfId="0" applyNumberFormat="1" applyFont="1" applyFill="1" applyBorder="1" applyAlignment="1">
      <alignment vertical="center"/>
    </xf>
    <xf numFmtId="0" fontId="14" fillId="7" borderId="63" xfId="0" applyFont="1" applyFill="1" applyBorder="1" applyAlignment="1">
      <alignment horizontal="left" vertical="center" wrapText="1"/>
    </xf>
    <xf numFmtId="0" fontId="14" fillId="7" borderId="64" xfId="0" applyFont="1" applyFill="1" applyBorder="1" applyAlignment="1">
      <alignment horizontal="left" vertical="center"/>
    </xf>
    <xf numFmtId="0" fontId="14" fillId="7" borderId="6" xfId="0" applyFont="1" applyFill="1" applyBorder="1" applyAlignment="1">
      <alignment horizontal="right"/>
    </xf>
    <xf numFmtId="164" fontId="14" fillId="7" borderId="6" xfId="0" applyNumberFormat="1" applyFont="1" applyFill="1" applyBorder="1" applyAlignment="1">
      <alignment horizontal="left"/>
    </xf>
    <xf numFmtId="164" fontId="11" fillId="0" borderId="0" xfId="0" applyNumberFormat="1" applyFont="1" applyAlignment="1">
      <alignment vertical="center"/>
    </xf>
    <xf numFmtId="164" fontId="14" fillId="0" borderId="44" xfId="0" applyNumberFormat="1" applyFont="1" applyBorder="1" applyAlignment="1">
      <alignment horizontal="right" vertical="center"/>
    </xf>
    <xf numFmtId="0" fontId="35" fillId="7" borderId="6" xfId="0" applyFont="1" applyFill="1" applyBorder="1" applyAlignment="1">
      <alignment vertical="center"/>
    </xf>
    <xf numFmtId="0" fontId="35" fillId="7" borderId="6" xfId="0" applyFont="1" applyFill="1" applyBorder="1"/>
    <xf numFmtId="164" fontId="14" fillId="7" borderId="65" xfId="0" applyNumberFormat="1" applyFont="1" applyFill="1" applyBorder="1" applyAlignment="1">
      <alignment horizontal="right" vertical="center"/>
    </xf>
    <xf numFmtId="0" fontId="14" fillId="7" borderId="22" xfId="0" applyFont="1" applyFill="1" applyBorder="1" applyAlignment="1">
      <alignment horizontal="center" vertical="center"/>
    </xf>
    <xf numFmtId="0" fontId="14" fillId="7" borderId="66" xfId="0" applyFont="1" applyFill="1" applyBorder="1" applyAlignment="1">
      <alignment horizontal="left" vertical="center"/>
    </xf>
    <xf numFmtId="166" fontId="14" fillId="7" borderId="6" xfId="0" applyNumberFormat="1" applyFont="1" applyFill="1" applyBorder="1" applyAlignment="1">
      <alignment horizontal="center" vertical="center"/>
    </xf>
    <xf numFmtId="0" fontId="11" fillId="0" borderId="1" xfId="0" applyFont="1" applyBorder="1"/>
    <xf numFmtId="164" fontId="14" fillId="7" borderId="55" xfId="0" applyNumberFormat="1" applyFont="1" applyFill="1" applyBorder="1" applyAlignment="1">
      <alignment horizontal="right" vertical="center"/>
    </xf>
    <xf numFmtId="0" fontId="11" fillId="7" borderId="6" xfId="0" applyFont="1" applyFill="1" applyBorder="1" applyAlignment="1">
      <alignment horizontal="left" vertical="center"/>
    </xf>
    <xf numFmtId="164" fontId="14" fillId="0" borderId="67" xfId="0" applyNumberFormat="1" applyFont="1" applyBorder="1" applyAlignment="1">
      <alignment horizontal="right" vertical="center"/>
    </xf>
    <xf numFmtId="164" fontId="14" fillId="0" borderId="68" xfId="0" applyNumberFormat="1" applyFont="1" applyBorder="1" applyAlignment="1">
      <alignment horizontal="right" vertical="center"/>
    </xf>
    <xf numFmtId="0" fontId="36" fillId="7" borderId="6" xfId="0" applyFont="1" applyFill="1" applyBorder="1" applyAlignment="1">
      <alignment horizontal="center" vertical="center"/>
    </xf>
    <xf numFmtId="0" fontId="14" fillId="7" borderId="69" xfId="0" applyFont="1" applyFill="1" applyBorder="1" applyAlignment="1">
      <alignment vertical="center"/>
    </xf>
    <xf numFmtId="0" fontId="38" fillId="7" borderId="6" xfId="0" applyFont="1" applyFill="1" applyBorder="1" applyAlignment="1">
      <alignment vertical="center"/>
    </xf>
    <xf numFmtId="0" fontId="38" fillId="7" borderId="6" xfId="0" applyFont="1" applyFill="1" applyBorder="1"/>
    <xf numFmtId="0" fontId="38" fillId="13" borderId="6" xfId="0" applyFont="1" applyFill="1" applyBorder="1" applyAlignment="1">
      <alignment vertical="center" wrapText="1"/>
    </xf>
    <xf numFmtId="0" fontId="14" fillId="14" borderId="5" xfId="0" applyFont="1" applyFill="1" applyBorder="1" applyAlignment="1">
      <alignment horizontal="center" vertical="center" wrapText="1"/>
    </xf>
    <xf numFmtId="164" fontId="39"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0" fontId="5" fillId="0" borderId="5" xfId="0" applyFont="1" applyBorder="1" applyAlignment="1">
      <alignment vertical="top" wrapText="1"/>
    </xf>
    <xf numFmtId="164" fontId="5" fillId="0" borderId="5" xfId="0" applyNumberFormat="1" applyFont="1" applyBorder="1" applyAlignment="1">
      <alignment vertical="top" wrapText="1"/>
    </xf>
    <xf numFmtId="0" fontId="4" fillId="0" borderId="5" xfId="0" applyFont="1" applyBorder="1" applyAlignment="1">
      <alignment horizontal="center" vertical="top" wrapText="1"/>
    </xf>
    <xf numFmtId="0" fontId="4" fillId="0" borderId="5" xfId="0" applyFont="1" applyBorder="1" applyAlignment="1">
      <alignment vertical="top" wrapText="1"/>
    </xf>
    <xf numFmtId="0" fontId="40" fillId="0" borderId="5" xfId="0" applyFont="1" applyBorder="1" applyAlignment="1">
      <alignment vertical="top" wrapText="1"/>
    </xf>
    <xf numFmtId="0" fontId="15" fillId="0" borderId="5" xfId="0" applyFont="1" applyBorder="1" applyAlignment="1">
      <alignment vertical="top" wrapText="1"/>
    </xf>
    <xf numFmtId="0" fontId="4" fillId="0" borderId="75" xfId="0" applyFont="1" applyBorder="1" applyAlignment="1">
      <alignment horizontal="center" vertical="top" wrapText="1"/>
    </xf>
    <xf numFmtId="0" fontId="4" fillId="0" borderId="76" xfId="0" applyFont="1" applyBorder="1" applyAlignment="1">
      <alignment vertical="top" wrapText="1"/>
    </xf>
    <xf numFmtId="0" fontId="5" fillId="0" borderId="75" xfId="0" applyFont="1" applyBorder="1" applyAlignment="1">
      <alignment vertical="top" wrapText="1"/>
    </xf>
    <xf numFmtId="0" fontId="5" fillId="0" borderId="76" xfId="0" applyFont="1" applyBorder="1" applyAlignment="1">
      <alignment vertical="top" wrapText="1"/>
    </xf>
    <xf numFmtId="0" fontId="4" fillId="0" borderId="1" xfId="0" applyFont="1" applyBorder="1" applyAlignment="1">
      <alignment horizontal="left" vertical="center"/>
    </xf>
    <xf numFmtId="168" fontId="5" fillId="0" borderId="1" xfId="0" applyNumberFormat="1" applyFont="1" applyBorder="1" applyAlignment="1">
      <alignment vertical="center"/>
    </xf>
    <xf numFmtId="0" fontId="0" fillId="0" borderId="5" xfId="0" applyBorder="1"/>
    <xf numFmtId="169" fontId="11" fillId="10" borderId="26" xfId="0" applyNumberFormat="1" applyFont="1" applyFill="1" applyBorder="1" applyAlignment="1" applyProtection="1">
      <alignment horizontal="center" vertical="center"/>
      <protection locked="0"/>
    </xf>
    <xf numFmtId="169" fontId="11" fillId="4" borderId="26" xfId="0" applyNumberFormat="1" applyFont="1" applyFill="1" applyBorder="1" applyAlignment="1" applyProtection="1">
      <alignment horizontal="left" vertical="center"/>
      <protection locked="0"/>
    </xf>
    <xf numFmtId="169" fontId="11" fillId="10" borderId="26" xfId="0" applyNumberFormat="1" applyFont="1" applyFill="1" applyBorder="1" applyAlignment="1" applyProtection="1">
      <alignment horizontal="right" vertical="center"/>
      <protection locked="0"/>
    </xf>
    <xf numFmtId="169" fontId="35" fillId="10" borderId="26" xfId="0" applyNumberFormat="1" applyFont="1" applyFill="1" applyBorder="1" applyAlignment="1" applyProtection="1">
      <alignment horizontal="center" vertical="center"/>
      <protection locked="0"/>
    </xf>
    <xf numFmtId="168" fontId="5" fillId="0" borderId="32" xfId="0" applyNumberFormat="1" applyFont="1" applyBorder="1" applyAlignment="1">
      <alignment vertical="center"/>
    </xf>
    <xf numFmtId="0" fontId="5" fillId="0" borderId="69" xfId="0" applyFont="1" applyBorder="1" applyAlignment="1">
      <alignment vertical="center"/>
    </xf>
    <xf numFmtId="0" fontId="5" fillId="0" borderId="35" xfId="0" applyFont="1" applyBorder="1" applyAlignment="1">
      <alignment vertical="center"/>
    </xf>
    <xf numFmtId="0" fontId="5" fillId="0" borderId="1" xfId="0" applyFont="1" applyBorder="1" applyAlignment="1">
      <alignment horizontal="center" vertical="center" wrapText="1"/>
    </xf>
    <xf numFmtId="164" fontId="5" fillId="0" borderId="95" xfId="0" applyNumberFormat="1" applyFont="1" applyBorder="1" applyAlignment="1">
      <alignment horizontal="right" vertical="center"/>
    </xf>
    <xf numFmtId="0" fontId="4" fillId="0" borderId="78" xfId="0" applyFont="1" applyBorder="1" applyAlignment="1">
      <alignment vertical="center"/>
    </xf>
    <xf numFmtId="0" fontId="5" fillId="0" borderId="31" xfId="0" applyFont="1" applyBorder="1" applyAlignment="1">
      <alignment horizontal="center" vertical="center" wrapText="1"/>
    </xf>
    <xf numFmtId="0" fontId="5" fillId="7" borderId="71" xfId="0" applyFont="1" applyFill="1" applyBorder="1"/>
    <xf numFmtId="0" fontId="24" fillId="0" borderId="39" xfId="0" applyFont="1" applyBorder="1" applyAlignment="1">
      <alignment horizontal="center" vertical="center"/>
    </xf>
    <xf numFmtId="0" fontId="5" fillId="7" borderId="35" xfId="0" applyFont="1" applyFill="1" applyBorder="1"/>
    <xf numFmtId="0" fontId="5" fillId="7" borderId="12" xfId="0" applyFont="1" applyFill="1" applyBorder="1"/>
    <xf numFmtId="0" fontId="24" fillId="0" borderId="32" xfId="0" applyFont="1" applyBorder="1" applyAlignment="1">
      <alignment horizontal="center" vertical="center"/>
    </xf>
    <xf numFmtId="164" fontId="28" fillId="7" borderId="71" xfId="0" applyNumberFormat="1" applyFont="1" applyFill="1" applyBorder="1" applyAlignment="1">
      <alignment horizontal="center" vertical="center"/>
    </xf>
    <xf numFmtId="0" fontId="31" fillId="0" borderId="31" xfId="0" applyFont="1" applyBorder="1" applyAlignment="1">
      <alignment vertical="center"/>
    </xf>
    <xf numFmtId="0" fontId="31" fillId="0" borderId="31" xfId="0" applyFont="1" applyBorder="1" applyAlignment="1">
      <alignment horizontal="center" vertical="center"/>
    </xf>
    <xf numFmtId="0" fontId="5" fillId="0" borderId="1" xfId="0" applyFont="1" applyBorder="1" applyAlignment="1">
      <alignment horizontal="center" vertical="center"/>
    </xf>
    <xf numFmtId="0" fontId="0" fillId="0" borderId="71" xfId="0" applyBorder="1"/>
    <xf numFmtId="0" fontId="0" fillId="0" borderId="5" xfId="0" applyBorder="1" applyAlignment="1">
      <alignment horizontal="center" vertical="center"/>
    </xf>
    <xf numFmtId="0" fontId="54" fillId="17" borderId="2" xfId="0" applyFont="1" applyFill="1" applyBorder="1" applyAlignment="1">
      <alignment vertical="center"/>
    </xf>
    <xf numFmtId="0" fontId="55" fillId="18" borderId="0" xfId="0" applyFont="1" applyFill="1"/>
    <xf numFmtId="0" fontId="19" fillId="19" borderId="103" xfId="0" applyFont="1" applyFill="1" applyBorder="1"/>
    <xf numFmtId="0" fontId="0" fillId="19" borderId="103" xfId="0" applyFill="1" applyBorder="1"/>
    <xf numFmtId="0" fontId="19" fillId="19" borderId="104" xfId="0" applyFont="1" applyFill="1" applyBorder="1"/>
    <xf numFmtId="0" fontId="19" fillId="19" borderId="105" xfId="0" applyFont="1" applyFill="1" applyBorder="1"/>
    <xf numFmtId="0" fontId="19" fillId="0" borderId="5" xfId="0" applyFont="1" applyBorder="1"/>
    <xf numFmtId="0" fontId="19" fillId="19" borderId="107" xfId="0" applyFont="1" applyFill="1" applyBorder="1"/>
    <xf numFmtId="0" fontId="19" fillId="19" borderId="108" xfId="0" applyFont="1" applyFill="1" applyBorder="1"/>
    <xf numFmtId="0" fontId="9" fillId="0" borderId="79" xfId="0" applyFont="1" applyBorder="1" applyAlignment="1">
      <alignment vertical="center"/>
    </xf>
    <xf numFmtId="0" fontId="19" fillId="0" borderId="79" xfId="0" applyFont="1" applyBorder="1" applyAlignment="1">
      <alignment vertical="center"/>
    </xf>
    <xf numFmtId="0" fontId="9" fillId="0" borderId="109" xfId="0" applyFont="1" applyBorder="1" applyAlignment="1">
      <alignment vertical="center"/>
    </xf>
    <xf numFmtId="0" fontId="19" fillId="0" borderId="109" xfId="0" applyFont="1" applyBorder="1" applyAlignment="1">
      <alignment vertical="center"/>
    </xf>
    <xf numFmtId="0" fontId="19" fillId="19" borderId="114" xfId="0" applyFont="1" applyFill="1" applyBorder="1"/>
    <xf numFmtId="0" fontId="14" fillId="7" borderId="71" xfId="0" applyFont="1" applyFill="1" applyBorder="1" applyAlignment="1">
      <alignment horizontal="left" vertical="center"/>
    </xf>
    <xf numFmtId="0" fontId="11" fillId="7" borderId="71" xfId="0" applyFont="1" applyFill="1" applyBorder="1" applyAlignment="1">
      <alignment vertical="center"/>
    </xf>
    <xf numFmtId="0" fontId="19" fillId="0" borderId="75" xfId="0" applyFont="1" applyBorder="1"/>
    <xf numFmtId="0" fontId="19" fillId="19" borderId="118" xfId="0" applyFont="1" applyFill="1" applyBorder="1"/>
    <xf numFmtId="0" fontId="19" fillId="0" borderId="119" xfId="0" applyFont="1" applyBorder="1"/>
    <xf numFmtId="0" fontId="19" fillId="0" borderId="79" xfId="0" applyFont="1" applyBorder="1"/>
    <xf numFmtId="0" fontId="19" fillId="0" borderId="120" xfId="0" applyFont="1" applyBorder="1"/>
    <xf numFmtId="0" fontId="19" fillId="0" borderId="121" xfId="0" applyFont="1" applyBorder="1"/>
    <xf numFmtId="0" fontId="19" fillId="0" borderId="122" xfId="0" applyFont="1" applyBorder="1"/>
    <xf numFmtId="0" fontId="19" fillId="0" borderId="123" xfId="0" applyFont="1" applyBorder="1"/>
    <xf numFmtId="0" fontId="19" fillId="0" borderId="124" xfId="0" applyFont="1" applyBorder="1"/>
    <xf numFmtId="0" fontId="19" fillId="0" borderId="125" xfId="0" applyFont="1" applyBorder="1"/>
    <xf numFmtId="0" fontId="19" fillId="0" borderId="126" xfId="0" applyFont="1" applyBorder="1"/>
    <xf numFmtId="0" fontId="19" fillId="0" borderId="127" xfId="0" applyFont="1" applyBorder="1"/>
    <xf numFmtId="0" fontId="19" fillId="0" borderId="131" xfId="0" applyFont="1" applyBorder="1"/>
    <xf numFmtId="0" fontId="19" fillId="0" borderId="138" xfId="0" applyFont="1" applyBorder="1"/>
    <xf numFmtId="44" fontId="59" fillId="0" borderId="5" xfId="2" applyFont="1" applyFill="1" applyBorder="1" applyAlignment="1">
      <alignment vertical="center"/>
    </xf>
    <xf numFmtId="0" fontId="19" fillId="0" borderId="139" xfId="0" applyFont="1" applyBorder="1" applyAlignment="1">
      <alignment vertical="center"/>
    </xf>
    <xf numFmtId="0" fontId="19" fillId="0" borderId="120" xfId="0" applyFont="1" applyBorder="1" applyAlignment="1">
      <alignment vertical="center"/>
    </xf>
    <xf numFmtId="0" fontId="0" fillId="19" borderId="105" xfId="0" applyFill="1" applyBorder="1"/>
    <xf numFmtId="0" fontId="61" fillId="20" borderId="140" xfId="0" applyFont="1" applyFill="1" applyBorder="1"/>
    <xf numFmtId="0" fontId="62" fillId="20" borderId="140" xfId="0" applyFont="1" applyFill="1" applyBorder="1"/>
    <xf numFmtId="0" fontId="63" fillId="20" borderId="140" xfId="0" applyFont="1" applyFill="1" applyBorder="1" applyAlignment="1">
      <alignment vertical="center"/>
    </xf>
    <xf numFmtId="0" fontId="19" fillId="0" borderId="141" xfId="0" applyFont="1" applyBorder="1"/>
    <xf numFmtId="164" fontId="44" fillId="0" borderId="5" xfId="1" applyNumberFormat="1" applyFont="1" applyFill="1" applyBorder="1" applyAlignment="1">
      <alignment vertical="center"/>
    </xf>
    <xf numFmtId="0" fontId="46" fillId="0" borderId="5" xfId="0" applyFont="1" applyBorder="1"/>
    <xf numFmtId="0" fontId="22" fillId="7" borderId="71" xfId="0" applyFont="1" applyFill="1" applyBorder="1" applyAlignment="1">
      <alignment vertical="center"/>
    </xf>
    <xf numFmtId="0" fontId="61" fillId="19" borderId="107" xfId="0" applyFont="1" applyFill="1" applyBorder="1"/>
    <xf numFmtId="0" fontId="61" fillId="0" borderId="122" xfId="0" applyFont="1" applyBorder="1"/>
    <xf numFmtId="0" fontId="61" fillId="0" borderId="120" xfId="0" applyFont="1" applyBorder="1"/>
    <xf numFmtId="0" fontId="61" fillId="0" borderId="119" xfId="0" applyFont="1" applyBorder="1"/>
    <xf numFmtId="0" fontId="61" fillId="0" borderId="5" xfId="0" applyFont="1" applyBorder="1"/>
    <xf numFmtId="0" fontId="61" fillId="0" borderId="117" xfId="0" applyFont="1" applyBorder="1"/>
    <xf numFmtId="0" fontId="61" fillId="0" borderId="126" xfId="0" applyFont="1" applyBorder="1"/>
    <xf numFmtId="0" fontId="61" fillId="0" borderId="121" xfId="0" applyFont="1" applyBorder="1"/>
    <xf numFmtId="0" fontId="19" fillId="0" borderId="142" xfId="0" applyFont="1" applyBorder="1"/>
    <xf numFmtId="0" fontId="19" fillId="0" borderId="143" xfId="0" applyFont="1" applyBorder="1"/>
    <xf numFmtId="0" fontId="60" fillId="0" borderId="79" xfId="0" applyFont="1" applyBorder="1" applyAlignment="1">
      <alignment vertical="center"/>
    </xf>
    <xf numFmtId="0" fontId="9" fillId="0" borderId="5" xfId="0" applyFont="1" applyBorder="1"/>
    <xf numFmtId="44" fontId="43" fillId="0" borderId="151" xfId="2" applyFont="1" applyFill="1" applyBorder="1" applyAlignment="1">
      <alignment vertical="center"/>
    </xf>
    <xf numFmtId="0" fontId="19" fillId="0" borderId="5" xfId="0" applyFont="1" applyBorder="1" applyAlignment="1">
      <alignment vertical="center"/>
    </xf>
    <xf numFmtId="44" fontId="43" fillId="0" borderId="137" xfId="2" applyFont="1" applyFill="1" applyBorder="1" applyAlignment="1">
      <alignment vertical="center"/>
    </xf>
    <xf numFmtId="0" fontId="19" fillId="0" borderId="153" xfId="0" applyFont="1" applyBorder="1"/>
    <xf numFmtId="0" fontId="19" fillId="0" borderId="154" xfId="0" applyFont="1" applyBorder="1"/>
    <xf numFmtId="0" fontId="19" fillId="0" borderId="82" xfId="0" applyFont="1" applyBorder="1"/>
    <xf numFmtId="0" fontId="0" fillId="0" borderId="0" xfId="0" applyAlignment="1">
      <alignment horizontal="left" indent="1"/>
    </xf>
    <xf numFmtId="0" fontId="5" fillId="0" borderId="160" xfId="0" applyFont="1" applyBorder="1" applyAlignment="1">
      <alignment vertical="center"/>
    </xf>
    <xf numFmtId="0" fontId="5" fillId="0" borderId="161" xfId="0" applyFont="1" applyBorder="1" applyAlignment="1">
      <alignment horizontal="center" vertical="center"/>
    </xf>
    <xf numFmtId="0" fontId="5" fillId="0" borderId="161" xfId="0" applyFont="1" applyBorder="1" applyAlignment="1">
      <alignment vertical="center"/>
    </xf>
    <xf numFmtId="0" fontId="5" fillId="0" borderId="162" xfId="0" applyFont="1" applyBorder="1" applyAlignment="1">
      <alignment vertical="center"/>
    </xf>
    <xf numFmtId="0" fontId="6" fillId="0" borderId="82" xfId="0" applyFont="1" applyBorder="1" applyAlignment="1">
      <alignment horizontal="center"/>
    </xf>
    <xf numFmtId="0" fontId="9" fillId="0" borderId="77" xfId="0" applyFont="1" applyBorder="1" applyAlignment="1">
      <alignment horizontal="center" vertical="center"/>
    </xf>
    <xf numFmtId="0" fontId="54" fillId="17" borderId="2" xfId="0" applyFont="1" applyFill="1" applyBorder="1" applyAlignment="1">
      <alignment horizontal="left" vertical="center" wrapText="1" indent="1"/>
    </xf>
    <xf numFmtId="0" fontId="6" fillId="0" borderId="4" xfId="0" applyFont="1" applyBorder="1" applyAlignment="1">
      <alignment horizontal="left" vertical="top" wrapText="1" indent="1"/>
    </xf>
    <xf numFmtId="0" fontId="54" fillId="21" borderId="5" xfId="0" applyFont="1" applyFill="1" applyBorder="1" applyAlignment="1">
      <alignment horizontal="left" vertical="center"/>
    </xf>
    <xf numFmtId="0" fontId="54" fillId="21" borderId="5" xfId="0" applyFont="1" applyFill="1" applyBorder="1" applyAlignment="1">
      <alignment horizontal="left" vertical="center" wrapText="1" indent="1"/>
    </xf>
    <xf numFmtId="0" fontId="54" fillId="21" borderId="5" xfId="0" applyFont="1" applyFill="1" applyBorder="1" applyAlignment="1">
      <alignment vertical="center"/>
    </xf>
    <xf numFmtId="0" fontId="55" fillId="22" borderId="5" xfId="0" applyFont="1" applyFill="1" applyBorder="1"/>
    <xf numFmtId="0" fontId="65" fillId="21" borderId="5" xfId="0" applyFont="1" applyFill="1" applyBorder="1" applyAlignment="1">
      <alignment horizontal="left" vertical="center"/>
    </xf>
    <xf numFmtId="0" fontId="65" fillId="21" borderId="5" xfId="0" applyFont="1" applyFill="1" applyBorder="1" applyAlignment="1">
      <alignment horizontal="center" vertical="center"/>
    </xf>
    <xf numFmtId="0" fontId="65" fillId="21" borderId="5" xfId="0" applyFont="1" applyFill="1" applyBorder="1" applyAlignment="1">
      <alignment horizontal="left" vertical="center" wrapText="1" indent="1"/>
    </xf>
    <xf numFmtId="0" fontId="65" fillId="21" borderId="5" xfId="0" applyFont="1" applyFill="1" applyBorder="1" applyAlignment="1">
      <alignment vertical="center"/>
    </xf>
    <xf numFmtId="0" fontId="66" fillId="22" borderId="5" xfId="0" applyFont="1" applyFill="1" applyBorder="1"/>
    <xf numFmtId="0" fontId="67" fillId="21" borderId="5" xfId="0" applyFont="1" applyFill="1" applyBorder="1" applyAlignment="1">
      <alignment horizontal="center" vertical="center"/>
    </xf>
    <xf numFmtId="0" fontId="67" fillId="21" borderId="5" xfId="0" applyFont="1" applyFill="1" applyBorder="1" applyAlignment="1">
      <alignment vertical="center"/>
    </xf>
    <xf numFmtId="0" fontId="4" fillId="7" borderId="5" xfId="0" applyFont="1" applyFill="1" applyBorder="1" applyAlignment="1">
      <alignment horizontal="left" vertical="center"/>
    </xf>
    <xf numFmtId="0" fontId="4" fillId="7" borderId="5" xfId="0" applyFont="1" applyFill="1" applyBorder="1" applyAlignment="1">
      <alignment horizontal="left" vertical="center" wrapText="1"/>
    </xf>
    <xf numFmtId="0" fontId="68" fillId="19" borderId="103" xfId="0" applyFont="1" applyFill="1" applyBorder="1"/>
    <xf numFmtId="0" fontId="9" fillId="0" borderId="87" xfId="0" applyFont="1" applyBorder="1" applyAlignment="1">
      <alignment horizontal="left" vertical="top" wrapText="1" indent="1"/>
    </xf>
    <xf numFmtId="0" fontId="9" fillId="0" borderId="88" xfId="0" applyFont="1" applyBorder="1" applyAlignment="1">
      <alignment horizontal="left" vertical="top" wrapText="1" indent="1"/>
    </xf>
    <xf numFmtId="0" fontId="6" fillId="0" borderId="88" xfId="0" applyFont="1" applyBorder="1" applyAlignment="1">
      <alignment horizontal="left" vertical="top"/>
    </xf>
    <xf numFmtId="0" fontId="6" fillId="0" borderId="88" xfId="0" applyFont="1" applyBorder="1"/>
    <xf numFmtId="0" fontId="0" fillId="0" borderId="84" xfId="0" applyBorder="1"/>
    <xf numFmtId="0" fontId="46" fillId="19" borderId="103" xfId="0" applyFont="1" applyFill="1" applyBorder="1"/>
    <xf numFmtId="0" fontId="69" fillId="19" borderId="103" xfId="0" applyFont="1" applyFill="1" applyBorder="1"/>
    <xf numFmtId="0" fontId="18" fillId="19" borderId="107" xfId="0" applyFont="1" applyFill="1" applyBorder="1"/>
    <xf numFmtId="0" fontId="70" fillId="19" borderId="103" xfId="0" applyFont="1" applyFill="1" applyBorder="1"/>
    <xf numFmtId="0" fontId="71" fillId="19" borderId="103" xfId="0" applyFont="1" applyFill="1" applyBorder="1"/>
    <xf numFmtId="169" fontId="11" fillId="10" borderId="57" xfId="0" applyNumberFormat="1" applyFont="1" applyFill="1" applyBorder="1" applyAlignment="1" applyProtection="1">
      <alignment horizontal="right" vertical="center"/>
      <protection locked="0"/>
    </xf>
    <xf numFmtId="0" fontId="11" fillId="7" borderId="71" xfId="0" applyFont="1" applyFill="1" applyBorder="1"/>
    <xf numFmtId="169" fontId="11" fillId="4" borderId="57" xfId="0" applyNumberFormat="1" applyFont="1" applyFill="1" applyBorder="1" applyAlignment="1" applyProtection="1">
      <alignment horizontal="left" vertical="center"/>
      <protection locked="0"/>
    </xf>
    <xf numFmtId="0" fontId="11" fillId="4" borderId="71" xfId="0" applyFont="1" applyFill="1" applyBorder="1" applyAlignment="1">
      <alignment horizontal="left" vertical="center"/>
    </xf>
    <xf numFmtId="0" fontId="14" fillId="7" borderId="71" xfId="0" applyFont="1" applyFill="1" applyBorder="1" applyAlignment="1">
      <alignment vertical="center"/>
    </xf>
    <xf numFmtId="0" fontId="34" fillId="7" borderId="71" xfId="0" applyFont="1" applyFill="1" applyBorder="1" applyAlignment="1">
      <alignment horizontal="center" vertical="center"/>
    </xf>
    <xf numFmtId="0" fontId="64" fillId="7" borderId="6" xfId="0" applyFont="1" applyFill="1" applyBorder="1"/>
    <xf numFmtId="164" fontId="64" fillId="7" borderId="6" xfId="0" applyNumberFormat="1" applyFont="1" applyFill="1" applyBorder="1"/>
    <xf numFmtId="164" fontId="73" fillId="7" borderId="6" xfId="0" applyNumberFormat="1" applyFont="1" applyFill="1" applyBorder="1"/>
    <xf numFmtId="0" fontId="40" fillId="2" borderId="5" xfId="0" applyFont="1" applyFill="1" applyBorder="1" applyAlignment="1">
      <alignment vertical="center"/>
    </xf>
    <xf numFmtId="0" fontId="40" fillId="3" borderId="5" xfId="0" applyFont="1" applyFill="1" applyBorder="1" applyAlignment="1">
      <alignment vertical="center"/>
    </xf>
    <xf numFmtId="0" fontId="15" fillId="0" borderId="5" xfId="0" applyFont="1" applyBorder="1"/>
    <xf numFmtId="49" fontId="15" fillId="0" borderId="5" xfId="0" applyNumberFormat="1" applyFont="1" applyBorder="1" applyAlignment="1">
      <alignment horizontal="right" indent="2"/>
    </xf>
    <xf numFmtId="0" fontId="15" fillId="0" borderId="5" xfId="0" applyFont="1" applyBorder="1" applyAlignment="1">
      <alignment horizontal="right" indent="2"/>
    </xf>
    <xf numFmtId="0" fontId="5" fillId="0" borderId="41" xfId="0" applyFont="1" applyBorder="1" applyAlignment="1">
      <alignment vertical="center"/>
    </xf>
    <xf numFmtId="0" fontId="19" fillId="0" borderId="173" xfId="0" applyFont="1" applyBorder="1"/>
    <xf numFmtId="0" fontId="61" fillId="0" borderId="174" xfId="0" applyFont="1" applyBorder="1"/>
    <xf numFmtId="0" fontId="19" fillId="0" borderId="175" xfId="0" applyFont="1" applyBorder="1"/>
    <xf numFmtId="0" fontId="19" fillId="0" borderId="176" xfId="0" applyFont="1" applyBorder="1"/>
    <xf numFmtId="0" fontId="19" fillId="22" borderId="177" xfId="0" applyFont="1" applyFill="1" applyBorder="1"/>
    <xf numFmtId="0" fontId="19" fillId="22" borderId="178" xfId="0" applyFont="1" applyFill="1" applyBorder="1"/>
    <xf numFmtId="0" fontId="19" fillId="22" borderId="179" xfId="0" applyFont="1" applyFill="1" applyBorder="1"/>
    <xf numFmtId="0" fontId="19" fillId="22" borderId="180" xfId="0" applyFont="1" applyFill="1" applyBorder="1"/>
    <xf numFmtId="0" fontId="19" fillId="22" borderId="181" xfId="0" applyFont="1" applyFill="1" applyBorder="1"/>
    <xf numFmtId="0" fontId="9" fillId="19" borderId="106" xfId="0" applyFont="1" applyFill="1" applyBorder="1"/>
    <xf numFmtId="0" fontId="9" fillId="19" borderId="106" xfId="0" applyFont="1" applyFill="1" applyBorder="1" applyAlignment="1">
      <alignment wrapText="1"/>
    </xf>
    <xf numFmtId="0" fontId="9" fillId="19" borderId="107" xfId="0" applyFont="1" applyFill="1" applyBorder="1"/>
    <xf numFmtId="0" fontId="44" fillId="19" borderId="107" xfId="0" applyFont="1" applyFill="1" applyBorder="1"/>
    <xf numFmtId="0" fontId="72" fillId="19" borderId="106" xfId="0" applyFont="1" applyFill="1" applyBorder="1"/>
    <xf numFmtId="0" fontId="60" fillId="19" borderId="185" xfId="0" applyFont="1" applyFill="1" applyBorder="1" applyAlignment="1">
      <alignment vertical="center"/>
    </xf>
    <xf numFmtId="0" fontId="60" fillId="19" borderId="186" xfId="0" applyFont="1" applyFill="1" applyBorder="1" applyAlignment="1">
      <alignment vertical="center"/>
    </xf>
    <xf numFmtId="0" fontId="60" fillId="19" borderId="187" xfId="0" applyFont="1" applyFill="1" applyBorder="1" applyAlignment="1">
      <alignment vertical="center"/>
    </xf>
    <xf numFmtId="0" fontId="60" fillId="19" borderId="71" xfId="0" applyFont="1" applyFill="1" applyBorder="1" applyAlignment="1">
      <alignment vertical="center"/>
    </xf>
    <xf numFmtId="0" fontId="9" fillId="19" borderId="71" xfId="0" applyFont="1" applyFill="1" applyBorder="1"/>
    <xf numFmtId="0" fontId="9" fillId="19" borderId="118" xfId="0" applyFont="1" applyFill="1" applyBorder="1"/>
    <xf numFmtId="0" fontId="44" fillId="19" borderId="71" xfId="0" applyFont="1" applyFill="1" applyBorder="1"/>
    <xf numFmtId="0" fontId="9" fillId="19" borderId="171" xfId="0" applyFont="1" applyFill="1" applyBorder="1"/>
    <xf numFmtId="0" fontId="60" fillId="22" borderId="191" xfId="0" applyFont="1" applyFill="1" applyBorder="1" applyAlignment="1">
      <alignment vertical="center"/>
    </xf>
    <xf numFmtId="0" fontId="60" fillId="22" borderId="192" xfId="0" applyFont="1" applyFill="1" applyBorder="1" applyAlignment="1">
      <alignment vertical="center"/>
    </xf>
    <xf numFmtId="0" fontId="11" fillId="7" borderId="71" xfId="0" applyFont="1" applyFill="1" applyBorder="1" applyAlignment="1">
      <alignment horizontal="center" vertical="center" wrapText="1"/>
    </xf>
    <xf numFmtId="0" fontId="14" fillId="7" borderId="55" xfId="0" applyFont="1" applyFill="1" applyBorder="1" applyAlignment="1">
      <alignment horizontal="center" vertical="center" wrapText="1"/>
    </xf>
    <xf numFmtId="0" fontId="11" fillId="7" borderId="6" xfId="0" applyFont="1" applyFill="1" applyBorder="1" applyAlignment="1">
      <alignment horizontal="center"/>
    </xf>
    <xf numFmtId="0" fontId="11" fillId="7" borderId="71" xfId="0" applyFont="1" applyFill="1" applyBorder="1" applyAlignment="1">
      <alignment horizontal="center" vertical="top" wrapText="1"/>
    </xf>
    <xf numFmtId="0" fontId="11" fillId="7" borderId="136" xfId="0" applyFont="1" applyFill="1" applyBorder="1" applyAlignment="1">
      <alignment horizontal="center" vertical="top" wrapText="1"/>
    </xf>
    <xf numFmtId="0" fontId="76" fillId="19" borderId="103" xfId="0" applyFont="1" applyFill="1" applyBorder="1"/>
    <xf numFmtId="0" fontId="76" fillId="19" borderId="170" xfId="0" applyFont="1" applyFill="1" applyBorder="1"/>
    <xf numFmtId="0" fontId="76" fillId="19" borderId="171" xfId="0" applyFont="1" applyFill="1" applyBorder="1"/>
    <xf numFmtId="0" fontId="76" fillId="19" borderId="118" xfId="0" applyFont="1" applyFill="1" applyBorder="1"/>
    <xf numFmtId="0" fontId="76" fillId="19" borderId="106" xfId="0" applyFont="1" applyFill="1" applyBorder="1"/>
    <xf numFmtId="0" fontId="77" fillId="19" borderId="103" xfId="0" applyFont="1" applyFill="1" applyBorder="1"/>
    <xf numFmtId="0" fontId="11" fillId="7" borderId="6" xfId="0" applyFont="1" applyFill="1" applyBorder="1" applyAlignment="1">
      <alignment horizontal="left" vertical="center" indent="1"/>
    </xf>
    <xf numFmtId="0" fontId="34" fillId="7" borderId="6" xfId="0" applyFont="1" applyFill="1" applyBorder="1" applyAlignment="1">
      <alignment horizontal="left" vertical="center" indent="1"/>
    </xf>
    <xf numFmtId="0" fontId="14" fillId="7" borderId="6" xfId="0" applyFont="1" applyFill="1" applyBorder="1" applyAlignment="1">
      <alignment horizontal="left" vertical="center" indent="1"/>
    </xf>
    <xf numFmtId="0" fontId="5" fillId="23" borderId="5" xfId="0" applyFont="1" applyFill="1" applyBorder="1" applyAlignment="1">
      <alignment vertical="top" wrapText="1"/>
    </xf>
    <xf numFmtId="169" fontId="11" fillId="10" borderId="57" xfId="0" applyNumberFormat="1" applyFont="1" applyFill="1" applyBorder="1" applyAlignment="1" applyProtection="1">
      <alignment horizontal="center" vertical="center"/>
      <protection locked="0"/>
    </xf>
    <xf numFmtId="0" fontId="51" fillId="0" borderId="5" xfId="0" applyFont="1" applyBorder="1" applyAlignment="1">
      <alignment vertical="top" wrapText="1"/>
    </xf>
    <xf numFmtId="0" fontId="11" fillId="7" borderId="71" xfId="0" applyFont="1" applyFill="1" applyBorder="1" applyAlignment="1">
      <alignment horizontal="left" vertical="center"/>
    </xf>
    <xf numFmtId="0" fontId="3" fillId="0" borderId="72" xfId="0" applyFont="1" applyBorder="1"/>
    <xf numFmtId="0" fontId="3" fillId="0" borderId="78" xfId="0" applyFont="1" applyBorder="1"/>
    <xf numFmtId="0" fontId="11" fillId="0" borderId="6" xfId="0" applyFont="1" applyBorder="1" applyAlignment="1">
      <alignment horizontal="left" vertical="center"/>
    </xf>
    <xf numFmtId="0" fontId="14" fillId="0" borderId="71" xfId="0" applyFont="1" applyBorder="1" applyAlignment="1">
      <alignment horizontal="left" vertical="center"/>
    </xf>
    <xf numFmtId="0" fontId="2" fillId="0" borderId="5" xfId="0" applyFont="1" applyBorder="1"/>
    <xf numFmtId="0" fontId="14" fillId="9" borderId="17" xfId="0" applyFont="1" applyFill="1" applyBorder="1" applyAlignment="1" applyProtection="1">
      <alignment vertical="center" wrapText="1"/>
      <protection locked="0"/>
    </xf>
    <xf numFmtId="0" fontId="78" fillId="0" borderId="1" xfId="0" applyFont="1" applyBorder="1" applyAlignment="1">
      <alignment horizontal="center" vertical="center"/>
    </xf>
    <xf numFmtId="0" fontId="79" fillId="7" borderId="1" xfId="0" applyFont="1" applyFill="1" applyBorder="1" applyAlignment="1">
      <alignment vertical="center"/>
    </xf>
    <xf numFmtId="0" fontId="80" fillId="0" borderId="5" xfId="0" applyFont="1" applyBorder="1"/>
    <xf numFmtId="0" fontId="79" fillId="7" borderId="35" xfId="0" applyFont="1" applyFill="1" applyBorder="1" applyAlignment="1">
      <alignment vertical="center"/>
    </xf>
    <xf numFmtId="0" fontId="78" fillId="0" borderId="32" xfId="0" applyFont="1" applyBorder="1" applyAlignment="1">
      <alignment horizontal="center" vertical="center"/>
    </xf>
    <xf numFmtId="0" fontId="81" fillId="0" borderId="1" xfId="0" applyFont="1" applyBorder="1" applyAlignment="1">
      <alignment horizontal="left" vertical="top"/>
    </xf>
    <xf numFmtId="0" fontId="82" fillId="0" borderId="1" xfId="0" applyFont="1" applyBorder="1" applyAlignment="1">
      <alignment horizontal="center" vertical="center"/>
    </xf>
    <xf numFmtId="0" fontId="83" fillId="7" borderId="1" xfId="0" applyFont="1" applyFill="1" applyBorder="1" applyAlignment="1">
      <alignment vertical="center"/>
    </xf>
    <xf numFmtId="0" fontId="83" fillId="0" borderId="1" xfId="0" applyFont="1" applyBorder="1" applyAlignment="1">
      <alignment vertical="center"/>
    </xf>
    <xf numFmtId="0" fontId="84" fillId="7" borderId="6" xfId="0" applyFont="1" applyFill="1" applyBorder="1" applyAlignment="1">
      <alignment horizontal="center" vertical="center"/>
    </xf>
    <xf numFmtId="0" fontId="83" fillId="0" borderId="35" xfId="0" applyFont="1" applyBorder="1"/>
    <xf numFmtId="0" fontId="87" fillId="0" borderId="5" xfId="0" applyFont="1" applyBorder="1"/>
    <xf numFmtId="0" fontId="89" fillId="0" borderId="5" xfId="0" applyFont="1" applyBorder="1" applyAlignment="1">
      <alignment horizontal="left" vertical="center"/>
    </xf>
    <xf numFmtId="0" fontId="91" fillId="0" borderId="5" xfId="0" applyFont="1" applyBorder="1" applyAlignment="1">
      <alignment horizontal="left" vertical="center"/>
    </xf>
    <xf numFmtId="0" fontId="91" fillId="0" borderId="77" xfId="0" applyFont="1" applyBorder="1" applyAlignment="1">
      <alignment horizontal="left" vertical="center"/>
    </xf>
    <xf numFmtId="0" fontId="89" fillId="0" borderId="77" xfId="0" applyFont="1" applyBorder="1" applyAlignment="1">
      <alignment horizontal="left" vertical="center"/>
    </xf>
    <xf numFmtId="0" fontId="92" fillId="0" borderId="5" xfId="0" applyFont="1" applyBorder="1" applyAlignment="1">
      <alignment horizontal="left" vertical="center"/>
    </xf>
    <xf numFmtId="0" fontId="40" fillId="2" borderId="88" xfId="0" applyFont="1" applyFill="1" applyBorder="1" applyAlignment="1">
      <alignment vertical="center"/>
    </xf>
    <xf numFmtId="164" fontId="47" fillId="0" borderId="5" xfId="1" applyNumberFormat="1" applyFont="1" applyFill="1" applyBorder="1" applyAlignment="1">
      <alignment vertical="center"/>
    </xf>
    <xf numFmtId="0" fontId="11" fillId="25" borderId="71" xfId="0" applyFont="1" applyFill="1" applyBorder="1" applyAlignment="1">
      <alignment horizontal="left" vertical="center"/>
    </xf>
    <xf numFmtId="0" fontId="14" fillId="25" borderId="71" xfId="0" applyFont="1" applyFill="1" applyBorder="1" applyAlignment="1">
      <alignment horizontal="center" vertical="center" wrapText="1"/>
    </xf>
    <xf numFmtId="164" fontId="14" fillId="26" borderId="23" xfId="0" applyNumberFormat="1" applyFont="1" applyFill="1" applyBorder="1" applyAlignment="1">
      <alignment horizontal="right" vertical="center"/>
    </xf>
    <xf numFmtId="164" fontId="14" fillId="26" borderId="6" xfId="0" applyNumberFormat="1" applyFont="1" applyFill="1" applyBorder="1" applyAlignment="1">
      <alignment horizontal="right" vertical="center"/>
    </xf>
    <xf numFmtId="164" fontId="11" fillId="26" borderId="6" xfId="0" applyNumberFormat="1" applyFont="1" applyFill="1" applyBorder="1" applyAlignment="1">
      <alignment vertical="center"/>
    </xf>
    <xf numFmtId="169" fontId="11" fillId="19" borderId="9" xfId="0" applyNumberFormat="1" applyFont="1" applyFill="1" applyBorder="1" applyAlignment="1">
      <alignment horizontal="center" vertical="center"/>
    </xf>
    <xf numFmtId="0" fontId="14" fillId="25" borderId="71" xfId="0" applyFont="1" applyFill="1" applyBorder="1" applyAlignment="1">
      <alignment horizontal="left" vertical="center"/>
    </xf>
    <xf numFmtId="164" fontId="14" fillId="19" borderId="36" xfId="0" applyNumberFormat="1" applyFont="1" applyFill="1" applyBorder="1" applyAlignment="1">
      <alignment horizontal="right" vertical="center"/>
    </xf>
    <xf numFmtId="164" fontId="11" fillId="26" borderId="6" xfId="0" applyNumberFormat="1" applyFont="1" applyFill="1" applyBorder="1" applyAlignment="1">
      <alignment horizontal="right" vertical="center"/>
    </xf>
    <xf numFmtId="164" fontId="11" fillId="19" borderId="9" xfId="0" applyNumberFormat="1" applyFont="1" applyFill="1" applyBorder="1" applyAlignment="1">
      <alignment vertical="center"/>
    </xf>
    <xf numFmtId="164" fontId="11" fillId="26" borderId="6" xfId="0" applyNumberFormat="1" applyFont="1" applyFill="1" applyBorder="1" applyAlignment="1">
      <alignment horizontal="center" vertical="center"/>
    </xf>
    <xf numFmtId="164" fontId="14" fillId="26" borderId="6" xfId="0" applyNumberFormat="1" applyFont="1" applyFill="1" applyBorder="1" applyAlignment="1">
      <alignment horizontal="center" vertical="center"/>
    </xf>
    <xf numFmtId="164" fontId="11" fillId="19" borderId="0" xfId="0" applyNumberFormat="1" applyFont="1" applyFill="1" applyAlignment="1">
      <alignment vertical="center"/>
    </xf>
    <xf numFmtId="164" fontId="14" fillId="19" borderId="44" xfId="0" applyNumberFormat="1" applyFont="1" applyFill="1" applyBorder="1" applyAlignment="1">
      <alignment horizontal="right" vertical="center"/>
    </xf>
    <xf numFmtId="0" fontId="14" fillId="26" borderId="6" xfId="0" applyFont="1" applyFill="1" applyBorder="1" applyAlignment="1">
      <alignment vertical="center"/>
    </xf>
    <xf numFmtId="164" fontId="14" fillId="26" borderId="65" xfId="0" applyNumberFormat="1" applyFont="1" applyFill="1" applyBorder="1" applyAlignment="1">
      <alignment horizontal="right" vertical="center"/>
    </xf>
    <xf numFmtId="164" fontId="14" fillId="26" borderId="55" xfId="0" applyNumberFormat="1" applyFont="1" applyFill="1" applyBorder="1" applyAlignment="1">
      <alignment horizontal="right" vertical="center"/>
    </xf>
    <xf numFmtId="0" fontId="11" fillId="26" borderId="6" xfId="0" applyFont="1" applyFill="1" applyBorder="1" applyAlignment="1">
      <alignment vertical="center"/>
    </xf>
    <xf numFmtId="164" fontId="14" fillId="19" borderId="67" xfId="0" applyNumberFormat="1" applyFont="1" applyFill="1" applyBorder="1" applyAlignment="1">
      <alignment horizontal="right" vertical="center"/>
    </xf>
    <xf numFmtId="0" fontId="11" fillId="25" borderId="6" xfId="0" applyFont="1" applyFill="1" applyBorder="1" applyAlignment="1">
      <alignment horizontal="left" vertical="center"/>
    </xf>
    <xf numFmtId="0" fontId="9" fillId="0" borderId="0" xfId="0" applyFont="1"/>
    <xf numFmtId="0" fontId="72" fillId="0" borderId="0" xfId="0" applyFont="1"/>
    <xf numFmtId="9" fontId="44" fillId="0" borderId="5" xfId="1" applyFont="1" applyFill="1" applyBorder="1" applyAlignment="1">
      <alignment vertical="center"/>
    </xf>
    <xf numFmtId="0" fontId="61" fillId="0" borderId="141" xfId="0" applyFont="1" applyBorder="1"/>
    <xf numFmtId="0" fontId="88" fillId="7" borderId="1" xfId="0" applyFont="1" applyFill="1" applyBorder="1" applyAlignment="1">
      <alignment vertical="center"/>
    </xf>
    <xf numFmtId="0" fontId="88" fillId="0" borderId="13" xfId="0" applyFont="1" applyBorder="1"/>
    <xf numFmtId="0" fontId="88" fillId="0" borderId="1" xfId="0" applyFont="1" applyBorder="1" applyAlignment="1">
      <alignment vertical="center"/>
    </xf>
    <xf numFmtId="0" fontId="7" fillId="7" borderId="6" xfId="0" applyFont="1" applyFill="1" applyBorder="1" applyAlignment="1">
      <alignment horizontal="center" vertical="center"/>
    </xf>
    <xf numFmtId="168" fontId="88" fillId="0" borderId="1" xfId="0" applyNumberFormat="1" applyFont="1" applyBorder="1" applyAlignment="1">
      <alignment vertical="center"/>
    </xf>
    <xf numFmtId="0" fontId="88" fillId="0" borderId="1" xfId="0" applyFont="1" applyBorder="1"/>
    <xf numFmtId="0" fontId="93" fillId="0" borderId="1" xfId="0" applyFont="1" applyBorder="1" applyAlignment="1">
      <alignment horizontal="center"/>
    </xf>
    <xf numFmtId="0" fontId="88" fillId="0" borderId="35" xfId="0" applyFont="1" applyBorder="1"/>
    <xf numFmtId="0" fontId="89" fillId="0" borderId="5" xfId="0" applyFont="1" applyBorder="1"/>
    <xf numFmtId="0" fontId="91" fillId="0" borderId="1" xfId="0" applyFont="1" applyBorder="1" applyAlignment="1">
      <alignment vertical="center"/>
    </xf>
    <xf numFmtId="0" fontId="95" fillId="0" borderId="32" xfId="0" applyFont="1" applyBorder="1" applyAlignment="1">
      <alignment horizontal="center" vertical="center"/>
    </xf>
    <xf numFmtId="0" fontId="16" fillId="7" borderId="71" xfId="0" applyFont="1" applyFill="1" applyBorder="1"/>
    <xf numFmtId="0" fontId="21" fillId="7" borderId="71" xfId="0" applyFont="1" applyFill="1" applyBorder="1" applyAlignment="1">
      <alignment horizontal="center" vertical="center"/>
    </xf>
    <xf numFmtId="164" fontId="16" fillId="7" borderId="71" xfId="0" applyNumberFormat="1" applyFont="1" applyFill="1" applyBorder="1"/>
    <xf numFmtId="164" fontId="97" fillId="7" borderId="6" xfId="0" applyNumberFormat="1" applyFont="1" applyFill="1" applyBorder="1"/>
    <xf numFmtId="0" fontId="98" fillId="15" borderId="71" xfId="0" applyFont="1" applyFill="1" applyBorder="1" applyAlignment="1">
      <alignment vertical="center"/>
    </xf>
    <xf numFmtId="0" fontId="98" fillId="0" borderId="0" xfId="0" applyFont="1" applyAlignment="1">
      <alignment horizontal="right" vertical="center"/>
    </xf>
    <xf numFmtId="0" fontId="98" fillId="7" borderId="6" xfId="0" applyFont="1" applyFill="1" applyBorder="1" applyAlignment="1">
      <alignment vertical="center"/>
    </xf>
    <xf numFmtId="0" fontId="98" fillId="15" borderId="71" xfId="0" applyFont="1" applyFill="1" applyBorder="1"/>
    <xf numFmtId="0" fontId="98" fillId="15" borderId="71" xfId="0" applyFont="1" applyFill="1" applyBorder="1" applyAlignment="1">
      <alignment horizontal="right"/>
    </xf>
    <xf numFmtId="0" fontId="58" fillId="0" borderId="161" xfId="0" applyFont="1" applyBorder="1" applyAlignment="1">
      <alignment horizontal="center" vertical="center"/>
    </xf>
    <xf numFmtId="0" fontId="69" fillId="0" borderId="5" xfId="0" applyFont="1" applyBorder="1" applyAlignment="1">
      <alignment horizontal="center" vertical="center"/>
    </xf>
    <xf numFmtId="0" fontId="69" fillId="0" borderId="161" xfId="0" applyFont="1" applyBorder="1" applyAlignment="1">
      <alignment horizontal="center" vertical="center"/>
    </xf>
    <xf numFmtId="0" fontId="69" fillId="0" borderId="161" xfId="0" applyFont="1" applyBorder="1"/>
    <xf numFmtId="0" fontId="58" fillId="0" borderId="161" xfId="0" applyFont="1" applyBorder="1" applyAlignment="1">
      <alignment vertical="center"/>
    </xf>
    <xf numFmtId="0" fontId="58" fillId="0" borderId="162" xfId="0" applyFont="1" applyBorder="1" applyAlignment="1">
      <alignment vertical="center"/>
    </xf>
    <xf numFmtId="164" fontId="14" fillId="0" borderId="71" xfId="0" applyNumberFormat="1" applyFont="1" applyBorder="1" applyAlignment="1">
      <alignment horizontal="center" vertical="center"/>
    </xf>
    <xf numFmtId="0" fontId="11" fillId="31" borderId="6" xfId="0" applyFont="1" applyFill="1" applyBorder="1" applyAlignment="1">
      <alignment horizontal="right" vertical="center"/>
    </xf>
    <xf numFmtId="0" fontId="14" fillId="31" borderId="6" xfId="0" applyFont="1" applyFill="1" applyBorder="1" applyAlignment="1">
      <alignment horizontal="right" vertical="center"/>
    </xf>
    <xf numFmtId="169" fontId="11" fillId="32" borderId="26" xfId="0" applyNumberFormat="1" applyFont="1" applyFill="1" applyBorder="1" applyAlignment="1" applyProtection="1">
      <alignment horizontal="center" vertical="center"/>
      <protection locked="0"/>
    </xf>
    <xf numFmtId="169" fontId="11" fillId="19" borderId="57" xfId="0" applyNumberFormat="1" applyFont="1" applyFill="1" applyBorder="1" applyAlignment="1">
      <alignment horizontal="center" vertical="center"/>
    </xf>
    <xf numFmtId="169" fontId="11" fillId="4" borderId="57" xfId="0" applyNumberFormat="1" applyFont="1" applyFill="1" applyBorder="1" applyAlignment="1">
      <alignment horizontal="left" vertical="center"/>
    </xf>
    <xf numFmtId="164" fontId="14" fillId="7" borderId="71" xfId="0" applyNumberFormat="1" applyFont="1" applyFill="1" applyBorder="1" applyAlignment="1">
      <alignment horizontal="right" vertical="center"/>
    </xf>
    <xf numFmtId="164" fontId="14" fillId="26" borderId="71" xfId="0" applyNumberFormat="1" applyFont="1" applyFill="1" applyBorder="1" applyAlignment="1">
      <alignment horizontal="right" vertical="center"/>
    </xf>
    <xf numFmtId="0" fontId="11" fillId="0" borderId="71" xfId="0" applyFont="1" applyBorder="1"/>
    <xf numFmtId="169" fontId="11" fillId="19" borderId="71" xfId="0" applyNumberFormat="1" applyFont="1" applyFill="1" applyBorder="1" applyAlignment="1">
      <alignment horizontal="center" vertical="center"/>
    </xf>
    <xf numFmtId="0" fontId="11" fillId="7" borderId="71" xfId="0" applyFont="1" applyFill="1" applyBorder="1" applyAlignment="1">
      <alignment horizontal="center" vertical="center"/>
    </xf>
    <xf numFmtId="169" fontId="11" fillId="10" borderId="198" xfId="0" applyNumberFormat="1" applyFont="1" applyFill="1" applyBorder="1" applyAlignment="1" applyProtection="1">
      <alignment horizontal="center" vertical="center"/>
      <protection locked="0"/>
    </xf>
    <xf numFmtId="169" fontId="11" fillId="12" borderId="198" xfId="0" applyNumberFormat="1" applyFont="1" applyFill="1" applyBorder="1" applyAlignment="1">
      <alignment horizontal="center" vertical="center"/>
    </xf>
    <xf numFmtId="170" fontId="11" fillId="0" borderId="198" xfId="0" applyNumberFormat="1" applyFont="1" applyBorder="1" applyAlignment="1">
      <alignment horizontal="center" vertical="center"/>
    </xf>
    <xf numFmtId="169" fontId="11" fillId="32" borderId="198" xfId="0" applyNumberFormat="1" applyFont="1" applyFill="1" applyBorder="1" applyAlignment="1" applyProtection="1">
      <alignment horizontal="center" vertical="center"/>
      <protection locked="0"/>
    </xf>
    <xf numFmtId="169" fontId="11" fillId="0" borderId="198" xfId="0" applyNumberFormat="1" applyFont="1" applyBorder="1" applyAlignment="1">
      <alignment horizontal="center" vertical="center"/>
    </xf>
    <xf numFmtId="0" fontId="102" fillId="7" borderId="71" xfId="0" applyFont="1" applyFill="1" applyBorder="1" applyAlignment="1">
      <alignment vertical="center" wrapText="1"/>
    </xf>
    <xf numFmtId="0" fontId="103" fillId="0" borderId="0" xfId="0" applyFont="1" applyAlignment="1">
      <alignment horizontal="left" indent="1"/>
    </xf>
    <xf numFmtId="169" fontId="38" fillId="0" borderId="9" xfId="0" applyNumberFormat="1" applyFont="1" applyBorder="1" applyAlignment="1">
      <alignment horizontal="center" vertical="center"/>
    </xf>
    <xf numFmtId="169" fontId="38" fillId="4" borderId="26" xfId="0" applyNumberFormat="1" applyFont="1" applyFill="1" applyBorder="1" applyAlignment="1" applyProtection="1">
      <alignment horizontal="left" vertical="center"/>
      <protection locked="0"/>
    </xf>
    <xf numFmtId="0" fontId="38" fillId="4" borderId="6" xfId="0" applyFont="1" applyFill="1" applyBorder="1" applyAlignment="1">
      <alignment horizontal="left" vertical="center"/>
    </xf>
    <xf numFmtId="0" fontId="38" fillId="25" borderId="71" xfId="0" applyFont="1" applyFill="1" applyBorder="1" applyAlignment="1">
      <alignment horizontal="left" vertical="center"/>
    </xf>
    <xf numFmtId="169" fontId="38" fillId="19" borderId="9" xfId="0" applyNumberFormat="1" applyFont="1" applyFill="1" applyBorder="1" applyAlignment="1">
      <alignment horizontal="center" vertical="center"/>
    </xf>
    <xf numFmtId="0" fontId="38" fillId="4" borderId="71" xfId="0" applyFont="1" applyFill="1" applyBorder="1" applyAlignment="1">
      <alignment horizontal="left" vertical="center"/>
    </xf>
    <xf numFmtId="0" fontId="103" fillId="0" borderId="0" xfId="0" applyFont="1"/>
    <xf numFmtId="0" fontId="11" fillId="0" borderId="11" xfId="0" applyFont="1" applyBorder="1"/>
    <xf numFmtId="0" fontId="102" fillId="7" borderId="6" xfId="0" applyFont="1" applyFill="1" applyBorder="1" applyAlignment="1">
      <alignment vertical="center" wrapText="1"/>
    </xf>
    <xf numFmtId="0" fontId="64" fillId="7" borderId="71" xfId="0" applyFont="1" applyFill="1" applyBorder="1" applyAlignment="1">
      <alignment horizontal="right" vertical="center"/>
    </xf>
    <xf numFmtId="0" fontId="4" fillId="7" borderId="200" xfId="0" applyFont="1" applyFill="1" applyBorder="1" applyAlignment="1">
      <alignment horizontal="right" vertical="center"/>
    </xf>
    <xf numFmtId="0" fontId="4" fillId="7" borderId="71" xfId="0" applyFont="1" applyFill="1" applyBorder="1" applyAlignment="1">
      <alignment horizontal="left" vertical="center" wrapText="1"/>
    </xf>
    <xf numFmtId="164" fontId="12" fillId="7" borderId="71" xfId="0" applyNumberFormat="1" applyFont="1" applyFill="1" applyBorder="1" applyAlignment="1">
      <alignment horizontal="left" vertical="center" wrapText="1"/>
    </xf>
    <xf numFmtId="0" fontId="4" fillId="7" borderId="71" xfId="0" applyFont="1" applyFill="1" applyBorder="1" applyAlignment="1">
      <alignment horizontal="left" vertical="center"/>
    </xf>
    <xf numFmtId="0" fontId="79" fillId="7" borderId="159" xfId="0" applyFont="1" applyFill="1" applyBorder="1" applyAlignment="1">
      <alignment vertical="center"/>
    </xf>
    <xf numFmtId="0" fontId="5" fillId="7" borderId="31" xfId="0" applyFont="1" applyFill="1" applyBorder="1"/>
    <xf numFmtId="0" fontId="69" fillId="0" borderId="203" xfId="0" applyFont="1" applyBorder="1" applyAlignment="1">
      <alignment horizontal="center" vertical="center"/>
    </xf>
    <xf numFmtId="0" fontId="58" fillId="0" borderId="203" xfId="0" applyFont="1" applyBorder="1" applyAlignment="1">
      <alignment vertical="center"/>
    </xf>
    <xf numFmtId="0" fontId="58" fillId="0" borderId="204" xfId="0" applyFont="1" applyBorder="1" applyAlignment="1">
      <alignment vertical="center"/>
    </xf>
    <xf numFmtId="0" fontId="5" fillId="7" borderId="39" xfId="0" applyFont="1" applyFill="1" applyBorder="1" applyAlignment="1">
      <alignment vertical="center"/>
    </xf>
    <xf numFmtId="164" fontId="5" fillId="0" borderId="211" xfId="0" applyNumberFormat="1" applyFont="1" applyBorder="1" applyAlignment="1">
      <alignment horizontal="right" vertical="center"/>
    </xf>
    <xf numFmtId="0" fontId="13" fillId="0" borderId="215" xfId="0" applyFont="1" applyBorder="1" applyAlignment="1">
      <alignment vertical="center"/>
    </xf>
    <xf numFmtId="0" fontId="18" fillId="15" borderId="71" xfId="3" applyFont="1" applyFill="1"/>
    <xf numFmtId="0" fontId="37" fillId="15" borderId="71" xfId="3" applyFont="1" applyFill="1"/>
    <xf numFmtId="0" fontId="48" fillId="0" borderId="71" xfId="3"/>
    <xf numFmtId="0" fontId="37" fillId="15" borderId="71" xfId="3" applyFont="1" applyFill="1" applyAlignment="1">
      <alignment horizontal="left" vertical="center"/>
    </xf>
    <xf numFmtId="0" fontId="18" fillId="15" borderId="71" xfId="3" applyFont="1" applyFill="1" applyAlignment="1">
      <alignment vertical="top"/>
    </xf>
    <xf numFmtId="0" fontId="37" fillId="15" borderId="71" xfId="3" applyFont="1" applyFill="1" applyAlignment="1">
      <alignment vertical="top"/>
    </xf>
    <xf numFmtId="0" fontId="18" fillId="0" borderId="71" xfId="3" applyFont="1" applyAlignment="1">
      <alignment vertical="top"/>
    </xf>
    <xf numFmtId="0" fontId="18" fillId="0" borderId="71" xfId="3" applyFont="1" applyAlignment="1">
      <alignment vertical="center"/>
    </xf>
    <xf numFmtId="0" fontId="18" fillId="15" borderId="71" xfId="3" applyFont="1" applyFill="1" applyAlignment="1">
      <alignment vertical="top" wrapText="1"/>
    </xf>
    <xf numFmtId="0" fontId="18" fillId="0" borderId="71" xfId="3" applyFont="1" applyAlignment="1">
      <alignment vertical="top" wrapText="1"/>
    </xf>
    <xf numFmtId="0" fontId="37" fillId="15" borderId="71" xfId="3" applyFont="1" applyFill="1" applyAlignment="1">
      <alignment vertical="center" wrapText="1"/>
    </xf>
    <xf numFmtId="0" fontId="108" fillId="15" borderId="71" xfId="3" applyFont="1" applyFill="1" applyAlignment="1">
      <alignment vertical="top" wrapText="1"/>
    </xf>
    <xf numFmtId="0" fontId="37" fillId="0" borderId="71" xfId="3" applyFont="1"/>
    <xf numFmtId="0" fontId="14" fillId="0" borderId="1" xfId="0" applyFont="1" applyBorder="1"/>
    <xf numFmtId="0" fontId="11" fillId="31" borderId="6" xfId="0" applyFont="1" applyFill="1" applyBorder="1" applyAlignment="1">
      <alignment vertical="center"/>
    </xf>
    <xf numFmtId="0" fontId="14" fillId="31" borderId="71" xfId="0" applyFont="1" applyFill="1" applyBorder="1" applyAlignment="1">
      <alignment horizontal="right" vertical="center"/>
    </xf>
    <xf numFmtId="0" fontId="5" fillId="0" borderId="51" xfId="0" applyFont="1" applyBorder="1" applyAlignment="1">
      <alignment horizontal="center" vertical="center"/>
    </xf>
    <xf numFmtId="0" fontId="5" fillId="0" borderId="34" xfId="0" applyFont="1" applyBorder="1" applyAlignment="1">
      <alignment horizontal="center" vertical="center"/>
    </xf>
    <xf numFmtId="0" fontId="5" fillId="0" borderId="43" xfId="0" applyFont="1" applyBorder="1" applyAlignment="1">
      <alignment vertical="center"/>
    </xf>
    <xf numFmtId="164" fontId="11" fillId="7" borderId="136" xfId="0" applyNumberFormat="1" applyFont="1" applyFill="1" applyBorder="1" applyAlignment="1">
      <alignment horizontal="center" vertical="center"/>
    </xf>
    <xf numFmtId="0" fontId="11" fillId="21" borderId="6" xfId="0" applyFont="1" applyFill="1" applyBorder="1" applyAlignment="1">
      <alignment horizontal="left" vertical="center"/>
    </xf>
    <xf numFmtId="0" fontId="6" fillId="21" borderId="6" xfId="0" applyFont="1" applyFill="1" applyBorder="1" applyAlignment="1">
      <alignment horizontal="left" vertical="center"/>
    </xf>
    <xf numFmtId="0" fontId="14" fillId="21" borderId="55" xfId="0" applyFont="1" applyFill="1" applyBorder="1" applyAlignment="1">
      <alignment horizontal="center" vertical="center"/>
    </xf>
    <xf numFmtId="169" fontId="11" fillId="4" borderId="216" xfId="0" applyNumberFormat="1" applyFont="1" applyFill="1" applyBorder="1" applyAlignment="1" applyProtection="1">
      <alignment horizontal="left" vertical="center"/>
      <protection locked="0"/>
    </xf>
    <xf numFmtId="0" fontId="11" fillId="21" borderId="71" xfId="0" applyFont="1" applyFill="1" applyBorder="1" applyAlignment="1">
      <alignment horizontal="left" vertical="center"/>
    </xf>
    <xf numFmtId="0" fontId="38" fillId="21" borderId="6" xfId="0" applyFont="1" applyFill="1" applyBorder="1" applyAlignment="1">
      <alignment horizontal="left" vertical="center"/>
    </xf>
    <xf numFmtId="0" fontId="0" fillId="22" borderId="0" xfId="0" applyFill="1"/>
    <xf numFmtId="0" fontId="14" fillId="21" borderId="6" xfId="0" applyFont="1" applyFill="1" applyBorder="1" applyAlignment="1">
      <alignment horizontal="left" vertical="center"/>
    </xf>
    <xf numFmtId="169" fontId="11" fillId="4" borderId="217" xfId="0" applyNumberFormat="1" applyFont="1" applyFill="1" applyBorder="1" applyAlignment="1" applyProtection="1">
      <alignment horizontal="left" vertical="center"/>
      <protection locked="0"/>
    </xf>
    <xf numFmtId="169" fontId="11" fillId="4" borderId="183" xfId="0" applyNumberFormat="1" applyFont="1" applyFill="1" applyBorder="1" applyAlignment="1" applyProtection="1">
      <alignment horizontal="left" vertical="center"/>
      <protection locked="0"/>
    </xf>
    <xf numFmtId="0" fontId="11" fillId="21" borderId="218" xfId="0" applyFont="1" applyFill="1" applyBorder="1" applyAlignment="1">
      <alignment horizontal="left" vertical="center"/>
    </xf>
    <xf numFmtId="169" fontId="11" fillId="4" borderId="218" xfId="0" applyNumberFormat="1" applyFont="1" applyFill="1" applyBorder="1" applyAlignment="1" applyProtection="1">
      <alignment horizontal="left" vertical="center"/>
      <protection locked="0"/>
    </xf>
    <xf numFmtId="169" fontId="11" fillId="4" borderId="216" xfId="0" applyNumberFormat="1" applyFont="1" applyFill="1" applyBorder="1" applyAlignment="1">
      <alignment horizontal="left" vertical="center"/>
    </xf>
    <xf numFmtId="166" fontId="21" fillId="7" borderId="30" xfId="0" applyNumberFormat="1" applyFont="1" applyFill="1" applyBorder="1" applyAlignment="1">
      <alignment horizontal="center" vertical="center"/>
    </xf>
    <xf numFmtId="0" fontId="5" fillId="0" borderId="32" xfId="0" applyFont="1" applyBorder="1" applyAlignment="1">
      <alignment vertical="center"/>
    </xf>
    <xf numFmtId="0" fontId="5" fillId="0" borderId="31" xfId="0" applyFont="1" applyBorder="1" applyAlignment="1">
      <alignment vertical="center"/>
    </xf>
    <xf numFmtId="0" fontId="0" fillId="0" borderId="219" xfId="0" applyBorder="1"/>
    <xf numFmtId="0" fontId="5" fillId="0" borderId="205" xfId="0" applyFont="1" applyBorder="1" applyAlignment="1">
      <alignment vertical="center"/>
    </xf>
    <xf numFmtId="0" fontId="13" fillId="0" borderId="43" xfId="0" applyFont="1" applyBorder="1" applyAlignment="1">
      <alignment vertical="center"/>
    </xf>
    <xf numFmtId="0" fontId="13" fillId="0" borderId="205" xfId="0" applyFont="1" applyBorder="1" applyAlignment="1">
      <alignment vertical="center"/>
    </xf>
    <xf numFmtId="0" fontId="10" fillId="0" borderId="205" xfId="0" applyFont="1" applyBorder="1"/>
    <xf numFmtId="0" fontId="5" fillId="0" borderId="223" xfId="0" applyFont="1" applyBorder="1" applyAlignment="1">
      <alignment vertical="center"/>
    </xf>
    <xf numFmtId="0" fontId="5" fillId="0" borderId="224" xfId="0" applyFont="1" applyBorder="1" applyAlignment="1">
      <alignment vertical="center"/>
    </xf>
    <xf numFmtId="0" fontId="30" fillId="0" borderId="223" xfId="0" applyFont="1" applyBorder="1" applyAlignment="1">
      <alignment vertical="center"/>
    </xf>
    <xf numFmtId="0" fontId="5" fillId="0" borderId="159" xfId="0" applyFont="1" applyBorder="1" applyAlignment="1">
      <alignment vertical="center"/>
    </xf>
    <xf numFmtId="0" fontId="30" fillId="0" borderId="159" xfId="0" applyFont="1" applyBorder="1" applyAlignment="1">
      <alignment vertical="center"/>
    </xf>
    <xf numFmtId="0" fontId="5" fillId="0" borderId="221" xfId="0" applyFont="1" applyBorder="1" applyAlignment="1">
      <alignment vertical="center"/>
    </xf>
    <xf numFmtId="0" fontId="93" fillId="34" borderId="13" xfId="0" applyFont="1" applyFill="1" applyBorder="1" applyAlignment="1">
      <alignment horizontal="center"/>
    </xf>
    <xf numFmtId="0" fontId="95" fillId="34" borderId="32" xfId="0" applyFont="1" applyFill="1" applyBorder="1" applyAlignment="1">
      <alignment horizontal="center" vertical="center"/>
    </xf>
    <xf numFmtId="0" fontId="95" fillId="34" borderId="32" xfId="0" applyFont="1" applyFill="1" applyBorder="1" applyAlignment="1">
      <alignment horizontal="center" vertical="center" wrapText="1"/>
    </xf>
    <xf numFmtId="0" fontId="93" fillId="34" borderId="1" xfId="0" applyFont="1" applyFill="1" applyBorder="1" applyAlignment="1">
      <alignment horizontal="center"/>
    </xf>
    <xf numFmtId="0" fontId="53" fillId="0" borderId="71" xfId="0" applyFont="1" applyBorder="1" applyAlignment="1">
      <alignment horizontal="left" vertical="center"/>
    </xf>
    <xf numFmtId="0" fontId="69" fillId="22" borderId="71" xfId="0" applyFont="1" applyFill="1" applyBorder="1"/>
    <xf numFmtId="0" fontId="14" fillId="7" borderId="111" xfId="0" applyFont="1" applyFill="1" applyBorder="1" applyAlignment="1">
      <alignment horizontal="right" vertical="center"/>
    </xf>
    <xf numFmtId="0" fontId="4" fillId="7" borderId="71" xfId="0" applyFont="1" applyFill="1" applyBorder="1" applyAlignment="1">
      <alignment horizontal="right" vertical="center"/>
    </xf>
    <xf numFmtId="0" fontId="79" fillId="7" borderId="12" xfId="0" applyFont="1" applyFill="1" applyBorder="1" applyAlignment="1">
      <alignment vertical="center"/>
    </xf>
    <xf numFmtId="168" fontId="5" fillId="0" borderId="38" xfId="0" applyNumberFormat="1" applyFont="1" applyBorder="1" applyAlignment="1">
      <alignment vertical="center"/>
    </xf>
    <xf numFmtId="0" fontId="5" fillId="0" borderId="10" xfId="0" applyFont="1" applyBorder="1" applyAlignment="1">
      <alignment vertical="center"/>
    </xf>
    <xf numFmtId="164" fontId="5" fillId="0" borderId="71" xfId="0" applyNumberFormat="1" applyFont="1" applyBorder="1" applyAlignment="1">
      <alignment horizontal="center" vertical="center"/>
    </xf>
    <xf numFmtId="0" fontId="52" fillId="0" borderId="71" xfId="0" applyFont="1" applyBorder="1" applyAlignment="1">
      <alignment horizontal="left" vertical="center" indent="1"/>
    </xf>
    <xf numFmtId="0" fontId="4" fillId="7" borderId="227" xfId="0" applyFont="1" applyFill="1" applyBorder="1" applyAlignment="1">
      <alignment horizontal="right" vertical="center"/>
    </xf>
    <xf numFmtId="0" fontId="86" fillId="22" borderId="71" xfId="0" applyFont="1" applyFill="1" applyBorder="1" applyAlignment="1">
      <alignment horizontal="center" vertical="center" wrapText="1"/>
    </xf>
    <xf numFmtId="0" fontId="86" fillId="22" borderId="38" xfId="0" applyFont="1" applyFill="1" applyBorder="1" applyAlignment="1">
      <alignment horizontal="center" vertical="center" wrapText="1"/>
    </xf>
    <xf numFmtId="0" fontId="95" fillId="22" borderId="32" xfId="0" applyFont="1" applyFill="1" applyBorder="1" applyAlignment="1">
      <alignment horizontal="center" vertical="center" wrapText="1"/>
    </xf>
    <xf numFmtId="0" fontId="14" fillId="7" borderId="71" xfId="0" applyFont="1" applyFill="1" applyBorder="1" applyAlignment="1">
      <alignment horizontal="right" vertical="center"/>
    </xf>
    <xf numFmtId="0" fontId="109" fillId="0" borderId="71" xfId="0" applyFont="1" applyBorder="1"/>
    <xf numFmtId="3" fontId="111" fillId="0" borderId="1" xfId="0" applyNumberFormat="1" applyFont="1" applyBorder="1" applyAlignment="1">
      <alignment vertical="center"/>
    </xf>
    <xf numFmtId="168" fontId="111" fillId="0" borderId="1" xfId="0" applyNumberFormat="1" applyFont="1" applyBorder="1" applyAlignment="1">
      <alignment vertical="center"/>
    </xf>
    <xf numFmtId="0" fontId="111" fillId="0" borderId="12" xfId="0" applyFont="1" applyBorder="1" applyAlignment="1">
      <alignment vertical="center"/>
    </xf>
    <xf numFmtId="0" fontId="111" fillId="0" borderId="159" xfId="0" applyFont="1" applyBorder="1" applyAlignment="1">
      <alignment vertical="center"/>
    </xf>
    <xf numFmtId="0" fontId="112" fillId="10" borderId="42" xfId="0" applyFont="1" applyFill="1" applyBorder="1" applyAlignment="1" applyProtection="1">
      <alignment horizontal="center" vertical="center"/>
      <protection locked="0"/>
    </xf>
    <xf numFmtId="0" fontId="112" fillId="10" borderId="34" xfId="0" applyFont="1" applyFill="1" applyBorder="1" applyAlignment="1" applyProtection="1">
      <alignment horizontal="center" vertical="center"/>
      <protection locked="0"/>
    </xf>
    <xf numFmtId="0" fontId="11" fillId="10" borderId="34" xfId="0" applyFont="1" applyFill="1" applyBorder="1" applyAlignment="1" applyProtection="1">
      <alignment horizontal="center" vertical="center"/>
      <protection locked="0"/>
    </xf>
    <xf numFmtId="0" fontId="11" fillId="0" borderId="1" xfId="0" applyFont="1" applyBorder="1" applyAlignment="1">
      <alignment vertical="center"/>
    </xf>
    <xf numFmtId="0" fontId="11" fillId="0" borderId="12" xfId="0" applyFont="1" applyBorder="1" applyAlignment="1">
      <alignment vertical="center"/>
    </xf>
    <xf numFmtId="0" fontId="11" fillId="0" borderId="225" xfId="0" applyFont="1" applyBorder="1" applyAlignment="1">
      <alignment vertical="center"/>
    </xf>
    <xf numFmtId="168" fontId="112" fillId="10" borderId="34" xfId="0" applyNumberFormat="1" applyFont="1" applyFill="1" applyBorder="1" applyAlignment="1" applyProtection="1">
      <alignment horizontal="right" vertical="center"/>
      <protection locked="0"/>
    </xf>
    <xf numFmtId="168" fontId="112" fillId="0" borderId="13" xfId="0" applyNumberFormat="1" applyFont="1" applyBorder="1" applyAlignment="1">
      <alignment horizontal="right" vertical="center"/>
    </xf>
    <xf numFmtId="168" fontId="14" fillId="0" borderId="44" xfId="0" applyNumberFormat="1" applyFont="1" applyBorder="1" applyAlignment="1">
      <alignment horizontal="right" vertical="center"/>
    </xf>
    <xf numFmtId="168" fontId="11" fillId="0" borderId="34" xfId="0" applyNumberFormat="1" applyFont="1" applyBorder="1" applyAlignment="1">
      <alignment horizontal="right" vertical="center"/>
    </xf>
    <xf numFmtId="168" fontId="11" fillId="0" borderId="13" xfId="0" applyNumberFormat="1" applyFont="1" applyBorder="1" applyAlignment="1">
      <alignment horizontal="right" vertical="center"/>
    </xf>
    <xf numFmtId="168" fontId="14" fillId="0" borderId="45" xfId="0" applyNumberFormat="1" applyFont="1" applyBorder="1" applyAlignment="1">
      <alignment horizontal="right" vertical="center"/>
    </xf>
    <xf numFmtId="14" fontId="11" fillId="10" borderId="34" xfId="0" applyNumberFormat="1" applyFont="1" applyFill="1" applyBorder="1" applyAlignment="1" applyProtection="1">
      <alignment vertical="center"/>
      <protection locked="0"/>
    </xf>
    <xf numFmtId="44" fontId="112" fillId="10" borderId="34" xfId="0" applyNumberFormat="1" applyFont="1" applyFill="1" applyBorder="1" applyAlignment="1" applyProtection="1">
      <alignment horizontal="right" vertical="center"/>
      <protection locked="0"/>
    </xf>
    <xf numFmtId="10" fontId="112" fillId="10" borderId="34" xfId="1" applyNumberFormat="1" applyFont="1" applyFill="1" applyBorder="1" applyAlignment="1" applyProtection="1">
      <alignment horizontal="right" vertical="center"/>
      <protection locked="0"/>
    </xf>
    <xf numFmtId="10" fontId="112" fillId="10" borderId="34" xfId="0" applyNumberFormat="1" applyFont="1" applyFill="1" applyBorder="1" applyAlignment="1" applyProtection="1">
      <alignment horizontal="right" vertical="center"/>
      <protection locked="0"/>
    </xf>
    <xf numFmtId="168" fontId="112" fillId="0" borderId="34" xfId="0" applyNumberFormat="1" applyFont="1" applyBorder="1" applyAlignment="1">
      <alignment horizontal="right" vertical="center"/>
    </xf>
    <xf numFmtId="168" fontId="11" fillId="0" borderId="1" xfId="0" applyNumberFormat="1" applyFont="1" applyBorder="1" applyAlignment="1">
      <alignment vertical="center"/>
    </xf>
    <xf numFmtId="168" fontId="112" fillId="0" borderId="8" xfId="0" applyNumberFormat="1" applyFont="1" applyBorder="1" applyAlignment="1">
      <alignment horizontal="right" vertical="center"/>
    </xf>
    <xf numFmtId="168" fontId="112" fillId="0" borderId="78" xfId="0" applyNumberFormat="1" applyFont="1" applyBorder="1" applyAlignment="1">
      <alignment horizontal="right" vertical="center"/>
    </xf>
    <xf numFmtId="10" fontId="11" fillId="0" borderId="34" xfId="0" applyNumberFormat="1" applyFont="1" applyBorder="1" applyAlignment="1">
      <alignment horizontal="right" vertical="center"/>
    </xf>
    <xf numFmtId="0" fontId="11" fillId="7" borderId="1" xfId="0" applyFont="1" applyFill="1" applyBorder="1" applyAlignment="1">
      <alignment vertical="center"/>
    </xf>
    <xf numFmtId="168" fontId="112" fillId="0" borderId="74" xfId="0" applyNumberFormat="1" applyFont="1" applyBorder="1" applyAlignment="1">
      <alignment horizontal="right" vertical="center"/>
    </xf>
    <xf numFmtId="168" fontId="112" fillId="0" borderId="1" xfId="0" applyNumberFormat="1" applyFont="1" applyBorder="1" applyAlignment="1">
      <alignment horizontal="right" vertical="center"/>
    </xf>
    <xf numFmtId="168" fontId="11" fillId="0" borderId="72" xfId="0" applyNumberFormat="1" applyFont="1" applyBorder="1" applyAlignment="1">
      <alignment horizontal="right" vertical="center"/>
    </xf>
    <xf numFmtId="168" fontId="11" fillId="0" borderId="38" xfId="0" applyNumberFormat="1" applyFont="1" applyBorder="1" applyAlignment="1">
      <alignment horizontal="right" vertical="center"/>
    </xf>
    <xf numFmtId="0" fontId="11" fillId="0" borderId="71" xfId="0" applyFont="1" applyBorder="1" applyAlignment="1">
      <alignment horizontal="right" vertical="center"/>
    </xf>
    <xf numFmtId="0" fontId="11" fillId="7" borderId="31" xfId="0" applyFont="1" applyFill="1" applyBorder="1" applyAlignment="1">
      <alignment vertical="center"/>
    </xf>
    <xf numFmtId="168" fontId="11" fillId="0" borderId="78" xfId="0" applyNumberFormat="1" applyFont="1" applyBorder="1" applyAlignment="1">
      <alignment horizontal="right" vertical="center"/>
    </xf>
    <xf numFmtId="168" fontId="14" fillId="0" borderId="65" xfId="0" applyNumberFormat="1" applyFont="1" applyBorder="1" applyAlignment="1">
      <alignment horizontal="right" vertical="center"/>
    </xf>
    <xf numFmtId="0" fontId="11" fillId="0" borderId="1" xfId="0" applyFont="1" applyBorder="1" applyAlignment="1">
      <alignment horizontal="right" vertical="center"/>
    </xf>
    <xf numFmtId="164" fontId="14" fillId="8" borderId="205"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4" fillId="4" borderId="209" xfId="0" applyFont="1" applyFill="1" applyBorder="1" applyAlignment="1">
      <alignment horizontal="center" vertical="center" wrapText="1"/>
    </xf>
    <xf numFmtId="164" fontId="14" fillId="8" borderId="205" xfId="0" applyNumberFormat="1" applyFont="1" applyFill="1" applyBorder="1" applyAlignment="1">
      <alignment horizontal="center" vertical="center"/>
    </xf>
    <xf numFmtId="164" fontId="14" fillId="8" borderId="206" xfId="0" applyNumberFormat="1" applyFont="1" applyFill="1" applyBorder="1" applyAlignment="1">
      <alignment horizontal="center" vertical="center"/>
    </xf>
    <xf numFmtId="0" fontId="11" fillId="0" borderId="214" xfId="0" applyFont="1" applyBorder="1" applyAlignment="1">
      <alignment horizontal="left" vertical="center" indent="1"/>
    </xf>
    <xf numFmtId="0" fontId="11" fillId="0" borderId="213" xfId="0" applyFont="1" applyBorder="1" applyAlignment="1">
      <alignment horizontal="right" vertical="center" indent="1"/>
    </xf>
    <xf numFmtId="164" fontId="11" fillId="0" borderId="85" xfId="0" applyNumberFormat="1" applyFont="1" applyBorder="1" applyAlignment="1">
      <alignment vertical="center" wrapText="1"/>
    </xf>
    <xf numFmtId="0" fontId="11" fillId="0" borderId="99" xfId="0" applyFont="1" applyBorder="1" applyAlignment="1">
      <alignment horizontal="left" vertical="center" indent="1"/>
    </xf>
    <xf numFmtId="0" fontId="109" fillId="0" borderId="219" xfId="0" applyFont="1" applyBorder="1"/>
    <xf numFmtId="0" fontId="11" fillId="0" borderId="101" xfId="0" applyFont="1" applyBorder="1" applyAlignment="1">
      <alignment horizontal="right" vertical="center" indent="1"/>
    </xf>
    <xf numFmtId="164" fontId="11" fillId="0" borderId="70" xfId="0" applyNumberFormat="1" applyFont="1" applyBorder="1" applyAlignment="1">
      <alignment vertical="center" wrapText="1"/>
    </xf>
    <xf numFmtId="0" fontId="11" fillId="0" borderId="100" xfId="0" applyFont="1" applyBorder="1" applyAlignment="1">
      <alignment horizontal="left" vertical="center" indent="1"/>
    </xf>
    <xf numFmtId="0" fontId="11" fillId="0" borderId="102" xfId="0" applyFont="1" applyBorder="1" applyAlignment="1">
      <alignment horizontal="right" vertical="center" indent="1"/>
    </xf>
    <xf numFmtId="0" fontId="14" fillId="0" borderId="46" xfId="0" applyFont="1" applyBorder="1" applyAlignment="1">
      <alignment vertical="center"/>
    </xf>
    <xf numFmtId="0" fontId="14" fillId="0" borderId="46" xfId="0" applyFont="1" applyBorder="1" applyAlignment="1">
      <alignment horizontal="right" vertical="center" indent="1"/>
    </xf>
    <xf numFmtId="0" fontId="14" fillId="0" borderId="96" xfId="0" applyFont="1" applyBorder="1" applyAlignment="1">
      <alignment vertical="center"/>
    </xf>
    <xf numFmtId="0" fontId="66" fillId="0" borderId="207" xfId="0" applyFont="1" applyBorder="1" applyAlignment="1">
      <alignment horizontal="center" vertical="center"/>
    </xf>
    <xf numFmtId="0" fontId="66" fillId="0" borderId="208" xfId="0" applyFont="1" applyBorder="1" applyAlignment="1">
      <alignment horizontal="center" vertical="center"/>
    </xf>
    <xf numFmtId="0" fontId="14" fillId="0" borderId="1" xfId="0" applyFont="1" applyBorder="1" applyAlignment="1">
      <alignment horizontal="left" vertical="center"/>
    </xf>
    <xf numFmtId="0" fontId="14" fillId="7" borderId="1" xfId="0" applyFont="1" applyFill="1" applyBorder="1" applyAlignment="1">
      <alignment vertical="center"/>
    </xf>
    <xf numFmtId="167" fontId="4" fillId="36" borderId="38" xfId="0" applyNumberFormat="1" applyFont="1" applyFill="1" applyBorder="1" applyAlignment="1">
      <alignment horizontal="center" vertical="center"/>
    </xf>
    <xf numFmtId="167" fontId="14" fillId="11" borderId="34" xfId="0" applyNumberFormat="1" applyFont="1" applyFill="1" applyBorder="1" applyAlignment="1">
      <alignment horizontal="center" vertical="center"/>
    </xf>
    <xf numFmtId="0" fontId="11" fillId="7" borderId="5" xfId="0" applyFont="1" applyFill="1" applyBorder="1" applyAlignment="1">
      <alignment vertical="center"/>
    </xf>
    <xf numFmtId="0" fontId="74" fillId="7" borderId="86" xfId="0" applyFont="1" applyFill="1" applyBorder="1" applyAlignment="1">
      <alignment horizontal="center" vertical="center" wrapText="1"/>
    </xf>
    <xf numFmtId="0" fontId="74" fillId="7" borderId="83" xfId="0" applyFont="1" applyFill="1" applyBorder="1" applyAlignment="1">
      <alignment horizontal="center" vertical="center" wrapText="1"/>
    </xf>
    <xf numFmtId="0" fontId="14" fillId="7" borderId="80" xfId="0" applyFont="1" applyFill="1" applyBorder="1" applyAlignment="1">
      <alignment horizontal="right" vertical="center"/>
    </xf>
    <xf numFmtId="0" fontId="14" fillId="7" borderId="81" xfId="0" applyFont="1" applyFill="1" applyBorder="1" applyAlignment="1">
      <alignment horizontal="right" vertical="center"/>
    </xf>
    <xf numFmtId="164" fontId="11" fillId="0" borderId="228" xfId="0" applyNumberFormat="1" applyFont="1" applyBorder="1" applyAlignment="1">
      <alignment vertical="center" wrapText="1"/>
    </xf>
    <xf numFmtId="0" fontId="5" fillId="0" borderId="62" xfId="0" applyFont="1" applyBorder="1" applyAlignment="1">
      <alignment vertical="center"/>
    </xf>
    <xf numFmtId="0" fontId="4" fillId="0" borderId="72" xfId="0" applyFont="1" applyBorder="1" applyAlignment="1">
      <alignment vertical="center"/>
    </xf>
    <xf numFmtId="0" fontId="4" fillId="0" borderId="229" xfId="0" applyFont="1" applyBorder="1" applyAlignment="1">
      <alignment vertical="center"/>
    </xf>
    <xf numFmtId="0" fontId="4" fillId="0" borderId="90" xfId="0" applyFont="1" applyBorder="1" applyAlignment="1">
      <alignment vertical="center"/>
    </xf>
    <xf numFmtId="0" fontId="5" fillId="0" borderId="229" xfId="0" applyFont="1" applyBorder="1" applyAlignment="1">
      <alignment vertical="center"/>
    </xf>
    <xf numFmtId="0" fontId="4" fillId="0" borderId="79" xfId="0" applyFont="1" applyBorder="1" applyAlignment="1">
      <alignment vertical="center"/>
    </xf>
    <xf numFmtId="0" fontId="4" fillId="0" borderId="89" xfId="0" applyFont="1" applyBorder="1" applyAlignment="1">
      <alignment vertical="center"/>
    </xf>
    <xf numFmtId="0" fontId="5" fillId="0" borderId="230" xfId="0" applyFont="1" applyBorder="1" applyAlignment="1">
      <alignment vertical="center"/>
    </xf>
    <xf numFmtId="0" fontId="4" fillId="0" borderId="5" xfId="0" applyFont="1" applyBorder="1" applyAlignment="1">
      <alignment vertical="center"/>
    </xf>
    <xf numFmtId="0" fontId="5" fillId="7" borderId="62" xfId="0" applyFont="1" applyFill="1" applyBorder="1" applyAlignment="1">
      <alignment vertical="center"/>
    </xf>
    <xf numFmtId="0" fontId="6" fillId="0" borderId="79" xfId="0" applyFont="1" applyBorder="1"/>
    <xf numFmtId="0" fontId="0" fillId="0" borderId="79" xfId="0" applyBorder="1"/>
    <xf numFmtId="0" fontId="6" fillId="0" borderId="82" xfId="0" applyFont="1" applyBorder="1"/>
    <xf numFmtId="0" fontId="0" fillId="0" borderId="82" xfId="0" applyBorder="1"/>
    <xf numFmtId="0" fontId="14" fillId="21" borderId="71" xfId="0" applyFont="1" applyFill="1" applyBorder="1" applyAlignment="1">
      <alignment horizontal="center" vertical="center" wrapText="1"/>
    </xf>
    <xf numFmtId="164" fontId="14" fillId="37" borderId="231" xfId="0" applyNumberFormat="1" applyFont="1" applyFill="1" applyBorder="1" applyAlignment="1">
      <alignment horizontal="center" vertical="center" wrapText="1"/>
    </xf>
    <xf numFmtId="0" fontId="22" fillId="7" borderId="6" xfId="0" applyFont="1" applyFill="1" applyBorder="1"/>
    <xf numFmtId="164" fontId="22" fillId="7" borderId="6" xfId="0" applyNumberFormat="1" applyFont="1" applyFill="1" applyBorder="1"/>
    <xf numFmtId="0" fontId="22" fillId="7" borderId="6" xfId="0" applyFont="1" applyFill="1" applyBorder="1" applyAlignment="1">
      <alignment vertical="center"/>
    </xf>
    <xf numFmtId="0" fontId="114" fillId="0" borderId="0" xfId="0" applyFont="1"/>
    <xf numFmtId="0" fontId="22" fillId="0" borderId="21" xfId="0" applyFont="1" applyBorder="1" applyAlignment="1">
      <alignment horizontal="right" vertical="center"/>
    </xf>
    <xf numFmtId="0" fontId="105" fillId="15" borderId="71" xfId="3" applyFont="1" applyFill="1" applyAlignment="1">
      <alignment horizontal="left" vertical="center"/>
    </xf>
    <xf numFmtId="0" fontId="46" fillId="0" borderId="71" xfId="3" applyFont="1"/>
    <xf numFmtId="0" fontId="37" fillId="15" borderId="71" xfId="3" applyFont="1" applyFill="1" applyAlignment="1">
      <alignment horizontal="left" vertical="top" wrapText="1"/>
    </xf>
    <xf numFmtId="0" fontId="48" fillId="0" borderId="71" xfId="3"/>
    <xf numFmtId="0" fontId="37" fillId="15" borderId="71" xfId="3" quotePrefix="1" applyFont="1" applyFill="1" applyAlignment="1">
      <alignment horizontal="left" vertical="center" wrapText="1"/>
    </xf>
    <xf numFmtId="0" fontId="107" fillId="15" borderId="71" xfId="3" applyFont="1" applyFill="1" applyAlignment="1">
      <alignment horizontal="center" vertical="center" wrapText="1"/>
    </xf>
    <xf numFmtId="0" fontId="54" fillId="17" borderId="164" xfId="0" applyFont="1" applyFill="1" applyBorder="1" applyAlignment="1">
      <alignment horizontal="left" vertical="center" indent="1"/>
    </xf>
    <xf numFmtId="0" fontId="54" fillId="17" borderId="165" xfId="0" applyFont="1" applyFill="1" applyBorder="1" applyAlignment="1">
      <alignment horizontal="left" vertical="center" indent="1"/>
    </xf>
    <xf numFmtId="0" fontId="54" fillId="17" borderId="166" xfId="0" applyFont="1" applyFill="1" applyBorder="1" applyAlignment="1">
      <alignment horizontal="left" vertical="center" indent="1"/>
    </xf>
    <xf numFmtId="0" fontId="9" fillId="0" borderId="167" xfId="0" applyFont="1" applyBorder="1" applyAlignment="1">
      <alignment horizontal="left" vertical="top" wrapText="1" indent="1"/>
    </xf>
    <xf numFmtId="0" fontId="10" fillId="0" borderId="168" xfId="0" applyFont="1" applyBorder="1" applyAlignment="1">
      <alignment horizontal="left" indent="1"/>
    </xf>
    <xf numFmtId="0" fontId="92" fillId="0" borderId="91" xfId="0" applyFont="1" applyBorder="1" applyAlignment="1">
      <alignment horizontal="center" vertical="center"/>
    </xf>
    <xf numFmtId="0" fontId="92" fillId="0" borderId="86" xfId="0" applyFont="1" applyBorder="1" applyAlignment="1">
      <alignment horizontal="center" vertical="center"/>
    </xf>
    <xf numFmtId="0" fontId="90" fillId="24" borderId="90" xfId="0" applyFont="1" applyFill="1" applyBorder="1" applyAlignment="1">
      <alignment horizontal="left" vertical="center" indent="1"/>
    </xf>
    <xf numFmtId="0" fontId="90" fillId="24" borderId="80" xfId="0" applyFont="1" applyFill="1" applyBorder="1" applyAlignment="1">
      <alignment horizontal="left" vertical="center" indent="1"/>
    </xf>
    <xf numFmtId="0" fontId="92" fillId="6" borderId="90" xfId="0" applyFont="1" applyFill="1" applyBorder="1" applyAlignment="1">
      <alignment horizontal="left" vertical="center" indent="1"/>
    </xf>
    <xf numFmtId="0" fontId="92" fillId="6" borderId="80" xfId="0" applyFont="1" applyFill="1" applyBorder="1" applyAlignment="1">
      <alignment horizontal="left" vertical="center" indent="1"/>
    </xf>
    <xf numFmtId="0" fontId="92" fillId="6" borderId="163" xfId="0" applyFont="1" applyFill="1" applyBorder="1" applyAlignment="1">
      <alignment horizontal="left" vertical="center" indent="1"/>
    </xf>
    <xf numFmtId="0" fontId="92" fillId="0" borderId="89" xfId="0" applyFont="1" applyBorder="1" applyAlignment="1">
      <alignment horizontal="center" vertical="center"/>
    </xf>
    <xf numFmtId="0" fontId="92" fillId="0" borderId="71" xfId="0" applyFont="1" applyBorder="1" applyAlignment="1">
      <alignment horizontal="center" vertical="center"/>
    </xf>
    <xf numFmtId="0" fontId="9" fillId="0" borderId="169" xfId="0" applyFont="1" applyBorder="1" applyAlignment="1">
      <alignment horizontal="left" vertical="top"/>
    </xf>
    <xf numFmtId="0" fontId="10" fillId="0" borderId="169" xfId="0" applyFont="1" applyBorder="1"/>
    <xf numFmtId="0" fontId="42" fillId="15" borderId="71" xfId="0" applyFont="1" applyFill="1" applyBorder="1" applyAlignment="1">
      <alignment horizontal="center" vertical="center"/>
    </xf>
    <xf numFmtId="0" fontId="21" fillId="7" borderId="14" xfId="0" applyFont="1" applyFill="1" applyBorder="1" applyAlignment="1">
      <alignment horizontal="center" vertical="center"/>
    </xf>
    <xf numFmtId="0" fontId="10" fillId="0" borderId="15" xfId="0" applyFont="1" applyBorder="1"/>
    <xf numFmtId="0" fontId="10" fillId="0" borderId="16" xfId="0" applyFont="1" applyBorder="1"/>
    <xf numFmtId="0" fontId="96" fillId="15" borderId="71" xfId="0" applyFont="1" applyFill="1" applyBorder="1" applyAlignment="1">
      <alignment horizontal="center" vertical="center"/>
    </xf>
    <xf numFmtId="165" fontId="21" fillId="28" borderId="71" xfId="0" applyNumberFormat="1" applyFont="1" applyFill="1" applyBorder="1" applyAlignment="1">
      <alignment horizontal="center" vertical="center"/>
    </xf>
    <xf numFmtId="0" fontId="14" fillId="30" borderId="17" xfId="0" applyFont="1" applyFill="1" applyBorder="1" applyAlignment="1" applyProtection="1">
      <alignment horizontal="left" vertical="center" wrapText="1"/>
      <protection locked="0"/>
    </xf>
    <xf numFmtId="0" fontId="10" fillId="28" borderId="18" xfId="0" applyFont="1" applyFill="1" applyBorder="1" applyProtection="1">
      <protection locked="0"/>
    </xf>
    <xf numFmtId="0" fontId="10" fillId="28" borderId="19" xfId="0" applyFont="1" applyFill="1" applyBorder="1" applyProtection="1">
      <protection locked="0"/>
    </xf>
    <xf numFmtId="0" fontId="98" fillId="30" borderId="198" xfId="0" applyFont="1" applyFill="1" applyBorder="1" applyAlignment="1" applyProtection="1">
      <alignment horizontal="center" vertical="center"/>
      <protection locked="0"/>
    </xf>
    <xf numFmtId="0" fontId="100" fillId="28" borderId="198" xfId="0" applyFont="1" applyFill="1" applyBorder="1" applyProtection="1">
      <protection locked="0"/>
    </xf>
    <xf numFmtId="0" fontId="11" fillId="7" borderId="14" xfId="0" applyFont="1" applyFill="1" applyBorder="1" applyAlignment="1">
      <alignment horizontal="right" vertical="center" wrapText="1"/>
    </xf>
    <xf numFmtId="0" fontId="14" fillId="27" borderId="198" xfId="0" applyFont="1" applyFill="1" applyBorder="1" applyAlignment="1" applyProtection="1">
      <alignment horizontal="left" vertical="center" wrapText="1"/>
      <protection locked="0"/>
    </xf>
    <xf numFmtId="0" fontId="10" fillId="28" borderId="198" xfId="0" applyFont="1" applyFill="1" applyBorder="1" applyProtection="1">
      <protection locked="0"/>
    </xf>
    <xf numFmtId="165" fontId="21" fillId="27" borderId="71" xfId="0" applyNumberFormat="1" applyFont="1" applyFill="1" applyBorder="1" applyAlignment="1" applyProtection="1">
      <alignment horizontal="center" vertical="center"/>
      <protection locked="0"/>
    </xf>
    <xf numFmtId="0" fontId="46" fillId="0" borderId="71" xfId="0" applyFont="1" applyBorder="1"/>
    <xf numFmtId="0" fontId="98" fillId="29" borderId="111" xfId="0" applyFont="1" applyFill="1" applyBorder="1" applyAlignment="1" applyProtection="1">
      <alignment horizontal="center" vertical="center"/>
      <protection locked="0"/>
    </xf>
    <xf numFmtId="49" fontId="115" fillId="9" borderId="57" xfId="0" applyNumberFormat="1" applyFont="1" applyFill="1" applyBorder="1" applyAlignment="1" applyProtection="1">
      <alignment horizontal="center" vertical="center"/>
      <protection locked="0"/>
    </xf>
    <xf numFmtId="0" fontId="11" fillId="28" borderId="70" xfId="0" applyFont="1" applyFill="1" applyBorder="1" applyAlignment="1" applyProtection="1">
      <alignment horizontal="center" vertical="center"/>
      <protection locked="0"/>
    </xf>
    <xf numFmtId="0" fontId="16" fillId="7" borderId="14" xfId="0" applyFont="1" applyFill="1" applyBorder="1" applyAlignment="1">
      <alignment horizontal="left"/>
    </xf>
    <xf numFmtId="0" fontId="98" fillId="15" borderId="71" xfId="0" applyFont="1" applyFill="1" applyBorder="1" applyAlignment="1">
      <alignment horizontal="left"/>
    </xf>
    <xf numFmtId="0" fontId="108" fillId="11" borderId="113" xfId="0" applyFont="1" applyFill="1" applyBorder="1" applyAlignment="1">
      <alignment horizontal="left" vertical="center" indent="1"/>
    </xf>
    <xf numFmtId="0" fontId="14" fillId="7" borderId="113" xfId="0" applyFont="1" applyFill="1" applyBorder="1" applyAlignment="1">
      <alignment horizontal="right" vertical="center"/>
    </xf>
    <xf numFmtId="0" fontId="108" fillId="11" borderId="111" xfId="0" applyFont="1" applyFill="1" applyBorder="1" applyAlignment="1">
      <alignment horizontal="left" vertical="center" indent="1"/>
    </xf>
    <xf numFmtId="0" fontId="108" fillId="11" borderId="97" xfId="0" applyFont="1" applyFill="1" applyBorder="1" applyAlignment="1">
      <alignment horizontal="left" vertical="center" indent="1"/>
    </xf>
    <xf numFmtId="0" fontId="14" fillId="7" borderId="111" xfId="0" applyFont="1" applyFill="1" applyBorder="1" applyAlignment="1">
      <alignment horizontal="right" vertical="center"/>
    </xf>
    <xf numFmtId="0" fontId="14" fillId="7" borderId="198" xfId="0" applyFont="1" applyFill="1" applyBorder="1" applyAlignment="1">
      <alignment horizontal="right" vertical="center"/>
    </xf>
    <xf numFmtId="0" fontId="84" fillId="34" borderId="62" xfId="0" applyFont="1" applyFill="1" applyBorder="1" applyAlignment="1">
      <alignment horizontal="center" vertical="top" wrapText="1"/>
    </xf>
    <xf numFmtId="0" fontId="84" fillId="34" borderId="41" xfId="0" applyFont="1" applyFill="1" applyBorder="1" applyAlignment="1">
      <alignment horizontal="center" vertical="top" wrapText="1"/>
    </xf>
    <xf numFmtId="0" fontId="84" fillId="34" borderId="197" xfId="0" applyFont="1" applyFill="1" applyBorder="1" applyAlignment="1">
      <alignment horizontal="center" vertical="top" wrapText="1"/>
    </xf>
    <xf numFmtId="0" fontId="84" fillId="34" borderId="92" xfId="0" applyFont="1" applyFill="1" applyBorder="1" applyAlignment="1">
      <alignment horizontal="center" vertical="top" wrapText="1"/>
    </xf>
    <xf numFmtId="0" fontId="84" fillId="34" borderId="62" xfId="0" applyFont="1" applyFill="1" applyBorder="1" applyAlignment="1">
      <alignment horizontal="center" vertical="center" wrapText="1"/>
    </xf>
    <xf numFmtId="0" fontId="84" fillId="34" borderId="41" xfId="0" applyFont="1" applyFill="1" applyBorder="1" applyAlignment="1">
      <alignment horizontal="center" vertical="center" wrapText="1"/>
    </xf>
    <xf numFmtId="0" fontId="84" fillId="34" borderId="11" xfId="0" applyFont="1" applyFill="1" applyBorder="1" applyAlignment="1">
      <alignment horizontal="center" vertical="center" wrapText="1"/>
    </xf>
    <xf numFmtId="0" fontId="84" fillId="34" borderId="38" xfId="0" applyFont="1" applyFill="1" applyBorder="1" applyAlignment="1">
      <alignment horizontal="center" vertical="center" wrapText="1"/>
    </xf>
    <xf numFmtId="0" fontId="84" fillId="34" borderId="73" xfId="0" applyFont="1" applyFill="1" applyBorder="1" applyAlignment="1">
      <alignment horizontal="center" vertical="center" wrapText="1"/>
    </xf>
    <xf numFmtId="0" fontId="84" fillId="34" borderId="64" xfId="0" applyFont="1" applyFill="1" applyBorder="1" applyAlignment="1">
      <alignment horizontal="center" vertical="center" wrapText="1"/>
    </xf>
    <xf numFmtId="0" fontId="14" fillId="11" borderId="198" xfId="0" applyFont="1" applyFill="1" applyBorder="1" applyAlignment="1">
      <alignment horizontal="left" vertical="center" indent="1"/>
    </xf>
    <xf numFmtId="0" fontId="110" fillId="0" borderId="198" xfId="0" applyFont="1" applyBorder="1" applyAlignment="1">
      <alignment horizontal="left" indent="1"/>
    </xf>
    <xf numFmtId="166" fontId="21" fillId="7" borderId="29" xfId="0" applyNumberFormat="1" applyFont="1" applyFill="1" applyBorder="1" applyAlignment="1">
      <alignment horizontal="center" vertical="center"/>
    </xf>
    <xf numFmtId="166" fontId="21" fillId="7" borderId="30" xfId="0" applyNumberFormat="1" applyFont="1" applyFill="1" applyBorder="1" applyAlignment="1">
      <alignment horizontal="center" vertical="center"/>
    </xf>
    <xf numFmtId="0" fontId="10" fillId="0" borderId="30" xfId="0" applyFont="1" applyBorder="1"/>
    <xf numFmtId="0" fontId="93" fillId="0" borderId="37" xfId="0" applyFont="1" applyBorder="1" applyAlignment="1">
      <alignment horizontal="center" vertical="center" wrapText="1"/>
    </xf>
    <xf numFmtId="0" fontId="90" fillId="0" borderId="39" xfId="0" applyFont="1" applyBorder="1"/>
    <xf numFmtId="0" fontId="93" fillId="34" borderId="12" xfId="0" applyFont="1" applyFill="1" applyBorder="1" applyAlignment="1">
      <alignment horizontal="center" vertical="center" wrapText="1"/>
    </xf>
    <xf numFmtId="0" fontId="93" fillId="34" borderId="51" xfId="0" applyFont="1" applyFill="1" applyBorder="1" applyAlignment="1">
      <alignment horizontal="center" vertical="center" wrapText="1"/>
    </xf>
    <xf numFmtId="0" fontId="93" fillId="34" borderId="12" xfId="0" applyFont="1" applyFill="1" applyBorder="1" applyAlignment="1">
      <alignment horizontal="center" vertical="center"/>
    </xf>
    <xf numFmtId="0" fontId="90" fillId="34" borderId="13" xfId="0" applyFont="1" applyFill="1" applyBorder="1"/>
    <xf numFmtId="0" fontId="14" fillId="16" borderId="220" xfId="0" applyFont="1" applyFill="1" applyBorder="1" applyAlignment="1">
      <alignment horizontal="center" vertical="center"/>
    </xf>
    <xf numFmtId="0" fontId="14" fillId="16" borderId="221" xfId="0" applyFont="1" applyFill="1" applyBorder="1" applyAlignment="1">
      <alignment horizontal="center" vertical="center"/>
    </xf>
    <xf numFmtId="0" fontId="14" fillId="16" borderId="222" xfId="0" applyFont="1" applyFill="1" applyBorder="1" applyAlignment="1">
      <alignment horizontal="center" vertical="center"/>
    </xf>
    <xf numFmtId="0" fontId="14" fillId="0" borderId="35" xfId="0" applyFont="1" applyBorder="1" applyAlignment="1">
      <alignment horizontal="left" vertical="center" indent="1"/>
    </xf>
    <xf numFmtId="0" fontId="14" fillId="0" borderId="78" xfId="0" applyFont="1" applyBorder="1" applyAlignment="1">
      <alignment horizontal="left" vertical="center" indent="1"/>
    </xf>
    <xf numFmtId="0" fontId="14" fillId="0" borderId="31" xfId="0" applyFont="1" applyBorder="1" applyAlignment="1">
      <alignment horizontal="left" vertical="center" indent="1"/>
    </xf>
    <xf numFmtId="0" fontId="53" fillId="0" borderId="11" xfId="0" applyFont="1" applyBorder="1" applyAlignment="1">
      <alignment horizontal="left" vertical="center"/>
    </xf>
    <xf numFmtId="0" fontId="53" fillId="0" borderId="71" xfId="0" applyFont="1" applyBorder="1" applyAlignment="1">
      <alignment horizontal="left" vertical="center"/>
    </xf>
    <xf numFmtId="0" fontId="53" fillId="0" borderId="87" xfId="0" applyFont="1" applyBorder="1" applyAlignment="1">
      <alignment horizontal="left" vertical="center"/>
    </xf>
    <xf numFmtId="0" fontId="5" fillId="0" borderId="220" xfId="0" applyFont="1" applyBorder="1" applyAlignment="1">
      <alignment vertical="center"/>
    </xf>
    <xf numFmtId="0" fontId="5" fillId="0" borderId="222" xfId="0" applyFont="1" applyBorder="1" applyAlignment="1">
      <alignment vertical="center"/>
    </xf>
    <xf numFmtId="164" fontId="5" fillId="0" borderId="199" xfId="0" applyNumberFormat="1" applyFont="1" applyBorder="1" applyAlignment="1">
      <alignment horizontal="center" vertical="center"/>
    </xf>
    <xf numFmtId="164" fontId="5" fillId="0" borderId="136" xfId="0" applyNumberFormat="1" applyFont="1" applyBorder="1" applyAlignment="1">
      <alignment horizontal="center" vertical="center"/>
    </xf>
    <xf numFmtId="164" fontId="5" fillId="0" borderId="137" xfId="0" applyNumberFormat="1" applyFont="1" applyBorder="1" applyAlignment="1">
      <alignment horizontal="center" vertical="center"/>
    </xf>
    <xf numFmtId="164" fontId="5" fillId="0" borderId="93" xfId="0" applyNumberFormat="1" applyFont="1" applyBorder="1" applyAlignment="1">
      <alignment horizontal="center" vertical="center"/>
    </xf>
    <xf numFmtId="164" fontId="5" fillId="0" borderId="111" xfId="0" applyNumberFormat="1" applyFont="1" applyBorder="1" applyAlignment="1">
      <alignment horizontal="center" vertical="center"/>
    </xf>
    <xf numFmtId="164" fontId="5" fillId="0" borderId="94" xfId="0" applyNumberFormat="1" applyFont="1" applyBorder="1" applyAlignment="1">
      <alignment horizontal="center" vertical="center"/>
    </xf>
    <xf numFmtId="164" fontId="14" fillId="8" borderId="209" xfId="0" applyNumberFormat="1" applyFont="1" applyFill="1" applyBorder="1" applyAlignment="1">
      <alignment horizontal="center" vertical="center"/>
    </xf>
    <xf numFmtId="164" fontId="14" fillId="8" borderId="218" xfId="0" applyNumberFormat="1" applyFont="1" applyFill="1" applyBorder="1" applyAlignment="1">
      <alignment horizontal="center" vertical="center"/>
    </xf>
    <xf numFmtId="164" fontId="14" fillId="8" borderId="212" xfId="0" applyNumberFormat="1" applyFont="1" applyFill="1" applyBorder="1" applyAlignment="1">
      <alignment horizontal="center" vertical="center"/>
    </xf>
    <xf numFmtId="0" fontId="5" fillId="0" borderId="39" xfId="0" applyFont="1" applyBorder="1" applyAlignment="1">
      <alignment vertical="center"/>
    </xf>
    <xf numFmtId="0" fontId="5" fillId="0" borderId="43" xfId="0" applyFont="1" applyBorder="1" applyAlignment="1">
      <alignment vertical="center"/>
    </xf>
    <xf numFmtId="0" fontId="94" fillId="34" borderId="37" xfId="0" applyFont="1" applyFill="1" applyBorder="1" applyAlignment="1">
      <alignment horizontal="center" vertical="center"/>
    </xf>
    <xf numFmtId="0" fontId="90" fillId="34" borderId="40" xfId="0" applyFont="1" applyFill="1" applyBorder="1"/>
    <xf numFmtId="0" fontId="90" fillId="34" borderId="41" xfId="0" applyFont="1" applyFill="1" applyBorder="1"/>
    <xf numFmtId="0" fontId="86" fillId="34" borderId="69" xfId="0" applyFont="1" applyFill="1" applyBorder="1" applyAlignment="1">
      <alignment horizontal="center" vertical="center" wrapText="1"/>
    </xf>
    <xf numFmtId="0" fontId="86" fillId="34" borderId="41" xfId="0" applyFont="1" applyFill="1" applyBorder="1" applyAlignment="1">
      <alignment horizontal="center" vertical="center" wrapText="1"/>
    </xf>
    <xf numFmtId="0" fontId="86" fillId="34" borderId="86" xfId="0" applyFont="1" applyFill="1" applyBorder="1" applyAlignment="1">
      <alignment horizontal="center" vertical="center" wrapText="1"/>
    </xf>
    <xf numFmtId="0" fontId="86" fillId="34" borderId="92" xfId="0" applyFont="1" applyFill="1" applyBorder="1" applyAlignment="1">
      <alignment horizontal="center" vertical="center" wrapText="1"/>
    </xf>
    <xf numFmtId="0" fontId="84" fillId="35" borderId="62" xfId="0" applyFont="1" applyFill="1" applyBorder="1" applyAlignment="1">
      <alignment horizontal="center" vertical="center" wrapText="1"/>
    </xf>
    <xf numFmtId="0" fontId="84" fillId="35" borderId="11" xfId="0" applyFont="1" applyFill="1" applyBorder="1" applyAlignment="1">
      <alignment horizontal="center" vertical="center" wrapText="1"/>
    </xf>
    <xf numFmtId="0" fontId="84" fillId="35" borderId="73" xfId="0" applyFont="1" applyFill="1" applyBorder="1" applyAlignment="1">
      <alignment horizontal="center" vertical="center" wrapText="1"/>
    </xf>
    <xf numFmtId="0" fontId="4" fillId="11" borderId="33" xfId="0" applyFont="1" applyFill="1" applyBorder="1" applyAlignment="1">
      <alignment horizontal="center" vertical="center"/>
    </xf>
    <xf numFmtId="0" fontId="4" fillId="11" borderId="70" xfId="0" applyFont="1" applyFill="1" applyBorder="1" applyAlignment="1">
      <alignment horizontal="center" vertical="center"/>
    </xf>
    <xf numFmtId="0" fontId="10" fillId="0" borderId="20" xfId="0" applyFont="1" applyBorder="1"/>
    <xf numFmtId="0" fontId="84" fillId="8" borderId="201" xfId="0" applyFont="1" applyFill="1" applyBorder="1" applyAlignment="1">
      <alignment horizontal="center" vertical="center"/>
    </xf>
    <xf numFmtId="0" fontId="85" fillId="0" borderId="55" xfId="0" applyFont="1" applyBorder="1"/>
    <xf numFmtId="0" fontId="85" fillId="0" borderId="202" xfId="0" applyFont="1" applyBorder="1"/>
    <xf numFmtId="167" fontId="14" fillId="11" borderId="42" xfId="0" applyNumberFormat="1" applyFont="1" applyFill="1" applyBorder="1" applyAlignment="1">
      <alignment horizontal="center" vertical="center"/>
    </xf>
    <xf numFmtId="167" fontId="14" fillId="11" borderId="70" xfId="0" applyNumberFormat="1" applyFont="1" applyFill="1" applyBorder="1" applyAlignment="1">
      <alignment horizontal="center" vertical="center"/>
    </xf>
    <xf numFmtId="167" fontId="14" fillId="11" borderId="74" xfId="0" applyNumberFormat="1" applyFont="1" applyFill="1" applyBorder="1" applyAlignment="1">
      <alignment horizontal="center" vertical="center"/>
    </xf>
    <xf numFmtId="0" fontId="93" fillId="34" borderId="10" xfId="0" applyFont="1" applyFill="1" applyBorder="1" applyAlignment="1">
      <alignment horizontal="center" vertical="center"/>
    </xf>
    <xf numFmtId="164" fontId="5" fillId="0" borderId="97" xfId="0" applyNumberFormat="1" applyFont="1" applyBorder="1" applyAlignment="1">
      <alignment horizontal="center" vertical="center"/>
    </xf>
    <xf numFmtId="0" fontId="14" fillId="0" borderId="35" xfId="0" applyFont="1" applyBorder="1" applyAlignment="1">
      <alignment horizontal="left" vertical="center" wrapText="1" indent="1"/>
    </xf>
    <xf numFmtId="0" fontId="14" fillId="0" borderId="78" xfId="0" applyFont="1" applyBorder="1" applyAlignment="1">
      <alignment horizontal="left" vertical="center" wrapText="1" indent="1"/>
    </xf>
    <xf numFmtId="0" fontId="14" fillId="0" borderId="31" xfId="0" applyFont="1" applyBorder="1" applyAlignment="1">
      <alignment horizontal="left" vertical="center" wrapText="1" indent="1"/>
    </xf>
    <xf numFmtId="0" fontId="113" fillId="0" borderId="98" xfId="0" applyFont="1" applyBorder="1" applyAlignment="1">
      <alignment horizontal="left" vertical="center" indent="1"/>
    </xf>
    <xf numFmtId="0" fontId="113" fillId="0" borderId="80" xfId="0" applyFont="1" applyBorder="1" applyAlignment="1">
      <alignment horizontal="left" vertical="center" indent="1"/>
    </xf>
    <xf numFmtId="0" fontId="113" fillId="0" borderId="81" xfId="0" applyFont="1" applyBorder="1" applyAlignment="1">
      <alignment horizontal="left" vertical="center" indent="1"/>
    </xf>
    <xf numFmtId="164" fontId="14" fillId="8" borderId="209" xfId="0" applyNumberFormat="1" applyFont="1" applyFill="1" applyBorder="1" applyAlignment="1">
      <alignment horizontal="center" vertical="center" wrapText="1"/>
    </xf>
    <xf numFmtId="164" fontId="14" fillId="8" borderId="210" xfId="0" applyNumberFormat="1" applyFont="1" applyFill="1" applyBorder="1" applyAlignment="1">
      <alignment horizontal="center" vertical="center" wrapText="1"/>
    </xf>
    <xf numFmtId="0" fontId="14" fillId="7" borderId="17" xfId="0" applyFont="1" applyFill="1" applyBorder="1" applyAlignment="1">
      <alignment horizontal="left" vertical="center"/>
    </xf>
    <xf numFmtId="0" fontId="14" fillId="7" borderId="57" xfId="0" applyFont="1" applyFill="1" applyBorder="1" applyAlignment="1">
      <alignment horizontal="left" vertical="center"/>
    </xf>
    <xf numFmtId="0" fontId="10" fillId="0" borderId="19" xfId="0" applyFont="1" applyBorder="1"/>
    <xf numFmtId="0" fontId="0" fillId="0" borderId="0" xfId="0"/>
    <xf numFmtId="0" fontId="14" fillId="7" borderId="47" xfId="0" applyFont="1" applyFill="1" applyBorder="1" applyAlignment="1">
      <alignment horizontal="left" vertical="center" wrapText="1"/>
    </xf>
    <xf numFmtId="0" fontId="10" fillId="0" borderId="48" xfId="0" applyFont="1" applyBorder="1"/>
    <xf numFmtId="0" fontId="10" fillId="0" borderId="85" xfId="0" applyFont="1" applyBorder="1"/>
    <xf numFmtId="0" fontId="10" fillId="0" borderId="49" xfId="0" applyFont="1" applyBorder="1"/>
    <xf numFmtId="0" fontId="10" fillId="0" borderId="18" xfId="0" applyFont="1" applyBorder="1"/>
    <xf numFmtId="0" fontId="14" fillId="7" borderId="14" xfId="0" applyFont="1" applyFill="1" applyBorder="1" applyAlignment="1">
      <alignment horizontal="center" vertical="center"/>
    </xf>
    <xf numFmtId="0" fontId="10" fillId="0" borderId="71" xfId="0" applyFont="1" applyBorder="1"/>
    <xf numFmtId="166" fontId="14" fillId="7" borderId="14" xfId="0" applyNumberFormat="1" applyFont="1" applyFill="1" applyBorder="1" applyAlignment="1">
      <alignment horizontal="center" vertical="center"/>
    </xf>
    <xf numFmtId="0" fontId="33" fillId="7" borderId="14" xfId="0" applyFont="1" applyFill="1" applyBorder="1" applyAlignment="1">
      <alignment horizontal="center" vertical="center"/>
    </xf>
    <xf numFmtId="0" fontId="14" fillId="7" borderId="52" xfId="0" applyFont="1" applyFill="1" applyBorder="1" applyAlignment="1">
      <alignment horizontal="center" vertical="center" wrapText="1"/>
    </xf>
    <xf numFmtId="0" fontId="14" fillId="7" borderId="55" xfId="0" applyFont="1" applyFill="1" applyBorder="1" applyAlignment="1">
      <alignment horizontal="center" vertical="center" wrapText="1"/>
    </xf>
    <xf numFmtId="0" fontId="10" fillId="0" borderId="53" xfId="0" applyFont="1" applyBorder="1"/>
    <xf numFmtId="0" fontId="10" fillId="0" borderId="55" xfId="0" applyFont="1" applyBorder="1"/>
    <xf numFmtId="0" fontId="10" fillId="0" borderId="54" xfId="0" applyFont="1" applyBorder="1"/>
    <xf numFmtId="0" fontId="11" fillId="7" borderId="56" xfId="0" applyFont="1" applyFill="1" applyBorder="1" applyAlignment="1">
      <alignment horizontal="center" vertical="center"/>
    </xf>
    <xf numFmtId="0" fontId="10" fillId="0" borderId="57" xfId="0" applyFont="1" applyBorder="1"/>
    <xf numFmtId="0" fontId="11" fillId="7" borderId="56" xfId="0" applyFont="1" applyFill="1" applyBorder="1" applyAlignment="1">
      <alignment horizontal="center" vertical="center" wrapText="1"/>
    </xf>
    <xf numFmtId="10" fontId="11" fillId="7" borderId="56" xfId="0" applyNumberFormat="1" applyFont="1" applyFill="1" applyBorder="1" applyAlignment="1">
      <alignment horizontal="center" vertical="center" wrapText="1"/>
    </xf>
    <xf numFmtId="0" fontId="11" fillId="7" borderId="71" xfId="0" applyFont="1" applyFill="1" applyBorder="1" applyAlignment="1">
      <alignment horizontal="center" wrapText="1"/>
    </xf>
    <xf numFmtId="0" fontId="11" fillId="7" borderId="6" xfId="0" applyFont="1" applyFill="1" applyBorder="1" applyAlignment="1">
      <alignment vertical="center"/>
    </xf>
    <xf numFmtId="0" fontId="14" fillId="7" borderId="6" xfId="0" applyFont="1" applyFill="1" applyBorder="1" applyAlignment="1">
      <alignment vertical="center"/>
    </xf>
    <xf numFmtId="0" fontId="14" fillId="7" borderId="6" xfId="0" applyFont="1" applyFill="1" applyBorder="1" applyAlignment="1">
      <alignment horizontal="left" vertical="center" indent="1"/>
    </xf>
    <xf numFmtId="0" fontId="14" fillId="11" borderId="57" xfId="0" applyFont="1" applyFill="1" applyBorder="1" applyAlignment="1">
      <alignment horizontal="center" vertical="center"/>
    </xf>
    <xf numFmtId="0" fontId="4" fillId="7" borderId="111" xfId="0" applyFont="1" applyFill="1" applyBorder="1" applyAlignment="1">
      <alignment horizontal="right" vertical="center"/>
    </xf>
    <xf numFmtId="0" fontId="14" fillId="7" borderId="71" xfId="0" applyFont="1" applyFill="1" applyBorder="1" applyAlignment="1">
      <alignment horizontal="center" vertical="center"/>
    </xf>
    <xf numFmtId="0" fontId="14" fillId="11" borderId="111" xfId="0" applyFont="1" applyFill="1" applyBorder="1" applyAlignment="1">
      <alignment horizontal="center" vertical="center"/>
    </xf>
    <xf numFmtId="0" fontId="14" fillId="11" borderId="226" xfId="0" applyFont="1" applyFill="1" applyBorder="1" applyAlignment="1">
      <alignment horizontal="left" vertical="center" wrapText="1"/>
    </xf>
    <xf numFmtId="0" fontId="14" fillId="11" borderId="111" xfId="0" applyFont="1" applyFill="1" applyBorder="1" applyAlignment="1">
      <alignment horizontal="left" vertical="center"/>
    </xf>
    <xf numFmtId="0" fontId="14" fillId="25" borderId="71" xfId="0" applyFont="1" applyFill="1" applyBorder="1" applyAlignment="1">
      <alignment horizontal="center" vertical="center" wrapText="1"/>
    </xf>
    <xf numFmtId="0" fontId="14" fillId="25" borderId="57" xfId="0" applyFont="1" applyFill="1" applyBorder="1" applyAlignment="1">
      <alignment horizontal="center" vertical="center" wrapText="1"/>
    </xf>
    <xf numFmtId="0" fontId="11" fillId="26" borderId="56" xfId="0" applyFont="1" applyFill="1" applyBorder="1" applyAlignment="1">
      <alignment horizontal="center" vertical="center"/>
    </xf>
    <xf numFmtId="0" fontId="10" fillId="19" borderId="57" xfId="0" applyFont="1" applyFill="1" applyBorder="1"/>
    <xf numFmtId="0" fontId="14" fillId="7" borderId="59" xfId="0" applyFont="1" applyFill="1" applyBorder="1" applyAlignment="1">
      <alignment horizontal="center" vertical="center" wrapText="1"/>
    </xf>
    <xf numFmtId="0" fontId="14" fillId="7" borderId="72" xfId="0" applyFont="1" applyFill="1" applyBorder="1" applyAlignment="1">
      <alignment horizontal="center" vertical="center" wrapText="1"/>
    </xf>
    <xf numFmtId="0" fontId="10" fillId="0" borderId="60" xfId="0" applyFont="1" applyBorder="1"/>
    <xf numFmtId="0" fontId="10" fillId="0" borderId="72" xfId="0" applyFont="1" applyBorder="1"/>
    <xf numFmtId="0" fontId="10" fillId="0" borderId="61" xfId="0" applyFont="1" applyBorder="1"/>
    <xf numFmtId="0" fontId="102" fillId="7" borderId="71" xfId="0" applyFont="1" applyFill="1" applyBorder="1" applyAlignment="1">
      <alignment vertical="center" wrapText="1"/>
    </xf>
    <xf numFmtId="0" fontId="11" fillId="7" borderId="71" xfId="0" applyFont="1" applyFill="1" applyBorder="1" applyAlignment="1">
      <alignment vertical="center"/>
    </xf>
    <xf numFmtId="0" fontId="1" fillId="0" borderId="11" xfId="0" applyFont="1" applyBorder="1" applyAlignment="1">
      <alignment vertical="center"/>
    </xf>
    <xf numFmtId="0" fontId="1" fillId="0" borderId="71" xfId="0" applyFont="1" applyBorder="1" applyAlignment="1">
      <alignment vertical="center"/>
    </xf>
    <xf numFmtId="0" fontId="11" fillId="7" borderId="71" xfId="0" applyFont="1" applyFill="1" applyBorder="1" applyAlignment="1">
      <alignment horizontal="left" vertical="center"/>
    </xf>
    <xf numFmtId="0" fontId="14" fillId="0" borderId="11" xfId="0" applyFont="1" applyBorder="1"/>
    <xf numFmtId="0" fontId="14" fillId="0" borderId="71" xfId="0" applyFont="1" applyBorder="1"/>
    <xf numFmtId="0" fontId="14" fillId="0" borderId="11" xfId="0" applyFont="1" applyBorder="1" applyAlignment="1">
      <alignment horizontal="left" vertical="center"/>
    </xf>
    <xf numFmtId="0" fontId="14" fillId="0" borderId="71" xfId="0" applyFont="1" applyBorder="1" applyAlignment="1">
      <alignment horizontal="left" vertical="center"/>
    </xf>
    <xf numFmtId="0" fontId="41" fillId="31" borderId="6" xfId="0" applyFont="1" applyFill="1" applyBorder="1" applyAlignment="1">
      <alignment horizontal="left" vertical="center"/>
    </xf>
    <xf numFmtId="0" fontId="11" fillId="31" borderId="6" xfId="0" applyFont="1" applyFill="1" applyBorder="1" applyAlignment="1">
      <alignment vertical="center"/>
    </xf>
    <xf numFmtId="0" fontId="11" fillId="7" borderId="11" xfId="0" applyFont="1" applyFill="1" applyBorder="1" applyAlignment="1">
      <alignment horizontal="left" vertical="center"/>
    </xf>
    <xf numFmtId="0" fontId="104" fillId="7" borderId="71" xfId="0" applyFont="1" applyFill="1" applyBorder="1" applyAlignment="1">
      <alignment vertical="center" wrapText="1"/>
    </xf>
    <xf numFmtId="0" fontId="14" fillId="7" borderId="110" xfId="0" applyFont="1" applyFill="1" applyBorder="1" applyAlignment="1">
      <alignment horizontal="right" vertical="center"/>
    </xf>
    <xf numFmtId="0" fontId="14" fillId="7" borderId="94" xfId="0" applyFont="1" applyFill="1" applyBorder="1" applyAlignment="1">
      <alignment horizontal="right" vertical="center"/>
    </xf>
    <xf numFmtId="0" fontId="74" fillId="7" borderId="111" xfId="0" applyFont="1" applyFill="1" applyBorder="1" applyAlignment="1">
      <alignment horizontal="right" vertical="center"/>
    </xf>
    <xf numFmtId="0" fontId="19" fillId="0" borderId="5" xfId="0" applyFont="1" applyBorder="1" applyAlignment="1">
      <alignment horizontal="center"/>
    </xf>
    <xf numFmtId="0" fontId="5" fillId="0" borderId="110" xfId="0" applyFont="1" applyBorder="1" applyAlignment="1">
      <alignment horizontal="left" vertical="center"/>
    </xf>
    <xf numFmtId="0" fontId="5" fillId="0" borderId="111" xfId="0" applyFont="1" applyBorder="1" applyAlignment="1">
      <alignment horizontal="left" vertical="center"/>
    </xf>
    <xf numFmtId="0" fontId="5" fillId="0" borderId="94" xfId="0" applyFont="1" applyBorder="1" applyAlignment="1">
      <alignment horizontal="left" vertical="center"/>
    </xf>
    <xf numFmtId="0" fontId="5" fillId="0" borderId="112" xfId="0" applyFont="1" applyBorder="1" applyAlignment="1">
      <alignment horizontal="left" vertical="center"/>
    </xf>
    <xf numFmtId="0" fontId="5" fillId="0" borderId="113" xfId="0" applyFont="1" applyBorder="1" applyAlignment="1">
      <alignment horizontal="left" vertical="center"/>
    </xf>
    <xf numFmtId="0" fontId="5" fillId="0" borderId="135" xfId="0" applyFont="1" applyBorder="1" applyAlignment="1">
      <alignment horizontal="left" vertical="center"/>
    </xf>
    <xf numFmtId="0" fontId="5" fillId="0" borderId="136" xfId="0" applyFont="1" applyBorder="1" applyAlignment="1">
      <alignment horizontal="left" vertical="center"/>
    </xf>
    <xf numFmtId="164" fontId="4" fillId="0" borderId="115" xfId="0" applyNumberFormat="1" applyFont="1" applyBorder="1" applyAlignment="1">
      <alignment horizontal="center" vertical="top" wrapText="1"/>
    </xf>
    <xf numFmtId="164" fontId="4" fillId="0" borderId="152" xfId="0" applyNumberFormat="1" applyFont="1" applyBorder="1" applyAlignment="1">
      <alignment horizontal="center" vertical="top" wrapText="1"/>
    </xf>
    <xf numFmtId="164" fontId="4" fillId="0" borderId="116" xfId="0" applyNumberFormat="1" applyFont="1" applyBorder="1" applyAlignment="1">
      <alignment horizontal="center" vertical="top" wrapText="1"/>
    </xf>
    <xf numFmtId="10" fontId="60" fillId="0" borderId="145" xfId="0" applyNumberFormat="1" applyFont="1" applyBorder="1" applyAlignment="1">
      <alignment horizontal="center" vertical="center"/>
    </xf>
    <xf numFmtId="10" fontId="60" fillId="0" borderId="94" xfId="0" applyNumberFormat="1" applyFont="1" applyBorder="1" applyAlignment="1">
      <alignment horizontal="center" vertical="center"/>
    </xf>
    <xf numFmtId="164" fontId="4" fillId="0" borderId="144" xfId="0" applyNumberFormat="1" applyFont="1" applyBorder="1" applyAlignment="1">
      <alignment horizontal="center" vertical="top" wrapText="1"/>
    </xf>
    <xf numFmtId="164" fontId="4" fillId="0" borderId="155" xfId="0" applyNumberFormat="1" applyFont="1" applyBorder="1" applyAlignment="1">
      <alignment horizontal="center" vertical="top" wrapText="1"/>
    </xf>
    <xf numFmtId="164" fontId="60" fillId="0" borderId="147" xfId="0" applyNumberFormat="1" applyFont="1" applyBorder="1" applyAlignment="1">
      <alignment horizontal="center" vertical="center"/>
    </xf>
    <xf numFmtId="164" fontId="60" fillId="0" borderId="113" xfId="0" applyNumberFormat="1" applyFont="1" applyBorder="1" applyAlignment="1">
      <alignment horizontal="center" vertical="center"/>
    </xf>
    <xf numFmtId="164" fontId="60" fillId="0" borderId="149" xfId="0" applyNumberFormat="1" applyFont="1" applyBorder="1" applyAlignment="1">
      <alignment horizontal="center" vertical="center"/>
    </xf>
    <xf numFmtId="9" fontId="60" fillId="0" borderId="145" xfId="1" applyFont="1" applyFill="1" applyBorder="1" applyAlignment="1">
      <alignment horizontal="center" vertical="center"/>
    </xf>
    <xf numFmtId="9" fontId="60" fillId="0" borderId="111" xfId="1" applyFont="1" applyFill="1" applyBorder="1" applyAlignment="1">
      <alignment horizontal="center" vertical="center"/>
    </xf>
    <xf numFmtId="9" fontId="60" fillId="0" borderId="94" xfId="1" applyFont="1" applyFill="1" applyBorder="1" applyAlignment="1">
      <alignment horizontal="center" vertical="center"/>
    </xf>
    <xf numFmtId="0" fontId="43" fillId="0" borderId="128" xfId="0" applyFont="1" applyBorder="1" applyAlignment="1">
      <alignment horizontal="right" vertical="center"/>
    </xf>
    <xf numFmtId="0" fontId="43" fillId="0" borderId="129" xfId="0" applyFont="1" applyBorder="1" applyAlignment="1">
      <alignment horizontal="right" vertical="center"/>
    </xf>
    <xf numFmtId="0" fontId="43" fillId="0" borderId="130" xfId="0" applyFont="1" applyBorder="1" applyAlignment="1">
      <alignment horizontal="right" vertical="center"/>
    </xf>
    <xf numFmtId="0" fontId="76" fillId="19" borderId="104" xfId="0" applyFont="1" applyFill="1" applyBorder="1" applyAlignment="1">
      <alignment horizontal="center"/>
    </xf>
    <xf numFmtId="0" fontId="76" fillId="19" borderId="114" xfId="0" applyFont="1" applyFill="1" applyBorder="1" applyAlignment="1">
      <alignment horizontal="center"/>
    </xf>
    <xf numFmtId="0" fontId="76" fillId="19" borderId="108" xfId="0" applyFont="1" applyFill="1" applyBorder="1" applyAlignment="1">
      <alignment horizont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164" fontId="60" fillId="0" borderId="110" xfId="2" applyNumberFormat="1" applyFont="1" applyFill="1" applyBorder="1" applyAlignment="1">
      <alignment horizontal="center" vertical="center"/>
    </xf>
    <xf numFmtId="164" fontId="60" fillId="0" borderId="111" xfId="2" applyNumberFormat="1" applyFont="1" applyFill="1" applyBorder="1" applyAlignment="1">
      <alignment horizontal="center" vertical="center"/>
    </xf>
    <xf numFmtId="9" fontId="46" fillId="19" borderId="104" xfId="1" applyFont="1" applyFill="1" applyBorder="1" applyAlignment="1">
      <alignment horizontal="center" vertical="center"/>
    </xf>
    <xf numFmtId="9" fontId="46" fillId="19" borderId="114" xfId="1" applyFont="1" applyFill="1" applyBorder="1" applyAlignment="1">
      <alignment horizontal="center" vertical="center"/>
    </xf>
    <xf numFmtId="9" fontId="46" fillId="19" borderId="108" xfId="1" applyFont="1" applyFill="1" applyBorder="1" applyAlignment="1">
      <alignment horizontal="center" vertical="center"/>
    </xf>
    <xf numFmtId="164" fontId="60" fillId="0" borderId="156" xfId="2" applyNumberFormat="1" applyFont="1" applyFill="1" applyBorder="1" applyAlignment="1">
      <alignment horizontal="center" vertical="center"/>
    </xf>
    <xf numFmtId="10" fontId="60" fillId="0" borderId="145" xfId="1" applyNumberFormat="1" applyFont="1" applyFill="1" applyBorder="1" applyAlignment="1">
      <alignment horizontal="right" vertical="center"/>
    </xf>
    <xf numFmtId="10" fontId="60" fillId="0" borderId="94" xfId="1" applyNumberFormat="1" applyFont="1" applyFill="1" applyBorder="1" applyAlignment="1">
      <alignment horizontal="right" vertical="center"/>
    </xf>
    <xf numFmtId="0" fontId="61" fillId="0" borderId="5" xfId="0" applyFont="1" applyBorder="1" applyAlignment="1">
      <alignment horizontal="center"/>
    </xf>
    <xf numFmtId="0" fontId="46" fillId="0" borderId="5" xfId="0" applyFont="1" applyBorder="1" applyAlignment="1">
      <alignment horizontal="center"/>
    </xf>
    <xf numFmtId="0" fontId="60" fillId="0" borderId="110" xfId="0" applyFont="1" applyBorder="1" applyAlignment="1">
      <alignment horizontal="center" vertical="center"/>
    </xf>
    <xf numFmtId="0" fontId="60" fillId="0" borderId="111" xfId="0" applyFont="1" applyBorder="1" applyAlignment="1">
      <alignment horizontal="center" vertical="center"/>
    </xf>
    <xf numFmtId="0" fontId="60" fillId="0" borderId="94"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82" xfId="0" applyFont="1" applyBorder="1" applyAlignment="1">
      <alignment horizontal="center" vertical="center"/>
    </xf>
    <xf numFmtId="0" fontId="4" fillId="0" borderId="183" xfId="0" applyFont="1" applyBorder="1" applyAlignment="1">
      <alignment horizontal="center" vertical="center"/>
    </xf>
    <xf numFmtId="10" fontId="60" fillId="0" borderId="111" xfId="0" applyNumberFormat="1" applyFont="1" applyBorder="1" applyAlignment="1">
      <alignment horizontal="center" vertical="center"/>
    </xf>
    <xf numFmtId="10" fontId="60" fillId="0" borderId="156" xfId="0" applyNumberFormat="1" applyFont="1" applyBorder="1" applyAlignment="1">
      <alignment horizontal="center" vertical="center"/>
    </xf>
    <xf numFmtId="0" fontId="60" fillId="0" borderId="112" xfId="0" applyFont="1" applyBorder="1" applyAlignment="1">
      <alignment horizontal="center" vertical="center"/>
    </xf>
    <xf numFmtId="0" fontId="60" fillId="0" borderId="113" xfId="0" applyFont="1" applyBorder="1" applyAlignment="1">
      <alignment horizontal="center" vertical="center"/>
    </xf>
    <xf numFmtId="0" fontId="60" fillId="0" borderId="172" xfId="0" applyFont="1" applyBorder="1" applyAlignment="1">
      <alignment horizontal="center" vertical="center"/>
    </xf>
    <xf numFmtId="0" fontId="60" fillId="0" borderId="182" xfId="0" applyFont="1" applyBorder="1" applyAlignment="1">
      <alignment horizontal="center" vertical="center"/>
    </xf>
    <xf numFmtId="0" fontId="60" fillId="0" borderId="183" xfId="0" applyFont="1" applyBorder="1" applyAlignment="1">
      <alignment horizontal="center" vertical="center"/>
    </xf>
    <xf numFmtId="0" fontId="60" fillId="0" borderId="184" xfId="0" applyFont="1" applyBorder="1" applyAlignment="1">
      <alignment horizontal="center" vertical="center"/>
    </xf>
    <xf numFmtId="164" fontId="60" fillId="0" borderId="71" xfId="0" applyNumberFormat="1" applyFont="1" applyBorder="1" applyAlignment="1">
      <alignment horizontal="center" vertical="center"/>
    </xf>
    <xf numFmtId="164" fontId="60" fillId="0" borderId="158" xfId="0" applyNumberFormat="1" applyFont="1" applyBorder="1" applyAlignment="1">
      <alignment horizontal="center" vertical="center"/>
    </xf>
    <xf numFmtId="164" fontId="60" fillId="0" borderId="136" xfId="0" applyNumberFormat="1" applyFont="1" applyBorder="1" applyAlignment="1">
      <alignment horizontal="center" vertical="center"/>
    </xf>
    <xf numFmtId="164" fontId="60" fillId="0" borderId="150" xfId="0" applyNumberFormat="1" applyFont="1" applyBorder="1" applyAlignment="1">
      <alignment horizontal="center" vertical="center"/>
    </xf>
    <xf numFmtId="164" fontId="60" fillId="0" borderId="145" xfId="0" applyNumberFormat="1" applyFont="1" applyBorder="1" applyAlignment="1">
      <alignment horizontal="center" vertical="center"/>
    </xf>
    <xf numFmtId="164" fontId="60" fillId="0" borderId="111" xfId="0" applyNumberFormat="1" applyFont="1" applyBorder="1" applyAlignment="1">
      <alignment horizontal="center" vertical="center"/>
    </xf>
    <xf numFmtId="164" fontId="60" fillId="0" borderId="156" xfId="0" applyNumberFormat="1" applyFont="1" applyBorder="1" applyAlignment="1">
      <alignment horizontal="center" vertical="center"/>
    </xf>
    <xf numFmtId="0" fontId="60" fillId="0" borderId="135" xfId="0" applyFont="1" applyBorder="1" applyAlignment="1">
      <alignment horizontal="center" vertical="center"/>
    </xf>
    <xf numFmtId="0" fontId="60" fillId="0" borderId="136" xfId="0" applyFont="1" applyBorder="1" applyAlignment="1">
      <alignment horizontal="center" vertical="center"/>
    </xf>
    <xf numFmtId="0" fontId="14" fillId="11" borderId="110" xfId="0" applyFont="1" applyFill="1" applyBorder="1" applyAlignment="1">
      <alignment horizontal="left" vertical="center" indent="1"/>
    </xf>
    <xf numFmtId="0" fontId="14" fillId="11" borderId="111" xfId="0" applyFont="1" applyFill="1" applyBorder="1" applyAlignment="1">
      <alignment horizontal="left" vertical="center" indent="1"/>
    </xf>
    <xf numFmtId="0" fontId="14" fillId="11" borderId="110" xfId="0" applyFont="1" applyFill="1" applyBorder="1" applyAlignment="1">
      <alignment horizontal="left" vertical="center" wrapText="1" indent="1"/>
    </xf>
    <xf numFmtId="0" fontId="14" fillId="11" borderId="111" xfId="0" applyFont="1" applyFill="1" applyBorder="1" applyAlignment="1">
      <alignment horizontal="left" vertical="center" wrapText="1" indent="1"/>
    </xf>
    <xf numFmtId="0" fontId="14" fillId="33" borderId="110" xfId="0" applyFont="1" applyFill="1" applyBorder="1" applyAlignment="1">
      <alignment horizontal="left" vertical="center" wrapText="1"/>
    </xf>
    <xf numFmtId="0" fontId="14" fillId="33" borderId="111" xfId="0" applyFont="1" applyFill="1" applyBorder="1" applyAlignment="1">
      <alignment horizontal="left" vertical="center" wrapText="1"/>
    </xf>
    <xf numFmtId="0" fontId="14" fillId="33" borderId="94" xfId="0" applyFont="1" applyFill="1" applyBorder="1" applyAlignment="1">
      <alignment horizontal="left" vertical="center" wrapText="1"/>
    </xf>
    <xf numFmtId="0" fontId="14" fillId="11" borderId="110" xfId="0" applyFont="1" applyFill="1" applyBorder="1" applyAlignment="1">
      <alignment horizontal="left" vertical="center"/>
    </xf>
    <xf numFmtId="0" fontId="14" fillId="11" borderId="94" xfId="0" applyFont="1" applyFill="1" applyBorder="1" applyAlignment="1">
      <alignment horizontal="left" vertical="center"/>
    </xf>
    <xf numFmtId="10" fontId="60" fillId="0" borderId="144" xfId="1" applyNumberFormat="1" applyFont="1" applyFill="1" applyBorder="1" applyAlignment="1">
      <alignment horizontal="right" vertical="center"/>
    </xf>
    <xf numFmtId="10" fontId="60" fillId="0" borderId="116" xfId="1" applyNumberFormat="1" applyFont="1" applyFill="1" applyBorder="1" applyAlignment="1">
      <alignment horizontal="right" vertical="center"/>
    </xf>
    <xf numFmtId="10" fontId="60" fillId="0" borderId="146" xfId="1" applyNumberFormat="1" applyFont="1" applyFill="1" applyBorder="1" applyAlignment="1">
      <alignment horizontal="right" vertical="center"/>
    </xf>
    <xf numFmtId="10" fontId="60" fillId="0" borderId="133" xfId="1" applyNumberFormat="1" applyFont="1" applyFill="1" applyBorder="1" applyAlignment="1">
      <alignment horizontal="right" vertical="center"/>
    </xf>
    <xf numFmtId="164" fontId="60" fillId="0" borderId="94" xfId="2" applyNumberFormat="1" applyFont="1" applyFill="1" applyBorder="1" applyAlignment="1">
      <alignment horizontal="center" vertical="center"/>
    </xf>
    <xf numFmtId="164" fontId="60" fillId="0" borderId="132" xfId="2" applyNumberFormat="1" applyFont="1" applyFill="1" applyBorder="1" applyAlignment="1">
      <alignment horizontal="center" vertical="center"/>
    </xf>
    <xf numFmtId="164" fontId="60" fillId="0" borderId="134" xfId="2" applyNumberFormat="1" applyFont="1" applyFill="1" applyBorder="1" applyAlignment="1">
      <alignment horizontal="center" vertical="center"/>
    </xf>
    <xf numFmtId="0" fontId="9" fillId="0" borderId="132" xfId="0" applyFont="1" applyBorder="1" applyAlignment="1">
      <alignment horizontal="left" vertical="center"/>
    </xf>
    <xf numFmtId="0" fontId="9" fillId="0" borderId="134" xfId="0" applyFont="1" applyBorder="1" applyAlignment="1">
      <alignment horizontal="left" vertical="center"/>
    </xf>
    <xf numFmtId="0" fontId="9" fillId="0" borderId="133" xfId="0" applyFont="1" applyBorder="1" applyAlignment="1">
      <alignment horizontal="left" vertical="center"/>
    </xf>
    <xf numFmtId="10" fontId="60" fillId="0" borderId="157" xfId="1" applyNumberFormat="1" applyFont="1" applyFill="1" applyBorder="1" applyAlignment="1">
      <alignment horizontal="center" vertical="center"/>
    </xf>
    <xf numFmtId="10" fontId="60" fillId="0" borderId="87" xfId="1" applyNumberFormat="1" applyFont="1" applyFill="1" applyBorder="1" applyAlignment="1">
      <alignment horizontal="center" vertical="center"/>
    </xf>
    <xf numFmtId="10" fontId="60" fillId="0" borderId="148" xfId="1" applyNumberFormat="1" applyFont="1" applyFill="1" applyBorder="1" applyAlignment="1">
      <alignment horizontal="center" vertical="center"/>
    </xf>
    <xf numFmtId="10" fontId="60" fillId="0" borderId="137" xfId="1" applyNumberFormat="1" applyFont="1" applyFill="1" applyBorder="1" applyAlignment="1">
      <alignment horizontal="center" vertical="center"/>
    </xf>
    <xf numFmtId="10" fontId="60" fillId="0" borderId="145" xfId="1" applyNumberFormat="1" applyFont="1" applyFill="1" applyBorder="1" applyAlignment="1">
      <alignment horizontal="center" vertical="center"/>
    </xf>
    <xf numFmtId="10" fontId="60" fillId="0" borderId="94" xfId="1" applyNumberFormat="1" applyFont="1" applyFill="1" applyBorder="1" applyAlignment="1">
      <alignment horizontal="center" vertical="center"/>
    </xf>
    <xf numFmtId="0" fontId="9" fillId="0" borderId="128" xfId="0" applyFont="1" applyBorder="1" applyAlignment="1">
      <alignment horizontal="left" vertical="center"/>
    </xf>
    <xf numFmtId="0" fontId="9" fillId="0" borderId="129" xfId="0" applyFont="1" applyBorder="1" applyAlignment="1">
      <alignment horizontal="left" vertical="center"/>
    </xf>
    <xf numFmtId="0" fontId="9" fillId="0" borderId="130" xfId="0" applyFont="1" applyBorder="1" applyAlignment="1">
      <alignment horizontal="left" vertical="center"/>
    </xf>
    <xf numFmtId="10" fontId="60" fillId="0" borderId="113" xfId="0" applyNumberFormat="1" applyFont="1" applyBorder="1" applyAlignment="1">
      <alignment horizontal="center" vertical="center"/>
    </xf>
    <xf numFmtId="10" fontId="60" fillId="0" borderId="149" xfId="0" applyNumberFormat="1" applyFont="1" applyBorder="1" applyAlignment="1">
      <alignment horizontal="center" vertical="center"/>
    </xf>
    <xf numFmtId="10" fontId="60" fillId="0" borderId="136" xfId="0" applyNumberFormat="1" applyFont="1" applyBorder="1" applyAlignment="1">
      <alignment horizontal="center" vertical="center"/>
    </xf>
    <xf numFmtId="10" fontId="60" fillId="0" borderId="150" xfId="0" applyNumberFormat="1" applyFont="1" applyBorder="1" applyAlignment="1">
      <alignment horizontal="center" vertical="center"/>
    </xf>
    <xf numFmtId="0" fontId="75" fillId="19" borderId="188" xfId="0" applyFont="1" applyFill="1" applyBorder="1" applyAlignment="1">
      <alignment horizontal="center" vertical="center"/>
    </xf>
    <xf numFmtId="0" fontId="75" fillId="19" borderId="189" xfId="0" applyFont="1" applyFill="1" applyBorder="1" applyAlignment="1">
      <alignment horizontal="center" vertical="center"/>
    </xf>
    <xf numFmtId="0" fontId="75" fillId="19" borderId="190" xfId="0" applyFont="1" applyFill="1" applyBorder="1" applyAlignment="1">
      <alignment horizontal="center" vertical="center"/>
    </xf>
    <xf numFmtId="0" fontId="9" fillId="0" borderId="112" xfId="0" applyFont="1" applyBorder="1" applyAlignment="1">
      <alignment horizontal="left" vertical="center"/>
    </xf>
    <xf numFmtId="0" fontId="9" fillId="0" borderId="113" xfId="0" applyFont="1" applyBorder="1" applyAlignment="1">
      <alignment horizontal="left" vertical="center"/>
    </xf>
    <xf numFmtId="0" fontId="9" fillId="0" borderId="172" xfId="0" applyFont="1" applyBorder="1" applyAlignment="1">
      <alignment horizontal="left" vertical="center"/>
    </xf>
    <xf numFmtId="0" fontId="9" fillId="0" borderId="91" xfId="0" applyFont="1" applyBorder="1" applyAlignment="1">
      <alignment horizontal="left" vertical="center"/>
    </xf>
    <xf numFmtId="0" fontId="9" fillId="0" borderId="86" xfId="0" applyFont="1" applyBorder="1" applyAlignment="1">
      <alignment horizontal="left" vertical="center"/>
    </xf>
    <xf numFmtId="0" fontId="9" fillId="0" borderId="83" xfId="0" applyFont="1" applyBorder="1" applyAlignment="1">
      <alignment horizontal="left" vertical="center"/>
    </xf>
    <xf numFmtId="164" fontId="60" fillId="0" borderId="113" xfId="2" applyNumberFormat="1" applyFont="1" applyFill="1" applyBorder="1" applyAlignment="1">
      <alignment horizontal="center" vertical="center"/>
    </xf>
    <xf numFmtId="164" fontId="60" fillId="0" borderId="86" xfId="2" applyNumberFormat="1" applyFont="1" applyFill="1" applyBorder="1" applyAlignment="1">
      <alignment horizontal="center" vertical="center"/>
    </xf>
    <xf numFmtId="10" fontId="60" fillId="0" borderId="113" xfId="1" applyNumberFormat="1" applyFont="1" applyFill="1" applyBorder="1" applyAlignment="1">
      <alignment horizontal="right" vertical="center"/>
    </xf>
    <xf numFmtId="10" fontId="60" fillId="0" borderId="172" xfId="1" applyNumberFormat="1" applyFont="1" applyFill="1" applyBorder="1" applyAlignment="1">
      <alignment horizontal="right" vertical="center"/>
    </xf>
    <xf numFmtId="10" fontId="60" fillId="0" borderId="86" xfId="1" applyNumberFormat="1" applyFont="1" applyFill="1" applyBorder="1" applyAlignment="1">
      <alignment horizontal="right" vertical="center"/>
    </xf>
    <xf numFmtId="10" fontId="60" fillId="0" borderId="83" xfId="1" applyNumberFormat="1" applyFont="1" applyFill="1" applyBorder="1" applyAlignment="1">
      <alignment horizontal="right" vertical="center"/>
    </xf>
    <xf numFmtId="0" fontId="9" fillId="0" borderId="135" xfId="0" applyFont="1" applyBorder="1" applyAlignment="1">
      <alignment horizontal="left" vertical="center"/>
    </xf>
    <xf numFmtId="0" fontId="9" fillId="0" borderId="136" xfId="0" applyFont="1" applyBorder="1" applyAlignment="1">
      <alignment horizontal="left" vertical="center"/>
    </xf>
    <xf numFmtId="0" fontId="9" fillId="0" borderId="137" xfId="0" applyFont="1" applyBorder="1" applyAlignment="1">
      <alignment horizontal="left" vertical="center"/>
    </xf>
    <xf numFmtId="164" fontId="60" fillId="0" borderId="149" xfId="2" applyNumberFormat="1" applyFont="1" applyFill="1" applyBorder="1" applyAlignment="1">
      <alignment horizontal="center" vertical="center"/>
    </xf>
    <xf numFmtId="164" fontId="60" fillId="0" borderId="136" xfId="2" applyNumberFormat="1" applyFont="1" applyFill="1" applyBorder="1" applyAlignment="1">
      <alignment horizontal="center" vertical="center"/>
    </xf>
    <xf numFmtId="164" fontId="60" fillId="0" borderId="150" xfId="2" applyNumberFormat="1" applyFont="1" applyFill="1" applyBorder="1" applyAlignment="1">
      <alignment horizontal="center" vertical="center"/>
    </xf>
    <xf numFmtId="10" fontId="60" fillId="0" borderId="147" xfId="1" applyNumberFormat="1" applyFont="1" applyFill="1" applyBorder="1" applyAlignment="1">
      <alignment horizontal="right" vertical="center"/>
    </xf>
    <xf numFmtId="10" fontId="60" fillId="0" borderId="148" xfId="1" applyNumberFormat="1" applyFont="1" applyFill="1" applyBorder="1" applyAlignment="1">
      <alignment horizontal="right" vertical="center"/>
    </xf>
    <xf numFmtId="10" fontId="60" fillId="0" borderId="136" xfId="1" applyNumberFormat="1" applyFont="1" applyFill="1" applyBorder="1" applyAlignment="1">
      <alignment horizontal="right" vertical="center"/>
    </xf>
    <xf numFmtId="0" fontId="9" fillId="0" borderId="94" xfId="0" applyFont="1" applyBorder="1" applyAlignment="1">
      <alignment horizontal="left" vertical="center"/>
    </xf>
    <xf numFmtId="0" fontId="60" fillId="22" borderId="193" xfId="0" applyFont="1" applyFill="1" applyBorder="1" applyAlignment="1">
      <alignment horizontal="left" vertical="center" wrapText="1"/>
    </xf>
    <xf numFmtId="0" fontId="60" fillId="22" borderId="194" xfId="0" applyFont="1" applyFill="1" applyBorder="1" applyAlignment="1">
      <alignment horizontal="left" vertical="center" wrapText="1"/>
    </xf>
    <xf numFmtId="0" fontId="60" fillId="22" borderId="71" xfId="0" applyFont="1" applyFill="1" applyBorder="1" applyAlignment="1">
      <alignment horizontal="left" vertical="center" wrapText="1"/>
    </xf>
    <xf numFmtId="0" fontId="60" fillId="22" borderId="87" xfId="0" applyFont="1" applyFill="1" applyBorder="1" applyAlignment="1">
      <alignment horizontal="left" vertical="center" wrapText="1"/>
    </xf>
    <xf numFmtId="0" fontId="60" fillId="22" borderId="195" xfId="0" applyFont="1" applyFill="1" applyBorder="1" applyAlignment="1">
      <alignment horizontal="left" vertical="center" wrapText="1"/>
    </xf>
    <xf numFmtId="0" fontId="60" fillId="22" borderId="196" xfId="0" applyFont="1" applyFill="1" applyBorder="1" applyAlignment="1">
      <alignment horizontal="left" vertical="center" wrapText="1"/>
    </xf>
    <xf numFmtId="164" fontId="60" fillId="0" borderId="128" xfId="2" applyNumberFormat="1" applyFont="1" applyFill="1" applyBorder="1" applyAlignment="1">
      <alignment horizontal="center" vertical="center"/>
    </xf>
    <xf numFmtId="164" fontId="60" fillId="0" borderId="129" xfId="2" applyNumberFormat="1" applyFont="1" applyFill="1" applyBorder="1" applyAlignment="1">
      <alignment horizontal="center" vertical="center"/>
    </xf>
  </cellXfs>
  <cellStyles count="4">
    <cellStyle name="Monétaire" xfId="2" builtinId="4"/>
    <cellStyle name="Normal" xfId="0" builtinId="0"/>
    <cellStyle name="Normal 2" xfId="3" xr:uid="{A54504F7-A26F-4CA7-AB17-3D2160A48AD2}"/>
    <cellStyle name="Pourcentage" xfId="1" builtinId="5"/>
  </cellStyles>
  <dxfs count="75">
    <dxf>
      <fill>
        <patternFill patternType="solid">
          <fgColor theme="0"/>
          <bgColor theme="0"/>
        </patternFill>
      </fill>
    </dxf>
    <dxf>
      <font>
        <b/>
        <i val="0"/>
        <color rgb="FFFF0000"/>
      </font>
    </dxf>
    <dxf>
      <font>
        <color rgb="FFFF0000"/>
      </font>
    </dxf>
    <dxf>
      <font>
        <color rgb="FFFF0000"/>
      </font>
    </dxf>
    <dxf>
      <fill>
        <patternFill patternType="solid">
          <fgColor theme="0"/>
          <bgColor theme="0"/>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rgb="FFCCFFFF"/>
          <bgColor rgb="FFCCFFFF"/>
        </patternFill>
      </fill>
    </dxf>
    <dxf>
      <fill>
        <patternFill patternType="solid">
          <fgColor theme="0"/>
          <bgColor theme="0"/>
        </patternFill>
      </fill>
    </dxf>
    <dxf>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strike/>
      </font>
      <fill>
        <patternFill patternType="none"/>
      </fill>
    </dxf>
    <dxf>
      <fill>
        <patternFill patternType="solid">
          <fgColor rgb="FFFFFFFF"/>
          <bgColor rgb="FFFFFFFF"/>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theme="0"/>
      </font>
      <fill>
        <patternFill patternType="solid">
          <fgColor theme="0"/>
          <bgColor theme="0"/>
        </patternFill>
      </fill>
      <border>
        <bottom style="thin">
          <color theme="0"/>
        </bottom>
      </border>
    </dxf>
    <dxf>
      <fill>
        <patternFill patternType="solid">
          <fgColor theme="0"/>
          <bgColor theme="0"/>
        </patternFill>
      </fill>
    </dxf>
    <dxf>
      <fill>
        <patternFill patternType="solid">
          <fgColor theme="0"/>
          <bgColor theme="0"/>
        </patternFill>
      </fill>
    </dxf>
    <dxf>
      <fill>
        <patternFill patternType="solid">
          <fgColor theme="0"/>
          <bgColor theme="0"/>
        </patternFill>
      </fill>
    </dxf>
    <dxf>
      <font>
        <color rgb="FFFF0000"/>
      </font>
    </dxf>
    <dxf>
      <font>
        <color rgb="FFFF0000"/>
      </font>
    </dxf>
    <dxf>
      <font>
        <color rgb="FFFF0000"/>
      </font>
    </dxf>
    <dxf>
      <font>
        <b val="0"/>
        <i val="0"/>
        <strike val="0"/>
        <condense val="0"/>
        <extend val="0"/>
        <outline val="0"/>
        <shadow val="0"/>
        <u val="none"/>
        <vertAlign val="baseline"/>
        <sz val="10"/>
        <color rgb="FF000000"/>
        <name val="Calibri"/>
        <family val="2"/>
        <scheme val="none"/>
      </font>
      <border diagonalUp="0" diagonalDown="0">
        <left style="thin">
          <color theme="0"/>
        </left>
        <right style="thin">
          <color theme="0"/>
        </right>
        <top style="thin">
          <color theme="0"/>
        </top>
        <bottom style="thin">
          <color theme="0"/>
        </bottom>
        <vertical/>
        <horizontal/>
      </border>
    </dxf>
    <dxf>
      <fill>
        <patternFill patternType="solid">
          <fgColor rgb="FFF3F3F3"/>
          <bgColor rgb="FFF3F3F3"/>
        </patternFill>
      </fill>
    </dxf>
    <dxf>
      <fill>
        <patternFill patternType="solid">
          <fgColor rgb="FFFFFFFF"/>
          <bgColor rgb="FFFFFFFF"/>
        </patternFill>
      </fill>
    </dxf>
    <dxf>
      <fill>
        <patternFill patternType="solid">
          <fgColor rgb="FF00B050"/>
          <bgColor rgb="FF00B050"/>
        </patternFill>
      </fill>
    </dxf>
    <dxf>
      <fill>
        <patternFill patternType="solid">
          <fgColor rgb="FFF3F3F3"/>
          <bgColor rgb="FFF3F3F3"/>
        </patternFill>
      </fill>
    </dxf>
    <dxf>
      <fill>
        <patternFill patternType="solid">
          <fgColor rgb="FFFFFFFF"/>
          <bgColor rgb="FFFFFFFF"/>
        </patternFill>
      </fill>
    </dxf>
    <dxf>
      <fill>
        <patternFill patternType="solid">
          <fgColor rgb="FF00B050"/>
          <bgColor rgb="FF00B050"/>
        </patternFill>
      </fill>
    </dxf>
    <dxf>
      <fill>
        <patternFill patternType="solid">
          <fgColor rgb="FFDBE5F1"/>
          <bgColor rgb="FFDBE5F1"/>
        </patternFill>
      </fill>
    </dxf>
    <dxf>
      <fill>
        <patternFill patternType="solid">
          <fgColor rgb="FFD8D8D8"/>
          <bgColor rgb="FFD8D8D8"/>
        </patternFill>
      </fill>
    </dxf>
    <dxf>
      <fill>
        <patternFill patternType="solid">
          <fgColor theme="9"/>
          <bgColor theme="9"/>
        </patternFill>
      </fill>
    </dxf>
    <dxf>
      <fill>
        <patternFill patternType="solid">
          <fgColor rgb="FFDBE5F1"/>
          <bgColor rgb="FFDBE5F1"/>
        </patternFill>
      </fill>
    </dxf>
    <dxf>
      <fill>
        <patternFill patternType="solid">
          <fgColor rgb="FFD8D8D8"/>
          <bgColor rgb="FFD8D8D8"/>
        </patternFill>
      </fill>
    </dxf>
    <dxf>
      <fill>
        <patternFill patternType="solid">
          <fgColor theme="9"/>
          <bgColor theme="9"/>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DEDEDE"/>
          <bgColor rgb="FFDEDEDE"/>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s>
  <tableStyles count="10" defaultTableStyle="TableStyleMedium2" defaultPivotStyle="PivotStyleLight16">
    <tableStyle name="Généralités-style" pivot="0" count="2" xr9:uid="{00000000-0011-0000-FFFF-FFFF00000000}">
      <tableStyleElement type="firstRowStripe" dxfId="74"/>
      <tableStyleElement type="secondRowStripe" dxfId="73"/>
    </tableStyle>
    <tableStyle name="TAB Description postes &amp; Normes-style" pivot="0" count="3" xr9:uid="{00000000-0011-0000-FFFF-FFFF01000000}">
      <tableStyleElement type="headerRow" dxfId="72"/>
      <tableStyleElement type="firstRowStripe" dxfId="71"/>
      <tableStyleElement type="secondRowStripe" dxfId="70"/>
    </tableStyle>
    <tableStyle name="Tableau LMM-style" pivot="0" count="4" xr9:uid="{00000000-0011-0000-FFFF-FFFF02000000}">
      <tableStyleElement type="headerRow" dxfId="69"/>
      <tableStyleElement type="totalRow" dxfId="68"/>
      <tableStyleElement type="firstRowStripe" dxfId="67"/>
      <tableStyleElement type="secondRowStripe" dxfId="66"/>
    </tableStyle>
    <tableStyle name="Tableau LMM-style 2" pivot="0" count="3" xr9:uid="{00000000-0011-0000-FFFF-FFFF03000000}">
      <tableStyleElement type="headerRow" dxfId="65"/>
      <tableStyleElement type="firstRowStripe" dxfId="64"/>
      <tableStyleElement type="secondRowStripe" dxfId="63"/>
    </tableStyle>
    <tableStyle name="Tableau LMM-style 3" pivot="0" count="3" xr9:uid="{00000000-0011-0000-FFFF-FFFF04000000}">
      <tableStyleElement type="headerRow" dxfId="62"/>
      <tableStyleElement type="firstRowStripe" dxfId="61"/>
      <tableStyleElement type="secondRowStripe" dxfId="60"/>
    </tableStyle>
    <tableStyle name="Tableau LMR-style" pivot="0" count="3" xr9:uid="{00000000-0011-0000-FFFF-FFFF05000000}">
      <tableStyleElement type="headerRow" dxfId="59"/>
      <tableStyleElement type="firstRowStripe" dxfId="58"/>
      <tableStyleElement type="secondRowStripe" dxfId="57"/>
    </tableStyle>
    <tableStyle name="Table damortissement-style" pivot="0" count="3" xr9:uid="{00000000-0011-0000-FFFF-FFFF06000000}">
      <tableStyleElement type="headerRow" dxfId="56"/>
      <tableStyleElement type="firstRowStripe" dxfId="55"/>
      <tableStyleElement type="secondRowStripe" dxfId="54"/>
    </tableStyle>
    <tableStyle name="Table damortissement-style 2" pivot="0" count="3" xr9:uid="{00000000-0011-0000-FFFF-FFFF07000000}">
      <tableStyleElement type="headerRow" dxfId="53"/>
      <tableStyleElement type="firstRowStripe" dxfId="52"/>
      <tableStyleElement type="secondRowStripe" dxfId="51"/>
    </tableStyle>
    <tableStyle name="Feuil2-style" pivot="0" count="3" xr9:uid="{00000000-0011-0000-FFFF-FFFF08000000}">
      <tableStyleElement type="headerRow" dxfId="50"/>
      <tableStyleElement type="firstRowStripe" dxfId="49"/>
      <tableStyleElement type="secondRowStripe" dxfId="48"/>
    </tableStyle>
    <tableStyle name="Feuil2-style 2" pivot="0" count="3" xr9:uid="{00000000-0011-0000-FFFF-FFFF09000000}">
      <tableStyleElement type="headerRow" dxfId="47"/>
      <tableStyleElement type="firstRowStripe" dxfId="46"/>
      <tableStyleElement type="secondRowStripe" dxfId="45"/>
    </tableStyle>
  </tableStyles>
  <colors>
    <mruColors>
      <color rgb="FFFEF1CC"/>
      <color rgb="FFCCFFFF"/>
      <color rgb="FFBED83C"/>
      <color rgb="FFFF33CC"/>
      <color rgb="FFF6BB00"/>
      <color rgb="FF004376"/>
      <color rgb="FFFFFFFF"/>
      <color rgb="FFE5FFFF"/>
      <color rgb="FF08E260"/>
      <color rgb="FF57F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A">
                <a:latin typeface="Arial" panose="020B0604020202020204" pitchFamily="34" charset="0"/>
                <a:cs typeface="Arial" panose="020B0604020202020204" pitchFamily="34" charset="0"/>
              </a:rPr>
              <a:t>Répartition des charges</a:t>
            </a:r>
          </a:p>
        </c:rich>
      </c:tx>
      <c:layout>
        <c:manualLayout>
          <c:xMode val="edge"/>
          <c:yMode val="edge"/>
          <c:x val="2.581772040003405E-2"/>
          <c:y val="1.8259518365781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3.2508880487924163E-2"/>
          <c:y val="0.13220419741625503"/>
          <c:w val="0.61940497560922592"/>
          <c:h val="0.7482348931663498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4B50-48A4-BB7C-3A3FD56609F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4B50-48A4-BB7C-3A3FD56609FB}"/>
              </c:ext>
            </c:extLst>
          </c:dPt>
          <c:dPt>
            <c:idx val="2"/>
            <c:bubble3D val="0"/>
            <c:spPr>
              <a:solidFill>
                <a:srgbClr val="FF33CC"/>
              </a:solidFill>
              <a:ln w="19050">
                <a:solidFill>
                  <a:schemeClr val="lt1"/>
                </a:solidFill>
              </a:ln>
              <a:effectLst/>
            </c:spPr>
            <c:extLst>
              <c:ext xmlns:c16="http://schemas.microsoft.com/office/drawing/2014/chart" uri="{C3380CC4-5D6E-409C-BE32-E72D297353CC}">
                <c16:uniqueId val="{00000006-4B50-48A4-BB7C-3A3FD56609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B50-48A4-BB7C-3A3FD56609F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3-4B50-48A4-BB7C-3A3FD56609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4-4B50-48A4-BB7C-3A3FD56609FB}"/>
              </c:ext>
            </c:extLst>
          </c:dPt>
          <c:dPt>
            <c:idx val="6"/>
            <c:bubble3D val="0"/>
            <c:spPr>
              <a:solidFill>
                <a:srgbClr val="BED83C"/>
              </a:solidFill>
              <a:ln w="19050">
                <a:solidFill>
                  <a:schemeClr val="lt1"/>
                </a:solidFill>
              </a:ln>
              <a:effectLst/>
            </c:spPr>
            <c:extLst>
              <c:ext xmlns:c16="http://schemas.microsoft.com/office/drawing/2014/chart" uri="{C3380CC4-5D6E-409C-BE32-E72D297353CC}">
                <c16:uniqueId val="{0000000D-E3B7-4DC4-9B8E-5058B6C10B3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E-E3B7-4DC4-9B8E-5058B6C10B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E3B7-4DC4-9B8E-5058B6C10B3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0-E3B7-4DC4-9B8E-5058B6C10B3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 de bord'!$AM$16:$AM$22</c:f>
              <c:strCache>
                <c:ptCount val="7"/>
                <c:pt idx="0">
                  <c:v>Charges d'administration</c:v>
                </c:pt>
                <c:pt idx="1">
                  <c:v>Conciergerie et entretien</c:v>
                </c:pt>
                <c:pt idx="2">
                  <c:v>Énergie, taxes, assurances</c:v>
                </c:pt>
                <c:pt idx="3">
                  <c:v>Financement</c:v>
                </c:pt>
                <c:pt idx="4">
                  <c:v>Contributions aux réserves</c:v>
                </c:pt>
                <c:pt idx="5">
                  <c:v>#REF!</c:v>
                </c:pt>
                <c:pt idx="6">
                  <c:v> Soutien à la clientèle </c:v>
                </c:pt>
              </c:strCache>
            </c:strRef>
          </c:cat>
          <c:val>
            <c:numRef>
              <c:f>'Tableau de bord'!$AN$16:$AN$22</c:f>
              <c:numCache>
                <c:formatCode>_ * #\ ##0_)\ "$"_ ;_ * \(#\ ##0\)\ "$"_ ;_ * "-"??_)\ "$"_ ;_ @_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0-48A4-BB7C-3A3FD56609FB}"/>
            </c:ext>
          </c:extLst>
        </c:ser>
        <c:dLbls>
          <c:showLegendKey val="0"/>
          <c:showVal val="0"/>
          <c:showCatName val="1"/>
          <c:showSerName val="0"/>
          <c:showPercent val="0"/>
          <c:showBubbleSize val="0"/>
          <c:showLeaderLines val="1"/>
        </c:dLbls>
        <c:firstSliceAng val="0"/>
        <c:holeSize val="75"/>
      </c:doughnutChart>
      <c:spPr>
        <a:noFill/>
        <a:ln w="25400">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accent1">
                    <a:lumMod val="75000"/>
                  </a:schemeClr>
                </a:solidFill>
                <a:latin typeface="Arial" panose="020B0604020202020204" pitchFamily="34" charset="0"/>
                <a:ea typeface="+mn-ea"/>
                <a:cs typeface="Arial" panose="020B0604020202020204" pitchFamily="34" charset="0"/>
              </a:defRPr>
            </a:pPr>
            <a:endParaRPr lang="fr-FR"/>
          </a:p>
        </c:txPr>
      </c:legendEntry>
      <c:legendEntry>
        <c:idx val="1"/>
        <c:txPr>
          <a:bodyPr rot="0" spcFirstLastPara="1" vertOverflow="ellipsis" vert="horz" wrap="square" anchor="ctr" anchorCtr="1"/>
          <a:lstStyle/>
          <a:p>
            <a:pPr>
              <a:defRPr sz="1000" b="0" i="0" u="none" strike="noStrike" kern="1200" baseline="0">
                <a:solidFill>
                  <a:srgbClr val="C00000"/>
                </a:solidFill>
                <a:latin typeface="Arial" panose="020B0604020202020204" pitchFamily="34" charset="0"/>
                <a:ea typeface="+mn-ea"/>
                <a:cs typeface="Arial" panose="020B0604020202020204" pitchFamily="34" charset="0"/>
              </a:defRPr>
            </a:pPr>
            <a:endParaRPr lang="fr-FR"/>
          </a:p>
        </c:txPr>
      </c:legendEntry>
      <c:legendEntry>
        <c:idx val="2"/>
        <c:txPr>
          <a:bodyPr rot="0" spcFirstLastPara="1" vertOverflow="ellipsis" vert="horz" wrap="square" anchor="ctr" anchorCtr="1"/>
          <a:lstStyle/>
          <a:p>
            <a:pPr>
              <a:defRPr sz="1000" b="0" i="0" u="none" strike="noStrike" kern="1200" baseline="0">
                <a:solidFill>
                  <a:srgbClr val="FF33CC"/>
                </a:solidFill>
                <a:latin typeface="Arial" panose="020B0604020202020204" pitchFamily="34" charset="0"/>
                <a:ea typeface="+mn-ea"/>
                <a:cs typeface="Arial" panose="020B0604020202020204" pitchFamily="34" charset="0"/>
              </a:defRPr>
            </a:pPr>
            <a:endParaRPr lang="fr-FR"/>
          </a:p>
        </c:txPr>
      </c:legendEntry>
      <c:legendEntry>
        <c:idx val="3"/>
        <c:txPr>
          <a:bodyPr rot="0" spcFirstLastPara="1" vertOverflow="ellipsis" vert="horz" wrap="square" anchor="ctr" anchorCtr="1"/>
          <a:lstStyle/>
          <a:p>
            <a:pPr>
              <a:defRPr sz="1000" b="0" i="0" u="none" strike="noStrike" kern="1200" baseline="0">
                <a:solidFill>
                  <a:srgbClr val="7030A0"/>
                </a:solidFill>
                <a:latin typeface="Arial" panose="020B0604020202020204" pitchFamily="34" charset="0"/>
                <a:ea typeface="+mn-ea"/>
                <a:cs typeface="Arial" panose="020B0604020202020204" pitchFamily="34" charset="0"/>
              </a:defRPr>
            </a:pPr>
            <a:endParaRPr lang="fr-FR"/>
          </a:p>
        </c:txPr>
      </c:legendEntry>
      <c:legendEntry>
        <c:idx val="4"/>
        <c:txPr>
          <a:bodyPr rot="0" spcFirstLastPara="1" vertOverflow="ellipsis" vert="horz" wrap="square" anchor="ctr" anchorCtr="1"/>
          <a:lstStyle/>
          <a:p>
            <a:pPr>
              <a:defRPr sz="1000" b="0" i="0" u="none" strike="noStrike" kern="1200" baseline="0">
                <a:solidFill>
                  <a:srgbClr val="00B050"/>
                </a:solidFill>
                <a:latin typeface="Arial" panose="020B0604020202020204" pitchFamily="34" charset="0"/>
                <a:ea typeface="+mn-ea"/>
                <a:cs typeface="Arial" panose="020B0604020202020204" pitchFamily="34" charset="0"/>
              </a:defRPr>
            </a:pPr>
            <a:endParaRPr lang="fr-FR"/>
          </a:p>
        </c:txPr>
      </c:legendEntry>
      <c:legendEntry>
        <c:idx val="5"/>
        <c:delete val="1"/>
      </c:legendEntry>
      <c:legendEntry>
        <c:idx val="6"/>
        <c:txPr>
          <a:bodyPr rot="0" spcFirstLastPara="1" vertOverflow="ellipsis" vert="horz" wrap="square" anchor="ctr" anchorCtr="1"/>
          <a:lstStyle/>
          <a:p>
            <a:pPr>
              <a:defRPr sz="1000" b="0" i="0" u="none" strike="noStrike" kern="1200" baseline="0">
                <a:solidFill>
                  <a:srgbClr val="BED83C"/>
                </a:solidFill>
                <a:latin typeface="Arial" panose="020B0604020202020204" pitchFamily="34" charset="0"/>
                <a:ea typeface="+mn-ea"/>
                <a:cs typeface="Arial" panose="020B0604020202020204" pitchFamily="34" charset="0"/>
              </a:defRPr>
            </a:pPr>
            <a:endParaRPr lang="fr-FR"/>
          </a:p>
        </c:txPr>
      </c:legendEntry>
      <c:layout>
        <c:manualLayout>
          <c:xMode val="edge"/>
          <c:yMode val="edge"/>
          <c:x val="0.65237237185560082"/>
          <c:y val="0.19468458929691404"/>
          <c:w val="0.34115741831483665"/>
          <c:h val="0.6839262792152430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114300</xdr:rowOff>
    </xdr:from>
    <xdr:ext cx="1943100" cy="571500"/>
    <xdr:pic>
      <xdr:nvPicPr>
        <xdr:cNvPr id="2" name="image1.jpg" descr="SHQ">
          <a:extLst>
            <a:ext uri="{FF2B5EF4-FFF2-40B4-BE49-F238E27FC236}">
              <a16:creationId xmlns:a16="http://schemas.microsoft.com/office/drawing/2014/main" id="{79EA3533-2F98-4F92-91C0-C1330EED5E72}"/>
            </a:ext>
          </a:extLst>
        </xdr:cNvPr>
        <xdr:cNvPicPr preferRelativeResize="0"/>
      </xdr:nvPicPr>
      <xdr:blipFill>
        <a:blip xmlns:r="http://schemas.openxmlformats.org/officeDocument/2006/relationships" r:embed="rId1" cstate="print"/>
        <a:stretch>
          <a:fillRect/>
        </a:stretch>
      </xdr:blipFill>
      <xdr:spPr>
        <a:xfrm>
          <a:off x="228600" y="114300"/>
          <a:ext cx="194310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25111</xdr:colOff>
      <xdr:row>1</xdr:row>
      <xdr:rowOff>1905</xdr:rowOff>
    </xdr:from>
    <xdr:ext cx="2000250" cy="409575"/>
    <xdr:pic>
      <xdr:nvPicPr>
        <xdr:cNvPr id="2" name="image1.jpg" descr="SHQ">
          <a:extLst>
            <a:ext uri="{FF2B5EF4-FFF2-40B4-BE49-F238E27FC236}">
              <a16:creationId xmlns:a16="http://schemas.microsoft.com/office/drawing/2014/main" id="{A22BA92A-06BA-4A3C-93A9-9817CBCD6939}"/>
            </a:ext>
          </a:extLst>
        </xdr:cNvPr>
        <xdr:cNvPicPr preferRelativeResize="0"/>
      </xdr:nvPicPr>
      <xdr:blipFill>
        <a:blip xmlns:r="http://schemas.openxmlformats.org/officeDocument/2006/relationships" r:embed="rId1" cstate="print"/>
        <a:stretch>
          <a:fillRect/>
        </a:stretch>
      </xdr:blipFill>
      <xdr:spPr>
        <a:xfrm>
          <a:off x="25111" y="157769"/>
          <a:ext cx="2000250"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37</xdr:col>
      <xdr:colOff>82550</xdr:colOff>
      <xdr:row>9</xdr:row>
      <xdr:rowOff>14289</xdr:rowOff>
    </xdr:from>
    <xdr:to>
      <xdr:col>58</xdr:col>
      <xdr:colOff>57150</xdr:colOff>
      <xdr:row>31</xdr:row>
      <xdr:rowOff>177800</xdr:rowOff>
    </xdr:to>
    <xdr:graphicFrame macro="">
      <xdr:nvGraphicFramePr>
        <xdr:cNvPr id="6" name="Graphique 5">
          <a:extLst>
            <a:ext uri="{FF2B5EF4-FFF2-40B4-BE49-F238E27FC236}">
              <a16:creationId xmlns:a16="http://schemas.microsoft.com/office/drawing/2014/main" id="{39B6132E-5389-40C0-B92B-83AC0C318D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H142">
  <autoFilter ref="A1:H142" xr:uid="{4703A08C-6EF0-42FD-BB55-4229E2DF9A15}"/>
  <sortState xmlns:xlrd2="http://schemas.microsoft.com/office/spreadsheetml/2017/richdata2" ref="A2:H142">
    <sortCondition ref="A1:A142"/>
  </sortState>
  <tableColumns count="8">
    <tableColumn id="1" xr3:uid="{00000000-0010-0000-0100-000001000000}" name="Numéro _x000a_de poste"/>
    <tableColumn id="2" xr3:uid="{00000000-0010-0000-0100-000002000000}" name="Nom du poste budgétaire"/>
    <tableColumn id="3" xr3:uid="{00000000-0010-0000-0100-000003000000}" name="Poste budgétaire"/>
    <tableColumn id="8" xr3:uid="{78CE9925-161E-44A6-92E9-D7324C5B473B}" name="Corresponces - dépenses Tribunal administratif du logement" dataDxfId="44"/>
    <tableColumn id="4" xr3:uid="{00000000-0010-0000-0100-000004000000}" name="Description"/>
    <tableColumn id="5" xr3:uid="{00000000-0010-0000-0100-000005000000}" name="Recommandations"/>
    <tableColumn id="6" xr3:uid="{00000000-0010-0000-0100-000006000000}" name="Normes budgétaires - Programme Accèslogis Montréal (ACM)"/>
    <tableColumn id="7" xr3:uid="{00000000-0010-0000-0100-000007000000}" name="Normes budgétaires - Initiative pour la création rapide de logements _ Grandes villes (ICRL)"/>
  </tableColumns>
  <tableStyleInfo name="TAB Description postes &amp; Norm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FF00"/>
    <outlinePr summaryBelow="0" summaryRight="0"/>
  </sheetPr>
  <dimension ref="A1:I32"/>
  <sheetViews>
    <sheetView showGridLines="0" topLeftCell="F1" workbookViewId="0">
      <selection activeCell="H33" sqref="H33"/>
    </sheetView>
  </sheetViews>
  <sheetFormatPr baseColWidth="10" defaultColWidth="14.44140625" defaultRowHeight="15" customHeight="1" x14ac:dyDescent="0.3"/>
  <cols>
    <col min="1" max="3" width="30.88671875" customWidth="1"/>
    <col min="4" max="4" width="43" customWidth="1"/>
    <col min="5" max="5" width="45.6640625" customWidth="1"/>
    <col min="6" max="6" width="47.44140625" customWidth="1"/>
    <col min="7" max="7" width="60.109375" customWidth="1"/>
    <col min="8" max="8" width="65.44140625" bestFit="1" customWidth="1"/>
    <col min="9" max="9" width="74.109375" style="348" customWidth="1"/>
    <col min="10" max="28" width="14.44140625" customWidth="1"/>
  </cols>
  <sheetData>
    <row r="1" spans="1:9" ht="22.5" customHeight="1" x14ac:dyDescent="0.3">
      <c r="A1" s="254" t="s">
        <v>0</v>
      </c>
      <c r="B1" s="254" t="s">
        <v>317</v>
      </c>
      <c r="C1" s="254" t="s">
        <v>316</v>
      </c>
      <c r="D1" s="255" t="s">
        <v>1</v>
      </c>
      <c r="E1" s="255" t="s">
        <v>2</v>
      </c>
      <c r="F1" s="254" t="s">
        <v>3</v>
      </c>
      <c r="G1" s="254" t="s">
        <v>328</v>
      </c>
      <c r="H1" s="254" t="s">
        <v>377</v>
      </c>
      <c r="I1" s="325" t="s">
        <v>398</v>
      </c>
    </row>
    <row r="2" spans="1:9" ht="14.4" x14ac:dyDescent="0.3">
      <c r="A2" s="256" t="s">
        <v>4</v>
      </c>
      <c r="B2" s="257" t="s">
        <v>318</v>
      </c>
      <c r="C2" s="258" t="s">
        <v>34</v>
      </c>
      <c r="D2" s="256" t="s">
        <v>336</v>
      </c>
      <c r="E2" s="256" t="s">
        <v>336</v>
      </c>
      <c r="F2" s="256" t="str">
        <f>IF(ISBLANK(IF(MDF_projet="ACM",D2,IF(MDF_projet="ICRL",E2,"Non applicable"))),"",IF(MDF_projet="ACM",D2,IF(MDF_projet="ICRL",E2,"Choisir le mode de financement")))</f>
        <v>Choisir le mode de financement</v>
      </c>
      <c r="G2" s="256" t="s">
        <v>327</v>
      </c>
      <c r="H2" s="303" t="s">
        <v>161</v>
      </c>
      <c r="I2" s="347" t="s">
        <v>399</v>
      </c>
    </row>
    <row r="3" spans="1:9" ht="14.4" x14ac:dyDescent="0.3">
      <c r="A3" s="256" t="s">
        <v>5</v>
      </c>
      <c r="B3" s="257" t="s">
        <v>319</v>
      </c>
      <c r="C3" s="258" t="s">
        <v>36</v>
      </c>
      <c r="D3" s="256" t="s">
        <v>337</v>
      </c>
      <c r="E3" s="256" t="s">
        <v>343</v>
      </c>
      <c r="F3" s="256" t="str">
        <f t="shared" ref="F3:F20" si="0">IF(ISBLANK(IF(MDF_projet="ACM",D3,IF(MDF_projet="ICRL",E3,"Non applicable"))),"",IF(MDF_projet="ACM",D3,IF(MDF_projet="ICRL",E3,"")))</f>
        <v/>
      </c>
      <c r="G3" s="256" t="s">
        <v>329</v>
      </c>
      <c r="H3" s="302" t="s">
        <v>162</v>
      </c>
      <c r="I3" s="347" t="s">
        <v>400</v>
      </c>
    </row>
    <row r="4" spans="1:9" ht="14.4" x14ac:dyDescent="0.3">
      <c r="A4" s="306" t="s">
        <v>6</v>
      </c>
      <c r="B4" s="257" t="s">
        <v>320</v>
      </c>
      <c r="C4" s="258" t="s">
        <v>38</v>
      </c>
      <c r="D4" s="256" t="s">
        <v>338</v>
      </c>
      <c r="E4" s="256" t="s">
        <v>339</v>
      </c>
      <c r="F4" s="256" t="str">
        <f t="shared" si="0"/>
        <v/>
      </c>
      <c r="G4" s="256" t="s">
        <v>330</v>
      </c>
      <c r="H4" s="302" t="s">
        <v>164</v>
      </c>
      <c r="I4" s="347" t="s">
        <v>401</v>
      </c>
    </row>
    <row r="5" spans="1:9" ht="14.4" x14ac:dyDescent="0.3">
      <c r="A5" s="256" t="s">
        <v>7</v>
      </c>
      <c r="B5" s="257" t="s">
        <v>321</v>
      </c>
      <c r="C5" s="258" t="s">
        <v>40</v>
      </c>
      <c r="D5" s="256" t="s">
        <v>339</v>
      </c>
      <c r="E5" s="256" t="s">
        <v>157</v>
      </c>
      <c r="F5" s="256" t="str">
        <f t="shared" si="0"/>
        <v/>
      </c>
      <c r="G5" s="256" t="s">
        <v>331</v>
      </c>
      <c r="H5" s="302" t="s">
        <v>378</v>
      </c>
      <c r="I5" s="347" t="s">
        <v>429</v>
      </c>
    </row>
    <row r="6" spans="1:9" ht="14.4" x14ac:dyDescent="0.3">
      <c r="A6" s="256"/>
      <c r="B6" s="256"/>
      <c r="C6" s="258" t="s">
        <v>41</v>
      </c>
      <c r="D6" s="256" t="s">
        <v>340</v>
      </c>
      <c r="E6" s="256"/>
      <c r="F6" s="256" t="str">
        <f t="shared" si="0"/>
        <v/>
      </c>
      <c r="G6" s="256" t="s">
        <v>332</v>
      </c>
      <c r="H6" s="302" t="s">
        <v>376</v>
      </c>
      <c r="I6" s="347" t="s">
        <v>402</v>
      </c>
    </row>
    <row r="7" spans="1:9" ht="14.4" x14ac:dyDescent="0.3">
      <c r="A7" s="256"/>
      <c r="B7" s="256"/>
      <c r="C7" s="258" t="s">
        <v>42</v>
      </c>
      <c r="D7" s="256" t="s">
        <v>341</v>
      </c>
      <c r="E7" s="256"/>
      <c r="F7" s="256" t="str">
        <f t="shared" si="0"/>
        <v/>
      </c>
      <c r="G7" s="256" t="s">
        <v>333</v>
      </c>
      <c r="H7" s="302" t="s">
        <v>167</v>
      </c>
      <c r="I7" s="347" t="s">
        <v>432</v>
      </c>
    </row>
    <row r="8" spans="1:9" ht="14.4" x14ac:dyDescent="0.3">
      <c r="A8" s="256"/>
      <c r="B8" s="256"/>
      <c r="C8" s="258" t="s">
        <v>43</v>
      </c>
      <c r="D8" s="256" t="s">
        <v>342</v>
      </c>
      <c r="E8" s="256"/>
      <c r="F8" s="256" t="str">
        <f t="shared" si="0"/>
        <v/>
      </c>
      <c r="G8" s="256" t="s">
        <v>334</v>
      </c>
      <c r="H8" s="258"/>
      <c r="I8" s="347" t="s">
        <v>403</v>
      </c>
    </row>
    <row r="9" spans="1:9" ht="14.4" x14ac:dyDescent="0.3">
      <c r="A9" s="256"/>
      <c r="B9" s="256"/>
      <c r="C9" s="256"/>
      <c r="D9" s="256" t="s">
        <v>343</v>
      </c>
      <c r="E9" s="256"/>
      <c r="F9" s="256" t="str">
        <f t="shared" si="0"/>
        <v/>
      </c>
      <c r="G9" s="256" t="s">
        <v>335</v>
      </c>
      <c r="H9" s="256"/>
      <c r="I9" s="347" t="s">
        <v>404</v>
      </c>
    </row>
    <row r="10" spans="1:9" ht="14.4" x14ac:dyDescent="0.3">
      <c r="A10" s="256"/>
      <c r="B10" s="256"/>
      <c r="C10" s="256"/>
      <c r="D10" s="256" t="s">
        <v>157</v>
      </c>
      <c r="E10" s="256"/>
      <c r="F10" s="256" t="str">
        <f t="shared" si="0"/>
        <v/>
      </c>
      <c r="G10" s="256"/>
      <c r="H10" s="256"/>
      <c r="I10" s="347" t="s">
        <v>405</v>
      </c>
    </row>
    <row r="11" spans="1:9" ht="14.4" x14ac:dyDescent="0.3">
      <c r="A11" s="256"/>
      <c r="B11" s="256"/>
      <c r="C11" s="256"/>
      <c r="D11" s="256"/>
      <c r="E11" s="256"/>
      <c r="F11" s="256" t="str">
        <f t="shared" si="0"/>
        <v/>
      </c>
      <c r="G11" s="256"/>
      <c r="H11" s="256"/>
      <c r="I11" s="347" t="s">
        <v>406</v>
      </c>
    </row>
    <row r="12" spans="1:9" ht="14.4" x14ac:dyDescent="0.3">
      <c r="A12" s="256"/>
      <c r="B12" s="256"/>
      <c r="C12" s="256"/>
      <c r="D12" s="256"/>
      <c r="E12" s="256"/>
      <c r="F12" s="256" t="str">
        <f t="shared" si="0"/>
        <v/>
      </c>
      <c r="G12" s="205"/>
      <c r="H12" s="256"/>
      <c r="I12" s="347" t="s">
        <v>407</v>
      </c>
    </row>
    <row r="13" spans="1:9" ht="14.4" x14ac:dyDescent="0.3">
      <c r="A13" s="256"/>
      <c r="B13" s="256"/>
      <c r="C13" s="256"/>
      <c r="D13" s="256"/>
      <c r="E13" s="256"/>
      <c r="F13" s="256"/>
      <c r="G13" s="205"/>
      <c r="H13" s="256"/>
      <c r="I13" s="347" t="s">
        <v>433</v>
      </c>
    </row>
    <row r="14" spans="1:9" ht="14.4" x14ac:dyDescent="0.3">
      <c r="A14" s="256"/>
      <c r="B14" s="256"/>
      <c r="C14" s="256"/>
      <c r="D14" s="256"/>
      <c r="E14" s="256"/>
      <c r="F14" s="256" t="str">
        <f t="shared" si="0"/>
        <v/>
      </c>
      <c r="G14" s="205"/>
      <c r="H14" s="256"/>
      <c r="I14" s="347" t="s">
        <v>408</v>
      </c>
    </row>
    <row r="15" spans="1:9" ht="14.4" x14ac:dyDescent="0.3">
      <c r="A15" s="256"/>
      <c r="B15" s="256"/>
      <c r="C15" s="256"/>
      <c r="D15" s="256"/>
      <c r="E15" s="256"/>
      <c r="F15" s="256" t="str">
        <f t="shared" si="0"/>
        <v/>
      </c>
      <c r="G15" s="205"/>
      <c r="H15" s="256"/>
      <c r="I15" s="347" t="s">
        <v>409</v>
      </c>
    </row>
    <row r="16" spans="1:9" ht="14.4" x14ac:dyDescent="0.3">
      <c r="A16" s="256"/>
      <c r="B16" s="256"/>
      <c r="C16" s="256"/>
      <c r="D16" s="256"/>
      <c r="E16" s="256"/>
      <c r="F16" s="256" t="str">
        <f t="shared" si="0"/>
        <v/>
      </c>
      <c r="G16" s="205"/>
      <c r="H16" s="256"/>
      <c r="I16" s="347" t="s">
        <v>410</v>
      </c>
    </row>
    <row r="17" spans="1:9" ht="14.4" x14ac:dyDescent="0.3">
      <c r="A17" s="256"/>
      <c r="B17" s="256"/>
      <c r="C17" s="256"/>
      <c r="D17" s="256"/>
      <c r="E17" s="256"/>
      <c r="F17" s="256" t="str">
        <f t="shared" si="0"/>
        <v/>
      </c>
      <c r="G17" s="205"/>
      <c r="H17" s="256"/>
      <c r="I17" s="347" t="s">
        <v>411</v>
      </c>
    </row>
    <row r="18" spans="1:9" ht="14.4" x14ac:dyDescent="0.3">
      <c r="A18" s="256"/>
      <c r="B18" s="256"/>
      <c r="C18" s="256"/>
      <c r="D18" s="256"/>
      <c r="E18" s="256"/>
      <c r="F18" s="256" t="str">
        <f t="shared" si="0"/>
        <v/>
      </c>
      <c r="G18" s="205"/>
      <c r="H18" s="256"/>
      <c r="I18" s="347" t="s">
        <v>412</v>
      </c>
    </row>
    <row r="19" spans="1:9" ht="14.4" x14ac:dyDescent="0.3">
      <c r="A19" s="256"/>
      <c r="B19" s="256"/>
      <c r="C19" s="256"/>
      <c r="D19" s="256"/>
      <c r="E19" s="256"/>
      <c r="F19" s="256" t="str">
        <f t="shared" si="0"/>
        <v/>
      </c>
      <c r="G19" s="205"/>
      <c r="H19" s="256"/>
      <c r="I19" s="347" t="s">
        <v>413</v>
      </c>
    </row>
    <row r="20" spans="1:9" ht="14.4" x14ac:dyDescent="0.3">
      <c r="A20" s="256"/>
      <c r="B20" s="256"/>
      <c r="C20" s="256"/>
      <c r="D20" s="256"/>
      <c r="E20" s="256"/>
      <c r="F20" s="256" t="str">
        <f t="shared" si="0"/>
        <v/>
      </c>
      <c r="G20" s="205"/>
      <c r="H20" s="256"/>
      <c r="I20" s="347" t="s">
        <v>414</v>
      </c>
    </row>
    <row r="21" spans="1:9" ht="15" customHeight="1" x14ac:dyDescent="0.3">
      <c r="I21" s="347" t="s">
        <v>415</v>
      </c>
    </row>
    <row r="22" spans="1:9" ht="15" customHeight="1" x14ac:dyDescent="0.3">
      <c r="I22" s="347" t="s">
        <v>416</v>
      </c>
    </row>
    <row r="23" spans="1:9" ht="15" customHeight="1" x14ac:dyDescent="0.3">
      <c r="I23" s="347" t="s">
        <v>417</v>
      </c>
    </row>
    <row r="24" spans="1:9" ht="15" customHeight="1" x14ac:dyDescent="0.3">
      <c r="I24" s="347" t="s">
        <v>418</v>
      </c>
    </row>
    <row r="25" spans="1:9" ht="15" customHeight="1" x14ac:dyDescent="0.3">
      <c r="I25" s="347" t="s">
        <v>419</v>
      </c>
    </row>
    <row r="26" spans="1:9" ht="15" customHeight="1" x14ac:dyDescent="0.3">
      <c r="I26" s="347" t="s">
        <v>420</v>
      </c>
    </row>
    <row r="27" spans="1:9" ht="15" customHeight="1" x14ac:dyDescent="0.3">
      <c r="I27" s="347" t="s">
        <v>421</v>
      </c>
    </row>
    <row r="28" spans="1:9" ht="15" customHeight="1" x14ac:dyDescent="0.3">
      <c r="I28" s="347" t="s">
        <v>422</v>
      </c>
    </row>
    <row r="29" spans="1:9" ht="15" customHeight="1" x14ac:dyDescent="0.3">
      <c r="I29" s="347" t="s">
        <v>423</v>
      </c>
    </row>
    <row r="30" spans="1:9" ht="15" customHeight="1" x14ac:dyDescent="0.3">
      <c r="I30" s="347" t="s">
        <v>424</v>
      </c>
    </row>
    <row r="31" spans="1:9" ht="15" customHeight="1" x14ac:dyDescent="0.3">
      <c r="I31" s="347" t="s">
        <v>425</v>
      </c>
    </row>
    <row r="32" spans="1:9" ht="15" customHeight="1" x14ac:dyDescent="0.3">
      <c r="I32" s="347" t="s">
        <v>426</v>
      </c>
    </row>
  </sheetData>
  <phoneticPr fontId="57" type="noConversion"/>
  <conditionalFormatting sqref="I13">
    <cfRule type="duplicateValues" dxfId="43" priority="1"/>
  </conditionalFormatting>
  <conditionalFormatting sqref="I35 I2:I12 I14:I32">
    <cfRule type="duplicateValues" dxfId="42" priority="3"/>
  </conditionalFormatting>
  <conditionalFormatting sqref="I36:I37">
    <cfRule type="duplicateValues" dxfId="41" priority="2"/>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A8F9A-C848-4682-92B9-DDCFB3F06A8E}">
  <sheetPr codeName="Feuil2"/>
  <dimension ref="A1:Z1000"/>
  <sheetViews>
    <sheetView workbookViewId="0">
      <selection activeCell="B15" sqref="B15:H23"/>
    </sheetView>
  </sheetViews>
  <sheetFormatPr baseColWidth="10" defaultColWidth="12.6640625" defaultRowHeight="15" customHeight="1" x14ac:dyDescent="0.3"/>
  <cols>
    <col min="1" max="1" width="3.33203125" style="419" customWidth="1"/>
    <col min="2" max="9" width="10.33203125" style="419" customWidth="1"/>
    <col min="10" max="10" width="3.33203125" style="419" customWidth="1"/>
    <col min="11" max="26" width="10.6640625" style="419" customWidth="1"/>
    <col min="27" max="16384" width="12.6640625" style="419"/>
  </cols>
  <sheetData>
    <row r="1" spans="1:26" ht="63.75" customHeight="1" x14ac:dyDescent="0.3">
      <c r="A1" s="417"/>
      <c r="B1" s="418"/>
      <c r="C1" s="418"/>
      <c r="D1" s="418"/>
      <c r="E1" s="418"/>
      <c r="F1" s="418"/>
      <c r="G1" s="418"/>
      <c r="H1" s="418"/>
      <c r="I1" s="418"/>
      <c r="J1" s="417"/>
    </row>
    <row r="2" spans="1:26" ht="75" customHeight="1" x14ac:dyDescent="0.3">
      <c r="A2" s="417"/>
      <c r="B2" s="568" t="s">
        <v>525</v>
      </c>
      <c r="C2" s="569"/>
      <c r="D2" s="569"/>
      <c r="E2" s="569"/>
      <c r="F2" s="569"/>
      <c r="G2" s="569"/>
      <c r="H2" s="569"/>
      <c r="I2" s="569"/>
      <c r="J2" s="417"/>
    </row>
    <row r="3" spans="1:26" ht="15.6" x14ac:dyDescent="0.3">
      <c r="A3" s="417"/>
      <c r="B3" s="420"/>
      <c r="C3" s="418"/>
      <c r="D3" s="418"/>
      <c r="E3" s="418"/>
      <c r="F3" s="418"/>
      <c r="G3" s="418"/>
      <c r="H3" s="418"/>
      <c r="I3" s="418"/>
      <c r="J3" s="417"/>
    </row>
    <row r="4" spans="1:26" ht="6" customHeight="1" x14ac:dyDescent="0.3">
      <c r="A4" s="421"/>
      <c r="B4" s="422"/>
      <c r="C4" s="422"/>
      <c r="D4" s="422"/>
      <c r="E4" s="422"/>
      <c r="F4" s="422"/>
      <c r="G4" s="422"/>
      <c r="H4" s="422"/>
      <c r="I4" s="422"/>
      <c r="J4" s="421"/>
      <c r="K4" s="423"/>
      <c r="L4" s="423"/>
      <c r="M4" s="423"/>
      <c r="N4" s="423"/>
      <c r="O4" s="423"/>
      <c r="P4" s="423"/>
      <c r="Q4" s="423"/>
      <c r="R4" s="423"/>
      <c r="S4" s="423"/>
      <c r="T4" s="423"/>
      <c r="U4" s="423"/>
      <c r="V4" s="423"/>
      <c r="W4" s="423"/>
      <c r="X4" s="423"/>
      <c r="Y4" s="423"/>
      <c r="Z4" s="423"/>
    </row>
    <row r="5" spans="1:26" ht="21.75" customHeight="1" x14ac:dyDescent="0.3">
      <c r="A5" s="421"/>
      <c r="B5" s="570" t="s">
        <v>526</v>
      </c>
      <c r="C5" s="569"/>
      <c r="D5" s="569"/>
      <c r="E5" s="569"/>
      <c r="F5" s="569"/>
      <c r="G5" s="569"/>
      <c r="H5" s="569"/>
      <c r="I5" s="569"/>
      <c r="J5" s="421"/>
      <c r="K5" s="423"/>
      <c r="L5" s="423"/>
      <c r="M5" s="423"/>
      <c r="N5" s="423"/>
      <c r="O5" s="423"/>
      <c r="P5" s="423"/>
      <c r="Q5" s="423"/>
      <c r="R5" s="423"/>
      <c r="S5" s="423"/>
      <c r="T5" s="423"/>
      <c r="U5" s="423"/>
      <c r="V5" s="423"/>
      <c r="W5" s="423"/>
      <c r="X5" s="423"/>
      <c r="Y5" s="423"/>
      <c r="Z5" s="423"/>
    </row>
    <row r="6" spans="1:26" ht="27.75" customHeight="1" x14ac:dyDescent="0.3">
      <c r="A6" s="417"/>
      <c r="B6" s="569"/>
      <c r="C6" s="571"/>
      <c r="D6" s="571"/>
      <c r="E6" s="571"/>
      <c r="F6" s="571"/>
      <c r="G6" s="571"/>
      <c r="H6" s="571"/>
      <c r="I6" s="569"/>
      <c r="J6" s="421"/>
      <c r="K6" s="423"/>
      <c r="L6" s="423"/>
      <c r="M6" s="423"/>
      <c r="N6" s="423"/>
      <c r="O6" s="423"/>
      <c r="P6" s="423"/>
      <c r="Q6" s="423"/>
      <c r="R6" s="423"/>
      <c r="S6" s="423"/>
      <c r="T6" s="423"/>
    </row>
    <row r="7" spans="1:26" ht="21.75" customHeight="1" x14ac:dyDescent="0.3">
      <c r="A7" s="417"/>
      <c r="B7" s="569"/>
      <c r="C7" s="569"/>
      <c r="D7" s="569"/>
      <c r="E7" s="569"/>
      <c r="F7" s="569"/>
      <c r="G7" s="569"/>
      <c r="H7" s="569"/>
      <c r="I7" s="569"/>
      <c r="J7" s="417"/>
    </row>
    <row r="8" spans="1:26" ht="6" customHeight="1" x14ac:dyDescent="0.3">
      <c r="A8" s="417"/>
      <c r="B8" s="418"/>
      <c r="C8" s="418"/>
      <c r="D8" s="418"/>
      <c r="E8" s="418"/>
      <c r="F8" s="418"/>
      <c r="G8" s="418"/>
      <c r="H8" s="418"/>
      <c r="I8" s="418"/>
      <c r="J8" s="417"/>
    </row>
    <row r="9" spans="1:26" ht="54" customHeight="1" x14ac:dyDescent="0.3">
      <c r="A9" s="417"/>
      <c r="B9" s="572" t="s">
        <v>527</v>
      </c>
      <c r="C9" s="569"/>
      <c r="D9" s="569"/>
      <c r="E9" s="569"/>
      <c r="F9" s="569"/>
      <c r="G9" s="569"/>
      <c r="H9" s="569"/>
      <c r="I9" s="569"/>
      <c r="J9" s="417"/>
    </row>
    <row r="10" spans="1:26" ht="42" customHeight="1" x14ac:dyDescent="0.3">
      <c r="A10" s="417"/>
      <c r="B10" s="569"/>
      <c r="C10" s="571"/>
      <c r="D10" s="571"/>
      <c r="E10" s="571"/>
      <c r="F10" s="571"/>
      <c r="G10" s="571"/>
      <c r="H10" s="571"/>
      <c r="I10" s="569"/>
      <c r="J10" s="417"/>
    </row>
    <row r="11" spans="1:26" ht="19.5" customHeight="1" x14ac:dyDescent="0.3">
      <c r="A11" s="417"/>
      <c r="B11" s="569"/>
      <c r="C11" s="571"/>
      <c r="D11" s="571"/>
      <c r="E11" s="571"/>
      <c r="F11" s="571"/>
      <c r="G11" s="571"/>
      <c r="H11" s="571"/>
      <c r="I11" s="569"/>
      <c r="J11" s="417"/>
      <c r="M11" s="424"/>
    </row>
    <row r="12" spans="1:26" ht="19.5" customHeight="1" x14ac:dyDescent="0.3">
      <c r="A12" s="417"/>
      <c r="B12" s="569"/>
      <c r="C12" s="571"/>
      <c r="D12" s="571"/>
      <c r="E12" s="571"/>
      <c r="F12" s="571"/>
      <c r="G12" s="571"/>
      <c r="H12" s="571"/>
      <c r="I12" s="569"/>
      <c r="J12" s="417"/>
    </row>
    <row r="13" spans="1:26" ht="19.5" customHeight="1" x14ac:dyDescent="0.3">
      <c r="A13" s="417"/>
      <c r="B13" s="569"/>
      <c r="C13" s="571"/>
      <c r="D13" s="571"/>
      <c r="E13" s="571"/>
      <c r="F13" s="571"/>
      <c r="G13" s="571"/>
      <c r="H13" s="571"/>
      <c r="I13" s="569"/>
      <c r="J13" s="425"/>
      <c r="K13" s="426"/>
      <c r="L13" s="426"/>
      <c r="M13" s="426"/>
      <c r="N13" s="426"/>
      <c r="O13" s="426"/>
      <c r="P13" s="426"/>
      <c r="Q13" s="426"/>
      <c r="R13" s="426"/>
      <c r="S13" s="426"/>
      <c r="T13" s="426"/>
    </row>
    <row r="14" spans="1:26" ht="19.5" customHeight="1" x14ac:dyDescent="0.3">
      <c r="A14" s="417"/>
      <c r="B14" s="569"/>
      <c r="C14" s="569"/>
      <c r="D14" s="569"/>
      <c r="E14" s="569"/>
      <c r="F14" s="569"/>
      <c r="G14" s="569"/>
      <c r="H14" s="569"/>
      <c r="I14" s="569"/>
      <c r="J14" s="425"/>
      <c r="K14" s="426"/>
      <c r="L14" s="426"/>
      <c r="M14" s="426"/>
      <c r="N14" s="426"/>
      <c r="O14" s="426"/>
      <c r="P14" s="426"/>
      <c r="Q14" s="426"/>
      <c r="R14" s="426"/>
      <c r="S14" s="426"/>
      <c r="T14" s="426"/>
    </row>
    <row r="15" spans="1:26" ht="19.5" customHeight="1" x14ac:dyDescent="0.3">
      <c r="A15" s="417"/>
      <c r="B15" s="573"/>
      <c r="C15" s="569"/>
      <c r="D15" s="569"/>
      <c r="E15" s="569"/>
      <c r="F15" s="569"/>
      <c r="G15" s="569"/>
      <c r="H15" s="569"/>
      <c r="I15" s="427"/>
      <c r="J15" s="425"/>
      <c r="K15" s="426"/>
      <c r="L15" s="426"/>
      <c r="M15" s="426"/>
      <c r="N15" s="426"/>
      <c r="O15" s="426"/>
      <c r="P15" s="426"/>
      <c r="Q15" s="426"/>
      <c r="R15" s="426"/>
      <c r="S15" s="426"/>
      <c r="T15" s="426"/>
    </row>
    <row r="16" spans="1:26" ht="15.6" x14ac:dyDescent="0.3">
      <c r="A16" s="417"/>
      <c r="B16" s="569"/>
      <c r="C16" s="571"/>
      <c r="D16" s="571"/>
      <c r="E16" s="571"/>
      <c r="F16" s="571"/>
      <c r="G16" s="571"/>
      <c r="H16" s="569"/>
      <c r="I16" s="418"/>
      <c r="J16" s="417"/>
    </row>
    <row r="17" spans="1:10" ht="12.75" customHeight="1" x14ac:dyDescent="0.3">
      <c r="A17" s="417"/>
      <c r="B17" s="569"/>
      <c r="C17" s="571"/>
      <c r="D17" s="571"/>
      <c r="E17" s="571"/>
      <c r="F17" s="571"/>
      <c r="G17" s="571"/>
      <c r="H17" s="569"/>
      <c r="I17" s="428"/>
      <c r="J17" s="417"/>
    </row>
    <row r="18" spans="1:10" ht="12.75" customHeight="1" x14ac:dyDescent="0.3">
      <c r="A18" s="417"/>
      <c r="B18" s="569"/>
      <c r="C18" s="571"/>
      <c r="D18" s="571"/>
      <c r="E18" s="571"/>
      <c r="F18" s="571"/>
      <c r="G18" s="571"/>
      <c r="H18" s="569"/>
      <c r="I18" s="428"/>
      <c r="J18" s="417"/>
    </row>
    <row r="19" spans="1:10" ht="15.6" x14ac:dyDescent="0.3">
      <c r="A19" s="417"/>
      <c r="B19" s="569"/>
      <c r="C19" s="571"/>
      <c r="D19" s="571"/>
      <c r="E19" s="571"/>
      <c r="F19" s="571"/>
      <c r="G19" s="571"/>
      <c r="H19" s="569"/>
      <c r="I19" s="418"/>
      <c r="J19" s="417"/>
    </row>
    <row r="20" spans="1:10" ht="15.6" x14ac:dyDescent="0.3">
      <c r="A20" s="417"/>
      <c r="B20" s="569"/>
      <c r="C20" s="571"/>
      <c r="D20" s="571"/>
      <c r="E20" s="571"/>
      <c r="F20" s="571"/>
      <c r="G20" s="571"/>
      <c r="H20" s="569"/>
      <c r="I20" s="418"/>
      <c r="J20" s="417"/>
    </row>
    <row r="21" spans="1:10" ht="15.75" customHeight="1" x14ac:dyDescent="0.3">
      <c r="A21" s="417"/>
      <c r="B21" s="569"/>
      <c r="C21" s="571"/>
      <c r="D21" s="571"/>
      <c r="E21" s="571"/>
      <c r="F21" s="571"/>
      <c r="G21" s="571"/>
      <c r="H21" s="569"/>
      <c r="I21" s="418"/>
      <c r="J21" s="417"/>
    </row>
    <row r="22" spans="1:10" ht="15.75" customHeight="1" x14ac:dyDescent="0.3">
      <c r="A22" s="417"/>
      <c r="B22" s="569"/>
      <c r="C22" s="571"/>
      <c r="D22" s="571"/>
      <c r="E22" s="571"/>
      <c r="F22" s="571"/>
      <c r="G22" s="571"/>
      <c r="H22" s="569"/>
      <c r="I22" s="418"/>
      <c r="J22" s="417"/>
    </row>
    <row r="23" spans="1:10" ht="15.75" customHeight="1" x14ac:dyDescent="0.3">
      <c r="A23" s="417"/>
      <c r="B23" s="569"/>
      <c r="C23" s="569"/>
      <c r="D23" s="569"/>
      <c r="E23" s="569"/>
      <c r="F23" s="569"/>
      <c r="G23" s="569"/>
      <c r="H23" s="569"/>
      <c r="I23" s="418"/>
      <c r="J23" s="417"/>
    </row>
    <row r="24" spans="1:10" ht="15.75" customHeight="1" x14ac:dyDescent="0.3">
      <c r="A24" s="417"/>
      <c r="B24" s="418"/>
      <c r="C24" s="418"/>
      <c r="D24" s="418"/>
      <c r="E24" s="418"/>
      <c r="F24" s="418"/>
      <c r="G24" s="418"/>
      <c r="H24" s="418"/>
      <c r="I24" s="418"/>
      <c r="J24" s="417"/>
    </row>
    <row r="25" spans="1:10" ht="15.75" customHeight="1" x14ac:dyDescent="0.3">
      <c r="A25" s="417"/>
      <c r="B25" s="418"/>
      <c r="C25" s="418"/>
      <c r="D25" s="418"/>
      <c r="E25" s="418"/>
      <c r="F25" s="418"/>
      <c r="G25" s="418"/>
      <c r="H25" s="418"/>
      <c r="I25" s="418"/>
      <c r="J25" s="417"/>
    </row>
    <row r="26" spans="1:10" ht="15.75" customHeight="1" x14ac:dyDescent="0.3">
      <c r="A26" s="417"/>
      <c r="B26" s="418"/>
      <c r="C26" s="418"/>
      <c r="D26" s="418"/>
      <c r="E26" s="418"/>
      <c r="F26" s="418"/>
      <c r="G26" s="418"/>
      <c r="H26" s="418"/>
      <c r="I26" s="418"/>
      <c r="J26" s="417"/>
    </row>
    <row r="27" spans="1:10" ht="15.75" customHeight="1" x14ac:dyDescent="0.3">
      <c r="B27" s="429"/>
      <c r="C27" s="429"/>
      <c r="D27" s="429"/>
      <c r="E27" s="429"/>
      <c r="F27" s="429"/>
      <c r="G27" s="429"/>
      <c r="H27" s="429"/>
      <c r="I27" s="429"/>
    </row>
    <row r="28" spans="1:10" ht="15.75" customHeight="1" x14ac:dyDescent="0.3">
      <c r="B28" s="429"/>
      <c r="C28" s="429"/>
      <c r="D28" s="429"/>
      <c r="E28" s="429"/>
      <c r="F28" s="429"/>
      <c r="G28" s="429"/>
      <c r="H28" s="429"/>
      <c r="I28" s="429"/>
    </row>
    <row r="29" spans="1:10" ht="15.75" customHeight="1" x14ac:dyDescent="0.3">
      <c r="B29" s="429"/>
      <c r="C29" s="429"/>
      <c r="D29" s="429"/>
      <c r="E29" s="429"/>
      <c r="F29" s="429"/>
      <c r="G29" s="429"/>
      <c r="H29" s="429"/>
      <c r="I29" s="429"/>
    </row>
    <row r="30" spans="1:10" ht="15.75" customHeight="1" x14ac:dyDescent="0.3">
      <c r="B30" s="429"/>
      <c r="C30" s="429"/>
      <c r="D30" s="429"/>
      <c r="E30" s="429"/>
      <c r="F30" s="429"/>
      <c r="G30" s="429"/>
      <c r="H30" s="429"/>
      <c r="I30" s="429"/>
    </row>
    <row r="31" spans="1:10" ht="15.75" customHeight="1" x14ac:dyDescent="0.3">
      <c r="B31" s="429"/>
      <c r="C31" s="429"/>
      <c r="D31" s="429"/>
      <c r="E31" s="429"/>
      <c r="F31" s="429"/>
      <c r="G31" s="429"/>
      <c r="H31" s="429"/>
      <c r="I31" s="429"/>
    </row>
    <row r="32" spans="1:10" ht="15.75" customHeight="1" x14ac:dyDescent="0.3">
      <c r="B32" s="429"/>
      <c r="C32" s="429"/>
      <c r="D32" s="429"/>
      <c r="E32" s="429"/>
      <c r="F32" s="429"/>
      <c r="G32" s="429"/>
      <c r="H32" s="429"/>
      <c r="I32" s="429"/>
    </row>
    <row r="33" spans="2:9" ht="15.75" customHeight="1" x14ac:dyDescent="0.3">
      <c r="B33" s="429"/>
      <c r="C33" s="429"/>
      <c r="D33" s="429"/>
      <c r="E33" s="429"/>
      <c r="F33" s="429"/>
      <c r="G33" s="429"/>
      <c r="H33" s="429"/>
      <c r="I33" s="429"/>
    </row>
    <row r="34" spans="2:9" ht="15.75" customHeight="1" x14ac:dyDescent="0.3">
      <c r="B34" s="429"/>
      <c r="C34" s="429"/>
      <c r="D34" s="429"/>
      <c r="E34" s="429"/>
      <c r="F34" s="429"/>
      <c r="G34" s="429"/>
      <c r="H34" s="429"/>
      <c r="I34" s="429"/>
    </row>
    <row r="35" spans="2:9" ht="15.75" customHeight="1" x14ac:dyDescent="0.3">
      <c r="B35" s="429"/>
      <c r="C35" s="429"/>
      <c r="D35" s="429"/>
      <c r="E35" s="429"/>
      <c r="F35" s="429"/>
      <c r="G35" s="429"/>
      <c r="H35" s="429"/>
      <c r="I35" s="429"/>
    </row>
    <row r="36" spans="2:9" ht="15.75" customHeight="1" x14ac:dyDescent="0.3">
      <c r="B36" s="429"/>
      <c r="C36" s="429"/>
      <c r="D36" s="429"/>
      <c r="E36" s="429"/>
      <c r="F36" s="429"/>
      <c r="G36" s="429"/>
      <c r="H36" s="429"/>
      <c r="I36" s="429"/>
    </row>
    <row r="37" spans="2:9" ht="15.75" customHeight="1" x14ac:dyDescent="0.3">
      <c r="B37" s="429"/>
      <c r="C37" s="429"/>
      <c r="D37" s="429"/>
      <c r="E37" s="429"/>
      <c r="F37" s="429"/>
      <c r="G37" s="429"/>
      <c r="H37" s="429"/>
      <c r="I37" s="429"/>
    </row>
    <row r="38" spans="2:9" ht="15.75" customHeight="1" x14ac:dyDescent="0.3">
      <c r="B38" s="429"/>
      <c r="C38" s="429"/>
      <c r="D38" s="429"/>
      <c r="E38" s="429"/>
      <c r="F38" s="429"/>
      <c r="G38" s="429"/>
      <c r="H38" s="429"/>
      <c r="I38" s="429"/>
    </row>
    <row r="39" spans="2:9" ht="15.75" customHeight="1" x14ac:dyDescent="0.3">
      <c r="B39" s="429"/>
      <c r="C39" s="429"/>
      <c r="D39" s="429"/>
      <c r="E39" s="429"/>
      <c r="F39" s="429"/>
      <c r="G39" s="429"/>
      <c r="H39" s="429"/>
      <c r="I39" s="429"/>
    </row>
    <row r="40" spans="2:9" ht="15.75" customHeight="1" x14ac:dyDescent="0.3">
      <c r="B40" s="429"/>
      <c r="C40" s="429"/>
      <c r="D40" s="429"/>
      <c r="E40" s="429"/>
      <c r="F40" s="429"/>
      <c r="G40" s="429"/>
      <c r="H40" s="429"/>
      <c r="I40" s="429"/>
    </row>
    <row r="41" spans="2:9" ht="15.75" customHeight="1" x14ac:dyDescent="0.3">
      <c r="B41" s="429"/>
      <c r="C41" s="429"/>
      <c r="D41" s="429"/>
      <c r="E41" s="429"/>
      <c r="F41" s="429"/>
      <c r="G41" s="429"/>
      <c r="H41" s="429"/>
      <c r="I41" s="429"/>
    </row>
    <row r="42" spans="2:9" ht="15.75" customHeight="1" x14ac:dyDescent="0.3">
      <c r="B42" s="429"/>
      <c r="C42" s="429"/>
      <c r="D42" s="429"/>
      <c r="E42" s="429"/>
      <c r="F42" s="429"/>
      <c r="G42" s="429"/>
      <c r="H42" s="429"/>
      <c r="I42" s="429"/>
    </row>
    <row r="43" spans="2:9" ht="15.75" customHeight="1" x14ac:dyDescent="0.3">
      <c r="B43" s="429"/>
      <c r="C43" s="429"/>
      <c r="D43" s="429"/>
      <c r="E43" s="429"/>
      <c r="F43" s="429"/>
      <c r="G43" s="429"/>
      <c r="H43" s="429"/>
      <c r="I43" s="429"/>
    </row>
    <row r="44" spans="2:9" ht="15.75" customHeight="1" x14ac:dyDescent="0.3">
      <c r="B44" s="429"/>
      <c r="C44" s="429"/>
      <c r="D44" s="429"/>
      <c r="E44" s="429"/>
      <c r="F44" s="429"/>
      <c r="G44" s="429"/>
      <c r="H44" s="429"/>
      <c r="I44" s="429"/>
    </row>
    <row r="45" spans="2:9" ht="15.75" customHeight="1" x14ac:dyDescent="0.3">
      <c r="B45" s="429"/>
      <c r="C45" s="429"/>
      <c r="D45" s="429"/>
      <c r="E45" s="429"/>
      <c r="F45" s="429"/>
      <c r="G45" s="429"/>
      <c r="H45" s="429"/>
      <c r="I45" s="429"/>
    </row>
    <row r="46" spans="2:9" ht="15.75" customHeight="1" x14ac:dyDescent="0.3">
      <c r="B46" s="429"/>
      <c r="C46" s="429"/>
      <c r="D46" s="429"/>
      <c r="E46" s="429"/>
      <c r="F46" s="429"/>
      <c r="G46" s="429"/>
      <c r="H46" s="429"/>
      <c r="I46" s="429"/>
    </row>
    <row r="47" spans="2:9" ht="15.75" customHeight="1" x14ac:dyDescent="0.3">
      <c r="B47" s="429"/>
      <c r="C47" s="429"/>
      <c r="D47" s="429"/>
      <c r="E47" s="429"/>
      <c r="F47" s="429"/>
      <c r="G47" s="429"/>
      <c r="H47" s="429"/>
      <c r="I47" s="429"/>
    </row>
    <row r="48" spans="2:9" ht="15.75" customHeight="1" x14ac:dyDescent="0.3">
      <c r="B48" s="429"/>
      <c r="C48" s="429"/>
      <c r="D48" s="429"/>
      <c r="E48" s="429"/>
      <c r="F48" s="429"/>
      <c r="G48" s="429"/>
      <c r="H48" s="429"/>
      <c r="I48" s="429"/>
    </row>
    <row r="49" spans="2:9" ht="15.75" customHeight="1" x14ac:dyDescent="0.3">
      <c r="B49" s="429"/>
      <c r="C49" s="429"/>
      <c r="D49" s="429"/>
      <c r="E49" s="429"/>
      <c r="F49" s="429"/>
      <c r="G49" s="429"/>
      <c r="H49" s="429"/>
      <c r="I49" s="429"/>
    </row>
    <row r="50" spans="2:9" ht="15.75" customHeight="1" x14ac:dyDescent="0.3">
      <c r="B50" s="429"/>
      <c r="C50" s="429"/>
      <c r="D50" s="429"/>
      <c r="E50" s="429"/>
      <c r="F50" s="429"/>
      <c r="G50" s="429"/>
      <c r="H50" s="429"/>
      <c r="I50" s="429"/>
    </row>
    <row r="51" spans="2:9" ht="15.75" customHeight="1" x14ac:dyDescent="0.3">
      <c r="B51" s="429"/>
      <c r="C51" s="429"/>
      <c r="D51" s="429"/>
      <c r="E51" s="429"/>
      <c r="F51" s="429"/>
      <c r="G51" s="429"/>
      <c r="H51" s="429"/>
      <c r="I51" s="429"/>
    </row>
    <row r="52" spans="2:9" ht="15.75" customHeight="1" x14ac:dyDescent="0.3">
      <c r="B52" s="429"/>
      <c r="C52" s="429"/>
      <c r="D52" s="429"/>
      <c r="E52" s="429"/>
      <c r="F52" s="429"/>
      <c r="G52" s="429"/>
      <c r="H52" s="429"/>
      <c r="I52" s="429"/>
    </row>
    <row r="53" spans="2:9" ht="15.75" customHeight="1" x14ac:dyDescent="0.3">
      <c r="B53" s="429"/>
      <c r="C53" s="429"/>
      <c r="D53" s="429"/>
      <c r="E53" s="429"/>
      <c r="F53" s="429"/>
      <c r="G53" s="429"/>
      <c r="H53" s="429"/>
      <c r="I53" s="429"/>
    </row>
    <row r="54" spans="2:9" ht="15.75" customHeight="1" x14ac:dyDescent="0.3">
      <c r="B54" s="429"/>
      <c r="C54" s="429"/>
      <c r="D54" s="429"/>
      <c r="E54" s="429"/>
      <c r="F54" s="429"/>
      <c r="G54" s="429"/>
      <c r="H54" s="429"/>
      <c r="I54" s="429"/>
    </row>
    <row r="55" spans="2:9" ht="15.75" customHeight="1" x14ac:dyDescent="0.3">
      <c r="B55" s="429"/>
      <c r="C55" s="429"/>
      <c r="D55" s="429"/>
      <c r="E55" s="429"/>
      <c r="F55" s="429"/>
      <c r="G55" s="429"/>
      <c r="H55" s="429"/>
      <c r="I55" s="429"/>
    </row>
    <row r="56" spans="2:9" ht="15.75" customHeight="1" x14ac:dyDescent="0.3">
      <c r="B56" s="429"/>
      <c r="C56" s="429"/>
      <c r="D56" s="429"/>
      <c r="E56" s="429"/>
      <c r="F56" s="429"/>
      <c r="G56" s="429"/>
      <c r="H56" s="429"/>
      <c r="I56" s="429"/>
    </row>
    <row r="57" spans="2:9" ht="15.75" customHeight="1" x14ac:dyDescent="0.3">
      <c r="B57" s="429"/>
      <c r="C57" s="429"/>
      <c r="D57" s="429"/>
      <c r="E57" s="429"/>
      <c r="F57" s="429"/>
      <c r="G57" s="429"/>
      <c r="H57" s="429"/>
      <c r="I57" s="429"/>
    </row>
    <row r="58" spans="2:9" ht="15.75" customHeight="1" x14ac:dyDescent="0.3">
      <c r="B58" s="429"/>
      <c r="C58" s="429"/>
      <c r="D58" s="429"/>
      <c r="E58" s="429"/>
      <c r="F58" s="429"/>
      <c r="G58" s="429"/>
      <c r="H58" s="429"/>
      <c r="I58" s="429"/>
    </row>
    <row r="59" spans="2:9" ht="15.75" customHeight="1" x14ac:dyDescent="0.3">
      <c r="B59" s="429"/>
      <c r="C59" s="429"/>
      <c r="D59" s="429"/>
      <c r="E59" s="429"/>
      <c r="F59" s="429"/>
      <c r="G59" s="429"/>
      <c r="H59" s="429"/>
      <c r="I59" s="429"/>
    </row>
    <row r="60" spans="2:9" ht="15.75" customHeight="1" x14ac:dyDescent="0.3">
      <c r="B60" s="429"/>
      <c r="C60" s="429"/>
      <c r="D60" s="429"/>
      <c r="E60" s="429"/>
      <c r="F60" s="429"/>
      <c r="G60" s="429"/>
      <c r="H60" s="429"/>
      <c r="I60" s="429"/>
    </row>
    <row r="61" spans="2:9" ht="15.75" customHeight="1" x14ac:dyDescent="0.3">
      <c r="B61" s="429"/>
      <c r="C61" s="429"/>
      <c r="D61" s="429"/>
      <c r="E61" s="429"/>
      <c r="F61" s="429"/>
      <c r="G61" s="429"/>
      <c r="H61" s="429"/>
      <c r="I61" s="429"/>
    </row>
    <row r="62" spans="2:9" ht="15.75" customHeight="1" x14ac:dyDescent="0.3">
      <c r="B62" s="429"/>
      <c r="C62" s="429"/>
      <c r="D62" s="429"/>
      <c r="E62" s="429"/>
      <c r="F62" s="429"/>
      <c r="G62" s="429"/>
      <c r="H62" s="429"/>
      <c r="I62" s="429"/>
    </row>
    <row r="63" spans="2:9" ht="15.75" customHeight="1" x14ac:dyDescent="0.3">
      <c r="B63" s="429"/>
      <c r="C63" s="429"/>
      <c r="D63" s="429"/>
      <c r="E63" s="429"/>
      <c r="F63" s="429"/>
      <c r="G63" s="429"/>
      <c r="H63" s="429"/>
      <c r="I63" s="429"/>
    </row>
    <row r="64" spans="2:9" ht="15.75" customHeight="1" x14ac:dyDescent="0.3">
      <c r="B64" s="429"/>
      <c r="C64" s="429"/>
      <c r="D64" s="429"/>
      <c r="E64" s="429"/>
      <c r="F64" s="429"/>
      <c r="G64" s="429"/>
      <c r="H64" s="429"/>
      <c r="I64" s="429"/>
    </row>
    <row r="65" spans="2:9" ht="15.75" customHeight="1" x14ac:dyDescent="0.3">
      <c r="B65" s="429"/>
      <c r="C65" s="429"/>
      <c r="D65" s="429"/>
      <c r="E65" s="429"/>
      <c r="F65" s="429"/>
      <c r="G65" s="429"/>
      <c r="H65" s="429"/>
      <c r="I65" s="429"/>
    </row>
    <row r="66" spans="2:9" ht="15.75" customHeight="1" x14ac:dyDescent="0.3">
      <c r="B66" s="429"/>
      <c r="C66" s="429"/>
      <c r="D66" s="429"/>
      <c r="E66" s="429"/>
      <c r="F66" s="429"/>
      <c r="G66" s="429"/>
      <c r="H66" s="429"/>
      <c r="I66" s="429"/>
    </row>
    <row r="67" spans="2:9" ht="15.75" customHeight="1" x14ac:dyDescent="0.3">
      <c r="B67" s="429"/>
      <c r="C67" s="429"/>
      <c r="D67" s="429"/>
      <c r="E67" s="429"/>
      <c r="F67" s="429"/>
      <c r="G67" s="429"/>
      <c r="H67" s="429"/>
      <c r="I67" s="429"/>
    </row>
    <row r="68" spans="2:9" ht="15.75" customHeight="1" x14ac:dyDescent="0.3">
      <c r="B68" s="429"/>
      <c r="C68" s="429"/>
      <c r="D68" s="429"/>
      <c r="E68" s="429"/>
      <c r="F68" s="429"/>
      <c r="G68" s="429"/>
      <c r="H68" s="429"/>
      <c r="I68" s="429"/>
    </row>
    <row r="69" spans="2:9" ht="15.75" customHeight="1" x14ac:dyDescent="0.3">
      <c r="B69" s="429"/>
      <c r="C69" s="429"/>
      <c r="D69" s="429"/>
      <c r="E69" s="429"/>
      <c r="F69" s="429"/>
      <c r="G69" s="429"/>
      <c r="H69" s="429"/>
      <c r="I69" s="429"/>
    </row>
    <row r="70" spans="2:9" ht="15.75" customHeight="1" x14ac:dyDescent="0.3">
      <c r="B70" s="429"/>
      <c r="C70" s="429"/>
      <c r="D70" s="429"/>
      <c r="E70" s="429"/>
      <c r="F70" s="429"/>
      <c r="G70" s="429"/>
      <c r="H70" s="429"/>
      <c r="I70" s="429"/>
    </row>
    <row r="71" spans="2:9" ht="15.75" customHeight="1" x14ac:dyDescent="0.3">
      <c r="B71" s="429"/>
      <c r="C71" s="429"/>
      <c r="D71" s="429"/>
      <c r="E71" s="429"/>
      <c r="F71" s="429"/>
      <c r="G71" s="429"/>
      <c r="H71" s="429"/>
      <c r="I71" s="429"/>
    </row>
    <row r="72" spans="2:9" ht="15.75" customHeight="1" x14ac:dyDescent="0.3">
      <c r="B72" s="429"/>
      <c r="C72" s="429"/>
      <c r="D72" s="429"/>
      <c r="E72" s="429"/>
      <c r="F72" s="429"/>
      <c r="G72" s="429"/>
      <c r="H72" s="429"/>
      <c r="I72" s="429"/>
    </row>
    <row r="73" spans="2:9" ht="15.75" customHeight="1" x14ac:dyDescent="0.3">
      <c r="B73" s="429"/>
      <c r="C73" s="429"/>
      <c r="D73" s="429"/>
      <c r="E73" s="429"/>
      <c r="F73" s="429"/>
      <c r="G73" s="429"/>
      <c r="H73" s="429"/>
      <c r="I73" s="429"/>
    </row>
    <row r="74" spans="2:9" ht="15.75" customHeight="1" x14ac:dyDescent="0.3">
      <c r="B74" s="429"/>
      <c r="C74" s="429"/>
      <c r="D74" s="429"/>
      <c r="E74" s="429"/>
      <c r="F74" s="429"/>
      <c r="G74" s="429"/>
      <c r="H74" s="429"/>
      <c r="I74" s="429"/>
    </row>
    <row r="75" spans="2:9" ht="15.75" customHeight="1" x14ac:dyDescent="0.3">
      <c r="B75" s="429"/>
      <c r="C75" s="429"/>
      <c r="D75" s="429"/>
      <c r="E75" s="429"/>
      <c r="F75" s="429"/>
      <c r="G75" s="429"/>
      <c r="H75" s="429"/>
      <c r="I75" s="429"/>
    </row>
    <row r="76" spans="2:9" ht="15.75" customHeight="1" x14ac:dyDescent="0.3">
      <c r="B76" s="429"/>
      <c r="C76" s="429"/>
      <c r="D76" s="429"/>
      <c r="E76" s="429"/>
      <c r="F76" s="429"/>
      <c r="G76" s="429"/>
      <c r="H76" s="429"/>
      <c r="I76" s="429"/>
    </row>
    <row r="77" spans="2:9" ht="15.75" customHeight="1" x14ac:dyDescent="0.3">
      <c r="B77" s="429"/>
      <c r="C77" s="429"/>
      <c r="D77" s="429"/>
      <c r="E77" s="429"/>
      <c r="F77" s="429"/>
      <c r="G77" s="429"/>
      <c r="H77" s="429"/>
      <c r="I77" s="429"/>
    </row>
    <row r="78" spans="2:9" ht="15.75" customHeight="1" x14ac:dyDescent="0.3">
      <c r="B78" s="429"/>
      <c r="C78" s="429"/>
      <c r="D78" s="429"/>
      <c r="E78" s="429"/>
      <c r="F78" s="429"/>
      <c r="G78" s="429"/>
      <c r="H78" s="429"/>
      <c r="I78" s="429"/>
    </row>
    <row r="79" spans="2:9" ht="15.75" customHeight="1" x14ac:dyDescent="0.3">
      <c r="B79" s="429"/>
      <c r="C79" s="429"/>
      <c r="D79" s="429"/>
      <c r="E79" s="429"/>
      <c r="F79" s="429"/>
      <c r="G79" s="429"/>
      <c r="H79" s="429"/>
      <c r="I79" s="429"/>
    </row>
    <row r="80" spans="2:9" ht="15.75" customHeight="1" x14ac:dyDescent="0.3">
      <c r="B80" s="429"/>
      <c r="C80" s="429"/>
      <c r="D80" s="429"/>
      <c r="E80" s="429"/>
      <c r="F80" s="429"/>
      <c r="G80" s="429"/>
      <c r="H80" s="429"/>
      <c r="I80" s="429"/>
    </row>
    <row r="81" spans="2:9" ht="15.75" customHeight="1" x14ac:dyDescent="0.3">
      <c r="B81" s="429"/>
      <c r="C81" s="429"/>
      <c r="D81" s="429"/>
      <c r="E81" s="429"/>
      <c r="F81" s="429"/>
      <c r="G81" s="429"/>
      <c r="H81" s="429"/>
      <c r="I81" s="429"/>
    </row>
    <row r="82" spans="2:9" ht="15.75" customHeight="1" x14ac:dyDescent="0.3">
      <c r="B82" s="429"/>
      <c r="C82" s="429"/>
      <c r="D82" s="429"/>
      <c r="E82" s="429"/>
      <c r="F82" s="429"/>
      <c r="G82" s="429"/>
      <c r="H82" s="429"/>
      <c r="I82" s="429"/>
    </row>
    <row r="83" spans="2:9" ht="15.75" customHeight="1" x14ac:dyDescent="0.3">
      <c r="B83" s="429"/>
      <c r="C83" s="429"/>
      <c r="D83" s="429"/>
      <c r="E83" s="429"/>
      <c r="F83" s="429"/>
      <c r="G83" s="429"/>
      <c r="H83" s="429"/>
      <c r="I83" s="429"/>
    </row>
    <row r="84" spans="2:9" ht="15.75" customHeight="1" x14ac:dyDescent="0.3">
      <c r="B84" s="429"/>
      <c r="C84" s="429"/>
      <c r="D84" s="429"/>
      <c r="E84" s="429"/>
      <c r="F84" s="429"/>
      <c r="G84" s="429"/>
      <c r="H84" s="429"/>
      <c r="I84" s="429"/>
    </row>
    <row r="85" spans="2:9" ht="15.75" customHeight="1" x14ac:dyDescent="0.3">
      <c r="B85" s="429"/>
      <c r="C85" s="429"/>
      <c r="D85" s="429"/>
      <c r="E85" s="429"/>
      <c r="F85" s="429"/>
      <c r="G85" s="429"/>
      <c r="H85" s="429"/>
      <c r="I85" s="429"/>
    </row>
    <row r="86" spans="2:9" ht="15.75" customHeight="1" x14ac:dyDescent="0.3">
      <c r="B86" s="429"/>
      <c r="C86" s="429"/>
      <c r="D86" s="429"/>
      <c r="E86" s="429"/>
      <c r="F86" s="429"/>
      <c r="G86" s="429"/>
      <c r="H86" s="429"/>
      <c r="I86" s="429"/>
    </row>
    <row r="87" spans="2:9" ht="15.75" customHeight="1" x14ac:dyDescent="0.3">
      <c r="B87" s="429"/>
      <c r="C87" s="429"/>
      <c r="D87" s="429"/>
      <c r="E87" s="429"/>
      <c r="F87" s="429"/>
      <c r="G87" s="429"/>
      <c r="H87" s="429"/>
      <c r="I87" s="429"/>
    </row>
    <row r="88" spans="2:9" ht="15.75" customHeight="1" x14ac:dyDescent="0.3">
      <c r="B88" s="429"/>
      <c r="C88" s="429"/>
      <c r="D88" s="429"/>
      <c r="E88" s="429"/>
      <c r="F88" s="429"/>
      <c r="G88" s="429"/>
      <c r="H88" s="429"/>
      <c r="I88" s="429"/>
    </row>
    <row r="89" spans="2:9" ht="15.75" customHeight="1" x14ac:dyDescent="0.3">
      <c r="B89" s="429"/>
      <c r="C89" s="429"/>
      <c r="D89" s="429"/>
      <c r="E89" s="429"/>
      <c r="F89" s="429"/>
      <c r="G89" s="429"/>
      <c r="H89" s="429"/>
      <c r="I89" s="429"/>
    </row>
    <row r="90" spans="2:9" ht="15.75" customHeight="1" x14ac:dyDescent="0.3">
      <c r="B90" s="429"/>
      <c r="C90" s="429"/>
      <c r="D90" s="429"/>
      <c r="E90" s="429"/>
      <c r="F90" s="429"/>
      <c r="G90" s="429"/>
      <c r="H90" s="429"/>
      <c r="I90" s="429"/>
    </row>
    <row r="91" spans="2:9" ht="15.75" customHeight="1" x14ac:dyDescent="0.3">
      <c r="B91" s="429"/>
      <c r="C91" s="429"/>
      <c r="D91" s="429"/>
      <c r="E91" s="429"/>
      <c r="F91" s="429"/>
      <c r="G91" s="429"/>
      <c r="H91" s="429"/>
      <c r="I91" s="429"/>
    </row>
    <row r="92" spans="2:9" ht="15.75" customHeight="1" x14ac:dyDescent="0.3">
      <c r="B92" s="429"/>
      <c r="C92" s="429"/>
      <c r="D92" s="429"/>
      <c r="E92" s="429"/>
      <c r="F92" s="429"/>
      <c r="G92" s="429"/>
      <c r="H92" s="429"/>
      <c r="I92" s="429"/>
    </row>
    <row r="93" spans="2:9" ht="15.75" customHeight="1" x14ac:dyDescent="0.3">
      <c r="B93" s="429"/>
      <c r="C93" s="429"/>
      <c r="D93" s="429"/>
      <c r="E93" s="429"/>
      <c r="F93" s="429"/>
      <c r="G93" s="429"/>
      <c r="H93" s="429"/>
      <c r="I93" s="429"/>
    </row>
    <row r="94" spans="2:9" ht="15.75" customHeight="1" x14ac:dyDescent="0.3">
      <c r="B94" s="429"/>
      <c r="C94" s="429"/>
      <c r="D94" s="429"/>
      <c r="E94" s="429"/>
      <c r="F94" s="429"/>
      <c r="G94" s="429"/>
      <c r="H94" s="429"/>
      <c r="I94" s="429"/>
    </row>
    <row r="95" spans="2:9" ht="15.75" customHeight="1" x14ac:dyDescent="0.3">
      <c r="B95" s="429"/>
      <c r="C95" s="429"/>
      <c r="D95" s="429"/>
      <c r="E95" s="429"/>
      <c r="F95" s="429"/>
      <c r="G95" s="429"/>
      <c r="H95" s="429"/>
      <c r="I95" s="429"/>
    </row>
    <row r="96" spans="2:9" ht="15.75" customHeight="1" x14ac:dyDescent="0.3">
      <c r="B96" s="429"/>
      <c r="C96" s="429"/>
      <c r="D96" s="429"/>
      <c r="E96" s="429"/>
      <c r="F96" s="429"/>
      <c r="G96" s="429"/>
      <c r="H96" s="429"/>
      <c r="I96" s="429"/>
    </row>
    <row r="97" spans="2:9" ht="15.75" customHeight="1" x14ac:dyDescent="0.3">
      <c r="B97" s="429"/>
      <c r="C97" s="429"/>
      <c r="D97" s="429"/>
      <c r="E97" s="429"/>
      <c r="F97" s="429"/>
      <c r="G97" s="429"/>
      <c r="H97" s="429"/>
      <c r="I97" s="429"/>
    </row>
    <row r="98" spans="2:9" ht="15.75" customHeight="1" x14ac:dyDescent="0.3">
      <c r="B98" s="429"/>
      <c r="C98" s="429"/>
      <c r="D98" s="429"/>
      <c r="E98" s="429"/>
      <c r="F98" s="429"/>
      <c r="G98" s="429"/>
      <c r="H98" s="429"/>
      <c r="I98" s="429"/>
    </row>
    <row r="99" spans="2:9" ht="15.75" customHeight="1" x14ac:dyDescent="0.3">
      <c r="B99" s="429"/>
      <c r="C99" s="429"/>
      <c r="D99" s="429"/>
      <c r="E99" s="429"/>
      <c r="F99" s="429"/>
      <c r="G99" s="429"/>
      <c r="H99" s="429"/>
      <c r="I99" s="429"/>
    </row>
    <row r="100" spans="2:9" ht="15.75" customHeight="1" x14ac:dyDescent="0.3">
      <c r="B100" s="429"/>
      <c r="C100" s="429"/>
      <c r="D100" s="429"/>
      <c r="E100" s="429"/>
      <c r="F100" s="429"/>
      <c r="G100" s="429"/>
      <c r="H100" s="429"/>
      <c r="I100" s="429"/>
    </row>
    <row r="101" spans="2:9" ht="15.75" customHeight="1" x14ac:dyDescent="0.3">
      <c r="B101" s="429"/>
      <c r="C101" s="429"/>
      <c r="D101" s="429"/>
      <c r="E101" s="429"/>
      <c r="F101" s="429"/>
      <c r="G101" s="429"/>
      <c r="H101" s="429"/>
      <c r="I101" s="429"/>
    </row>
    <row r="102" spans="2:9" ht="15.75" customHeight="1" x14ac:dyDescent="0.3">
      <c r="B102" s="429"/>
      <c r="C102" s="429"/>
      <c r="D102" s="429"/>
      <c r="E102" s="429"/>
      <c r="F102" s="429"/>
      <c r="G102" s="429"/>
      <c r="H102" s="429"/>
      <c r="I102" s="429"/>
    </row>
    <row r="103" spans="2:9" ht="15.75" customHeight="1" x14ac:dyDescent="0.3">
      <c r="B103" s="429"/>
      <c r="C103" s="429"/>
      <c r="D103" s="429"/>
      <c r="E103" s="429"/>
      <c r="F103" s="429"/>
      <c r="G103" s="429"/>
      <c r="H103" s="429"/>
      <c r="I103" s="429"/>
    </row>
    <row r="104" spans="2:9" ht="15.75" customHeight="1" x14ac:dyDescent="0.3">
      <c r="B104" s="429"/>
      <c r="C104" s="429"/>
      <c r="D104" s="429"/>
      <c r="E104" s="429"/>
      <c r="F104" s="429"/>
      <c r="G104" s="429"/>
      <c r="H104" s="429"/>
      <c r="I104" s="429"/>
    </row>
    <row r="105" spans="2:9" ht="15.75" customHeight="1" x14ac:dyDescent="0.3">
      <c r="B105" s="429"/>
      <c r="C105" s="429"/>
      <c r="D105" s="429"/>
      <c r="E105" s="429"/>
      <c r="F105" s="429"/>
      <c r="G105" s="429"/>
      <c r="H105" s="429"/>
      <c r="I105" s="429"/>
    </row>
    <row r="106" spans="2:9" ht="15.75" customHeight="1" x14ac:dyDescent="0.3">
      <c r="B106" s="429"/>
      <c r="C106" s="429"/>
      <c r="D106" s="429"/>
      <c r="E106" s="429"/>
      <c r="F106" s="429"/>
      <c r="G106" s="429"/>
      <c r="H106" s="429"/>
      <c r="I106" s="429"/>
    </row>
    <row r="107" spans="2:9" ht="15.75" customHeight="1" x14ac:dyDescent="0.3">
      <c r="B107" s="429"/>
      <c r="C107" s="429"/>
      <c r="D107" s="429"/>
      <c r="E107" s="429"/>
      <c r="F107" s="429"/>
      <c r="G107" s="429"/>
      <c r="H107" s="429"/>
      <c r="I107" s="429"/>
    </row>
    <row r="108" spans="2:9" ht="15.75" customHeight="1" x14ac:dyDescent="0.3">
      <c r="B108" s="429"/>
      <c r="C108" s="429"/>
      <c r="D108" s="429"/>
      <c r="E108" s="429"/>
      <c r="F108" s="429"/>
      <c r="G108" s="429"/>
      <c r="H108" s="429"/>
      <c r="I108" s="429"/>
    </row>
    <row r="109" spans="2:9" ht="15.75" customHeight="1" x14ac:dyDescent="0.3">
      <c r="B109" s="429"/>
      <c r="C109" s="429"/>
      <c r="D109" s="429"/>
      <c r="E109" s="429"/>
      <c r="F109" s="429"/>
      <c r="G109" s="429"/>
      <c r="H109" s="429"/>
      <c r="I109" s="429"/>
    </row>
    <row r="110" spans="2:9" ht="15.75" customHeight="1" x14ac:dyDescent="0.3">
      <c r="B110" s="429"/>
      <c r="C110" s="429"/>
      <c r="D110" s="429"/>
      <c r="E110" s="429"/>
      <c r="F110" s="429"/>
      <c r="G110" s="429"/>
      <c r="H110" s="429"/>
      <c r="I110" s="429"/>
    </row>
    <row r="111" spans="2:9" ht="15.75" customHeight="1" x14ac:dyDescent="0.3">
      <c r="B111" s="429"/>
      <c r="C111" s="429"/>
      <c r="D111" s="429"/>
      <c r="E111" s="429"/>
      <c r="F111" s="429"/>
      <c r="G111" s="429"/>
      <c r="H111" s="429"/>
      <c r="I111" s="429"/>
    </row>
    <row r="112" spans="2:9" ht="15.75" customHeight="1" x14ac:dyDescent="0.3">
      <c r="B112" s="429"/>
      <c r="C112" s="429"/>
      <c r="D112" s="429"/>
      <c r="E112" s="429"/>
      <c r="F112" s="429"/>
      <c r="G112" s="429"/>
      <c r="H112" s="429"/>
      <c r="I112" s="429"/>
    </row>
    <row r="113" spans="2:9" ht="15.75" customHeight="1" x14ac:dyDescent="0.3">
      <c r="B113" s="429"/>
      <c r="C113" s="429"/>
      <c r="D113" s="429"/>
      <c r="E113" s="429"/>
      <c r="F113" s="429"/>
      <c r="G113" s="429"/>
      <c r="H113" s="429"/>
      <c r="I113" s="429"/>
    </row>
    <row r="114" spans="2:9" ht="15.75" customHeight="1" x14ac:dyDescent="0.3">
      <c r="B114" s="429"/>
      <c r="C114" s="429"/>
      <c r="D114" s="429"/>
      <c r="E114" s="429"/>
      <c r="F114" s="429"/>
      <c r="G114" s="429"/>
      <c r="H114" s="429"/>
      <c r="I114" s="429"/>
    </row>
    <row r="115" spans="2:9" ht="15.75" customHeight="1" x14ac:dyDescent="0.3">
      <c r="B115" s="429"/>
      <c r="C115" s="429"/>
      <c r="D115" s="429"/>
      <c r="E115" s="429"/>
      <c r="F115" s="429"/>
      <c r="G115" s="429"/>
      <c r="H115" s="429"/>
      <c r="I115" s="429"/>
    </row>
    <row r="116" spans="2:9" ht="15.75" customHeight="1" x14ac:dyDescent="0.3">
      <c r="B116" s="429"/>
      <c r="C116" s="429"/>
      <c r="D116" s="429"/>
      <c r="E116" s="429"/>
      <c r="F116" s="429"/>
      <c r="G116" s="429"/>
      <c r="H116" s="429"/>
      <c r="I116" s="429"/>
    </row>
    <row r="117" spans="2:9" ht="15.75" customHeight="1" x14ac:dyDescent="0.3">
      <c r="B117" s="429"/>
      <c r="C117" s="429"/>
      <c r="D117" s="429"/>
      <c r="E117" s="429"/>
      <c r="F117" s="429"/>
      <c r="G117" s="429"/>
      <c r="H117" s="429"/>
      <c r="I117" s="429"/>
    </row>
    <row r="118" spans="2:9" ht="15.75" customHeight="1" x14ac:dyDescent="0.3">
      <c r="B118" s="429"/>
      <c r="C118" s="429"/>
      <c r="D118" s="429"/>
      <c r="E118" s="429"/>
      <c r="F118" s="429"/>
      <c r="G118" s="429"/>
      <c r="H118" s="429"/>
      <c r="I118" s="429"/>
    </row>
    <row r="119" spans="2:9" ht="15.75" customHeight="1" x14ac:dyDescent="0.3">
      <c r="B119" s="429"/>
      <c r="C119" s="429"/>
      <c r="D119" s="429"/>
      <c r="E119" s="429"/>
      <c r="F119" s="429"/>
      <c r="G119" s="429"/>
      <c r="H119" s="429"/>
      <c r="I119" s="429"/>
    </row>
    <row r="120" spans="2:9" ht="15.75" customHeight="1" x14ac:dyDescent="0.3">
      <c r="B120" s="429"/>
      <c r="C120" s="429"/>
      <c r="D120" s="429"/>
      <c r="E120" s="429"/>
      <c r="F120" s="429"/>
      <c r="G120" s="429"/>
      <c r="H120" s="429"/>
      <c r="I120" s="429"/>
    </row>
    <row r="121" spans="2:9" ht="15.75" customHeight="1" x14ac:dyDescent="0.3">
      <c r="B121" s="429"/>
      <c r="C121" s="429"/>
      <c r="D121" s="429"/>
      <c r="E121" s="429"/>
      <c r="F121" s="429"/>
      <c r="G121" s="429"/>
      <c r="H121" s="429"/>
      <c r="I121" s="429"/>
    </row>
    <row r="122" spans="2:9" ht="15.75" customHeight="1" x14ac:dyDescent="0.3">
      <c r="B122" s="429"/>
      <c r="C122" s="429"/>
      <c r="D122" s="429"/>
      <c r="E122" s="429"/>
      <c r="F122" s="429"/>
      <c r="G122" s="429"/>
      <c r="H122" s="429"/>
      <c r="I122" s="429"/>
    </row>
    <row r="123" spans="2:9" ht="15.75" customHeight="1" x14ac:dyDescent="0.3">
      <c r="B123" s="429"/>
      <c r="C123" s="429"/>
      <c r="D123" s="429"/>
      <c r="E123" s="429"/>
      <c r="F123" s="429"/>
      <c r="G123" s="429"/>
      <c r="H123" s="429"/>
      <c r="I123" s="429"/>
    </row>
    <row r="124" spans="2:9" ht="15.75" customHeight="1" x14ac:dyDescent="0.3">
      <c r="B124" s="429"/>
      <c r="C124" s="429"/>
      <c r="D124" s="429"/>
      <c r="E124" s="429"/>
      <c r="F124" s="429"/>
      <c r="G124" s="429"/>
      <c r="H124" s="429"/>
      <c r="I124" s="429"/>
    </row>
    <row r="125" spans="2:9" ht="15.75" customHeight="1" x14ac:dyDescent="0.3">
      <c r="B125" s="429"/>
      <c r="C125" s="429"/>
      <c r="D125" s="429"/>
      <c r="E125" s="429"/>
      <c r="F125" s="429"/>
      <c r="G125" s="429"/>
      <c r="H125" s="429"/>
      <c r="I125" s="429"/>
    </row>
    <row r="126" spans="2:9" ht="15.75" customHeight="1" x14ac:dyDescent="0.3">
      <c r="B126" s="429"/>
      <c r="C126" s="429"/>
      <c r="D126" s="429"/>
      <c r="E126" s="429"/>
      <c r="F126" s="429"/>
      <c r="G126" s="429"/>
      <c r="H126" s="429"/>
      <c r="I126" s="429"/>
    </row>
    <row r="127" spans="2:9" ht="15.75" customHeight="1" x14ac:dyDescent="0.3">
      <c r="B127" s="429"/>
      <c r="C127" s="429"/>
      <c r="D127" s="429"/>
      <c r="E127" s="429"/>
      <c r="F127" s="429"/>
      <c r="G127" s="429"/>
      <c r="H127" s="429"/>
      <c r="I127" s="429"/>
    </row>
    <row r="128" spans="2:9" ht="15.75" customHeight="1" x14ac:dyDescent="0.3">
      <c r="B128" s="429"/>
      <c r="C128" s="429"/>
      <c r="D128" s="429"/>
      <c r="E128" s="429"/>
      <c r="F128" s="429"/>
      <c r="G128" s="429"/>
      <c r="H128" s="429"/>
      <c r="I128" s="429"/>
    </row>
    <row r="129" spans="2:9" ht="15.75" customHeight="1" x14ac:dyDescent="0.3">
      <c r="B129" s="429"/>
      <c r="C129" s="429"/>
      <c r="D129" s="429"/>
      <c r="E129" s="429"/>
      <c r="F129" s="429"/>
      <c r="G129" s="429"/>
      <c r="H129" s="429"/>
      <c r="I129" s="429"/>
    </row>
    <row r="130" spans="2:9" ht="15.75" customHeight="1" x14ac:dyDescent="0.3">
      <c r="B130" s="429"/>
      <c r="C130" s="429"/>
      <c r="D130" s="429"/>
      <c r="E130" s="429"/>
      <c r="F130" s="429"/>
      <c r="G130" s="429"/>
      <c r="H130" s="429"/>
      <c r="I130" s="429"/>
    </row>
    <row r="131" spans="2:9" ht="15.75" customHeight="1" x14ac:dyDescent="0.3">
      <c r="B131" s="429"/>
      <c r="C131" s="429"/>
      <c r="D131" s="429"/>
      <c r="E131" s="429"/>
      <c r="F131" s="429"/>
      <c r="G131" s="429"/>
      <c r="H131" s="429"/>
      <c r="I131" s="429"/>
    </row>
    <row r="132" spans="2:9" ht="15.75" customHeight="1" x14ac:dyDescent="0.3">
      <c r="B132" s="429"/>
      <c r="C132" s="429"/>
      <c r="D132" s="429"/>
      <c r="E132" s="429"/>
      <c r="F132" s="429"/>
      <c r="G132" s="429"/>
      <c r="H132" s="429"/>
      <c r="I132" s="429"/>
    </row>
    <row r="133" spans="2:9" ht="15.75" customHeight="1" x14ac:dyDescent="0.3">
      <c r="B133" s="429"/>
      <c r="C133" s="429"/>
      <c r="D133" s="429"/>
      <c r="E133" s="429"/>
      <c r="F133" s="429"/>
      <c r="G133" s="429"/>
      <c r="H133" s="429"/>
      <c r="I133" s="429"/>
    </row>
    <row r="134" spans="2:9" ht="15.75" customHeight="1" x14ac:dyDescent="0.3">
      <c r="B134" s="429"/>
      <c r="C134" s="429"/>
      <c r="D134" s="429"/>
      <c r="E134" s="429"/>
      <c r="F134" s="429"/>
      <c r="G134" s="429"/>
      <c r="H134" s="429"/>
      <c r="I134" s="429"/>
    </row>
    <row r="135" spans="2:9" ht="15.75" customHeight="1" x14ac:dyDescent="0.3">
      <c r="B135" s="429"/>
      <c r="C135" s="429"/>
      <c r="D135" s="429"/>
      <c r="E135" s="429"/>
      <c r="F135" s="429"/>
      <c r="G135" s="429"/>
      <c r="H135" s="429"/>
      <c r="I135" s="429"/>
    </row>
    <row r="136" spans="2:9" ht="15.75" customHeight="1" x14ac:dyDescent="0.3">
      <c r="B136" s="429"/>
      <c r="C136" s="429"/>
      <c r="D136" s="429"/>
      <c r="E136" s="429"/>
      <c r="F136" s="429"/>
      <c r="G136" s="429"/>
      <c r="H136" s="429"/>
      <c r="I136" s="429"/>
    </row>
    <row r="137" spans="2:9" ht="15.75" customHeight="1" x14ac:dyDescent="0.3">
      <c r="B137" s="429"/>
      <c r="C137" s="429"/>
      <c r="D137" s="429"/>
      <c r="E137" s="429"/>
      <c r="F137" s="429"/>
      <c r="G137" s="429"/>
      <c r="H137" s="429"/>
      <c r="I137" s="429"/>
    </row>
    <row r="138" spans="2:9" ht="15.75" customHeight="1" x14ac:dyDescent="0.3">
      <c r="B138" s="429"/>
      <c r="C138" s="429"/>
      <c r="D138" s="429"/>
      <c r="E138" s="429"/>
      <c r="F138" s="429"/>
      <c r="G138" s="429"/>
      <c r="H138" s="429"/>
      <c r="I138" s="429"/>
    </row>
    <row r="139" spans="2:9" ht="15.75" customHeight="1" x14ac:dyDescent="0.3">
      <c r="B139" s="429"/>
      <c r="C139" s="429"/>
      <c r="D139" s="429"/>
      <c r="E139" s="429"/>
      <c r="F139" s="429"/>
      <c r="G139" s="429"/>
      <c r="H139" s="429"/>
      <c r="I139" s="429"/>
    </row>
    <row r="140" spans="2:9" ht="15.75" customHeight="1" x14ac:dyDescent="0.3">
      <c r="B140" s="429"/>
      <c r="C140" s="429"/>
      <c r="D140" s="429"/>
      <c r="E140" s="429"/>
      <c r="F140" s="429"/>
      <c r="G140" s="429"/>
      <c r="H140" s="429"/>
      <c r="I140" s="429"/>
    </row>
    <row r="141" spans="2:9" ht="15.75" customHeight="1" x14ac:dyDescent="0.3">
      <c r="B141" s="429"/>
      <c r="C141" s="429"/>
      <c r="D141" s="429"/>
      <c r="E141" s="429"/>
      <c r="F141" s="429"/>
      <c r="G141" s="429"/>
      <c r="H141" s="429"/>
      <c r="I141" s="429"/>
    </row>
    <row r="142" spans="2:9" ht="15.75" customHeight="1" x14ac:dyDescent="0.3">
      <c r="B142" s="429"/>
      <c r="C142" s="429"/>
      <c r="D142" s="429"/>
      <c r="E142" s="429"/>
      <c r="F142" s="429"/>
      <c r="G142" s="429"/>
      <c r="H142" s="429"/>
      <c r="I142" s="429"/>
    </row>
    <row r="143" spans="2:9" ht="15.75" customHeight="1" x14ac:dyDescent="0.3">
      <c r="B143" s="429"/>
      <c r="C143" s="429"/>
      <c r="D143" s="429"/>
      <c r="E143" s="429"/>
      <c r="F143" s="429"/>
      <c r="G143" s="429"/>
      <c r="H143" s="429"/>
      <c r="I143" s="429"/>
    </row>
    <row r="144" spans="2:9" ht="15.75" customHeight="1" x14ac:dyDescent="0.3">
      <c r="B144" s="429"/>
      <c r="C144" s="429"/>
      <c r="D144" s="429"/>
      <c r="E144" s="429"/>
      <c r="F144" s="429"/>
      <c r="G144" s="429"/>
      <c r="H144" s="429"/>
      <c r="I144" s="429"/>
    </row>
    <row r="145" spans="2:9" ht="15.75" customHeight="1" x14ac:dyDescent="0.3">
      <c r="B145" s="429"/>
      <c r="C145" s="429"/>
      <c r="D145" s="429"/>
      <c r="E145" s="429"/>
      <c r="F145" s="429"/>
      <c r="G145" s="429"/>
      <c r="H145" s="429"/>
      <c r="I145" s="429"/>
    </row>
    <row r="146" spans="2:9" ht="15.75" customHeight="1" x14ac:dyDescent="0.3">
      <c r="B146" s="429"/>
      <c r="C146" s="429"/>
      <c r="D146" s="429"/>
      <c r="E146" s="429"/>
      <c r="F146" s="429"/>
      <c r="G146" s="429"/>
      <c r="H146" s="429"/>
      <c r="I146" s="429"/>
    </row>
    <row r="147" spans="2:9" ht="15.75" customHeight="1" x14ac:dyDescent="0.3">
      <c r="B147" s="429"/>
      <c r="C147" s="429"/>
      <c r="D147" s="429"/>
      <c r="E147" s="429"/>
      <c r="F147" s="429"/>
      <c r="G147" s="429"/>
      <c r="H147" s="429"/>
      <c r="I147" s="429"/>
    </row>
    <row r="148" spans="2:9" ht="15.75" customHeight="1" x14ac:dyDescent="0.3">
      <c r="B148" s="429"/>
      <c r="C148" s="429"/>
      <c r="D148" s="429"/>
      <c r="E148" s="429"/>
      <c r="F148" s="429"/>
      <c r="G148" s="429"/>
      <c r="H148" s="429"/>
      <c r="I148" s="429"/>
    </row>
    <row r="149" spans="2:9" ht="15.75" customHeight="1" x14ac:dyDescent="0.3">
      <c r="B149" s="429"/>
      <c r="C149" s="429"/>
      <c r="D149" s="429"/>
      <c r="E149" s="429"/>
      <c r="F149" s="429"/>
      <c r="G149" s="429"/>
      <c r="H149" s="429"/>
      <c r="I149" s="429"/>
    </row>
    <row r="150" spans="2:9" ht="15.75" customHeight="1" x14ac:dyDescent="0.3">
      <c r="B150" s="429"/>
      <c r="C150" s="429"/>
      <c r="D150" s="429"/>
      <c r="E150" s="429"/>
      <c r="F150" s="429"/>
      <c r="G150" s="429"/>
      <c r="H150" s="429"/>
      <c r="I150" s="429"/>
    </row>
    <row r="151" spans="2:9" ht="15.75" customHeight="1" x14ac:dyDescent="0.3">
      <c r="B151" s="429"/>
      <c r="C151" s="429"/>
      <c r="D151" s="429"/>
      <c r="E151" s="429"/>
      <c r="F151" s="429"/>
      <c r="G151" s="429"/>
      <c r="H151" s="429"/>
      <c r="I151" s="429"/>
    </row>
    <row r="152" spans="2:9" ht="15.75" customHeight="1" x14ac:dyDescent="0.3">
      <c r="B152" s="429"/>
      <c r="C152" s="429"/>
      <c r="D152" s="429"/>
      <c r="E152" s="429"/>
      <c r="F152" s="429"/>
      <c r="G152" s="429"/>
      <c r="H152" s="429"/>
      <c r="I152" s="429"/>
    </row>
    <row r="153" spans="2:9" ht="15.75" customHeight="1" x14ac:dyDescent="0.3">
      <c r="B153" s="429"/>
      <c r="C153" s="429"/>
      <c r="D153" s="429"/>
      <c r="E153" s="429"/>
      <c r="F153" s="429"/>
      <c r="G153" s="429"/>
      <c r="H153" s="429"/>
      <c r="I153" s="429"/>
    </row>
    <row r="154" spans="2:9" ht="15.75" customHeight="1" x14ac:dyDescent="0.3">
      <c r="B154" s="429"/>
      <c r="C154" s="429"/>
      <c r="D154" s="429"/>
      <c r="E154" s="429"/>
      <c r="F154" s="429"/>
      <c r="G154" s="429"/>
      <c r="H154" s="429"/>
      <c r="I154" s="429"/>
    </row>
    <row r="155" spans="2:9" ht="15.75" customHeight="1" x14ac:dyDescent="0.3">
      <c r="B155" s="429"/>
      <c r="C155" s="429"/>
      <c r="D155" s="429"/>
      <c r="E155" s="429"/>
      <c r="F155" s="429"/>
      <c r="G155" s="429"/>
      <c r="H155" s="429"/>
      <c r="I155" s="429"/>
    </row>
    <row r="156" spans="2:9" ht="15.75" customHeight="1" x14ac:dyDescent="0.3">
      <c r="B156" s="429"/>
      <c r="C156" s="429"/>
      <c r="D156" s="429"/>
      <c r="E156" s="429"/>
      <c r="F156" s="429"/>
      <c r="G156" s="429"/>
      <c r="H156" s="429"/>
      <c r="I156" s="429"/>
    </row>
    <row r="157" spans="2:9" ht="15.75" customHeight="1" x14ac:dyDescent="0.3">
      <c r="B157" s="429"/>
      <c r="C157" s="429"/>
      <c r="D157" s="429"/>
      <c r="E157" s="429"/>
      <c r="F157" s="429"/>
      <c r="G157" s="429"/>
      <c r="H157" s="429"/>
      <c r="I157" s="429"/>
    </row>
    <row r="158" spans="2:9" ht="15.75" customHeight="1" x14ac:dyDescent="0.3">
      <c r="B158" s="429"/>
      <c r="C158" s="429"/>
      <c r="D158" s="429"/>
      <c r="E158" s="429"/>
      <c r="F158" s="429"/>
      <c r="G158" s="429"/>
      <c r="H158" s="429"/>
      <c r="I158" s="429"/>
    </row>
    <row r="159" spans="2:9" ht="15.75" customHeight="1" x14ac:dyDescent="0.3">
      <c r="B159" s="429"/>
      <c r="C159" s="429"/>
      <c r="D159" s="429"/>
      <c r="E159" s="429"/>
      <c r="F159" s="429"/>
      <c r="G159" s="429"/>
      <c r="H159" s="429"/>
      <c r="I159" s="429"/>
    </row>
    <row r="160" spans="2:9" ht="15.75" customHeight="1" x14ac:dyDescent="0.3">
      <c r="B160" s="429"/>
      <c r="C160" s="429"/>
      <c r="D160" s="429"/>
      <c r="E160" s="429"/>
      <c r="F160" s="429"/>
      <c r="G160" s="429"/>
      <c r="H160" s="429"/>
      <c r="I160" s="429"/>
    </row>
    <row r="161" spans="2:9" ht="15.75" customHeight="1" x14ac:dyDescent="0.3">
      <c r="B161" s="429"/>
      <c r="C161" s="429"/>
      <c r="D161" s="429"/>
      <c r="E161" s="429"/>
      <c r="F161" s="429"/>
      <c r="G161" s="429"/>
      <c r="H161" s="429"/>
      <c r="I161" s="429"/>
    </row>
    <row r="162" spans="2:9" ht="15.75" customHeight="1" x14ac:dyDescent="0.3">
      <c r="B162" s="429"/>
      <c r="C162" s="429"/>
      <c r="D162" s="429"/>
      <c r="E162" s="429"/>
      <c r="F162" s="429"/>
      <c r="G162" s="429"/>
      <c r="H162" s="429"/>
      <c r="I162" s="429"/>
    </row>
    <row r="163" spans="2:9" ht="15.75" customHeight="1" x14ac:dyDescent="0.3">
      <c r="B163" s="429"/>
      <c r="C163" s="429"/>
      <c r="D163" s="429"/>
      <c r="E163" s="429"/>
      <c r="F163" s="429"/>
      <c r="G163" s="429"/>
      <c r="H163" s="429"/>
      <c r="I163" s="429"/>
    </row>
    <row r="164" spans="2:9" ht="15.75" customHeight="1" x14ac:dyDescent="0.3">
      <c r="B164" s="429"/>
      <c r="C164" s="429"/>
      <c r="D164" s="429"/>
      <c r="E164" s="429"/>
      <c r="F164" s="429"/>
      <c r="G164" s="429"/>
      <c r="H164" s="429"/>
      <c r="I164" s="429"/>
    </row>
    <row r="165" spans="2:9" ht="15.75" customHeight="1" x14ac:dyDescent="0.3">
      <c r="B165" s="429"/>
      <c r="C165" s="429"/>
      <c r="D165" s="429"/>
      <c r="E165" s="429"/>
      <c r="F165" s="429"/>
      <c r="G165" s="429"/>
      <c r="H165" s="429"/>
      <c r="I165" s="429"/>
    </row>
    <row r="166" spans="2:9" ht="15.75" customHeight="1" x14ac:dyDescent="0.3">
      <c r="B166" s="429"/>
      <c r="C166" s="429"/>
      <c r="D166" s="429"/>
      <c r="E166" s="429"/>
      <c r="F166" s="429"/>
      <c r="G166" s="429"/>
      <c r="H166" s="429"/>
      <c r="I166" s="429"/>
    </row>
    <row r="167" spans="2:9" ht="15.75" customHeight="1" x14ac:dyDescent="0.3">
      <c r="B167" s="429"/>
      <c r="C167" s="429"/>
      <c r="D167" s="429"/>
      <c r="E167" s="429"/>
      <c r="F167" s="429"/>
      <c r="G167" s="429"/>
      <c r="H167" s="429"/>
      <c r="I167" s="429"/>
    </row>
    <row r="168" spans="2:9" ht="15.75" customHeight="1" x14ac:dyDescent="0.3">
      <c r="B168" s="429"/>
      <c r="C168" s="429"/>
      <c r="D168" s="429"/>
      <c r="E168" s="429"/>
      <c r="F168" s="429"/>
      <c r="G168" s="429"/>
      <c r="H168" s="429"/>
      <c r="I168" s="429"/>
    </row>
    <row r="169" spans="2:9" ht="15.75" customHeight="1" x14ac:dyDescent="0.3">
      <c r="B169" s="429"/>
      <c r="C169" s="429"/>
      <c r="D169" s="429"/>
      <c r="E169" s="429"/>
      <c r="F169" s="429"/>
      <c r="G169" s="429"/>
      <c r="H169" s="429"/>
      <c r="I169" s="429"/>
    </row>
    <row r="170" spans="2:9" ht="15.75" customHeight="1" x14ac:dyDescent="0.3">
      <c r="B170" s="429"/>
      <c r="C170" s="429"/>
      <c r="D170" s="429"/>
      <c r="E170" s="429"/>
      <c r="F170" s="429"/>
      <c r="G170" s="429"/>
      <c r="H170" s="429"/>
      <c r="I170" s="429"/>
    </row>
    <row r="171" spans="2:9" ht="15.75" customHeight="1" x14ac:dyDescent="0.3">
      <c r="B171" s="429"/>
      <c r="C171" s="429"/>
      <c r="D171" s="429"/>
      <c r="E171" s="429"/>
      <c r="F171" s="429"/>
      <c r="G171" s="429"/>
      <c r="H171" s="429"/>
      <c r="I171" s="429"/>
    </row>
    <row r="172" spans="2:9" ht="15.75" customHeight="1" x14ac:dyDescent="0.3">
      <c r="B172" s="429"/>
      <c r="C172" s="429"/>
      <c r="D172" s="429"/>
      <c r="E172" s="429"/>
      <c r="F172" s="429"/>
      <c r="G172" s="429"/>
      <c r="H172" s="429"/>
      <c r="I172" s="429"/>
    </row>
    <row r="173" spans="2:9" ht="15.75" customHeight="1" x14ac:dyDescent="0.3">
      <c r="B173" s="429"/>
      <c r="C173" s="429"/>
      <c r="D173" s="429"/>
      <c r="E173" s="429"/>
      <c r="F173" s="429"/>
      <c r="G173" s="429"/>
      <c r="H173" s="429"/>
      <c r="I173" s="429"/>
    </row>
    <row r="174" spans="2:9" ht="15.75" customHeight="1" x14ac:dyDescent="0.3">
      <c r="B174" s="429"/>
      <c r="C174" s="429"/>
      <c r="D174" s="429"/>
      <c r="E174" s="429"/>
      <c r="F174" s="429"/>
      <c r="G174" s="429"/>
      <c r="H174" s="429"/>
      <c r="I174" s="429"/>
    </row>
    <row r="175" spans="2:9" ht="15.75" customHeight="1" x14ac:dyDescent="0.3">
      <c r="B175" s="429"/>
      <c r="C175" s="429"/>
      <c r="D175" s="429"/>
      <c r="E175" s="429"/>
      <c r="F175" s="429"/>
      <c r="G175" s="429"/>
      <c r="H175" s="429"/>
      <c r="I175" s="429"/>
    </row>
    <row r="176" spans="2:9" ht="15.75" customHeight="1" x14ac:dyDescent="0.3">
      <c r="B176" s="429"/>
      <c r="C176" s="429"/>
      <c r="D176" s="429"/>
      <c r="E176" s="429"/>
      <c r="F176" s="429"/>
      <c r="G176" s="429"/>
      <c r="H176" s="429"/>
      <c r="I176" s="429"/>
    </row>
    <row r="177" spans="2:9" ht="15.75" customHeight="1" x14ac:dyDescent="0.3">
      <c r="B177" s="429"/>
      <c r="C177" s="429"/>
      <c r="D177" s="429"/>
      <c r="E177" s="429"/>
      <c r="F177" s="429"/>
      <c r="G177" s="429"/>
      <c r="H177" s="429"/>
      <c r="I177" s="429"/>
    </row>
    <row r="178" spans="2:9" ht="15.75" customHeight="1" x14ac:dyDescent="0.3">
      <c r="B178" s="429"/>
      <c r="C178" s="429"/>
      <c r="D178" s="429"/>
      <c r="E178" s="429"/>
      <c r="F178" s="429"/>
      <c r="G178" s="429"/>
      <c r="H178" s="429"/>
      <c r="I178" s="429"/>
    </row>
    <row r="179" spans="2:9" ht="15.75" customHeight="1" x14ac:dyDescent="0.3">
      <c r="B179" s="429"/>
      <c r="C179" s="429"/>
      <c r="D179" s="429"/>
      <c r="E179" s="429"/>
      <c r="F179" s="429"/>
      <c r="G179" s="429"/>
      <c r="H179" s="429"/>
      <c r="I179" s="429"/>
    </row>
    <row r="180" spans="2:9" ht="15.75" customHeight="1" x14ac:dyDescent="0.3">
      <c r="B180" s="429"/>
      <c r="C180" s="429"/>
      <c r="D180" s="429"/>
      <c r="E180" s="429"/>
      <c r="F180" s="429"/>
      <c r="G180" s="429"/>
      <c r="H180" s="429"/>
      <c r="I180" s="429"/>
    </row>
    <row r="181" spans="2:9" ht="15.75" customHeight="1" x14ac:dyDescent="0.3">
      <c r="B181" s="429"/>
      <c r="C181" s="429"/>
      <c r="D181" s="429"/>
      <c r="E181" s="429"/>
      <c r="F181" s="429"/>
      <c r="G181" s="429"/>
      <c r="H181" s="429"/>
      <c r="I181" s="429"/>
    </row>
    <row r="182" spans="2:9" ht="15.75" customHeight="1" x14ac:dyDescent="0.3">
      <c r="B182" s="429"/>
      <c r="C182" s="429"/>
      <c r="D182" s="429"/>
      <c r="E182" s="429"/>
      <c r="F182" s="429"/>
      <c r="G182" s="429"/>
      <c r="H182" s="429"/>
      <c r="I182" s="429"/>
    </row>
    <row r="183" spans="2:9" ht="15.75" customHeight="1" x14ac:dyDescent="0.3">
      <c r="B183" s="429"/>
      <c r="C183" s="429"/>
      <c r="D183" s="429"/>
      <c r="E183" s="429"/>
      <c r="F183" s="429"/>
      <c r="G183" s="429"/>
      <c r="H183" s="429"/>
      <c r="I183" s="429"/>
    </row>
    <row r="184" spans="2:9" ht="15.75" customHeight="1" x14ac:dyDescent="0.3">
      <c r="B184" s="429"/>
      <c r="C184" s="429"/>
      <c r="D184" s="429"/>
      <c r="E184" s="429"/>
      <c r="F184" s="429"/>
      <c r="G184" s="429"/>
      <c r="H184" s="429"/>
      <c r="I184" s="429"/>
    </row>
    <row r="185" spans="2:9" ht="15.75" customHeight="1" x14ac:dyDescent="0.3">
      <c r="B185" s="429"/>
      <c r="C185" s="429"/>
      <c r="D185" s="429"/>
      <c r="E185" s="429"/>
      <c r="F185" s="429"/>
      <c r="G185" s="429"/>
      <c r="H185" s="429"/>
      <c r="I185" s="429"/>
    </row>
    <row r="186" spans="2:9" ht="15.75" customHeight="1" x14ac:dyDescent="0.3">
      <c r="B186" s="429"/>
      <c r="C186" s="429"/>
      <c r="D186" s="429"/>
      <c r="E186" s="429"/>
      <c r="F186" s="429"/>
      <c r="G186" s="429"/>
      <c r="H186" s="429"/>
      <c r="I186" s="429"/>
    </row>
    <row r="187" spans="2:9" ht="15.75" customHeight="1" x14ac:dyDescent="0.3">
      <c r="B187" s="429"/>
      <c r="C187" s="429"/>
      <c r="D187" s="429"/>
      <c r="E187" s="429"/>
      <c r="F187" s="429"/>
      <c r="G187" s="429"/>
      <c r="H187" s="429"/>
      <c r="I187" s="429"/>
    </row>
    <row r="188" spans="2:9" ht="15.75" customHeight="1" x14ac:dyDescent="0.3">
      <c r="B188" s="429"/>
      <c r="C188" s="429"/>
      <c r="D188" s="429"/>
      <c r="E188" s="429"/>
      <c r="F188" s="429"/>
      <c r="G188" s="429"/>
      <c r="H188" s="429"/>
      <c r="I188" s="429"/>
    </row>
    <row r="189" spans="2:9" ht="15.75" customHeight="1" x14ac:dyDescent="0.3">
      <c r="B189" s="429"/>
      <c r="C189" s="429"/>
      <c r="D189" s="429"/>
      <c r="E189" s="429"/>
      <c r="F189" s="429"/>
      <c r="G189" s="429"/>
      <c r="H189" s="429"/>
      <c r="I189" s="429"/>
    </row>
    <row r="190" spans="2:9" ht="15.75" customHeight="1" x14ac:dyDescent="0.3">
      <c r="B190" s="429"/>
      <c r="C190" s="429"/>
      <c r="D190" s="429"/>
      <c r="E190" s="429"/>
      <c r="F190" s="429"/>
      <c r="G190" s="429"/>
      <c r="H190" s="429"/>
      <c r="I190" s="429"/>
    </row>
    <row r="191" spans="2:9" ht="15.75" customHeight="1" x14ac:dyDescent="0.3">
      <c r="B191" s="429"/>
      <c r="C191" s="429"/>
      <c r="D191" s="429"/>
      <c r="E191" s="429"/>
      <c r="F191" s="429"/>
      <c r="G191" s="429"/>
      <c r="H191" s="429"/>
      <c r="I191" s="429"/>
    </row>
    <row r="192" spans="2:9" ht="15.75" customHeight="1" x14ac:dyDescent="0.3">
      <c r="B192" s="429"/>
      <c r="C192" s="429"/>
      <c r="D192" s="429"/>
      <c r="E192" s="429"/>
      <c r="F192" s="429"/>
      <c r="G192" s="429"/>
      <c r="H192" s="429"/>
      <c r="I192" s="429"/>
    </row>
    <row r="193" spans="2:9" ht="15.75" customHeight="1" x14ac:dyDescent="0.3">
      <c r="B193" s="429"/>
      <c r="C193" s="429"/>
      <c r="D193" s="429"/>
      <c r="E193" s="429"/>
      <c r="F193" s="429"/>
      <c r="G193" s="429"/>
      <c r="H193" s="429"/>
      <c r="I193" s="429"/>
    </row>
    <row r="194" spans="2:9" ht="15.75" customHeight="1" x14ac:dyDescent="0.3">
      <c r="B194" s="429"/>
      <c r="C194" s="429"/>
      <c r="D194" s="429"/>
      <c r="E194" s="429"/>
      <c r="F194" s="429"/>
      <c r="G194" s="429"/>
      <c r="H194" s="429"/>
      <c r="I194" s="429"/>
    </row>
    <row r="195" spans="2:9" ht="15.75" customHeight="1" x14ac:dyDescent="0.3">
      <c r="B195" s="429"/>
      <c r="C195" s="429"/>
      <c r="D195" s="429"/>
      <c r="E195" s="429"/>
      <c r="F195" s="429"/>
      <c r="G195" s="429"/>
      <c r="H195" s="429"/>
      <c r="I195" s="429"/>
    </row>
    <row r="196" spans="2:9" ht="15.75" customHeight="1" x14ac:dyDescent="0.3">
      <c r="B196" s="429"/>
      <c r="C196" s="429"/>
      <c r="D196" s="429"/>
      <c r="E196" s="429"/>
      <c r="F196" s="429"/>
      <c r="G196" s="429"/>
      <c r="H196" s="429"/>
      <c r="I196" s="429"/>
    </row>
    <row r="197" spans="2:9" ht="15.75" customHeight="1" x14ac:dyDescent="0.3">
      <c r="B197" s="429"/>
      <c r="C197" s="429"/>
      <c r="D197" s="429"/>
      <c r="E197" s="429"/>
      <c r="F197" s="429"/>
      <c r="G197" s="429"/>
      <c r="H197" s="429"/>
      <c r="I197" s="429"/>
    </row>
    <row r="198" spans="2:9" ht="15.75" customHeight="1" x14ac:dyDescent="0.3">
      <c r="B198" s="429"/>
      <c r="C198" s="429"/>
      <c r="D198" s="429"/>
      <c r="E198" s="429"/>
      <c r="F198" s="429"/>
      <c r="G198" s="429"/>
      <c r="H198" s="429"/>
      <c r="I198" s="429"/>
    </row>
    <row r="199" spans="2:9" ht="15.75" customHeight="1" x14ac:dyDescent="0.3">
      <c r="B199" s="429"/>
      <c r="C199" s="429"/>
      <c r="D199" s="429"/>
      <c r="E199" s="429"/>
      <c r="F199" s="429"/>
      <c r="G199" s="429"/>
      <c r="H199" s="429"/>
      <c r="I199" s="429"/>
    </row>
    <row r="200" spans="2:9" ht="15.75" customHeight="1" x14ac:dyDescent="0.3">
      <c r="B200" s="429"/>
      <c r="C200" s="429"/>
      <c r="D200" s="429"/>
      <c r="E200" s="429"/>
      <c r="F200" s="429"/>
      <c r="G200" s="429"/>
      <c r="H200" s="429"/>
      <c r="I200" s="429"/>
    </row>
    <row r="201" spans="2:9" ht="15.75" customHeight="1" x14ac:dyDescent="0.3">
      <c r="B201" s="429"/>
      <c r="C201" s="429"/>
      <c r="D201" s="429"/>
      <c r="E201" s="429"/>
      <c r="F201" s="429"/>
      <c r="G201" s="429"/>
      <c r="H201" s="429"/>
      <c r="I201" s="429"/>
    </row>
    <row r="202" spans="2:9" ht="15.75" customHeight="1" x14ac:dyDescent="0.3">
      <c r="B202" s="429"/>
      <c r="C202" s="429"/>
      <c r="D202" s="429"/>
      <c r="E202" s="429"/>
      <c r="F202" s="429"/>
      <c r="G202" s="429"/>
      <c r="H202" s="429"/>
      <c r="I202" s="429"/>
    </row>
    <row r="203" spans="2:9" ht="15.75" customHeight="1" x14ac:dyDescent="0.3">
      <c r="B203" s="429"/>
      <c r="C203" s="429"/>
      <c r="D203" s="429"/>
      <c r="E203" s="429"/>
      <c r="F203" s="429"/>
      <c r="G203" s="429"/>
      <c r="H203" s="429"/>
      <c r="I203" s="429"/>
    </row>
    <row r="204" spans="2:9" ht="15.75" customHeight="1" x14ac:dyDescent="0.3">
      <c r="B204" s="429"/>
      <c r="C204" s="429"/>
      <c r="D204" s="429"/>
      <c r="E204" s="429"/>
      <c r="F204" s="429"/>
      <c r="G204" s="429"/>
      <c r="H204" s="429"/>
      <c r="I204" s="429"/>
    </row>
    <row r="205" spans="2:9" ht="15.75" customHeight="1" x14ac:dyDescent="0.3">
      <c r="B205" s="429"/>
      <c r="C205" s="429"/>
      <c r="D205" s="429"/>
      <c r="E205" s="429"/>
      <c r="F205" s="429"/>
      <c r="G205" s="429"/>
      <c r="H205" s="429"/>
      <c r="I205" s="429"/>
    </row>
    <row r="206" spans="2:9" ht="15.75" customHeight="1" x14ac:dyDescent="0.3">
      <c r="B206" s="429"/>
      <c r="C206" s="429"/>
      <c r="D206" s="429"/>
      <c r="E206" s="429"/>
      <c r="F206" s="429"/>
      <c r="G206" s="429"/>
      <c r="H206" s="429"/>
      <c r="I206" s="429"/>
    </row>
    <row r="207" spans="2:9" ht="15.75" customHeight="1" x14ac:dyDescent="0.3">
      <c r="B207" s="429"/>
      <c r="C207" s="429"/>
      <c r="D207" s="429"/>
      <c r="E207" s="429"/>
      <c r="F207" s="429"/>
      <c r="G207" s="429"/>
      <c r="H207" s="429"/>
      <c r="I207" s="429"/>
    </row>
    <row r="208" spans="2:9" ht="15.75" customHeight="1" x14ac:dyDescent="0.3">
      <c r="B208" s="429"/>
      <c r="C208" s="429"/>
      <c r="D208" s="429"/>
      <c r="E208" s="429"/>
      <c r="F208" s="429"/>
      <c r="G208" s="429"/>
      <c r="H208" s="429"/>
      <c r="I208" s="429"/>
    </row>
    <row r="209" spans="2:9" ht="15.75" customHeight="1" x14ac:dyDescent="0.3">
      <c r="B209" s="429"/>
      <c r="C209" s="429"/>
      <c r="D209" s="429"/>
      <c r="E209" s="429"/>
      <c r="F209" s="429"/>
      <c r="G209" s="429"/>
      <c r="H209" s="429"/>
      <c r="I209" s="429"/>
    </row>
    <row r="210" spans="2:9" ht="15.75" customHeight="1" x14ac:dyDescent="0.3">
      <c r="B210" s="429"/>
      <c r="C210" s="429"/>
      <c r="D210" s="429"/>
      <c r="E210" s="429"/>
      <c r="F210" s="429"/>
      <c r="G210" s="429"/>
      <c r="H210" s="429"/>
      <c r="I210" s="429"/>
    </row>
    <row r="211" spans="2:9" ht="15.75" customHeight="1" x14ac:dyDescent="0.3">
      <c r="B211" s="429"/>
      <c r="C211" s="429"/>
      <c r="D211" s="429"/>
      <c r="E211" s="429"/>
      <c r="F211" s="429"/>
      <c r="G211" s="429"/>
      <c r="H211" s="429"/>
      <c r="I211" s="429"/>
    </row>
    <row r="212" spans="2:9" ht="15.75" customHeight="1" x14ac:dyDescent="0.3">
      <c r="B212" s="429"/>
      <c r="C212" s="429"/>
      <c r="D212" s="429"/>
      <c r="E212" s="429"/>
      <c r="F212" s="429"/>
      <c r="G212" s="429"/>
      <c r="H212" s="429"/>
      <c r="I212" s="429"/>
    </row>
    <row r="213" spans="2:9" ht="15.75" customHeight="1" x14ac:dyDescent="0.3">
      <c r="B213" s="429"/>
      <c r="C213" s="429"/>
      <c r="D213" s="429"/>
      <c r="E213" s="429"/>
      <c r="F213" s="429"/>
      <c r="G213" s="429"/>
      <c r="H213" s="429"/>
      <c r="I213" s="429"/>
    </row>
    <row r="214" spans="2:9" ht="15.75" customHeight="1" x14ac:dyDescent="0.3">
      <c r="B214" s="429"/>
      <c r="C214" s="429"/>
      <c r="D214" s="429"/>
      <c r="E214" s="429"/>
      <c r="F214" s="429"/>
      <c r="G214" s="429"/>
      <c r="H214" s="429"/>
      <c r="I214" s="429"/>
    </row>
    <row r="215" spans="2:9" ht="15.75" customHeight="1" x14ac:dyDescent="0.3">
      <c r="B215" s="429"/>
      <c r="C215" s="429"/>
      <c r="D215" s="429"/>
      <c r="E215" s="429"/>
      <c r="F215" s="429"/>
      <c r="G215" s="429"/>
      <c r="H215" s="429"/>
      <c r="I215" s="429"/>
    </row>
    <row r="216" spans="2:9" ht="15.75" customHeight="1" x14ac:dyDescent="0.3">
      <c r="B216" s="429"/>
      <c r="C216" s="429"/>
      <c r="D216" s="429"/>
      <c r="E216" s="429"/>
      <c r="F216" s="429"/>
      <c r="G216" s="429"/>
      <c r="H216" s="429"/>
      <c r="I216" s="429"/>
    </row>
    <row r="217" spans="2:9" ht="15.75" customHeight="1" x14ac:dyDescent="0.3">
      <c r="B217" s="429"/>
      <c r="C217" s="429"/>
      <c r="D217" s="429"/>
      <c r="E217" s="429"/>
      <c r="F217" s="429"/>
      <c r="G217" s="429"/>
      <c r="H217" s="429"/>
      <c r="I217" s="429"/>
    </row>
    <row r="218" spans="2:9" ht="15.75" customHeight="1" x14ac:dyDescent="0.3">
      <c r="B218" s="429"/>
      <c r="C218" s="429"/>
      <c r="D218" s="429"/>
      <c r="E218" s="429"/>
      <c r="F218" s="429"/>
      <c r="G218" s="429"/>
      <c r="H218" s="429"/>
      <c r="I218" s="429"/>
    </row>
    <row r="219" spans="2:9" ht="15.75" customHeight="1" x14ac:dyDescent="0.3">
      <c r="B219" s="429"/>
      <c r="C219" s="429"/>
      <c r="D219" s="429"/>
      <c r="E219" s="429"/>
      <c r="F219" s="429"/>
      <c r="G219" s="429"/>
      <c r="H219" s="429"/>
      <c r="I219" s="429"/>
    </row>
    <row r="220" spans="2:9" ht="15.75" customHeight="1" x14ac:dyDescent="0.3">
      <c r="B220" s="429"/>
      <c r="C220" s="429"/>
      <c r="D220" s="429"/>
      <c r="E220" s="429"/>
      <c r="F220" s="429"/>
      <c r="G220" s="429"/>
      <c r="H220" s="429"/>
      <c r="I220" s="429"/>
    </row>
    <row r="221" spans="2:9" ht="15.75" customHeight="1" x14ac:dyDescent="0.3">
      <c r="B221" s="429"/>
      <c r="C221" s="429"/>
      <c r="D221" s="429"/>
      <c r="E221" s="429"/>
      <c r="F221" s="429"/>
      <c r="G221" s="429"/>
      <c r="H221" s="429"/>
      <c r="I221" s="429"/>
    </row>
    <row r="222" spans="2:9" ht="15.75" customHeight="1" x14ac:dyDescent="0.3">
      <c r="B222" s="429"/>
      <c r="C222" s="429"/>
      <c r="D222" s="429"/>
      <c r="E222" s="429"/>
      <c r="F222" s="429"/>
      <c r="G222" s="429"/>
      <c r="H222" s="429"/>
      <c r="I222" s="429"/>
    </row>
    <row r="223" spans="2:9" ht="15.75" customHeight="1" x14ac:dyDescent="0.3">
      <c r="B223" s="429"/>
      <c r="C223" s="429"/>
      <c r="D223" s="429"/>
      <c r="E223" s="429"/>
      <c r="F223" s="429"/>
      <c r="G223" s="429"/>
      <c r="H223" s="429"/>
      <c r="I223" s="429"/>
    </row>
    <row r="224" spans="2:9" ht="15.75" customHeight="1" x14ac:dyDescent="0.3">
      <c r="B224" s="429"/>
      <c r="C224" s="429"/>
      <c r="D224" s="429"/>
      <c r="E224" s="429"/>
      <c r="F224" s="429"/>
      <c r="G224" s="429"/>
      <c r="H224" s="429"/>
      <c r="I224" s="429"/>
    </row>
    <row r="225" spans="2:9" ht="15.75" customHeight="1" x14ac:dyDescent="0.3">
      <c r="B225" s="429"/>
      <c r="C225" s="429"/>
      <c r="D225" s="429"/>
      <c r="E225" s="429"/>
      <c r="F225" s="429"/>
      <c r="G225" s="429"/>
      <c r="H225" s="429"/>
      <c r="I225" s="429"/>
    </row>
    <row r="226" spans="2:9" ht="15.75" customHeight="1" x14ac:dyDescent="0.3">
      <c r="B226" s="429"/>
      <c r="C226" s="429"/>
      <c r="D226" s="429"/>
      <c r="E226" s="429"/>
      <c r="F226" s="429"/>
      <c r="G226" s="429"/>
      <c r="H226" s="429"/>
      <c r="I226" s="429"/>
    </row>
    <row r="227" spans="2:9" ht="15.75" customHeight="1" x14ac:dyDescent="0.3">
      <c r="B227" s="429"/>
      <c r="C227" s="429"/>
      <c r="D227" s="429"/>
      <c r="E227" s="429"/>
      <c r="F227" s="429"/>
      <c r="G227" s="429"/>
      <c r="H227" s="429"/>
      <c r="I227" s="429"/>
    </row>
    <row r="228" spans="2:9" ht="15.75" customHeight="1" x14ac:dyDescent="0.3">
      <c r="B228" s="429"/>
      <c r="C228" s="429"/>
      <c r="D228" s="429"/>
      <c r="E228" s="429"/>
      <c r="F228" s="429"/>
      <c r="G228" s="429"/>
      <c r="H228" s="429"/>
      <c r="I228" s="429"/>
    </row>
    <row r="229" spans="2:9" ht="15.75" customHeight="1" x14ac:dyDescent="0.3">
      <c r="B229" s="429"/>
      <c r="C229" s="429"/>
      <c r="D229" s="429"/>
      <c r="E229" s="429"/>
      <c r="F229" s="429"/>
      <c r="G229" s="429"/>
      <c r="H229" s="429"/>
      <c r="I229" s="429"/>
    </row>
    <row r="230" spans="2:9" ht="15.75" customHeight="1" x14ac:dyDescent="0.3">
      <c r="B230" s="429"/>
      <c r="C230" s="429"/>
      <c r="D230" s="429"/>
      <c r="E230" s="429"/>
      <c r="F230" s="429"/>
      <c r="G230" s="429"/>
      <c r="H230" s="429"/>
      <c r="I230" s="429"/>
    </row>
    <row r="231" spans="2:9" ht="15.75" customHeight="1" x14ac:dyDescent="0.3">
      <c r="B231" s="429"/>
      <c r="C231" s="429"/>
      <c r="D231" s="429"/>
      <c r="E231" s="429"/>
      <c r="F231" s="429"/>
      <c r="G231" s="429"/>
      <c r="H231" s="429"/>
      <c r="I231" s="429"/>
    </row>
    <row r="232" spans="2:9" ht="15.75" customHeight="1" x14ac:dyDescent="0.3">
      <c r="B232" s="429"/>
      <c r="C232" s="429"/>
      <c r="D232" s="429"/>
      <c r="E232" s="429"/>
      <c r="F232" s="429"/>
      <c r="G232" s="429"/>
      <c r="H232" s="429"/>
      <c r="I232" s="429"/>
    </row>
    <row r="233" spans="2:9" ht="15.75" customHeight="1" x14ac:dyDescent="0.3">
      <c r="B233" s="429"/>
      <c r="C233" s="429"/>
      <c r="D233" s="429"/>
      <c r="E233" s="429"/>
      <c r="F233" s="429"/>
      <c r="G233" s="429"/>
      <c r="H233" s="429"/>
      <c r="I233" s="429"/>
    </row>
    <row r="234" spans="2:9" ht="15.75" customHeight="1" x14ac:dyDescent="0.3">
      <c r="B234" s="429"/>
      <c r="C234" s="429"/>
      <c r="D234" s="429"/>
      <c r="E234" s="429"/>
      <c r="F234" s="429"/>
      <c r="G234" s="429"/>
      <c r="H234" s="429"/>
      <c r="I234" s="429"/>
    </row>
    <row r="235" spans="2:9" ht="15.75" customHeight="1" x14ac:dyDescent="0.3">
      <c r="B235" s="429"/>
      <c r="C235" s="429"/>
      <c r="D235" s="429"/>
      <c r="E235" s="429"/>
      <c r="F235" s="429"/>
      <c r="G235" s="429"/>
      <c r="H235" s="429"/>
      <c r="I235" s="429"/>
    </row>
    <row r="236" spans="2:9" ht="15.75" customHeight="1" x14ac:dyDescent="0.3">
      <c r="B236" s="429"/>
      <c r="C236" s="429"/>
      <c r="D236" s="429"/>
      <c r="E236" s="429"/>
      <c r="F236" s="429"/>
      <c r="G236" s="429"/>
      <c r="H236" s="429"/>
      <c r="I236" s="429"/>
    </row>
    <row r="237" spans="2:9" ht="15.75" customHeight="1" x14ac:dyDescent="0.3">
      <c r="B237" s="429"/>
      <c r="C237" s="429"/>
      <c r="D237" s="429"/>
      <c r="E237" s="429"/>
      <c r="F237" s="429"/>
      <c r="G237" s="429"/>
      <c r="H237" s="429"/>
      <c r="I237" s="429"/>
    </row>
    <row r="238" spans="2:9" ht="15.75" customHeight="1" x14ac:dyDescent="0.3">
      <c r="B238" s="429"/>
      <c r="C238" s="429"/>
      <c r="D238" s="429"/>
      <c r="E238" s="429"/>
      <c r="F238" s="429"/>
      <c r="G238" s="429"/>
      <c r="H238" s="429"/>
      <c r="I238" s="429"/>
    </row>
    <row r="239" spans="2:9" ht="15.75" customHeight="1" x14ac:dyDescent="0.3">
      <c r="B239" s="429"/>
      <c r="C239" s="429"/>
      <c r="D239" s="429"/>
      <c r="E239" s="429"/>
      <c r="F239" s="429"/>
      <c r="G239" s="429"/>
      <c r="H239" s="429"/>
      <c r="I239" s="429"/>
    </row>
    <row r="240" spans="2:9" ht="15.75" customHeight="1" x14ac:dyDescent="0.3">
      <c r="B240" s="429"/>
      <c r="C240" s="429"/>
      <c r="D240" s="429"/>
      <c r="E240" s="429"/>
      <c r="F240" s="429"/>
      <c r="G240" s="429"/>
      <c r="H240" s="429"/>
      <c r="I240" s="429"/>
    </row>
    <row r="241" spans="2:9" ht="15.75" customHeight="1" x14ac:dyDescent="0.3">
      <c r="B241" s="429"/>
      <c r="C241" s="429"/>
      <c r="D241" s="429"/>
      <c r="E241" s="429"/>
      <c r="F241" s="429"/>
      <c r="G241" s="429"/>
      <c r="H241" s="429"/>
      <c r="I241" s="429"/>
    </row>
    <row r="242" spans="2:9" ht="15.75" customHeight="1" x14ac:dyDescent="0.3">
      <c r="B242" s="429"/>
      <c r="C242" s="429"/>
      <c r="D242" s="429"/>
      <c r="E242" s="429"/>
      <c r="F242" s="429"/>
      <c r="G242" s="429"/>
      <c r="H242" s="429"/>
      <c r="I242" s="429"/>
    </row>
    <row r="243" spans="2:9" ht="15.75" customHeight="1" x14ac:dyDescent="0.3">
      <c r="B243" s="429"/>
      <c r="C243" s="429"/>
      <c r="D243" s="429"/>
      <c r="E243" s="429"/>
      <c r="F243" s="429"/>
      <c r="G243" s="429"/>
      <c r="H243" s="429"/>
      <c r="I243" s="429"/>
    </row>
    <row r="244" spans="2:9" ht="15.75" customHeight="1" x14ac:dyDescent="0.3">
      <c r="B244" s="429"/>
      <c r="C244" s="429"/>
      <c r="D244" s="429"/>
      <c r="E244" s="429"/>
      <c r="F244" s="429"/>
      <c r="G244" s="429"/>
      <c r="H244" s="429"/>
      <c r="I244" s="429"/>
    </row>
    <row r="245" spans="2:9" ht="15.75" customHeight="1" x14ac:dyDescent="0.3">
      <c r="B245" s="429"/>
      <c r="C245" s="429"/>
      <c r="D245" s="429"/>
      <c r="E245" s="429"/>
      <c r="F245" s="429"/>
      <c r="G245" s="429"/>
      <c r="H245" s="429"/>
      <c r="I245" s="429"/>
    </row>
    <row r="246" spans="2:9" ht="15.75" customHeight="1" x14ac:dyDescent="0.3">
      <c r="B246" s="429"/>
      <c r="C246" s="429"/>
      <c r="D246" s="429"/>
      <c r="E246" s="429"/>
      <c r="F246" s="429"/>
      <c r="G246" s="429"/>
      <c r="H246" s="429"/>
      <c r="I246" s="429"/>
    </row>
    <row r="247" spans="2:9" ht="15.75" customHeight="1" x14ac:dyDescent="0.3">
      <c r="B247" s="429"/>
      <c r="C247" s="429"/>
      <c r="D247" s="429"/>
      <c r="E247" s="429"/>
      <c r="F247" s="429"/>
      <c r="G247" s="429"/>
      <c r="H247" s="429"/>
      <c r="I247" s="429"/>
    </row>
    <row r="248" spans="2:9" ht="15.75" customHeight="1" x14ac:dyDescent="0.3">
      <c r="B248" s="429"/>
      <c r="C248" s="429"/>
      <c r="D248" s="429"/>
      <c r="E248" s="429"/>
      <c r="F248" s="429"/>
      <c r="G248" s="429"/>
      <c r="H248" s="429"/>
      <c r="I248" s="429"/>
    </row>
    <row r="249" spans="2:9" ht="15.75" customHeight="1" x14ac:dyDescent="0.3">
      <c r="B249" s="429"/>
      <c r="C249" s="429"/>
      <c r="D249" s="429"/>
      <c r="E249" s="429"/>
      <c r="F249" s="429"/>
      <c r="G249" s="429"/>
      <c r="H249" s="429"/>
      <c r="I249" s="429"/>
    </row>
    <row r="250" spans="2:9" ht="15.75" customHeight="1" x14ac:dyDescent="0.3">
      <c r="B250" s="429"/>
      <c r="C250" s="429"/>
      <c r="D250" s="429"/>
      <c r="E250" s="429"/>
      <c r="F250" s="429"/>
      <c r="G250" s="429"/>
      <c r="H250" s="429"/>
      <c r="I250" s="429"/>
    </row>
    <row r="251" spans="2:9" ht="15.75" customHeight="1" x14ac:dyDescent="0.3">
      <c r="B251" s="429"/>
      <c r="C251" s="429"/>
      <c r="D251" s="429"/>
      <c r="E251" s="429"/>
      <c r="F251" s="429"/>
      <c r="G251" s="429"/>
      <c r="H251" s="429"/>
      <c r="I251" s="429"/>
    </row>
    <row r="252" spans="2:9" ht="15.75" customHeight="1" x14ac:dyDescent="0.3">
      <c r="B252" s="429"/>
      <c r="C252" s="429"/>
      <c r="D252" s="429"/>
      <c r="E252" s="429"/>
      <c r="F252" s="429"/>
      <c r="G252" s="429"/>
      <c r="H252" s="429"/>
      <c r="I252" s="429"/>
    </row>
    <row r="253" spans="2:9" ht="15.75" customHeight="1" x14ac:dyDescent="0.3">
      <c r="B253" s="429"/>
      <c r="C253" s="429"/>
      <c r="D253" s="429"/>
      <c r="E253" s="429"/>
      <c r="F253" s="429"/>
      <c r="G253" s="429"/>
      <c r="H253" s="429"/>
      <c r="I253" s="429"/>
    </row>
    <row r="254" spans="2:9" ht="15.75" customHeight="1" x14ac:dyDescent="0.3">
      <c r="B254" s="429"/>
      <c r="C254" s="429"/>
      <c r="D254" s="429"/>
      <c r="E254" s="429"/>
      <c r="F254" s="429"/>
      <c r="G254" s="429"/>
      <c r="H254" s="429"/>
      <c r="I254" s="429"/>
    </row>
    <row r="255" spans="2:9" ht="15.75" customHeight="1" x14ac:dyDescent="0.3">
      <c r="B255" s="429"/>
      <c r="C255" s="429"/>
      <c r="D255" s="429"/>
      <c r="E255" s="429"/>
      <c r="F255" s="429"/>
      <c r="G255" s="429"/>
      <c r="H255" s="429"/>
      <c r="I255" s="429"/>
    </row>
    <row r="256" spans="2:9" ht="15.75" customHeight="1" x14ac:dyDescent="0.3">
      <c r="B256" s="429"/>
      <c r="C256" s="429"/>
      <c r="D256" s="429"/>
      <c r="E256" s="429"/>
      <c r="F256" s="429"/>
      <c r="G256" s="429"/>
      <c r="H256" s="429"/>
      <c r="I256" s="429"/>
    </row>
    <row r="257" spans="2:9" ht="15.75" customHeight="1" x14ac:dyDescent="0.3">
      <c r="B257" s="429"/>
      <c r="C257" s="429"/>
      <c r="D257" s="429"/>
      <c r="E257" s="429"/>
      <c r="F257" s="429"/>
      <c r="G257" s="429"/>
      <c r="H257" s="429"/>
      <c r="I257" s="429"/>
    </row>
    <row r="258" spans="2:9" ht="15.75" customHeight="1" x14ac:dyDescent="0.3">
      <c r="B258" s="429"/>
      <c r="C258" s="429"/>
      <c r="D258" s="429"/>
      <c r="E258" s="429"/>
      <c r="F258" s="429"/>
      <c r="G258" s="429"/>
      <c r="H258" s="429"/>
      <c r="I258" s="429"/>
    </row>
    <row r="259" spans="2:9" ht="15.75" customHeight="1" x14ac:dyDescent="0.3">
      <c r="B259" s="429"/>
      <c r="C259" s="429"/>
      <c r="D259" s="429"/>
      <c r="E259" s="429"/>
      <c r="F259" s="429"/>
      <c r="G259" s="429"/>
      <c r="H259" s="429"/>
      <c r="I259" s="429"/>
    </row>
    <row r="260" spans="2:9" ht="15.75" customHeight="1" x14ac:dyDescent="0.3">
      <c r="B260" s="429"/>
      <c r="C260" s="429"/>
      <c r="D260" s="429"/>
      <c r="E260" s="429"/>
      <c r="F260" s="429"/>
      <c r="G260" s="429"/>
      <c r="H260" s="429"/>
      <c r="I260" s="429"/>
    </row>
    <row r="261" spans="2:9" ht="15.75" customHeight="1" x14ac:dyDescent="0.3">
      <c r="B261" s="429"/>
      <c r="C261" s="429"/>
      <c r="D261" s="429"/>
      <c r="E261" s="429"/>
      <c r="F261" s="429"/>
      <c r="G261" s="429"/>
      <c r="H261" s="429"/>
      <c r="I261" s="429"/>
    </row>
    <row r="262" spans="2:9" ht="15.75" customHeight="1" x14ac:dyDescent="0.3">
      <c r="B262" s="429"/>
      <c r="C262" s="429"/>
      <c r="D262" s="429"/>
      <c r="E262" s="429"/>
      <c r="F262" s="429"/>
      <c r="G262" s="429"/>
      <c r="H262" s="429"/>
      <c r="I262" s="429"/>
    </row>
    <row r="263" spans="2:9" ht="15.75" customHeight="1" x14ac:dyDescent="0.3">
      <c r="B263" s="429"/>
      <c r="C263" s="429"/>
      <c r="D263" s="429"/>
      <c r="E263" s="429"/>
      <c r="F263" s="429"/>
      <c r="G263" s="429"/>
      <c r="H263" s="429"/>
      <c r="I263" s="429"/>
    </row>
    <row r="264" spans="2:9" ht="15.75" customHeight="1" x14ac:dyDescent="0.3">
      <c r="B264" s="429"/>
      <c r="C264" s="429"/>
      <c r="D264" s="429"/>
      <c r="E264" s="429"/>
      <c r="F264" s="429"/>
      <c r="G264" s="429"/>
      <c r="H264" s="429"/>
      <c r="I264" s="429"/>
    </row>
    <row r="265" spans="2:9" ht="15.75" customHeight="1" x14ac:dyDescent="0.3">
      <c r="B265" s="429"/>
      <c r="C265" s="429"/>
      <c r="D265" s="429"/>
      <c r="E265" s="429"/>
      <c r="F265" s="429"/>
      <c r="G265" s="429"/>
      <c r="H265" s="429"/>
      <c r="I265" s="429"/>
    </row>
    <row r="266" spans="2:9" ht="15.75" customHeight="1" x14ac:dyDescent="0.3">
      <c r="B266" s="429"/>
      <c r="C266" s="429"/>
      <c r="D266" s="429"/>
      <c r="E266" s="429"/>
      <c r="F266" s="429"/>
      <c r="G266" s="429"/>
      <c r="H266" s="429"/>
      <c r="I266" s="429"/>
    </row>
    <row r="267" spans="2:9" ht="15.75" customHeight="1" x14ac:dyDescent="0.3">
      <c r="B267" s="429"/>
      <c r="C267" s="429"/>
      <c r="D267" s="429"/>
      <c r="E267" s="429"/>
      <c r="F267" s="429"/>
      <c r="G267" s="429"/>
      <c r="H267" s="429"/>
      <c r="I267" s="429"/>
    </row>
    <row r="268" spans="2:9" ht="15.75" customHeight="1" x14ac:dyDescent="0.3">
      <c r="B268" s="429"/>
      <c r="C268" s="429"/>
      <c r="D268" s="429"/>
      <c r="E268" s="429"/>
      <c r="F268" s="429"/>
      <c r="G268" s="429"/>
      <c r="H268" s="429"/>
      <c r="I268" s="429"/>
    </row>
    <row r="269" spans="2:9" ht="15.75" customHeight="1" x14ac:dyDescent="0.3">
      <c r="B269" s="429"/>
      <c r="C269" s="429"/>
      <c r="D269" s="429"/>
      <c r="E269" s="429"/>
      <c r="F269" s="429"/>
      <c r="G269" s="429"/>
      <c r="H269" s="429"/>
      <c r="I269" s="429"/>
    </row>
    <row r="270" spans="2:9" ht="15.75" customHeight="1" x14ac:dyDescent="0.3">
      <c r="B270" s="429"/>
      <c r="C270" s="429"/>
      <c r="D270" s="429"/>
      <c r="E270" s="429"/>
      <c r="F270" s="429"/>
      <c r="G270" s="429"/>
      <c r="H270" s="429"/>
      <c r="I270" s="429"/>
    </row>
    <row r="271" spans="2:9" ht="15.75" customHeight="1" x14ac:dyDescent="0.3">
      <c r="B271" s="429"/>
      <c r="C271" s="429"/>
      <c r="D271" s="429"/>
      <c r="E271" s="429"/>
      <c r="F271" s="429"/>
      <c r="G271" s="429"/>
      <c r="H271" s="429"/>
      <c r="I271" s="429"/>
    </row>
    <row r="272" spans="2:9" ht="15.75" customHeight="1" x14ac:dyDescent="0.3">
      <c r="B272" s="429"/>
      <c r="C272" s="429"/>
      <c r="D272" s="429"/>
      <c r="E272" s="429"/>
      <c r="F272" s="429"/>
      <c r="G272" s="429"/>
      <c r="H272" s="429"/>
      <c r="I272" s="429"/>
    </row>
    <row r="273" spans="2:9" ht="15.75" customHeight="1" x14ac:dyDescent="0.3">
      <c r="B273" s="429"/>
      <c r="C273" s="429"/>
      <c r="D273" s="429"/>
      <c r="E273" s="429"/>
      <c r="F273" s="429"/>
      <c r="G273" s="429"/>
      <c r="H273" s="429"/>
      <c r="I273" s="429"/>
    </row>
    <row r="274" spans="2:9" ht="15.75" customHeight="1" x14ac:dyDescent="0.3">
      <c r="B274" s="429"/>
      <c r="C274" s="429"/>
      <c r="D274" s="429"/>
      <c r="E274" s="429"/>
      <c r="F274" s="429"/>
      <c r="G274" s="429"/>
      <c r="H274" s="429"/>
      <c r="I274" s="429"/>
    </row>
    <row r="275" spans="2:9" ht="15.75" customHeight="1" x14ac:dyDescent="0.3">
      <c r="B275" s="429"/>
      <c r="C275" s="429"/>
      <c r="D275" s="429"/>
      <c r="E275" s="429"/>
      <c r="F275" s="429"/>
      <c r="G275" s="429"/>
      <c r="H275" s="429"/>
      <c r="I275" s="429"/>
    </row>
    <row r="276" spans="2:9" ht="15.75" customHeight="1" x14ac:dyDescent="0.3">
      <c r="B276" s="429"/>
      <c r="C276" s="429"/>
      <c r="D276" s="429"/>
      <c r="E276" s="429"/>
      <c r="F276" s="429"/>
      <c r="G276" s="429"/>
      <c r="H276" s="429"/>
      <c r="I276" s="429"/>
    </row>
    <row r="277" spans="2:9" ht="15.75" customHeight="1" x14ac:dyDescent="0.3">
      <c r="B277" s="429"/>
      <c r="C277" s="429"/>
      <c r="D277" s="429"/>
      <c r="E277" s="429"/>
      <c r="F277" s="429"/>
      <c r="G277" s="429"/>
      <c r="H277" s="429"/>
      <c r="I277" s="429"/>
    </row>
    <row r="278" spans="2:9" ht="15.75" customHeight="1" x14ac:dyDescent="0.3">
      <c r="B278" s="429"/>
      <c r="C278" s="429"/>
      <c r="D278" s="429"/>
      <c r="E278" s="429"/>
      <c r="F278" s="429"/>
      <c r="G278" s="429"/>
      <c r="H278" s="429"/>
      <c r="I278" s="429"/>
    </row>
    <row r="279" spans="2:9" ht="15.75" customHeight="1" x14ac:dyDescent="0.3">
      <c r="B279" s="429"/>
      <c r="C279" s="429"/>
      <c r="D279" s="429"/>
      <c r="E279" s="429"/>
      <c r="F279" s="429"/>
      <c r="G279" s="429"/>
      <c r="H279" s="429"/>
      <c r="I279" s="429"/>
    </row>
    <row r="280" spans="2:9" ht="15.75" customHeight="1" x14ac:dyDescent="0.3">
      <c r="B280" s="429"/>
      <c r="C280" s="429"/>
      <c r="D280" s="429"/>
      <c r="E280" s="429"/>
      <c r="F280" s="429"/>
      <c r="G280" s="429"/>
      <c r="H280" s="429"/>
      <c r="I280" s="429"/>
    </row>
    <row r="281" spans="2:9" ht="15.75" customHeight="1" x14ac:dyDescent="0.3">
      <c r="B281" s="429"/>
      <c r="C281" s="429"/>
      <c r="D281" s="429"/>
      <c r="E281" s="429"/>
      <c r="F281" s="429"/>
      <c r="G281" s="429"/>
      <c r="H281" s="429"/>
      <c r="I281" s="429"/>
    </row>
    <row r="282" spans="2:9" ht="15.75" customHeight="1" x14ac:dyDescent="0.3">
      <c r="B282" s="429"/>
      <c r="C282" s="429"/>
      <c r="D282" s="429"/>
      <c r="E282" s="429"/>
      <c r="F282" s="429"/>
      <c r="G282" s="429"/>
      <c r="H282" s="429"/>
      <c r="I282" s="429"/>
    </row>
    <row r="283" spans="2:9" ht="15.75" customHeight="1" x14ac:dyDescent="0.3">
      <c r="B283" s="429"/>
      <c r="C283" s="429"/>
      <c r="D283" s="429"/>
      <c r="E283" s="429"/>
      <c r="F283" s="429"/>
      <c r="G283" s="429"/>
      <c r="H283" s="429"/>
      <c r="I283" s="429"/>
    </row>
    <row r="284" spans="2:9" ht="15.75" customHeight="1" x14ac:dyDescent="0.3">
      <c r="B284" s="429"/>
      <c r="C284" s="429"/>
      <c r="D284" s="429"/>
      <c r="E284" s="429"/>
      <c r="F284" s="429"/>
      <c r="G284" s="429"/>
      <c r="H284" s="429"/>
      <c r="I284" s="429"/>
    </row>
    <row r="285" spans="2:9" ht="15.75" customHeight="1" x14ac:dyDescent="0.3">
      <c r="B285" s="429"/>
      <c r="C285" s="429"/>
      <c r="D285" s="429"/>
      <c r="E285" s="429"/>
      <c r="F285" s="429"/>
      <c r="G285" s="429"/>
      <c r="H285" s="429"/>
      <c r="I285" s="429"/>
    </row>
    <row r="286" spans="2:9" ht="15.75" customHeight="1" x14ac:dyDescent="0.3">
      <c r="B286" s="429"/>
      <c r="C286" s="429"/>
      <c r="D286" s="429"/>
      <c r="E286" s="429"/>
      <c r="F286" s="429"/>
      <c r="G286" s="429"/>
      <c r="H286" s="429"/>
      <c r="I286" s="429"/>
    </row>
    <row r="287" spans="2:9" ht="15.75" customHeight="1" x14ac:dyDescent="0.3">
      <c r="B287" s="429"/>
      <c r="C287" s="429"/>
      <c r="D287" s="429"/>
      <c r="E287" s="429"/>
      <c r="F287" s="429"/>
      <c r="G287" s="429"/>
      <c r="H287" s="429"/>
      <c r="I287" s="429"/>
    </row>
    <row r="288" spans="2:9" ht="15.75" customHeight="1" x14ac:dyDescent="0.3">
      <c r="B288" s="429"/>
      <c r="C288" s="429"/>
      <c r="D288" s="429"/>
      <c r="E288" s="429"/>
      <c r="F288" s="429"/>
      <c r="G288" s="429"/>
      <c r="H288" s="429"/>
      <c r="I288" s="429"/>
    </row>
    <row r="289" spans="2:9" ht="15.75" customHeight="1" x14ac:dyDescent="0.3">
      <c r="B289" s="429"/>
      <c r="C289" s="429"/>
      <c r="D289" s="429"/>
      <c r="E289" s="429"/>
      <c r="F289" s="429"/>
      <c r="G289" s="429"/>
      <c r="H289" s="429"/>
      <c r="I289" s="429"/>
    </row>
    <row r="290" spans="2:9" ht="15.75" customHeight="1" x14ac:dyDescent="0.3">
      <c r="B290" s="429"/>
      <c r="C290" s="429"/>
      <c r="D290" s="429"/>
      <c r="E290" s="429"/>
      <c r="F290" s="429"/>
      <c r="G290" s="429"/>
      <c r="H290" s="429"/>
      <c r="I290" s="429"/>
    </row>
    <row r="291" spans="2:9" ht="15.75" customHeight="1" x14ac:dyDescent="0.3">
      <c r="B291" s="429"/>
      <c r="C291" s="429"/>
      <c r="D291" s="429"/>
      <c r="E291" s="429"/>
      <c r="F291" s="429"/>
      <c r="G291" s="429"/>
      <c r="H291" s="429"/>
      <c r="I291" s="429"/>
    </row>
    <row r="292" spans="2:9" ht="15.75" customHeight="1" x14ac:dyDescent="0.3">
      <c r="B292" s="429"/>
      <c r="C292" s="429"/>
      <c r="D292" s="429"/>
      <c r="E292" s="429"/>
      <c r="F292" s="429"/>
      <c r="G292" s="429"/>
      <c r="H292" s="429"/>
      <c r="I292" s="429"/>
    </row>
    <row r="293" spans="2:9" ht="15.75" customHeight="1" x14ac:dyDescent="0.3">
      <c r="B293" s="429"/>
      <c r="C293" s="429"/>
      <c r="D293" s="429"/>
      <c r="E293" s="429"/>
      <c r="F293" s="429"/>
      <c r="G293" s="429"/>
      <c r="H293" s="429"/>
      <c r="I293" s="429"/>
    </row>
    <row r="294" spans="2:9" ht="15.75" customHeight="1" x14ac:dyDescent="0.3">
      <c r="B294" s="429"/>
      <c r="C294" s="429"/>
      <c r="D294" s="429"/>
      <c r="E294" s="429"/>
      <c r="F294" s="429"/>
      <c r="G294" s="429"/>
      <c r="H294" s="429"/>
      <c r="I294" s="429"/>
    </row>
    <row r="295" spans="2:9" ht="15.75" customHeight="1" x14ac:dyDescent="0.3">
      <c r="B295" s="429"/>
      <c r="C295" s="429"/>
      <c r="D295" s="429"/>
      <c r="E295" s="429"/>
      <c r="F295" s="429"/>
      <c r="G295" s="429"/>
      <c r="H295" s="429"/>
      <c r="I295" s="429"/>
    </row>
    <row r="296" spans="2:9" ht="15.75" customHeight="1" x14ac:dyDescent="0.3">
      <c r="B296" s="429"/>
      <c r="C296" s="429"/>
      <c r="D296" s="429"/>
      <c r="E296" s="429"/>
      <c r="F296" s="429"/>
      <c r="G296" s="429"/>
      <c r="H296" s="429"/>
      <c r="I296" s="429"/>
    </row>
    <row r="297" spans="2:9" ht="15.75" customHeight="1" x14ac:dyDescent="0.3">
      <c r="B297" s="429"/>
      <c r="C297" s="429"/>
      <c r="D297" s="429"/>
      <c r="E297" s="429"/>
      <c r="F297" s="429"/>
      <c r="G297" s="429"/>
      <c r="H297" s="429"/>
      <c r="I297" s="429"/>
    </row>
    <row r="298" spans="2:9" ht="15.75" customHeight="1" x14ac:dyDescent="0.3">
      <c r="B298" s="429"/>
      <c r="C298" s="429"/>
      <c r="D298" s="429"/>
      <c r="E298" s="429"/>
      <c r="F298" s="429"/>
      <c r="G298" s="429"/>
      <c r="H298" s="429"/>
      <c r="I298" s="429"/>
    </row>
    <row r="299" spans="2:9" ht="15.75" customHeight="1" x14ac:dyDescent="0.3">
      <c r="B299" s="429"/>
      <c r="C299" s="429"/>
      <c r="D299" s="429"/>
      <c r="E299" s="429"/>
      <c r="F299" s="429"/>
      <c r="G299" s="429"/>
      <c r="H299" s="429"/>
      <c r="I299" s="429"/>
    </row>
    <row r="300" spans="2:9" ht="15.75" customHeight="1" x14ac:dyDescent="0.3">
      <c r="B300" s="429"/>
      <c r="C300" s="429"/>
      <c r="D300" s="429"/>
      <c r="E300" s="429"/>
      <c r="F300" s="429"/>
      <c r="G300" s="429"/>
      <c r="H300" s="429"/>
      <c r="I300" s="429"/>
    </row>
    <row r="301" spans="2:9" ht="15.75" customHeight="1" x14ac:dyDescent="0.3">
      <c r="B301" s="429"/>
      <c r="C301" s="429"/>
      <c r="D301" s="429"/>
      <c r="E301" s="429"/>
      <c r="F301" s="429"/>
      <c r="G301" s="429"/>
      <c r="H301" s="429"/>
      <c r="I301" s="429"/>
    </row>
    <row r="302" spans="2:9" ht="15.75" customHeight="1" x14ac:dyDescent="0.3">
      <c r="B302" s="429"/>
      <c r="C302" s="429"/>
      <c r="D302" s="429"/>
      <c r="E302" s="429"/>
      <c r="F302" s="429"/>
      <c r="G302" s="429"/>
      <c r="H302" s="429"/>
      <c r="I302" s="429"/>
    </row>
    <row r="303" spans="2:9" ht="15.75" customHeight="1" x14ac:dyDescent="0.3">
      <c r="B303" s="429"/>
      <c r="C303" s="429"/>
      <c r="D303" s="429"/>
      <c r="E303" s="429"/>
      <c r="F303" s="429"/>
      <c r="G303" s="429"/>
      <c r="H303" s="429"/>
      <c r="I303" s="429"/>
    </row>
    <row r="304" spans="2:9" ht="15.75" customHeight="1" x14ac:dyDescent="0.3">
      <c r="B304" s="429"/>
      <c r="C304" s="429"/>
      <c r="D304" s="429"/>
      <c r="E304" s="429"/>
      <c r="F304" s="429"/>
      <c r="G304" s="429"/>
      <c r="H304" s="429"/>
      <c r="I304" s="429"/>
    </row>
    <row r="305" spans="2:9" ht="15.75" customHeight="1" x14ac:dyDescent="0.3">
      <c r="B305" s="429"/>
      <c r="C305" s="429"/>
      <c r="D305" s="429"/>
      <c r="E305" s="429"/>
      <c r="F305" s="429"/>
      <c r="G305" s="429"/>
      <c r="H305" s="429"/>
      <c r="I305" s="429"/>
    </row>
    <row r="306" spans="2:9" ht="15.75" customHeight="1" x14ac:dyDescent="0.3">
      <c r="B306" s="429"/>
      <c r="C306" s="429"/>
      <c r="D306" s="429"/>
      <c r="E306" s="429"/>
      <c r="F306" s="429"/>
      <c r="G306" s="429"/>
      <c r="H306" s="429"/>
      <c r="I306" s="429"/>
    </row>
    <row r="307" spans="2:9" ht="15.75" customHeight="1" x14ac:dyDescent="0.3">
      <c r="B307" s="429"/>
      <c r="C307" s="429"/>
      <c r="D307" s="429"/>
      <c r="E307" s="429"/>
      <c r="F307" s="429"/>
      <c r="G307" s="429"/>
      <c r="H307" s="429"/>
      <c r="I307" s="429"/>
    </row>
    <row r="308" spans="2:9" ht="15.75" customHeight="1" x14ac:dyDescent="0.3">
      <c r="B308" s="429"/>
      <c r="C308" s="429"/>
      <c r="D308" s="429"/>
      <c r="E308" s="429"/>
      <c r="F308" s="429"/>
      <c r="G308" s="429"/>
      <c r="H308" s="429"/>
      <c r="I308" s="429"/>
    </row>
    <row r="309" spans="2:9" ht="15.75" customHeight="1" x14ac:dyDescent="0.3">
      <c r="B309" s="429"/>
      <c r="C309" s="429"/>
      <c r="D309" s="429"/>
      <c r="E309" s="429"/>
      <c r="F309" s="429"/>
      <c r="G309" s="429"/>
      <c r="H309" s="429"/>
      <c r="I309" s="429"/>
    </row>
    <row r="310" spans="2:9" ht="15.75" customHeight="1" x14ac:dyDescent="0.3">
      <c r="B310" s="429"/>
      <c r="C310" s="429"/>
      <c r="D310" s="429"/>
      <c r="E310" s="429"/>
      <c r="F310" s="429"/>
      <c r="G310" s="429"/>
      <c r="H310" s="429"/>
      <c r="I310" s="429"/>
    </row>
    <row r="311" spans="2:9" ht="15.75" customHeight="1" x14ac:dyDescent="0.3">
      <c r="B311" s="429"/>
      <c r="C311" s="429"/>
      <c r="D311" s="429"/>
      <c r="E311" s="429"/>
      <c r="F311" s="429"/>
      <c r="G311" s="429"/>
      <c r="H311" s="429"/>
      <c r="I311" s="429"/>
    </row>
    <row r="312" spans="2:9" ht="15.75" customHeight="1" x14ac:dyDescent="0.3">
      <c r="B312" s="429"/>
      <c r="C312" s="429"/>
      <c r="D312" s="429"/>
      <c r="E312" s="429"/>
      <c r="F312" s="429"/>
      <c r="G312" s="429"/>
      <c r="H312" s="429"/>
      <c r="I312" s="429"/>
    </row>
    <row r="313" spans="2:9" ht="15.75" customHeight="1" x14ac:dyDescent="0.3">
      <c r="B313" s="429"/>
      <c r="C313" s="429"/>
      <c r="D313" s="429"/>
      <c r="E313" s="429"/>
      <c r="F313" s="429"/>
      <c r="G313" s="429"/>
      <c r="H313" s="429"/>
      <c r="I313" s="429"/>
    </row>
    <row r="314" spans="2:9" ht="15.75" customHeight="1" x14ac:dyDescent="0.3">
      <c r="B314" s="429"/>
      <c r="C314" s="429"/>
      <c r="D314" s="429"/>
      <c r="E314" s="429"/>
      <c r="F314" s="429"/>
      <c r="G314" s="429"/>
      <c r="H314" s="429"/>
      <c r="I314" s="429"/>
    </row>
    <row r="315" spans="2:9" ht="15.75" customHeight="1" x14ac:dyDescent="0.3">
      <c r="B315" s="429"/>
      <c r="C315" s="429"/>
      <c r="D315" s="429"/>
      <c r="E315" s="429"/>
      <c r="F315" s="429"/>
      <c r="G315" s="429"/>
      <c r="H315" s="429"/>
      <c r="I315" s="429"/>
    </row>
    <row r="316" spans="2:9" ht="15.75" customHeight="1" x14ac:dyDescent="0.3">
      <c r="B316" s="429"/>
      <c r="C316" s="429"/>
      <c r="D316" s="429"/>
      <c r="E316" s="429"/>
      <c r="F316" s="429"/>
      <c r="G316" s="429"/>
      <c r="H316" s="429"/>
      <c r="I316" s="429"/>
    </row>
    <row r="317" spans="2:9" ht="15.75" customHeight="1" x14ac:dyDescent="0.3">
      <c r="B317" s="429"/>
      <c r="C317" s="429"/>
      <c r="D317" s="429"/>
      <c r="E317" s="429"/>
      <c r="F317" s="429"/>
      <c r="G317" s="429"/>
      <c r="H317" s="429"/>
      <c r="I317" s="429"/>
    </row>
    <row r="318" spans="2:9" ht="15.75" customHeight="1" x14ac:dyDescent="0.3">
      <c r="B318" s="429"/>
      <c r="C318" s="429"/>
      <c r="D318" s="429"/>
      <c r="E318" s="429"/>
      <c r="F318" s="429"/>
      <c r="G318" s="429"/>
      <c r="H318" s="429"/>
      <c r="I318" s="429"/>
    </row>
    <row r="319" spans="2:9" ht="15.75" customHeight="1" x14ac:dyDescent="0.3">
      <c r="B319" s="429"/>
      <c r="C319" s="429"/>
      <c r="D319" s="429"/>
      <c r="E319" s="429"/>
      <c r="F319" s="429"/>
      <c r="G319" s="429"/>
      <c r="H319" s="429"/>
      <c r="I319" s="429"/>
    </row>
    <row r="320" spans="2:9" ht="15.75" customHeight="1" x14ac:dyDescent="0.3">
      <c r="B320" s="429"/>
      <c r="C320" s="429"/>
      <c r="D320" s="429"/>
      <c r="E320" s="429"/>
      <c r="F320" s="429"/>
      <c r="G320" s="429"/>
      <c r="H320" s="429"/>
      <c r="I320" s="429"/>
    </row>
    <row r="321" spans="2:9" ht="15.75" customHeight="1" x14ac:dyDescent="0.3">
      <c r="B321" s="429"/>
      <c r="C321" s="429"/>
      <c r="D321" s="429"/>
      <c r="E321" s="429"/>
      <c r="F321" s="429"/>
      <c r="G321" s="429"/>
      <c r="H321" s="429"/>
      <c r="I321" s="429"/>
    </row>
    <row r="322" spans="2:9" ht="15.75" customHeight="1" x14ac:dyDescent="0.3">
      <c r="B322" s="429"/>
      <c r="C322" s="429"/>
      <c r="D322" s="429"/>
      <c r="E322" s="429"/>
      <c r="F322" s="429"/>
      <c r="G322" s="429"/>
      <c r="H322" s="429"/>
      <c r="I322" s="429"/>
    </row>
    <row r="323" spans="2:9" ht="15.75" customHeight="1" x14ac:dyDescent="0.3">
      <c r="B323" s="429"/>
      <c r="C323" s="429"/>
      <c r="D323" s="429"/>
      <c r="E323" s="429"/>
      <c r="F323" s="429"/>
      <c r="G323" s="429"/>
      <c r="H323" s="429"/>
      <c r="I323" s="429"/>
    </row>
    <row r="324" spans="2:9" ht="15.75" customHeight="1" x14ac:dyDescent="0.3">
      <c r="B324" s="429"/>
      <c r="C324" s="429"/>
      <c r="D324" s="429"/>
      <c r="E324" s="429"/>
      <c r="F324" s="429"/>
      <c r="G324" s="429"/>
      <c r="H324" s="429"/>
      <c r="I324" s="429"/>
    </row>
    <row r="325" spans="2:9" ht="15.75" customHeight="1" x14ac:dyDescent="0.3">
      <c r="B325" s="429"/>
      <c r="C325" s="429"/>
      <c r="D325" s="429"/>
      <c r="E325" s="429"/>
      <c r="F325" s="429"/>
      <c r="G325" s="429"/>
      <c r="H325" s="429"/>
      <c r="I325" s="429"/>
    </row>
    <row r="326" spans="2:9" ht="15.75" customHeight="1" x14ac:dyDescent="0.3">
      <c r="B326" s="429"/>
      <c r="C326" s="429"/>
      <c r="D326" s="429"/>
      <c r="E326" s="429"/>
      <c r="F326" s="429"/>
      <c r="G326" s="429"/>
      <c r="H326" s="429"/>
      <c r="I326" s="429"/>
    </row>
    <row r="327" spans="2:9" ht="15.75" customHeight="1" x14ac:dyDescent="0.3">
      <c r="B327" s="429"/>
      <c r="C327" s="429"/>
      <c r="D327" s="429"/>
      <c r="E327" s="429"/>
      <c r="F327" s="429"/>
      <c r="G327" s="429"/>
      <c r="H327" s="429"/>
      <c r="I327" s="429"/>
    </row>
    <row r="328" spans="2:9" ht="15.75" customHeight="1" x14ac:dyDescent="0.3">
      <c r="B328" s="429"/>
      <c r="C328" s="429"/>
      <c r="D328" s="429"/>
      <c r="E328" s="429"/>
      <c r="F328" s="429"/>
      <c r="G328" s="429"/>
      <c r="H328" s="429"/>
      <c r="I328" s="429"/>
    </row>
    <row r="329" spans="2:9" ht="15.75" customHeight="1" x14ac:dyDescent="0.3">
      <c r="B329" s="429"/>
      <c r="C329" s="429"/>
      <c r="D329" s="429"/>
      <c r="E329" s="429"/>
      <c r="F329" s="429"/>
      <c r="G329" s="429"/>
      <c r="H329" s="429"/>
      <c r="I329" s="429"/>
    </row>
    <row r="330" spans="2:9" ht="15.75" customHeight="1" x14ac:dyDescent="0.3">
      <c r="B330" s="429"/>
      <c r="C330" s="429"/>
      <c r="D330" s="429"/>
      <c r="E330" s="429"/>
      <c r="F330" s="429"/>
      <c r="G330" s="429"/>
      <c r="H330" s="429"/>
      <c r="I330" s="429"/>
    </row>
    <row r="331" spans="2:9" ht="15.75" customHeight="1" x14ac:dyDescent="0.3">
      <c r="B331" s="429"/>
      <c r="C331" s="429"/>
      <c r="D331" s="429"/>
      <c r="E331" s="429"/>
      <c r="F331" s="429"/>
      <c r="G331" s="429"/>
      <c r="H331" s="429"/>
      <c r="I331" s="429"/>
    </row>
    <row r="332" spans="2:9" ht="15.75" customHeight="1" x14ac:dyDescent="0.3">
      <c r="B332" s="429"/>
      <c r="C332" s="429"/>
      <c r="D332" s="429"/>
      <c r="E332" s="429"/>
      <c r="F332" s="429"/>
      <c r="G332" s="429"/>
      <c r="H332" s="429"/>
      <c r="I332" s="429"/>
    </row>
    <row r="333" spans="2:9" ht="15.75" customHeight="1" x14ac:dyDescent="0.3">
      <c r="B333" s="429"/>
      <c r="C333" s="429"/>
      <c r="D333" s="429"/>
      <c r="E333" s="429"/>
      <c r="F333" s="429"/>
      <c r="G333" s="429"/>
      <c r="H333" s="429"/>
      <c r="I333" s="429"/>
    </row>
    <row r="334" spans="2:9" ht="15.75" customHeight="1" x14ac:dyDescent="0.3">
      <c r="B334" s="429"/>
      <c r="C334" s="429"/>
      <c r="D334" s="429"/>
      <c r="E334" s="429"/>
      <c r="F334" s="429"/>
      <c r="G334" s="429"/>
      <c r="H334" s="429"/>
      <c r="I334" s="429"/>
    </row>
    <row r="335" spans="2:9" ht="15.75" customHeight="1" x14ac:dyDescent="0.3">
      <c r="B335" s="429"/>
      <c r="C335" s="429"/>
      <c r="D335" s="429"/>
      <c r="E335" s="429"/>
      <c r="F335" s="429"/>
      <c r="G335" s="429"/>
      <c r="H335" s="429"/>
      <c r="I335" s="429"/>
    </row>
    <row r="336" spans="2:9" ht="15.75" customHeight="1" x14ac:dyDescent="0.3">
      <c r="B336" s="429"/>
      <c r="C336" s="429"/>
      <c r="D336" s="429"/>
      <c r="E336" s="429"/>
      <c r="F336" s="429"/>
      <c r="G336" s="429"/>
      <c r="H336" s="429"/>
      <c r="I336" s="429"/>
    </row>
    <row r="337" spans="2:9" ht="15.75" customHeight="1" x14ac:dyDescent="0.3">
      <c r="B337" s="429"/>
      <c r="C337" s="429"/>
      <c r="D337" s="429"/>
      <c r="E337" s="429"/>
      <c r="F337" s="429"/>
      <c r="G337" s="429"/>
      <c r="H337" s="429"/>
      <c r="I337" s="429"/>
    </row>
    <row r="338" spans="2:9" ht="15.75" customHeight="1" x14ac:dyDescent="0.3">
      <c r="B338" s="429"/>
      <c r="C338" s="429"/>
      <c r="D338" s="429"/>
      <c r="E338" s="429"/>
      <c r="F338" s="429"/>
      <c r="G338" s="429"/>
      <c r="H338" s="429"/>
      <c r="I338" s="429"/>
    </row>
    <row r="339" spans="2:9" ht="15.75" customHeight="1" x14ac:dyDescent="0.3">
      <c r="B339" s="429"/>
      <c r="C339" s="429"/>
      <c r="D339" s="429"/>
      <c r="E339" s="429"/>
      <c r="F339" s="429"/>
      <c r="G339" s="429"/>
      <c r="H339" s="429"/>
      <c r="I339" s="429"/>
    </row>
    <row r="340" spans="2:9" ht="15.75" customHeight="1" x14ac:dyDescent="0.3">
      <c r="B340" s="429"/>
      <c r="C340" s="429"/>
      <c r="D340" s="429"/>
      <c r="E340" s="429"/>
      <c r="F340" s="429"/>
      <c r="G340" s="429"/>
      <c r="H340" s="429"/>
      <c r="I340" s="429"/>
    </row>
    <row r="341" spans="2:9" ht="15.75" customHeight="1" x14ac:dyDescent="0.3">
      <c r="B341" s="429"/>
      <c r="C341" s="429"/>
      <c r="D341" s="429"/>
      <c r="E341" s="429"/>
      <c r="F341" s="429"/>
      <c r="G341" s="429"/>
      <c r="H341" s="429"/>
      <c r="I341" s="429"/>
    </row>
    <row r="342" spans="2:9" ht="15.75" customHeight="1" x14ac:dyDescent="0.3">
      <c r="B342" s="429"/>
      <c r="C342" s="429"/>
      <c r="D342" s="429"/>
      <c r="E342" s="429"/>
      <c r="F342" s="429"/>
      <c r="G342" s="429"/>
      <c r="H342" s="429"/>
      <c r="I342" s="429"/>
    </row>
    <row r="343" spans="2:9" ht="15.75" customHeight="1" x14ac:dyDescent="0.3">
      <c r="B343" s="429"/>
      <c r="C343" s="429"/>
      <c r="D343" s="429"/>
      <c r="E343" s="429"/>
      <c r="F343" s="429"/>
      <c r="G343" s="429"/>
      <c r="H343" s="429"/>
      <c r="I343" s="429"/>
    </row>
    <row r="344" spans="2:9" ht="15.75" customHeight="1" x14ac:dyDescent="0.3">
      <c r="B344" s="429"/>
      <c r="C344" s="429"/>
      <c r="D344" s="429"/>
      <c r="E344" s="429"/>
      <c r="F344" s="429"/>
      <c r="G344" s="429"/>
      <c r="H344" s="429"/>
      <c r="I344" s="429"/>
    </row>
    <row r="345" spans="2:9" ht="15.75" customHeight="1" x14ac:dyDescent="0.3">
      <c r="B345" s="429"/>
      <c r="C345" s="429"/>
      <c r="D345" s="429"/>
      <c r="E345" s="429"/>
      <c r="F345" s="429"/>
      <c r="G345" s="429"/>
      <c r="H345" s="429"/>
      <c r="I345" s="429"/>
    </row>
    <row r="346" spans="2:9" ht="15.75" customHeight="1" x14ac:dyDescent="0.3">
      <c r="B346" s="429"/>
      <c r="C346" s="429"/>
      <c r="D346" s="429"/>
      <c r="E346" s="429"/>
      <c r="F346" s="429"/>
      <c r="G346" s="429"/>
      <c r="H346" s="429"/>
      <c r="I346" s="429"/>
    </row>
    <row r="347" spans="2:9" ht="15.75" customHeight="1" x14ac:dyDescent="0.3">
      <c r="B347" s="429"/>
      <c r="C347" s="429"/>
      <c r="D347" s="429"/>
      <c r="E347" s="429"/>
      <c r="F347" s="429"/>
      <c r="G347" s="429"/>
      <c r="H347" s="429"/>
      <c r="I347" s="429"/>
    </row>
    <row r="348" spans="2:9" ht="15.75" customHeight="1" x14ac:dyDescent="0.3">
      <c r="B348" s="429"/>
      <c r="C348" s="429"/>
      <c r="D348" s="429"/>
      <c r="E348" s="429"/>
      <c r="F348" s="429"/>
      <c r="G348" s="429"/>
      <c r="H348" s="429"/>
      <c r="I348" s="429"/>
    </row>
    <row r="349" spans="2:9" ht="15.75" customHeight="1" x14ac:dyDescent="0.3">
      <c r="B349" s="429"/>
      <c r="C349" s="429"/>
      <c r="D349" s="429"/>
      <c r="E349" s="429"/>
      <c r="F349" s="429"/>
      <c r="G349" s="429"/>
      <c r="H349" s="429"/>
      <c r="I349" s="429"/>
    </row>
    <row r="350" spans="2:9" ht="15.75" customHeight="1" x14ac:dyDescent="0.3">
      <c r="B350" s="429"/>
      <c r="C350" s="429"/>
      <c r="D350" s="429"/>
      <c r="E350" s="429"/>
      <c r="F350" s="429"/>
      <c r="G350" s="429"/>
      <c r="H350" s="429"/>
      <c r="I350" s="429"/>
    </row>
    <row r="351" spans="2:9" ht="15.75" customHeight="1" x14ac:dyDescent="0.3">
      <c r="B351" s="429"/>
      <c r="C351" s="429"/>
      <c r="D351" s="429"/>
      <c r="E351" s="429"/>
      <c r="F351" s="429"/>
      <c r="G351" s="429"/>
      <c r="H351" s="429"/>
      <c r="I351" s="429"/>
    </row>
    <row r="352" spans="2:9" ht="15.75" customHeight="1" x14ac:dyDescent="0.3">
      <c r="B352" s="429"/>
      <c r="C352" s="429"/>
      <c r="D352" s="429"/>
      <c r="E352" s="429"/>
      <c r="F352" s="429"/>
      <c r="G352" s="429"/>
      <c r="H352" s="429"/>
      <c r="I352" s="429"/>
    </row>
    <row r="353" spans="2:9" ht="15.75" customHeight="1" x14ac:dyDescent="0.3">
      <c r="B353" s="429"/>
      <c r="C353" s="429"/>
      <c r="D353" s="429"/>
      <c r="E353" s="429"/>
      <c r="F353" s="429"/>
      <c r="G353" s="429"/>
      <c r="H353" s="429"/>
      <c r="I353" s="429"/>
    </row>
    <row r="354" spans="2:9" ht="15.75" customHeight="1" x14ac:dyDescent="0.3">
      <c r="B354" s="429"/>
      <c r="C354" s="429"/>
      <c r="D354" s="429"/>
      <c r="E354" s="429"/>
      <c r="F354" s="429"/>
      <c r="G354" s="429"/>
      <c r="H354" s="429"/>
      <c r="I354" s="429"/>
    </row>
    <row r="355" spans="2:9" ht="15.75" customHeight="1" x14ac:dyDescent="0.3">
      <c r="B355" s="429"/>
      <c r="C355" s="429"/>
      <c r="D355" s="429"/>
      <c r="E355" s="429"/>
      <c r="F355" s="429"/>
      <c r="G355" s="429"/>
      <c r="H355" s="429"/>
      <c r="I355" s="429"/>
    </row>
    <row r="356" spans="2:9" ht="15.75" customHeight="1" x14ac:dyDescent="0.3">
      <c r="B356" s="429"/>
      <c r="C356" s="429"/>
      <c r="D356" s="429"/>
      <c r="E356" s="429"/>
      <c r="F356" s="429"/>
      <c r="G356" s="429"/>
      <c r="H356" s="429"/>
      <c r="I356" s="429"/>
    </row>
    <row r="357" spans="2:9" ht="15.75" customHeight="1" x14ac:dyDescent="0.3">
      <c r="B357" s="429"/>
      <c r="C357" s="429"/>
      <c r="D357" s="429"/>
      <c r="E357" s="429"/>
      <c r="F357" s="429"/>
      <c r="G357" s="429"/>
      <c r="H357" s="429"/>
      <c r="I357" s="429"/>
    </row>
    <row r="358" spans="2:9" ht="15.75" customHeight="1" x14ac:dyDescent="0.3">
      <c r="B358" s="429"/>
      <c r="C358" s="429"/>
      <c r="D358" s="429"/>
      <c r="E358" s="429"/>
      <c r="F358" s="429"/>
      <c r="G358" s="429"/>
      <c r="H358" s="429"/>
      <c r="I358" s="429"/>
    </row>
    <row r="359" spans="2:9" ht="15.75" customHeight="1" x14ac:dyDescent="0.3">
      <c r="B359" s="429"/>
      <c r="C359" s="429"/>
      <c r="D359" s="429"/>
      <c r="E359" s="429"/>
      <c r="F359" s="429"/>
      <c r="G359" s="429"/>
      <c r="H359" s="429"/>
      <c r="I359" s="429"/>
    </row>
    <row r="360" spans="2:9" ht="15.75" customHeight="1" x14ac:dyDescent="0.3">
      <c r="B360" s="429"/>
      <c r="C360" s="429"/>
      <c r="D360" s="429"/>
      <c r="E360" s="429"/>
      <c r="F360" s="429"/>
      <c r="G360" s="429"/>
      <c r="H360" s="429"/>
      <c r="I360" s="429"/>
    </row>
    <row r="361" spans="2:9" ht="15.75" customHeight="1" x14ac:dyDescent="0.3">
      <c r="B361" s="429"/>
      <c r="C361" s="429"/>
      <c r="D361" s="429"/>
      <c r="E361" s="429"/>
      <c r="F361" s="429"/>
      <c r="G361" s="429"/>
      <c r="H361" s="429"/>
      <c r="I361" s="429"/>
    </row>
    <row r="362" spans="2:9" ht="15.75" customHeight="1" x14ac:dyDescent="0.3">
      <c r="B362" s="429"/>
      <c r="C362" s="429"/>
      <c r="D362" s="429"/>
      <c r="E362" s="429"/>
      <c r="F362" s="429"/>
      <c r="G362" s="429"/>
      <c r="H362" s="429"/>
      <c r="I362" s="429"/>
    </row>
    <row r="363" spans="2:9" ht="15.75" customHeight="1" x14ac:dyDescent="0.3">
      <c r="B363" s="429"/>
      <c r="C363" s="429"/>
      <c r="D363" s="429"/>
      <c r="E363" s="429"/>
      <c r="F363" s="429"/>
      <c r="G363" s="429"/>
      <c r="H363" s="429"/>
      <c r="I363" s="429"/>
    </row>
    <row r="364" spans="2:9" ht="15.75" customHeight="1" x14ac:dyDescent="0.3">
      <c r="B364" s="429"/>
      <c r="C364" s="429"/>
      <c r="D364" s="429"/>
      <c r="E364" s="429"/>
      <c r="F364" s="429"/>
      <c r="G364" s="429"/>
      <c r="H364" s="429"/>
      <c r="I364" s="429"/>
    </row>
    <row r="365" spans="2:9" ht="15.75" customHeight="1" x14ac:dyDescent="0.3">
      <c r="B365" s="429"/>
      <c r="C365" s="429"/>
      <c r="D365" s="429"/>
      <c r="E365" s="429"/>
      <c r="F365" s="429"/>
      <c r="G365" s="429"/>
      <c r="H365" s="429"/>
      <c r="I365" s="429"/>
    </row>
    <row r="366" spans="2:9" ht="15.75" customHeight="1" x14ac:dyDescent="0.3">
      <c r="B366" s="429"/>
      <c r="C366" s="429"/>
      <c r="D366" s="429"/>
      <c r="E366" s="429"/>
      <c r="F366" s="429"/>
      <c r="G366" s="429"/>
      <c r="H366" s="429"/>
      <c r="I366" s="429"/>
    </row>
    <row r="367" spans="2:9" ht="15.75" customHeight="1" x14ac:dyDescent="0.3">
      <c r="B367" s="429"/>
      <c r="C367" s="429"/>
      <c r="D367" s="429"/>
      <c r="E367" s="429"/>
      <c r="F367" s="429"/>
      <c r="G367" s="429"/>
      <c r="H367" s="429"/>
      <c r="I367" s="429"/>
    </row>
    <row r="368" spans="2:9" ht="15.75" customHeight="1" x14ac:dyDescent="0.3">
      <c r="B368" s="429"/>
      <c r="C368" s="429"/>
      <c r="D368" s="429"/>
      <c r="E368" s="429"/>
      <c r="F368" s="429"/>
      <c r="G368" s="429"/>
      <c r="H368" s="429"/>
      <c r="I368" s="429"/>
    </row>
    <row r="369" spans="2:9" ht="15.75" customHeight="1" x14ac:dyDescent="0.3">
      <c r="B369" s="429"/>
      <c r="C369" s="429"/>
      <c r="D369" s="429"/>
      <c r="E369" s="429"/>
      <c r="F369" s="429"/>
      <c r="G369" s="429"/>
      <c r="H369" s="429"/>
      <c r="I369" s="429"/>
    </row>
    <row r="370" spans="2:9" ht="15.75" customHeight="1" x14ac:dyDescent="0.3">
      <c r="B370" s="429"/>
      <c r="C370" s="429"/>
      <c r="D370" s="429"/>
      <c r="E370" s="429"/>
      <c r="F370" s="429"/>
      <c r="G370" s="429"/>
      <c r="H370" s="429"/>
      <c r="I370" s="429"/>
    </row>
    <row r="371" spans="2:9" ht="15.75" customHeight="1" x14ac:dyDescent="0.3">
      <c r="B371" s="429"/>
      <c r="C371" s="429"/>
      <c r="D371" s="429"/>
      <c r="E371" s="429"/>
      <c r="F371" s="429"/>
      <c r="G371" s="429"/>
      <c r="H371" s="429"/>
      <c r="I371" s="429"/>
    </row>
    <row r="372" spans="2:9" ht="15.75" customHeight="1" x14ac:dyDescent="0.3">
      <c r="B372" s="429"/>
      <c r="C372" s="429"/>
      <c r="D372" s="429"/>
      <c r="E372" s="429"/>
      <c r="F372" s="429"/>
      <c r="G372" s="429"/>
      <c r="H372" s="429"/>
      <c r="I372" s="429"/>
    </row>
    <row r="373" spans="2:9" ht="15.75" customHeight="1" x14ac:dyDescent="0.3">
      <c r="B373" s="429"/>
      <c r="C373" s="429"/>
      <c r="D373" s="429"/>
      <c r="E373" s="429"/>
      <c r="F373" s="429"/>
      <c r="G373" s="429"/>
      <c r="H373" s="429"/>
      <c r="I373" s="429"/>
    </row>
    <row r="374" spans="2:9" ht="15.75" customHeight="1" x14ac:dyDescent="0.3">
      <c r="B374" s="429"/>
      <c r="C374" s="429"/>
      <c r="D374" s="429"/>
      <c r="E374" s="429"/>
      <c r="F374" s="429"/>
      <c r="G374" s="429"/>
      <c r="H374" s="429"/>
      <c r="I374" s="429"/>
    </row>
    <row r="375" spans="2:9" ht="15.75" customHeight="1" x14ac:dyDescent="0.3">
      <c r="B375" s="429"/>
      <c r="C375" s="429"/>
      <c r="D375" s="429"/>
      <c r="E375" s="429"/>
      <c r="F375" s="429"/>
      <c r="G375" s="429"/>
      <c r="H375" s="429"/>
      <c r="I375" s="429"/>
    </row>
    <row r="376" spans="2:9" ht="15.75" customHeight="1" x14ac:dyDescent="0.3">
      <c r="B376" s="429"/>
      <c r="C376" s="429"/>
      <c r="D376" s="429"/>
      <c r="E376" s="429"/>
      <c r="F376" s="429"/>
      <c r="G376" s="429"/>
      <c r="H376" s="429"/>
      <c r="I376" s="429"/>
    </row>
    <row r="377" spans="2:9" ht="15.75" customHeight="1" x14ac:dyDescent="0.3">
      <c r="B377" s="429"/>
      <c r="C377" s="429"/>
      <c r="D377" s="429"/>
      <c r="E377" s="429"/>
      <c r="F377" s="429"/>
      <c r="G377" s="429"/>
      <c r="H377" s="429"/>
      <c r="I377" s="429"/>
    </row>
    <row r="378" spans="2:9" ht="15.75" customHeight="1" x14ac:dyDescent="0.3">
      <c r="B378" s="429"/>
      <c r="C378" s="429"/>
      <c r="D378" s="429"/>
      <c r="E378" s="429"/>
      <c r="F378" s="429"/>
      <c r="G378" s="429"/>
      <c r="H378" s="429"/>
      <c r="I378" s="429"/>
    </row>
    <row r="379" spans="2:9" ht="15.75" customHeight="1" x14ac:dyDescent="0.3">
      <c r="B379" s="429"/>
      <c r="C379" s="429"/>
      <c r="D379" s="429"/>
      <c r="E379" s="429"/>
      <c r="F379" s="429"/>
      <c r="G379" s="429"/>
      <c r="H379" s="429"/>
      <c r="I379" s="429"/>
    </row>
    <row r="380" spans="2:9" ht="15.75" customHeight="1" x14ac:dyDescent="0.3">
      <c r="B380" s="429"/>
      <c r="C380" s="429"/>
      <c r="D380" s="429"/>
      <c r="E380" s="429"/>
      <c r="F380" s="429"/>
      <c r="G380" s="429"/>
      <c r="H380" s="429"/>
      <c r="I380" s="429"/>
    </row>
    <row r="381" spans="2:9" ht="15.75" customHeight="1" x14ac:dyDescent="0.3">
      <c r="B381" s="429"/>
      <c r="C381" s="429"/>
      <c r="D381" s="429"/>
      <c r="E381" s="429"/>
      <c r="F381" s="429"/>
      <c r="G381" s="429"/>
      <c r="H381" s="429"/>
      <c r="I381" s="429"/>
    </row>
    <row r="382" spans="2:9" ht="15.75" customHeight="1" x14ac:dyDescent="0.3">
      <c r="B382" s="429"/>
      <c r="C382" s="429"/>
      <c r="D382" s="429"/>
      <c r="E382" s="429"/>
      <c r="F382" s="429"/>
      <c r="G382" s="429"/>
      <c r="H382" s="429"/>
      <c r="I382" s="429"/>
    </row>
    <row r="383" spans="2:9" ht="15.75" customHeight="1" x14ac:dyDescent="0.3">
      <c r="B383" s="429"/>
      <c r="C383" s="429"/>
      <c r="D383" s="429"/>
      <c r="E383" s="429"/>
      <c r="F383" s="429"/>
      <c r="G383" s="429"/>
      <c r="H383" s="429"/>
      <c r="I383" s="429"/>
    </row>
    <row r="384" spans="2:9" ht="15.75" customHeight="1" x14ac:dyDescent="0.3">
      <c r="B384" s="429"/>
      <c r="C384" s="429"/>
      <c r="D384" s="429"/>
      <c r="E384" s="429"/>
      <c r="F384" s="429"/>
      <c r="G384" s="429"/>
      <c r="H384" s="429"/>
      <c r="I384" s="429"/>
    </row>
    <row r="385" spans="2:9" ht="15.75" customHeight="1" x14ac:dyDescent="0.3">
      <c r="B385" s="429"/>
      <c r="C385" s="429"/>
      <c r="D385" s="429"/>
      <c r="E385" s="429"/>
      <c r="F385" s="429"/>
      <c r="G385" s="429"/>
      <c r="H385" s="429"/>
      <c r="I385" s="429"/>
    </row>
    <row r="386" spans="2:9" ht="15.75" customHeight="1" x14ac:dyDescent="0.3">
      <c r="B386" s="429"/>
      <c r="C386" s="429"/>
      <c r="D386" s="429"/>
      <c r="E386" s="429"/>
      <c r="F386" s="429"/>
      <c r="G386" s="429"/>
      <c r="H386" s="429"/>
      <c r="I386" s="429"/>
    </row>
    <row r="387" spans="2:9" ht="15.75" customHeight="1" x14ac:dyDescent="0.3">
      <c r="B387" s="429"/>
      <c r="C387" s="429"/>
      <c r="D387" s="429"/>
      <c r="E387" s="429"/>
      <c r="F387" s="429"/>
      <c r="G387" s="429"/>
      <c r="H387" s="429"/>
      <c r="I387" s="429"/>
    </row>
    <row r="388" spans="2:9" ht="15.75" customHeight="1" x14ac:dyDescent="0.3">
      <c r="B388" s="429"/>
      <c r="C388" s="429"/>
      <c r="D388" s="429"/>
      <c r="E388" s="429"/>
      <c r="F388" s="429"/>
      <c r="G388" s="429"/>
      <c r="H388" s="429"/>
      <c r="I388" s="429"/>
    </row>
    <row r="389" spans="2:9" ht="15.75" customHeight="1" x14ac:dyDescent="0.3">
      <c r="B389" s="429"/>
      <c r="C389" s="429"/>
      <c r="D389" s="429"/>
      <c r="E389" s="429"/>
      <c r="F389" s="429"/>
      <c r="G389" s="429"/>
      <c r="H389" s="429"/>
      <c r="I389" s="429"/>
    </row>
    <row r="390" spans="2:9" ht="15.75" customHeight="1" x14ac:dyDescent="0.3">
      <c r="B390" s="429"/>
      <c r="C390" s="429"/>
      <c r="D390" s="429"/>
      <c r="E390" s="429"/>
      <c r="F390" s="429"/>
      <c r="G390" s="429"/>
      <c r="H390" s="429"/>
      <c r="I390" s="429"/>
    </row>
    <row r="391" spans="2:9" ht="15.75" customHeight="1" x14ac:dyDescent="0.3">
      <c r="B391" s="429"/>
      <c r="C391" s="429"/>
      <c r="D391" s="429"/>
      <c r="E391" s="429"/>
      <c r="F391" s="429"/>
      <c r="G391" s="429"/>
      <c r="H391" s="429"/>
      <c r="I391" s="429"/>
    </row>
    <row r="392" spans="2:9" ht="15.75" customHeight="1" x14ac:dyDescent="0.3">
      <c r="B392" s="429"/>
      <c r="C392" s="429"/>
      <c r="D392" s="429"/>
      <c r="E392" s="429"/>
      <c r="F392" s="429"/>
      <c r="G392" s="429"/>
      <c r="H392" s="429"/>
      <c r="I392" s="429"/>
    </row>
    <row r="393" spans="2:9" ht="15.75" customHeight="1" x14ac:dyDescent="0.3">
      <c r="B393" s="429"/>
      <c r="C393" s="429"/>
      <c r="D393" s="429"/>
      <c r="E393" s="429"/>
      <c r="F393" s="429"/>
      <c r="G393" s="429"/>
      <c r="H393" s="429"/>
      <c r="I393" s="429"/>
    </row>
    <row r="394" spans="2:9" ht="15.75" customHeight="1" x14ac:dyDescent="0.3">
      <c r="B394" s="429"/>
      <c r="C394" s="429"/>
      <c r="D394" s="429"/>
      <c r="E394" s="429"/>
      <c r="F394" s="429"/>
      <c r="G394" s="429"/>
      <c r="H394" s="429"/>
      <c r="I394" s="429"/>
    </row>
    <row r="395" spans="2:9" ht="15.75" customHeight="1" x14ac:dyDescent="0.3">
      <c r="B395" s="429"/>
      <c r="C395" s="429"/>
      <c r="D395" s="429"/>
      <c r="E395" s="429"/>
      <c r="F395" s="429"/>
      <c r="G395" s="429"/>
      <c r="H395" s="429"/>
      <c r="I395" s="429"/>
    </row>
    <row r="396" spans="2:9" ht="15.75" customHeight="1" x14ac:dyDescent="0.3">
      <c r="B396" s="429"/>
      <c r="C396" s="429"/>
      <c r="D396" s="429"/>
      <c r="E396" s="429"/>
      <c r="F396" s="429"/>
      <c r="G396" s="429"/>
      <c r="H396" s="429"/>
      <c r="I396" s="429"/>
    </row>
    <row r="397" spans="2:9" ht="15.75" customHeight="1" x14ac:dyDescent="0.3">
      <c r="B397" s="429"/>
      <c r="C397" s="429"/>
      <c r="D397" s="429"/>
      <c r="E397" s="429"/>
      <c r="F397" s="429"/>
      <c r="G397" s="429"/>
      <c r="H397" s="429"/>
      <c r="I397" s="429"/>
    </row>
    <row r="398" spans="2:9" ht="15.75" customHeight="1" x14ac:dyDescent="0.3">
      <c r="B398" s="429"/>
      <c r="C398" s="429"/>
      <c r="D398" s="429"/>
      <c r="E398" s="429"/>
      <c r="F398" s="429"/>
      <c r="G398" s="429"/>
      <c r="H398" s="429"/>
      <c r="I398" s="429"/>
    </row>
    <row r="399" spans="2:9" ht="15.75" customHeight="1" x14ac:dyDescent="0.3">
      <c r="B399" s="429"/>
      <c r="C399" s="429"/>
      <c r="D399" s="429"/>
      <c r="E399" s="429"/>
      <c r="F399" s="429"/>
      <c r="G399" s="429"/>
      <c r="H399" s="429"/>
      <c r="I399" s="429"/>
    </row>
    <row r="400" spans="2:9" ht="15.75" customHeight="1" x14ac:dyDescent="0.3">
      <c r="B400" s="429"/>
      <c r="C400" s="429"/>
      <c r="D400" s="429"/>
      <c r="E400" s="429"/>
      <c r="F400" s="429"/>
      <c r="G400" s="429"/>
      <c r="H400" s="429"/>
      <c r="I400" s="429"/>
    </row>
    <row r="401" spans="2:9" ht="15.75" customHeight="1" x14ac:dyDescent="0.3">
      <c r="B401" s="429"/>
      <c r="C401" s="429"/>
      <c r="D401" s="429"/>
      <c r="E401" s="429"/>
      <c r="F401" s="429"/>
      <c r="G401" s="429"/>
      <c r="H401" s="429"/>
      <c r="I401" s="429"/>
    </row>
    <row r="402" spans="2:9" ht="15.75" customHeight="1" x14ac:dyDescent="0.3">
      <c r="B402" s="429"/>
      <c r="C402" s="429"/>
      <c r="D402" s="429"/>
      <c r="E402" s="429"/>
      <c r="F402" s="429"/>
      <c r="G402" s="429"/>
      <c r="H402" s="429"/>
      <c r="I402" s="429"/>
    </row>
    <row r="403" spans="2:9" ht="15.75" customHeight="1" x14ac:dyDescent="0.3">
      <c r="B403" s="429"/>
      <c r="C403" s="429"/>
      <c r="D403" s="429"/>
      <c r="E403" s="429"/>
      <c r="F403" s="429"/>
      <c r="G403" s="429"/>
      <c r="H403" s="429"/>
      <c r="I403" s="429"/>
    </row>
    <row r="404" spans="2:9" ht="15.75" customHeight="1" x14ac:dyDescent="0.3">
      <c r="B404" s="429"/>
      <c r="C404" s="429"/>
      <c r="D404" s="429"/>
      <c r="E404" s="429"/>
      <c r="F404" s="429"/>
      <c r="G404" s="429"/>
      <c r="H404" s="429"/>
      <c r="I404" s="429"/>
    </row>
    <row r="405" spans="2:9" ht="15.75" customHeight="1" x14ac:dyDescent="0.3">
      <c r="B405" s="429"/>
      <c r="C405" s="429"/>
      <c r="D405" s="429"/>
      <c r="E405" s="429"/>
      <c r="F405" s="429"/>
      <c r="G405" s="429"/>
      <c r="H405" s="429"/>
      <c r="I405" s="429"/>
    </row>
    <row r="406" spans="2:9" ht="15.75" customHeight="1" x14ac:dyDescent="0.3">
      <c r="B406" s="429"/>
      <c r="C406" s="429"/>
      <c r="D406" s="429"/>
      <c r="E406" s="429"/>
      <c r="F406" s="429"/>
      <c r="G406" s="429"/>
      <c r="H406" s="429"/>
      <c r="I406" s="429"/>
    </row>
    <row r="407" spans="2:9" ht="15.75" customHeight="1" x14ac:dyDescent="0.3">
      <c r="B407" s="429"/>
      <c r="C407" s="429"/>
      <c r="D407" s="429"/>
      <c r="E407" s="429"/>
      <c r="F407" s="429"/>
      <c r="G407" s="429"/>
      <c r="H407" s="429"/>
      <c r="I407" s="429"/>
    </row>
    <row r="408" spans="2:9" ht="15.75" customHeight="1" x14ac:dyDescent="0.3">
      <c r="B408" s="429"/>
      <c r="C408" s="429"/>
      <c r="D408" s="429"/>
      <c r="E408" s="429"/>
      <c r="F408" s="429"/>
      <c r="G408" s="429"/>
      <c r="H408" s="429"/>
      <c r="I408" s="429"/>
    </row>
    <row r="409" spans="2:9" ht="15.75" customHeight="1" x14ac:dyDescent="0.3">
      <c r="B409" s="429"/>
      <c r="C409" s="429"/>
      <c r="D409" s="429"/>
      <c r="E409" s="429"/>
      <c r="F409" s="429"/>
      <c r="G409" s="429"/>
      <c r="H409" s="429"/>
      <c r="I409" s="429"/>
    </row>
    <row r="410" spans="2:9" ht="15.75" customHeight="1" x14ac:dyDescent="0.3">
      <c r="B410" s="429"/>
      <c r="C410" s="429"/>
      <c r="D410" s="429"/>
      <c r="E410" s="429"/>
      <c r="F410" s="429"/>
      <c r="G410" s="429"/>
      <c r="H410" s="429"/>
      <c r="I410" s="429"/>
    </row>
    <row r="411" spans="2:9" ht="15.75" customHeight="1" x14ac:dyDescent="0.3">
      <c r="B411" s="429"/>
      <c r="C411" s="429"/>
      <c r="D411" s="429"/>
      <c r="E411" s="429"/>
      <c r="F411" s="429"/>
      <c r="G411" s="429"/>
      <c r="H411" s="429"/>
      <c r="I411" s="429"/>
    </row>
    <row r="412" spans="2:9" ht="15.75" customHeight="1" x14ac:dyDescent="0.3">
      <c r="B412" s="429"/>
      <c r="C412" s="429"/>
      <c r="D412" s="429"/>
      <c r="E412" s="429"/>
      <c r="F412" s="429"/>
      <c r="G412" s="429"/>
      <c r="H412" s="429"/>
      <c r="I412" s="429"/>
    </row>
    <row r="413" spans="2:9" ht="15.75" customHeight="1" x14ac:dyDescent="0.3">
      <c r="B413" s="429"/>
      <c r="C413" s="429"/>
      <c r="D413" s="429"/>
      <c r="E413" s="429"/>
      <c r="F413" s="429"/>
      <c r="G413" s="429"/>
      <c r="H413" s="429"/>
      <c r="I413" s="429"/>
    </row>
    <row r="414" spans="2:9" ht="15.75" customHeight="1" x14ac:dyDescent="0.3">
      <c r="B414" s="429"/>
      <c r="C414" s="429"/>
      <c r="D414" s="429"/>
      <c r="E414" s="429"/>
      <c r="F414" s="429"/>
      <c r="G414" s="429"/>
      <c r="H414" s="429"/>
      <c r="I414" s="429"/>
    </row>
    <row r="415" spans="2:9" ht="15.75" customHeight="1" x14ac:dyDescent="0.3">
      <c r="B415" s="429"/>
      <c r="C415" s="429"/>
      <c r="D415" s="429"/>
      <c r="E415" s="429"/>
      <c r="F415" s="429"/>
      <c r="G415" s="429"/>
      <c r="H415" s="429"/>
      <c r="I415" s="429"/>
    </row>
    <row r="416" spans="2:9" ht="15.75" customHeight="1" x14ac:dyDescent="0.3">
      <c r="B416" s="429"/>
      <c r="C416" s="429"/>
      <c r="D416" s="429"/>
      <c r="E416" s="429"/>
      <c r="F416" s="429"/>
      <c r="G416" s="429"/>
      <c r="H416" s="429"/>
      <c r="I416" s="429"/>
    </row>
    <row r="417" spans="2:9" ht="15.75" customHeight="1" x14ac:dyDescent="0.3">
      <c r="B417" s="429"/>
      <c r="C417" s="429"/>
      <c r="D417" s="429"/>
      <c r="E417" s="429"/>
      <c r="F417" s="429"/>
      <c r="G417" s="429"/>
      <c r="H417" s="429"/>
      <c r="I417" s="429"/>
    </row>
    <row r="418" spans="2:9" ht="15.75" customHeight="1" x14ac:dyDescent="0.3">
      <c r="B418" s="429"/>
      <c r="C418" s="429"/>
      <c r="D418" s="429"/>
      <c r="E418" s="429"/>
      <c r="F418" s="429"/>
      <c r="G418" s="429"/>
      <c r="H418" s="429"/>
      <c r="I418" s="429"/>
    </row>
    <row r="419" spans="2:9" ht="15.75" customHeight="1" x14ac:dyDescent="0.3">
      <c r="B419" s="429"/>
      <c r="C419" s="429"/>
      <c r="D419" s="429"/>
      <c r="E419" s="429"/>
      <c r="F419" s="429"/>
      <c r="G419" s="429"/>
      <c r="H419" s="429"/>
      <c r="I419" s="429"/>
    </row>
    <row r="420" spans="2:9" ht="15.75" customHeight="1" x14ac:dyDescent="0.3">
      <c r="B420" s="429"/>
      <c r="C420" s="429"/>
      <c r="D420" s="429"/>
      <c r="E420" s="429"/>
      <c r="F420" s="429"/>
      <c r="G420" s="429"/>
      <c r="H420" s="429"/>
      <c r="I420" s="429"/>
    </row>
    <row r="421" spans="2:9" ht="15.75" customHeight="1" x14ac:dyDescent="0.3">
      <c r="B421" s="429"/>
      <c r="C421" s="429"/>
      <c r="D421" s="429"/>
      <c r="E421" s="429"/>
      <c r="F421" s="429"/>
      <c r="G421" s="429"/>
      <c r="H421" s="429"/>
      <c r="I421" s="429"/>
    </row>
    <row r="422" spans="2:9" ht="15.75" customHeight="1" x14ac:dyDescent="0.3">
      <c r="B422" s="429"/>
      <c r="C422" s="429"/>
      <c r="D422" s="429"/>
      <c r="E422" s="429"/>
      <c r="F422" s="429"/>
      <c r="G422" s="429"/>
      <c r="H422" s="429"/>
      <c r="I422" s="429"/>
    </row>
    <row r="423" spans="2:9" ht="15.75" customHeight="1" x14ac:dyDescent="0.3">
      <c r="B423" s="429"/>
      <c r="C423" s="429"/>
      <c r="D423" s="429"/>
      <c r="E423" s="429"/>
      <c r="F423" s="429"/>
      <c r="G423" s="429"/>
      <c r="H423" s="429"/>
      <c r="I423" s="429"/>
    </row>
    <row r="424" spans="2:9" ht="15.75" customHeight="1" x14ac:dyDescent="0.3">
      <c r="B424" s="429"/>
      <c r="C424" s="429"/>
      <c r="D424" s="429"/>
      <c r="E424" s="429"/>
      <c r="F424" s="429"/>
      <c r="G424" s="429"/>
      <c r="H424" s="429"/>
      <c r="I424" s="429"/>
    </row>
    <row r="425" spans="2:9" ht="15.75" customHeight="1" x14ac:dyDescent="0.3">
      <c r="B425" s="429"/>
      <c r="C425" s="429"/>
      <c r="D425" s="429"/>
      <c r="E425" s="429"/>
      <c r="F425" s="429"/>
      <c r="G425" s="429"/>
      <c r="H425" s="429"/>
      <c r="I425" s="429"/>
    </row>
    <row r="426" spans="2:9" ht="15.75" customHeight="1" x14ac:dyDescent="0.3">
      <c r="B426" s="429"/>
      <c r="C426" s="429"/>
      <c r="D426" s="429"/>
      <c r="E426" s="429"/>
      <c r="F426" s="429"/>
      <c r="G426" s="429"/>
      <c r="H426" s="429"/>
      <c r="I426" s="429"/>
    </row>
    <row r="427" spans="2:9" ht="15.75" customHeight="1" x14ac:dyDescent="0.3">
      <c r="B427" s="429"/>
      <c r="C427" s="429"/>
      <c r="D427" s="429"/>
      <c r="E427" s="429"/>
      <c r="F427" s="429"/>
      <c r="G427" s="429"/>
      <c r="H427" s="429"/>
      <c r="I427" s="429"/>
    </row>
    <row r="428" spans="2:9" ht="15.75" customHeight="1" x14ac:dyDescent="0.3">
      <c r="B428" s="429"/>
      <c r="C428" s="429"/>
      <c r="D428" s="429"/>
      <c r="E428" s="429"/>
      <c r="F428" s="429"/>
      <c r="G428" s="429"/>
      <c r="H428" s="429"/>
      <c r="I428" s="429"/>
    </row>
    <row r="429" spans="2:9" ht="15.75" customHeight="1" x14ac:dyDescent="0.3">
      <c r="B429" s="429"/>
      <c r="C429" s="429"/>
      <c r="D429" s="429"/>
      <c r="E429" s="429"/>
      <c r="F429" s="429"/>
      <c r="G429" s="429"/>
      <c r="H429" s="429"/>
      <c r="I429" s="429"/>
    </row>
    <row r="430" spans="2:9" ht="15.75" customHeight="1" x14ac:dyDescent="0.3">
      <c r="B430" s="429"/>
      <c r="C430" s="429"/>
      <c r="D430" s="429"/>
      <c r="E430" s="429"/>
      <c r="F430" s="429"/>
      <c r="G430" s="429"/>
      <c r="H430" s="429"/>
      <c r="I430" s="429"/>
    </row>
    <row r="431" spans="2:9" ht="15.75" customHeight="1" x14ac:dyDescent="0.3">
      <c r="B431" s="429"/>
      <c r="C431" s="429"/>
      <c r="D431" s="429"/>
      <c r="E431" s="429"/>
      <c r="F431" s="429"/>
      <c r="G431" s="429"/>
      <c r="H431" s="429"/>
      <c r="I431" s="429"/>
    </row>
    <row r="432" spans="2:9" ht="15.75" customHeight="1" x14ac:dyDescent="0.3">
      <c r="B432" s="429"/>
      <c r="C432" s="429"/>
      <c r="D432" s="429"/>
      <c r="E432" s="429"/>
      <c r="F432" s="429"/>
      <c r="G432" s="429"/>
      <c r="H432" s="429"/>
      <c r="I432" s="429"/>
    </row>
    <row r="433" spans="2:9" ht="15.75" customHeight="1" x14ac:dyDescent="0.3">
      <c r="B433" s="429"/>
      <c r="C433" s="429"/>
      <c r="D433" s="429"/>
      <c r="E433" s="429"/>
      <c r="F433" s="429"/>
      <c r="G433" s="429"/>
      <c r="H433" s="429"/>
      <c r="I433" s="429"/>
    </row>
    <row r="434" spans="2:9" ht="15.75" customHeight="1" x14ac:dyDescent="0.3">
      <c r="B434" s="429"/>
      <c r="C434" s="429"/>
      <c r="D434" s="429"/>
      <c r="E434" s="429"/>
      <c r="F434" s="429"/>
      <c r="G434" s="429"/>
      <c r="H434" s="429"/>
      <c r="I434" s="429"/>
    </row>
    <row r="435" spans="2:9" ht="15.75" customHeight="1" x14ac:dyDescent="0.3">
      <c r="B435" s="429"/>
      <c r="C435" s="429"/>
      <c r="D435" s="429"/>
      <c r="E435" s="429"/>
      <c r="F435" s="429"/>
      <c r="G435" s="429"/>
      <c r="H435" s="429"/>
      <c r="I435" s="429"/>
    </row>
    <row r="436" spans="2:9" ht="15.75" customHeight="1" x14ac:dyDescent="0.3">
      <c r="B436" s="429"/>
      <c r="C436" s="429"/>
      <c r="D436" s="429"/>
      <c r="E436" s="429"/>
      <c r="F436" s="429"/>
      <c r="G436" s="429"/>
      <c r="H436" s="429"/>
      <c r="I436" s="429"/>
    </row>
    <row r="437" spans="2:9" ht="15.75" customHeight="1" x14ac:dyDescent="0.3">
      <c r="B437" s="429"/>
      <c r="C437" s="429"/>
      <c r="D437" s="429"/>
      <c r="E437" s="429"/>
      <c r="F437" s="429"/>
      <c r="G437" s="429"/>
      <c r="H437" s="429"/>
      <c r="I437" s="429"/>
    </row>
    <row r="438" spans="2:9" ht="15.75" customHeight="1" x14ac:dyDescent="0.3">
      <c r="B438" s="429"/>
      <c r="C438" s="429"/>
      <c r="D438" s="429"/>
      <c r="E438" s="429"/>
      <c r="F438" s="429"/>
      <c r="G438" s="429"/>
      <c r="H438" s="429"/>
      <c r="I438" s="429"/>
    </row>
    <row r="439" spans="2:9" ht="15.75" customHeight="1" x14ac:dyDescent="0.3">
      <c r="B439" s="429"/>
      <c r="C439" s="429"/>
      <c r="D439" s="429"/>
      <c r="E439" s="429"/>
      <c r="F439" s="429"/>
      <c r="G439" s="429"/>
      <c r="H439" s="429"/>
      <c r="I439" s="429"/>
    </row>
    <row r="440" spans="2:9" ht="15.75" customHeight="1" x14ac:dyDescent="0.3">
      <c r="B440" s="429"/>
      <c r="C440" s="429"/>
      <c r="D440" s="429"/>
      <c r="E440" s="429"/>
      <c r="F440" s="429"/>
      <c r="G440" s="429"/>
      <c r="H440" s="429"/>
      <c r="I440" s="429"/>
    </row>
    <row r="441" spans="2:9" ht="15.75" customHeight="1" x14ac:dyDescent="0.3">
      <c r="B441" s="429"/>
      <c r="C441" s="429"/>
      <c r="D441" s="429"/>
      <c r="E441" s="429"/>
      <c r="F441" s="429"/>
      <c r="G441" s="429"/>
      <c r="H441" s="429"/>
      <c r="I441" s="429"/>
    </row>
    <row r="442" spans="2:9" ht="15.75" customHeight="1" x14ac:dyDescent="0.3">
      <c r="B442" s="429"/>
      <c r="C442" s="429"/>
      <c r="D442" s="429"/>
      <c r="E442" s="429"/>
      <c r="F442" s="429"/>
      <c r="G442" s="429"/>
      <c r="H442" s="429"/>
      <c r="I442" s="429"/>
    </row>
    <row r="443" spans="2:9" ht="15.75" customHeight="1" x14ac:dyDescent="0.3">
      <c r="B443" s="429"/>
      <c r="C443" s="429"/>
      <c r="D443" s="429"/>
      <c r="E443" s="429"/>
      <c r="F443" s="429"/>
      <c r="G443" s="429"/>
      <c r="H443" s="429"/>
      <c r="I443" s="429"/>
    </row>
    <row r="444" spans="2:9" ht="15.75" customHeight="1" x14ac:dyDescent="0.3">
      <c r="B444" s="429"/>
      <c r="C444" s="429"/>
      <c r="D444" s="429"/>
      <c r="E444" s="429"/>
      <c r="F444" s="429"/>
      <c r="G444" s="429"/>
      <c r="H444" s="429"/>
      <c r="I444" s="429"/>
    </row>
    <row r="445" spans="2:9" ht="15.75" customHeight="1" x14ac:dyDescent="0.3">
      <c r="B445" s="429"/>
      <c r="C445" s="429"/>
      <c r="D445" s="429"/>
      <c r="E445" s="429"/>
      <c r="F445" s="429"/>
      <c r="G445" s="429"/>
      <c r="H445" s="429"/>
      <c r="I445" s="429"/>
    </row>
    <row r="446" spans="2:9" ht="15.75" customHeight="1" x14ac:dyDescent="0.3">
      <c r="B446" s="429"/>
      <c r="C446" s="429"/>
      <c r="D446" s="429"/>
      <c r="E446" s="429"/>
      <c r="F446" s="429"/>
      <c r="G446" s="429"/>
      <c r="H446" s="429"/>
      <c r="I446" s="429"/>
    </row>
    <row r="447" spans="2:9" ht="15.75" customHeight="1" x14ac:dyDescent="0.3">
      <c r="B447" s="429"/>
      <c r="C447" s="429"/>
      <c r="D447" s="429"/>
      <c r="E447" s="429"/>
      <c r="F447" s="429"/>
      <c r="G447" s="429"/>
      <c r="H447" s="429"/>
      <c r="I447" s="429"/>
    </row>
    <row r="448" spans="2:9" ht="15.75" customHeight="1" x14ac:dyDescent="0.3">
      <c r="B448" s="429"/>
      <c r="C448" s="429"/>
      <c r="D448" s="429"/>
      <c r="E448" s="429"/>
      <c r="F448" s="429"/>
      <c r="G448" s="429"/>
      <c r="H448" s="429"/>
      <c r="I448" s="429"/>
    </row>
    <row r="449" spans="2:9" ht="15.75" customHeight="1" x14ac:dyDescent="0.3">
      <c r="B449" s="429"/>
      <c r="C449" s="429"/>
      <c r="D449" s="429"/>
      <c r="E449" s="429"/>
      <c r="F449" s="429"/>
      <c r="G449" s="429"/>
      <c r="H449" s="429"/>
      <c r="I449" s="429"/>
    </row>
    <row r="450" spans="2:9" ht="15.75" customHeight="1" x14ac:dyDescent="0.3">
      <c r="B450" s="429"/>
      <c r="C450" s="429"/>
      <c r="D450" s="429"/>
      <c r="E450" s="429"/>
      <c r="F450" s="429"/>
      <c r="G450" s="429"/>
      <c r="H450" s="429"/>
      <c r="I450" s="429"/>
    </row>
    <row r="451" spans="2:9" ht="15.75" customHeight="1" x14ac:dyDescent="0.3">
      <c r="B451" s="429"/>
      <c r="C451" s="429"/>
      <c r="D451" s="429"/>
      <c r="E451" s="429"/>
      <c r="F451" s="429"/>
      <c r="G451" s="429"/>
      <c r="H451" s="429"/>
      <c r="I451" s="429"/>
    </row>
    <row r="452" spans="2:9" ht="15.75" customHeight="1" x14ac:dyDescent="0.3">
      <c r="B452" s="429"/>
      <c r="C452" s="429"/>
      <c r="D452" s="429"/>
      <c r="E452" s="429"/>
      <c r="F452" s="429"/>
      <c r="G452" s="429"/>
      <c r="H452" s="429"/>
      <c r="I452" s="429"/>
    </row>
    <row r="453" spans="2:9" ht="15.75" customHeight="1" x14ac:dyDescent="0.3">
      <c r="B453" s="429"/>
      <c r="C453" s="429"/>
      <c r="D453" s="429"/>
      <c r="E453" s="429"/>
      <c r="F453" s="429"/>
      <c r="G453" s="429"/>
      <c r="H453" s="429"/>
      <c r="I453" s="429"/>
    </row>
    <row r="454" spans="2:9" ht="15.75" customHeight="1" x14ac:dyDescent="0.3">
      <c r="B454" s="429"/>
      <c r="C454" s="429"/>
      <c r="D454" s="429"/>
      <c r="E454" s="429"/>
      <c r="F454" s="429"/>
      <c r="G454" s="429"/>
      <c r="H454" s="429"/>
      <c r="I454" s="429"/>
    </row>
    <row r="455" spans="2:9" ht="15.75" customHeight="1" x14ac:dyDescent="0.3">
      <c r="B455" s="429"/>
      <c r="C455" s="429"/>
      <c r="D455" s="429"/>
      <c r="E455" s="429"/>
      <c r="F455" s="429"/>
      <c r="G455" s="429"/>
      <c r="H455" s="429"/>
      <c r="I455" s="429"/>
    </row>
    <row r="456" spans="2:9" ht="15.75" customHeight="1" x14ac:dyDescent="0.3">
      <c r="B456" s="429"/>
      <c r="C456" s="429"/>
      <c r="D456" s="429"/>
      <c r="E456" s="429"/>
      <c r="F456" s="429"/>
      <c r="G456" s="429"/>
      <c r="H456" s="429"/>
      <c r="I456" s="429"/>
    </row>
    <row r="457" spans="2:9" ht="15.75" customHeight="1" x14ac:dyDescent="0.3">
      <c r="B457" s="429"/>
      <c r="C457" s="429"/>
      <c r="D457" s="429"/>
      <c r="E457" s="429"/>
      <c r="F457" s="429"/>
      <c r="G457" s="429"/>
      <c r="H457" s="429"/>
      <c r="I457" s="429"/>
    </row>
    <row r="458" spans="2:9" ht="15.75" customHeight="1" x14ac:dyDescent="0.3">
      <c r="B458" s="429"/>
      <c r="C458" s="429"/>
      <c r="D458" s="429"/>
      <c r="E458" s="429"/>
      <c r="F458" s="429"/>
      <c r="G458" s="429"/>
      <c r="H458" s="429"/>
      <c r="I458" s="429"/>
    </row>
    <row r="459" spans="2:9" ht="15.75" customHeight="1" x14ac:dyDescent="0.3">
      <c r="B459" s="429"/>
      <c r="C459" s="429"/>
      <c r="D459" s="429"/>
      <c r="E459" s="429"/>
      <c r="F459" s="429"/>
      <c r="G459" s="429"/>
      <c r="H459" s="429"/>
      <c r="I459" s="429"/>
    </row>
    <row r="460" spans="2:9" ht="15.75" customHeight="1" x14ac:dyDescent="0.3">
      <c r="B460" s="429"/>
      <c r="C460" s="429"/>
      <c r="D460" s="429"/>
      <c r="E460" s="429"/>
      <c r="F460" s="429"/>
      <c r="G460" s="429"/>
      <c r="H460" s="429"/>
      <c r="I460" s="429"/>
    </row>
    <row r="461" spans="2:9" ht="15.75" customHeight="1" x14ac:dyDescent="0.3">
      <c r="B461" s="429"/>
      <c r="C461" s="429"/>
      <c r="D461" s="429"/>
      <c r="E461" s="429"/>
      <c r="F461" s="429"/>
      <c r="G461" s="429"/>
      <c r="H461" s="429"/>
      <c r="I461" s="429"/>
    </row>
    <row r="462" spans="2:9" ht="15.75" customHeight="1" x14ac:dyDescent="0.3">
      <c r="B462" s="429"/>
      <c r="C462" s="429"/>
      <c r="D462" s="429"/>
      <c r="E462" s="429"/>
      <c r="F462" s="429"/>
      <c r="G462" s="429"/>
      <c r="H462" s="429"/>
      <c r="I462" s="429"/>
    </row>
    <row r="463" spans="2:9" ht="15.75" customHeight="1" x14ac:dyDescent="0.3">
      <c r="B463" s="429"/>
      <c r="C463" s="429"/>
      <c r="D463" s="429"/>
      <c r="E463" s="429"/>
      <c r="F463" s="429"/>
      <c r="G463" s="429"/>
      <c r="H463" s="429"/>
      <c r="I463" s="429"/>
    </row>
    <row r="464" spans="2:9" ht="15.75" customHeight="1" x14ac:dyDescent="0.3">
      <c r="B464" s="429"/>
      <c r="C464" s="429"/>
      <c r="D464" s="429"/>
      <c r="E464" s="429"/>
      <c r="F464" s="429"/>
      <c r="G464" s="429"/>
      <c r="H464" s="429"/>
      <c r="I464" s="429"/>
    </row>
    <row r="465" spans="2:9" ht="15.75" customHeight="1" x14ac:dyDescent="0.3">
      <c r="B465" s="429"/>
      <c r="C465" s="429"/>
      <c r="D465" s="429"/>
      <c r="E465" s="429"/>
      <c r="F465" s="429"/>
      <c r="G465" s="429"/>
      <c r="H465" s="429"/>
      <c r="I465" s="429"/>
    </row>
    <row r="466" spans="2:9" ht="15.75" customHeight="1" x14ac:dyDescent="0.3">
      <c r="B466" s="429"/>
      <c r="C466" s="429"/>
      <c r="D466" s="429"/>
      <c r="E466" s="429"/>
      <c r="F466" s="429"/>
      <c r="G466" s="429"/>
      <c r="H466" s="429"/>
      <c r="I466" s="429"/>
    </row>
    <row r="467" spans="2:9" ht="15.75" customHeight="1" x14ac:dyDescent="0.3">
      <c r="B467" s="429"/>
      <c r="C467" s="429"/>
      <c r="D467" s="429"/>
      <c r="E467" s="429"/>
      <c r="F467" s="429"/>
      <c r="G467" s="429"/>
      <c r="H467" s="429"/>
      <c r="I467" s="429"/>
    </row>
    <row r="468" spans="2:9" ht="15.75" customHeight="1" x14ac:dyDescent="0.3">
      <c r="B468" s="429"/>
      <c r="C468" s="429"/>
      <c r="D468" s="429"/>
      <c r="E468" s="429"/>
      <c r="F468" s="429"/>
      <c r="G468" s="429"/>
      <c r="H468" s="429"/>
      <c r="I468" s="429"/>
    </row>
    <row r="469" spans="2:9" ht="15.75" customHeight="1" x14ac:dyDescent="0.3">
      <c r="B469" s="429"/>
      <c r="C469" s="429"/>
      <c r="D469" s="429"/>
      <c r="E469" s="429"/>
      <c r="F469" s="429"/>
      <c r="G469" s="429"/>
      <c r="H469" s="429"/>
      <c r="I469" s="429"/>
    </row>
    <row r="470" spans="2:9" ht="15.75" customHeight="1" x14ac:dyDescent="0.3">
      <c r="B470" s="429"/>
      <c r="C470" s="429"/>
      <c r="D470" s="429"/>
      <c r="E470" s="429"/>
      <c r="F470" s="429"/>
      <c r="G470" s="429"/>
      <c r="H470" s="429"/>
      <c r="I470" s="429"/>
    </row>
    <row r="471" spans="2:9" ht="15.75" customHeight="1" x14ac:dyDescent="0.3">
      <c r="B471" s="429"/>
      <c r="C471" s="429"/>
      <c r="D471" s="429"/>
      <c r="E471" s="429"/>
      <c r="F471" s="429"/>
      <c r="G471" s="429"/>
      <c r="H471" s="429"/>
      <c r="I471" s="429"/>
    </row>
    <row r="472" spans="2:9" ht="15.75" customHeight="1" x14ac:dyDescent="0.3">
      <c r="B472" s="429"/>
      <c r="C472" s="429"/>
      <c r="D472" s="429"/>
      <c r="E472" s="429"/>
      <c r="F472" s="429"/>
      <c r="G472" s="429"/>
      <c r="H472" s="429"/>
      <c r="I472" s="429"/>
    </row>
    <row r="473" spans="2:9" ht="15.75" customHeight="1" x14ac:dyDescent="0.3">
      <c r="B473" s="429"/>
      <c r="C473" s="429"/>
      <c r="D473" s="429"/>
      <c r="E473" s="429"/>
      <c r="F473" s="429"/>
      <c r="G473" s="429"/>
      <c r="H473" s="429"/>
      <c r="I473" s="429"/>
    </row>
    <row r="474" spans="2:9" ht="15.75" customHeight="1" x14ac:dyDescent="0.3">
      <c r="B474" s="429"/>
      <c r="C474" s="429"/>
      <c r="D474" s="429"/>
      <c r="E474" s="429"/>
      <c r="F474" s="429"/>
      <c r="G474" s="429"/>
      <c r="H474" s="429"/>
      <c r="I474" s="429"/>
    </row>
    <row r="475" spans="2:9" ht="15.75" customHeight="1" x14ac:dyDescent="0.3">
      <c r="B475" s="429"/>
      <c r="C475" s="429"/>
      <c r="D475" s="429"/>
      <c r="E475" s="429"/>
      <c r="F475" s="429"/>
      <c r="G475" s="429"/>
      <c r="H475" s="429"/>
      <c r="I475" s="429"/>
    </row>
    <row r="476" spans="2:9" ht="15.75" customHeight="1" x14ac:dyDescent="0.3">
      <c r="B476" s="429"/>
      <c r="C476" s="429"/>
      <c r="D476" s="429"/>
      <c r="E476" s="429"/>
      <c r="F476" s="429"/>
      <c r="G476" s="429"/>
      <c r="H476" s="429"/>
      <c r="I476" s="429"/>
    </row>
    <row r="477" spans="2:9" ht="15.75" customHeight="1" x14ac:dyDescent="0.3">
      <c r="B477" s="429"/>
      <c r="C477" s="429"/>
      <c r="D477" s="429"/>
      <c r="E477" s="429"/>
      <c r="F477" s="429"/>
      <c r="G477" s="429"/>
      <c r="H477" s="429"/>
      <c r="I477" s="429"/>
    </row>
    <row r="478" spans="2:9" ht="15.75" customHeight="1" x14ac:dyDescent="0.3">
      <c r="B478" s="429"/>
      <c r="C478" s="429"/>
      <c r="D478" s="429"/>
      <c r="E478" s="429"/>
      <c r="F478" s="429"/>
      <c r="G478" s="429"/>
      <c r="H478" s="429"/>
      <c r="I478" s="429"/>
    </row>
    <row r="479" spans="2:9" ht="15.75" customHeight="1" x14ac:dyDescent="0.3">
      <c r="B479" s="429"/>
      <c r="C479" s="429"/>
      <c r="D479" s="429"/>
      <c r="E479" s="429"/>
      <c r="F479" s="429"/>
      <c r="G479" s="429"/>
      <c r="H479" s="429"/>
      <c r="I479" s="429"/>
    </row>
    <row r="480" spans="2:9" ht="15.75" customHeight="1" x14ac:dyDescent="0.3">
      <c r="B480" s="429"/>
      <c r="C480" s="429"/>
      <c r="D480" s="429"/>
      <c r="E480" s="429"/>
      <c r="F480" s="429"/>
      <c r="G480" s="429"/>
      <c r="H480" s="429"/>
      <c r="I480" s="429"/>
    </row>
    <row r="481" spans="2:9" ht="15.75" customHeight="1" x14ac:dyDescent="0.3">
      <c r="B481" s="429"/>
      <c r="C481" s="429"/>
      <c r="D481" s="429"/>
      <c r="E481" s="429"/>
      <c r="F481" s="429"/>
      <c r="G481" s="429"/>
      <c r="H481" s="429"/>
      <c r="I481" s="429"/>
    </row>
    <row r="482" spans="2:9" ht="15.75" customHeight="1" x14ac:dyDescent="0.3">
      <c r="B482" s="429"/>
      <c r="C482" s="429"/>
      <c r="D482" s="429"/>
      <c r="E482" s="429"/>
      <c r="F482" s="429"/>
      <c r="G482" s="429"/>
      <c r="H482" s="429"/>
      <c r="I482" s="429"/>
    </row>
    <row r="483" spans="2:9" ht="15.75" customHeight="1" x14ac:dyDescent="0.3">
      <c r="B483" s="429"/>
      <c r="C483" s="429"/>
      <c r="D483" s="429"/>
      <c r="E483" s="429"/>
      <c r="F483" s="429"/>
      <c r="G483" s="429"/>
      <c r="H483" s="429"/>
      <c r="I483" s="429"/>
    </row>
    <row r="484" spans="2:9" ht="15.75" customHeight="1" x14ac:dyDescent="0.3">
      <c r="B484" s="429"/>
      <c r="C484" s="429"/>
      <c r="D484" s="429"/>
      <c r="E484" s="429"/>
      <c r="F484" s="429"/>
      <c r="G484" s="429"/>
      <c r="H484" s="429"/>
      <c r="I484" s="429"/>
    </row>
    <row r="485" spans="2:9" ht="15.75" customHeight="1" x14ac:dyDescent="0.3">
      <c r="B485" s="429"/>
      <c r="C485" s="429"/>
      <c r="D485" s="429"/>
      <c r="E485" s="429"/>
      <c r="F485" s="429"/>
      <c r="G485" s="429"/>
      <c r="H485" s="429"/>
      <c r="I485" s="429"/>
    </row>
    <row r="486" spans="2:9" ht="15.75" customHeight="1" x14ac:dyDescent="0.3">
      <c r="B486" s="429"/>
      <c r="C486" s="429"/>
      <c r="D486" s="429"/>
      <c r="E486" s="429"/>
      <c r="F486" s="429"/>
      <c r="G486" s="429"/>
      <c r="H486" s="429"/>
      <c r="I486" s="429"/>
    </row>
    <row r="487" spans="2:9" ht="15.75" customHeight="1" x14ac:dyDescent="0.3">
      <c r="B487" s="429"/>
      <c r="C487" s="429"/>
      <c r="D487" s="429"/>
      <c r="E487" s="429"/>
      <c r="F487" s="429"/>
      <c r="G487" s="429"/>
      <c r="H487" s="429"/>
      <c r="I487" s="429"/>
    </row>
    <row r="488" spans="2:9" ht="15.75" customHeight="1" x14ac:dyDescent="0.3">
      <c r="B488" s="429"/>
      <c r="C488" s="429"/>
      <c r="D488" s="429"/>
      <c r="E488" s="429"/>
      <c r="F488" s="429"/>
      <c r="G488" s="429"/>
      <c r="H488" s="429"/>
      <c r="I488" s="429"/>
    </row>
    <row r="489" spans="2:9" ht="15.75" customHeight="1" x14ac:dyDescent="0.3">
      <c r="B489" s="429"/>
      <c r="C489" s="429"/>
      <c r="D489" s="429"/>
      <c r="E489" s="429"/>
      <c r="F489" s="429"/>
      <c r="G489" s="429"/>
      <c r="H489" s="429"/>
      <c r="I489" s="429"/>
    </row>
    <row r="490" spans="2:9" ht="15.75" customHeight="1" x14ac:dyDescent="0.3">
      <c r="B490" s="429"/>
      <c r="C490" s="429"/>
      <c r="D490" s="429"/>
      <c r="E490" s="429"/>
      <c r="F490" s="429"/>
      <c r="G490" s="429"/>
      <c r="H490" s="429"/>
      <c r="I490" s="429"/>
    </row>
    <row r="491" spans="2:9" ht="15.75" customHeight="1" x14ac:dyDescent="0.3">
      <c r="B491" s="429"/>
      <c r="C491" s="429"/>
      <c r="D491" s="429"/>
      <c r="E491" s="429"/>
      <c r="F491" s="429"/>
      <c r="G491" s="429"/>
      <c r="H491" s="429"/>
      <c r="I491" s="429"/>
    </row>
    <row r="492" spans="2:9" ht="15.75" customHeight="1" x14ac:dyDescent="0.3">
      <c r="B492" s="429"/>
      <c r="C492" s="429"/>
      <c r="D492" s="429"/>
      <c r="E492" s="429"/>
      <c r="F492" s="429"/>
      <c r="G492" s="429"/>
      <c r="H492" s="429"/>
      <c r="I492" s="429"/>
    </row>
    <row r="493" spans="2:9" ht="15.75" customHeight="1" x14ac:dyDescent="0.3">
      <c r="B493" s="429"/>
      <c r="C493" s="429"/>
      <c r="D493" s="429"/>
      <c r="E493" s="429"/>
      <c r="F493" s="429"/>
      <c r="G493" s="429"/>
      <c r="H493" s="429"/>
      <c r="I493" s="429"/>
    </row>
    <row r="494" spans="2:9" ht="15.75" customHeight="1" x14ac:dyDescent="0.3">
      <c r="B494" s="429"/>
      <c r="C494" s="429"/>
      <c r="D494" s="429"/>
      <c r="E494" s="429"/>
      <c r="F494" s="429"/>
      <c r="G494" s="429"/>
      <c r="H494" s="429"/>
      <c r="I494" s="429"/>
    </row>
    <row r="495" spans="2:9" ht="15.75" customHeight="1" x14ac:dyDescent="0.3">
      <c r="B495" s="429"/>
      <c r="C495" s="429"/>
      <c r="D495" s="429"/>
      <c r="E495" s="429"/>
      <c r="F495" s="429"/>
      <c r="G495" s="429"/>
      <c r="H495" s="429"/>
      <c r="I495" s="429"/>
    </row>
    <row r="496" spans="2:9" ht="15.75" customHeight="1" x14ac:dyDescent="0.3">
      <c r="B496" s="429"/>
      <c r="C496" s="429"/>
      <c r="D496" s="429"/>
      <c r="E496" s="429"/>
      <c r="F496" s="429"/>
      <c r="G496" s="429"/>
      <c r="H496" s="429"/>
      <c r="I496" s="429"/>
    </row>
    <row r="497" spans="2:9" ht="15.75" customHeight="1" x14ac:dyDescent="0.3">
      <c r="B497" s="429"/>
      <c r="C497" s="429"/>
      <c r="D497" s="429"/>
      <c r="E497" s="429"/>
      <c r="F497" s="429"/>
      <c r="G497" s="429"/>
      <c r="H497" s="429"/>
      <c r="I497" s="429"/>
    </row>
    <row r="498" spans="2:9" ht="15.75" customHeight="1" x14ac:dyDescent="0.3">
      <c r="B498" s="429"/>
      <c r="C498" s="429"/>
      <c r="D498" s="429"/>
      <c r="E498" s="429"/>
      <c r="F498" s="429"/>
      <c r="G498" s="429"/>
      <c r="H498" s="429"/>
      <c r="I498" s="429"/>
    </row>
    <row r="499" spans="2:9" ht="15.75" customHeight="1" x14ac:dyDescent="0.3">
      <c r="B499" s="429"/>
      <c r="C499" s="429"/>
      <c r="D499" s="429"/>
      <c r="E499" s="429"/>
      <c r="F499" s="429"/>
      <c r="G499" s="429"/>
      <c r="H499" s="429"/>
      <c r="I499" s="429"/>
    </row>
    <row r="500" spans="2:9" ht="15.75" customHeight="1" x14ac:dyDescent="0.3">
      <c r="B500" s="429"/>
      <c r="C500" s="429"/>
      <c r="D500" s="429"/>
      <c r="E500" s="429"/>
      <c r="F500" s="429"/>
      <c r="G500" s="429"/>
      <c r="H500" s="429"/>
      <c r="I500" s="429"/>
    </row>
    <row r="501" spans="2:9" ht="15.75" customHeight="1" x14ac:dyDescent="0.3">
      <c r="B501" s="429"/>
      <c r="C501" s="429"/>
      <c r="D501" s="429"/>
      <c r="E501" s="429"/>
      <c r="F501" s="429"/>
      <c r="G501" s="429"/>
      <c r="H501" s="429"/>
      <c r="I501" s="429"/>
    </row>
    <row r="502" spans="2:9" ht="15.75" customHeight="1" x14ac:dyDescent="0.3">
      <c r="B502" s="429"/>
      <c r="C502" s="429"/>
      <c r="D502" s="429"/>
      <c r="E502" s="429"/>
      <c r="F502" s="429"/>
      <c r="G502" s="429"/>
      <c r="H502" s="429"/>
      <c r="I502" s="429"/>
    </row>
    <row r="503" spans="2:9" ht="15.75" customHeight="1" x14ac:dyDescent="0.3">
      <c r="B503" s="429"/>
      <c r="C503" s="429"/>
      <c r="D503" s="429"/>
      <c r="E503" s="429"/>
      <c r="F503" s="429"/>
      <c r="G503" s="429"/>
      <c r="H503" s="429"/>
      <c r="I503" s="429"/>
    </row>
    <row r="504" spans="2:9" ht="15.75" customHeight="1" x14ac:dyDescent="0.3">
      <c r="B504" s="429"/>
      <c r="C504" s="429"/>
      <c r="D504" s="429"/>
      <c r="E504" s="429"/>
      <c r="F504" s="429"/>
      <c r="G504" s="429"/>
      <c r="H504" s="429"/>
      <c r="I504" s="429"/>
    </row>
    <row r="505" spans="2:9" ht="15.75" customHeight="1" x14ac:dyDescent="0.3">
      <c r="B505" s="429"/>
      <c r="C505" s="429"/>
      <c r="D505" s="429"/>
      <c r="E505" s="429"/>
      <c r="F505" s="429"/>
      <c r="G505" s="429"/>
      <c r="H505" s="429"/>
      <c r="I505" s="429"/>
    </row>
    <row r="506" spans="2:9" ht="15.75" customHeight="1" x14ac:dyDescent="0.3">
      <c r="B506" s="429"/>
      <c r="C506" s="429"/>
      <c r="D506" s="429"/>
      <c r="E506" s="429"/>
      <c r="F506" s="429"/>
      <c r="G506" s="429"/>
      <c r="H506" s="429"/>
      <c r="I506" s="429"/>
    </row>
    <row r="507" spans="2:9" ht="15.75" customHeight="1" x14ac:dyDescent="0.3">
      <c r="B507" s="429"/>
      <c r="C507" s="429"/>
      <c r="D507" s="429"/>
      <c r="E507" s="429"/>
      <c r="F507" s="429"/>
      <c r="G507" s="429"/>
      <c r="H507" s="429"/>
      <c r="I507" s="429"/>
    </row>
    <row r="508" spans="2:9" ht="15.75" customHeight="1" x14ac:dyDescent="0.3">
      <c r="B508" s="429"/>
      <c r="C508" s="429"/>
      <c r="D508" s="429"/>
      <c r="E508" s="429"/>
      <c r="F508" s="429"/>
      <c r="G508" s="429"/>
      <c r="H508" s="429"/>
      <c r="I508" s="429"/>
    </row>
    <row r="509" spans="2:9" ht="15.75" customHeight="1" x14ac:dyDescent="0.3">
      <c r="B509" s="429"/>
      <c r="C509" s="429"/>
      <c r="D509" s="429"/>
      <c r="E509" s="429"/>
      <c r="F509" s="429"/>
      <c r="G509" s="429"/>
      <c r="H509" s="429"/>
      <c r="I509" s="429"/>
    </row>
    <row r="510" spans="2:9" ht="15.75" customHeight="1" x14ac:dyDescent="0.3">
      <c r="B510" s="429"/>
      <c r="C510" s="429"/>
      <c r="D510" s="429"/>
      <c r="E510" s="429"/>
      <c r="F510" s="429"/>
      <c r="G510" s="429"/>
      <c r="H510" s="429"/>
      <c r="I510" s="429"/>
    </row>
    <row r="511" spans="2:9" ht="15.75" customHeight="1" x14ac:dyDescent="0.3">
      <c r="B511" s="429"/>
      <c r="C511" s="429"/>
      <c r="D511" s="429"/>
      <c r="E511" s="429"/>
      <c r="F511" s="429"/>
      <c r="G511" s="429"/>
      <c r="H511" s="429"/>
      <c r="I511" s="429"/>
    </row>
    <row r="512" spans="2:9" ht="15.75" customHeight="1" x14ac:dyDescent="0.3">
      <c r="B512" s="429"/>
      <c r="C512" s="429"/>
      <c r="D512" s="429"/>
      <c r="E512" s="429"/>
      <c r="F512" s="429"/>
      <c r="G512" s="429"/>
      <c r="H512" s="429"/>
      <c r="I512" s="429"/>
    </row>
    <row r="513" spans="2:9" ht="15.75" customHeight="1" x14ac:dyDescent="0.3">
      <c r="B513" s="429"/>
      <c r="C513" s="429"/>
      <c r="D513" s="429"/>
      <c r="E513" s="429"/>
      <c r="F513" s="429"/>
      <c r="G513" s="429"/>
      <c r="H513" s="429"/>
      <c r="I513" s="429"/>
    </row>
    <row r="514" spans="2:9" ht="15.75" customHeight="1" x14ac:dyDescent="0.3">
      <c r="B514" s="429"/>
      <c r="C514" s="429"/>
      <c r="D514" s="429"/>
      <c r="E514" s="429"/>
      <c r="F514" s="429"/>
      <c r="G514" s="429"/>
      <c r="H514" s="429"/>
      <c r="I514" s="429"/>
    </row>
    <row r="515" spans="2:9" ht="15.75" customHeight="1" x14ac:dyDescent="0.3">
      <c r="B515" s="429"/>
      <c r="C515" s="429"/>
      <c r="D515" s="429"/>
      <c r="E515" s="429"/>
      <c r="F515" s="429"/>
      <c r="G515" s="429"/>
      <c r="H515" s="429"/>
      <c r="I515" s="429"/>
    </row>
    <row r="516" spans="2:9" ht="15.75" customHeight="1" x14ac:dyDescent="0.3">
      <c r="B516" s="429"/>
      <c r="C516" s="429"/>
      <c r="D516" s="429"/>
      <c r="E516" s="429"/>
      <c r="F516" s="429"/>
      <c r="G516" s="429"/>
      <c r="H516" s="429"/>
      <c r="I516" s="429"/>
    </row>
    <row r="517" spans="2:9" ht="15.75" customHeight="1" x14ac:dyDescent="0.3">
      <c r="B517" s="429"/>
      <c r="C517" s="429"/>
      <c r="D517" s="429"/>
      <c r="E517" s="429"/>
      <c r="F517" s="429"/>
      <c r="G517" s="429"/>
      <c r="H517" s="429"/>
      <c r="I517" s="429"/>
    </row>
    <row r="518" spans="2:9" ht="15.75" customHeight="1" x14ac:dyDescent="0.3">
      <c r="B518" s="429"/>
      <c r="C518" s="429"/>
      <c r="D518" s="429"/>
      <c r="E518" s="429"/>
      <c r="F518" s="429"/>
      <c r="G518" s="429"/>
      <c r="H518" s="429"/>
      <c r="I518" s="429"/>
    </row>
    <row r="519" spans="2:9" ht="15.75" customHeight="1" x14ac:dyDescent="0.3">
      <c r="B519" s="429"/>
      <c r="C519" s="429"/>
      <c r="D519" s="429"/>
      <c r="E519" s="429"/>
      <c r="F519" s="429"/>
      <c r="G519" s="429"/>
      <c r="H519" s="429"/>
      <c r="I519" s="429"/>
    </row>
    <row r="520" spans="2:9" ht="15.75" customHeight="1" x14ac:dyDescent="0.3">
      <c r="B520" s="429"/>
      <c r="C520" s="429"/>
      <c r="D520" s="429"/>
      <c r="E520" s="429"/>
      <c r="F520" s="429"/>
      <c r="G520" s="429"/>
      <c r="H520" s="429"/>
      <c r="I520" s="429"/>
    </row>
    <row r="521" spans="2:9" ht="15.75" customHeight="1" x14ac:dyDescent="0.3">
      <c r="B521" s="429"/>
      <c r="C521" s="429"/>
      <c r="D521" s="429"/>
      <c r="E521" s="429"/>
      <c r="F521" s="429"/>
      <c r="G521" s="429"/>
      <c r="H521" s="429"/>
      <c r="I521" s="429"/>
    </row>
    <row r="522" spans="2:9" ht="15.75" customHeight="1" x14ac:dyDescent="0.3">
      <c r="B522" s="429"/>
      <c r="C522" s="429"/>
      <c r="D522" s="429"/>
      <c r="E522" s="429"/>
      <c r="F522" s="429"/>
      <c r="G522" s="429"/>
      <c r="H522" s="429"/>
      <c r="I522" s="429"/>
    </row>
    <row r="523" spans="2:9" ht="15.75" customHeight="1" x14ac:dyDescent="0.3">
      <c r="B523" s="429"/>
      <c r="C523" s="429"/>
      <c r="D523" s="429"/>
      <c r="E523" s="429"/>
      <c r="F523" s="429"/>
      <c r="G523" s="429"/>
      <c r="H523" s="429"/>
      <c r="I523" s="429"/>
    </row>
    <row r="524" spans="2:9" ht="15.75" customHeight="1" x14ac:dyDescent="0.3">
      <c r="B524" s="429"/>
      <c r="C524" s="429"/>
      <c r="D524" s="429"/>
      <c r="E524" s="429"/>
      <c r="F524" s="429"/>
      <c r="G524" s="429"/>
      <c r="H524" s="429"/>
      <c r="I524" s="429"/>
    </row>
    <row r="525" spans="2:9" ht="15.75" customHeight="1" x14ac:dyDescent="0.3">
      <c r="B525" s="429"/>
      <c r="C525" s="429"/>
      <c r="D525" s="429"/>
      <c r="E525" s="429"/>
      <c r="F525" s="429"/>
      <c r="G525" s="429"/>
      <c r="H525" s="429"/>
      <c r="I525" s="429"/>
    </row>
    <row r="526" spans="2:9" ht="15.75" customHeight="1" x14ac:dyDescent="0.3">
      <c r="B526" s="429"/>
      <c r="C526" s="429"/>
      <c r="D526" s="429"/>
      <c r="E526" s="429"/>
      <c r="F526" s="429"/>
      <c r="G526" s="429"/>
      <c r="H526" s="429"/>
      <c r="I526" s="429"/>
    </row>
    <row r="527" spans="2:9" ht="15.75" customHeight="1" x14ac:dyDescent="0.3">
      <c r="B527" s="429"/>
      <c r="C527" s="429"/>
      <c r="D527" s="429"/>
      <c r="E527" s="429"/>
      <c r="F527" s="429"/>
      <c r="G527" s="429"/>
      <c r="H527" s="429"/>
      <c r="I527" s="429"/>
    </row>
    <row r="528" spans="2:9" ht="15.75" customHeight="1" x14ac:dyDescent="0.3">
      <c r="B528" s="429"/>
      <c r="C528" s="429"/>
      <c r="D528" s="429"/>
      <c r="E528" s="429"/>
      <c r="F528" s="429"/>
      <c r="G528" s="429"/>
      <c r="H528" s="429"/>
      <c r="I528" s="429"/>
    </row>
    <row r="529" spans="2:9" ht="15.75" customHeight="1" x14ac:dyDescent="0.3">
      <c r="B529" s="429"/>
      <c r="C529" s="429"/>
      <c r="D529" s="429"/>
      <c r="E529" s="429"/>
      <c r="F529" s="429"/>
      <c r="G529" s="429"/>
      <c r="H529" s="429"/>
      <c r="I529" s="429"/>
    </row>
    <row r="530" spans="2:9" ht="15.75" customHeight="1" x14ac:dyDescent="0.3">
      <c r="B530" s="429"/>
      <c r="C530" s="429"/>
      <c r="D530" s="429"/>
      <c r="E530" s="429"/>
      <c r="F530" s="429"/>
      <c r="G530" s="429"/>
      <c r="H530" s="429"/>
      <c r="I530" s="429"/>
    </row>
    <row r="531" spans="2:9" ht="15.75" customHeight="1" x14ac:dyDescent="0.3">
      <c r="B531" s="429"/>
      <c r="C531" s="429"/>
      <c r="D531" s="429"/>
      <c r="E531" s="429"/>
      <c r="F531" s="429"/>
      <c r="G531" s="429"/>
      <c r="H531" s="429"/>
      <c r="I531" s="429"/>
    </row>
    <row r="532" spans="2:9" ht="15.75" customHeight="1" x14ac:dyDescent="0.3">
      <c r="B532" s="429"/>
      <c r="C532" s="429"/>
      <c r="D532" s="429"/>
      <c r="E532" s="429"/>
      <c r="F532" s="429"/>
      <c r="G532" s="429"/>
      <c r="H532" s="429"/>
      <c r="I532" s="429"/>
    </row>
    <row r="533" spans="2:9" ht="15.75" customHeight="1" x14ac:dyDescent="0.3">
      <c r="B533" s="429"/>
      <c r="C533" s="429"/>
      <c r="D533" s="429"/>
      <c r="E533" s="429"/>
      <c r="F533" s="429"/>
      <c r="G533" s="429"/>
      <c r="H533" s="429"/>
      <c r="I533" s="429"/>
    </row>
    <row r="534" spans="2:9" ht="15.75" customHeight="1" x14ac:dyDescent="0.3">
      <c r="B534" s="429"/>
      <c r="C534" s="429"/>
      <c r="D534" s="429"/>
      <c r="E534" s="429"/>
      <c r="F534" s="429"/>
      <c r="G534" s="429"/>
      <c r="H534" s="429"/>
      <c r="I534" s="429"/>
    </row>
    <row r="535" spans="2:9" ht="15.75" customHeight="1" x14ac:dyDescent="0.3">
      <c r="B535" s="429"/>
      <c r="C535" s="429"/>
      <c r="D535" s="429"/>
      <c r="E535" s="429"/>
      <c r="F535" s="429"/>
      <c r="G535" s="429"/>
      <c r="H535" s="429"/>
      <c r="I535" s="429"/>
    </row>
    <row r="536" spans="2:9" ht="15.75" customHeight="1" x14ac:dyDescent="0.3">
      <c r="B536" s="429"/>
      <c r="C536" s="429"/>
      <c r="D536" s="429"/>
      <c r="E536" s="429"/>
      <c r="F536" s="429"/>
      <c r="G536" s="429"/>
      <c r="H536" s="429"/>
      <c r="I536" s="429"/>
    </row>
    <row r="537" spans="2:9" ht="15.75" customHeight="1" x14ac:dyDescent="0.3">
      <c r="B537" s="429"/>
      <c r="C537" s="429"/>
      <c r="D537" s="429"/>
      <c r="E537" s="429"/>
      <c r="F537" s="429"/>
      <c r="G537" s="429"/>
      <c r="H537" s="429"/>
      <c r="I537" s="429"/>
    </row>
    <row r="538" spans="2:9" ht="15.75" customHeight="1" x14ac:dyDescent="0.3">
      <c r="B538" s="429"/>
      <c r="C538" s="429"/>
      <c r="D538" s="429"/>
      <c r="E538" s="429"/>
      <c r="F538" s="429"/>
      <c r="G538" s="429"/>
      <c r="H538" s="429"/>
      <c r="I538" s="429"/>
    </row>
    <row r="539" spans="2:9" ht="15.75" customHeight="1" x14ac:dyDescent="0.3">
      <c r="B539" s="429"/>
      <c r="C539" s="429"/>
      <c r="D539" s="429"/>
      <c r="E539" s="429"/>
      <c r="F539" s="429"/>
      <c r="G539" s="429"/>
      <c r="H539" s="429"/>
      <c r="I539" s="429"/>
    </row>
    <row r="540" spans="2:9" ht="15.75" customHeight="1" x14ac:dyDescent="0.3">
      <c r="B540" s="429"/>
      <c r="C540" s="429"/>
      <c r="D540" s="429"/>
      <c r="E540" s="429"/>
      <c r="F540" s="429"/>
      <c r="G540" s="429"/>
      <c r="H540" s="429"/>
      <c r="I540" s="429"/>
    </row>
    <row r="541" spans="2:9" ht="15.75" customHeight="1" x14ac:dyDescent="0.3">
      <c r="B541" s="429"/>
      <c r="C541" s="429"/>
      <c r="D541" s="429"/>
      <c r="E541" s="429"/>
      <c r="F541" s="429"/>
      <c r="G541" s="429"/>
      <c r="H541" s="429"/>
      <c r="I541" s="429"/>
    </row>
    <row r="542" spans="2:9" ht="15.75" customHeight="1" x14ac:dyDescent="0.3">
      <c r="B542" s="429"/>
      <c r="C542" s="429"/>
      <c r="D542" s="429"/>
      <c r="E542" s="429"/>
      <c r="F542" s="429"/>
      <c r="G542" s="429"/>
      <c r="H542" s="429"/>
      <c r="I542" s="429"/>
    </row>
    <row r="543" spans="2:9" ht="15.75" customHeight="1" x14ac:dyDescent="0.3">
      <c r="B543" s="429"/>
      <c r="C543" s="429"/>
      <c r="D543" s="429"/>
      <c r="E543" s="429"/>
      <c r="F543" s="429"/>
      <c r="G543" s="429"/>
      <c r="H543" s="429"/>
      <c r="I543" s="429"/>
    </row>
    <row r="544" spans="2:9" ht="15.75" customHeight="1" x14ac:dyDescent="0.3">
      <c r="B544" s="429"/>
      <c r="C544" s="429"/>
      <c r="D544" s="429"/>
      <c r="E544" s="429"/>
      <c r="F544" s="429"/>
      <c r="G544" s="429"/>
      <c r="H544" s="429"/>
      <c r="I544" s="429"/>
    </row>
    <row r="545" spans="2:9" ht="15.75" customHeight="1" x14ac:dyDescent="0.3">
      <c r="B545" s="429"/>
      <c r="C545" s="429"/>
      <c r="D545" s="429"/>
      <c r="E545" s="429"/>
      <c r="F545" s="429"/>
      <c r="G545" s="429"/>
      <c r="H545" s="429"/>
      <c r="I545" s="429"/>
    </row>
    <row r="546" spans="2:9" ht="15.75" customHeight="1" x14ac:dyDescent="0.3">
      <c r="B546" s="429"/>
      <c r="C546" s="429"/>
      <c r="D546" s="429"/>
      <c r="E546" s="429"/>
      <c r="F546" s="429"/>
      <c r="G546" s="429"/>
      <c r="H546" s="429"/>
      <c r="I546" s="429"/>
    </row>
    <row r="547" spans="2:9" ht="15.75" customHeight="1" x14ac:dyDescent="0.3">
      <c r="B547" s="429"/>
      <c r="C547" s="429"/>
      <c r="D547" s="429"/>
      <c r="E547" s="429"/>
      <c r="F547" s="429"/>
      <c r="G547" s="429"/>
      <c r="H547" s="429"/>
      <c r="I547" s="429"/>
    </row>
    <row r="548" spans="2:9" ht="15.75" customHeight="1" x14ac:dyDescent="0.3">
      <c r="B548" s="429"/>
      <c r="C548" s="429"/>
      <c r="D548" s="429"/>
      <c r="E548" s="429"/>
      <c r="F548" s="429"/>
      <c r="G548" s="429"/>
      <c r="H548" s="429"/>
      <c r="I548" s="429"/>
    </row>
    <row r="549" spans="2:9" ht="15.75" customHeight="1" x14ac:dyDescent="0.3">
      <c r="B549" s="429"/>
      <c r="C549" s="429"/>
      <c r="D549" s="429"/>
      <c r="E549" s="429"/>
      <c r="F549" s="429"/>
      <c r="G549" s="429"/>
      <c r="H549" s="429"/>
      <c r="I549" s="429"/>
    </row>
    <row r="550" spans="2:9" ht="15.75" customHeight="1" x14ac:dyDescent="0.3">
      <c r="B550" s="429"/>
      <c r="C550" s="429"/>
      <c r="D550" s="429"/>
      <c r="E550" s="429"/>
      <c r="F550" s="429"/>
      <c r="G550" s="429"/>
      <c r="H550" s="429"/>
      <c r="I550" s="429"/>
    </row>
    <row r="551" spans="2:9" ht="15.75" customHeight="1" x14ac:dyDescent="0.3">
      <c r="B551" s="429"/>
      <c r="C551" s="429"/>
      <c r="D551" s="429"/>
      <c r="E551" s="429"/>
      <c r="F551" s="429"/>
      <c r="G551" s="429"/>
      <c r="H551" s="429"/>
      <c r="I551" s="429"/>
    </row>
    <row r="552" spans="2:9" ht="15.75" customHeight="1" x14ac:dyDescent="0.3">
      <c r="B552" s="429"/>
      <c r="C552" s="429"/>
      <c r="D552" s="429"/>
      <c r="E552" s="429"/>
      <c r="F552" s="429"/>
      <c r="G552" s="429"/>
      <c r="H552" s="429"/>
      <c r="I552" s="429"/>
    </row>
    <row r="553" spans="2:9" ht="15.75" customHeight="1" x14ac:dyDescent="0.3">
      <c r="B553" s="429"/>
      <c r="C553" s="429"/>
      <c r="D553" s="429"/>
      <c r="E553" s="429"/>
      <c r="F553" s="429"/>
      <c r="G553" s="429"/>
      <c r="H553" s="429"/>
      <c r="I553" s="429"/>
    </row>
    <row r="554" spans="2:9" ht="15.75" customHeight="1" x14ac:dyDescent="0.3">
      <c r="B554" s="429"/>
      <c r="C554" s="429"/>
      <c r="D554" s="429"/>
      <c r="E554" s="429"/>
      <c r="F554" s="429"/>
      <c r="G554" s="429"/>
      <c r="H554" s="429"/>
      <c r="I554" s="429"/>
    </row>
    <row r="555" spans="2:9" ht="15.75" customHeight="1" x14ac:dyDescent="0.3">
      <c r="B555" s="429"/>
      <c r="C555" s="429"/>
      <c r="D555" s="429"/>
      <c r="E555" s="429"/>
      <c r="F555" s="429"/>
      <c r="G555" s="429"/>
      <c r="H555" s="429"/>
      <c r="I555" s="429"/>
    </row>
    <row r="556" spans="2:9" ht="15.75" customHeight="1" x14ac:dyDescent="0.3">
      <c r="B556" s="429"/>
      <c r="C556" s="429"/>
      <c r="D556" s="429"/>
      <c r="E556" s="429"/>
      <c r="F556" s="429"/>
      <c r="G556" s="429"/>
      <c r="H556" s="429"/>
      <c r="I556" s="429"/>
    </row>
    <row r="557" spans="2:9" ht="15.75" customHeight="1" x14ac:dyDescent="0.3">
      <c r="B557" s="429"/>
      <c r="C557" s="429"/>
      <c r="D557" s="429"/>
      <c r="E557" s="429"/>
      <c r="F557" s="429"/>
      <c r="G557" s="429"/>
      <c r="H557" s="429"/>
      <c r="I557" s="429"/>
    </row>
    <row r="558" spans="2:9" ht="15.75" customHeight="1" x14ac:dyDescent="0.3">
      <c r="B558" s="429"/>
      <c r="C558" s="429"/>
      <c r="D558" s="429"/>
      <c r="E558" s="429"/>
      <c r="F558" s="429"/>
      <c r="G558" s="429"/>
      <c r="H558" s="429"/>
      <c r="I558" s="429"/>
    </row>
    <row r="559" spans="2:9" ht="15.75" customHeight="1" x14ac:dyDescent="0.3">
      <c r="B559" s="429"/>
      <c r="C559" s="429"/>
      <c r="D559" s="429"/>
      <c r="E559" s="429"/>
      <c r="F559" s="429"/>
      <c r="G559" s="429"/>
      <c r="H559" s="429"/>
      <c r="I559" s="429"/>
    </row>
    <row r="560" spans="2:9" ht="15.75" customHeight="1" x14ac:dyDescent="0.3">
      <c r="B560" s="429"/>
      <c r="C560" s="429"/>
      <c r="D560" s="429"/>
      <c r="E560" s="429"/>
      <c r="F560" s="429"/>
      <c r="G560" s="429"/>
      <c r="H560" s="429"/>
      <c r="I560" s="429"/>
    </row>
    <row r="561" spans="2:9" ht="15.75" customHeight="1" x14ac:dyDescent="0.3">
      <c r="B561" s="429"/>
      <c r="C561" s="429"/>
      <c r="D561" s="429"/>
      <c r="E561" s="429"/>
      <c r="F561" s="429"/>
      <c r="G561" s="429"/>
      <c r="H561" s="429"/>
      <c r="I561" s="429"/>
    </row>
    <row r="562" spans="2:9" ht="15.75" customHeight="1" x14ac:dyDescent="0.3">
      <c r="B562" s="429"/>
      <c r="C562" s="429"/>
      <c r="D562" s="429"/>
      <c r="E562" s="429"/>
      <c r="F562" s="429"/>
      <c r="G562" s="429"/>
      <c r="H562" s="429"/>
      <c r="I562" s="429"/>
    </row>
    <row r="563" spans="2:9" ht="15.75" customHeight="1" x14ac:dyDescent="0.3">
      <c r="B563" s="429"/>
      <c r="C563" s="429"/>
      <c r="D563" s="429"/>
      <c r="E563" s="429"/>
      <c r="F563" s="429"/>
      <c r="G563" s="429"/>
      <c r="H563" s="429"/>
      <c r="I563" s="429"/>
    </row>
    <row r="564" spans="2:9" ht="15.75" customHeight="1" x14ac:dyDescent="0.3">
      <c r="B564" s="429"/>
      <c r="C564" s="429"/>
      <c r="D564" s="429"/>
      <c r="E564" s="429"/>
      <c r="F564" s="429"/>
      <c r="G564" s="429"/>
      <c r="H564" s="429"/>
      <c r="I564" s="429"/>
    </row>
    <row r="565" spans="2:9" ht="15.75" customHeight="1" x14ac:dyDescent="0.3">
      <c r="B565" s="429"/>
      <c r="C565" s="429"/>
      <c r="D565" s="429"/>
      <c r="E565" s="429"/>
      <c r="F565" s="429"/>
      <c r="G565" s="429"/>
      <c r="H565" s="429"/>
      <c r="I565" s="429"/>
    </row>
    <row r="566" spans="2:9" ht="15.75" customHeight="1" x14ac:dyDescent="0.3">
      <c r="B566" s="429"/>
      <c r="C566" s="429"/>
      <c r="D566" s="429"/>
      <c r="E566" s="429"/>
      <c r="F566" s="429"/>
      <c r="G566" s="429"/>
      <c r="H566" s="429"/>
      <c r="I566" s="429"/>
    </row>
    <row r="567" spans="2:9" ht="15.75" customHeight="1" x14ac:dyDescent="0.3">
      <c r="B567" s="429"/>
      <c r="C567" s="429"/>
      <c r="D567" s="429"/>
      <c r="E567" s="429"/>
      <c r="F567" s="429"/>
      <c r="G567" s="429"/>
      <c r="H567" s="429"/>
      <c r="I567" s="429"/>
    </row>
    <row r="568" spans="2:9" ht="15.75" customHeight="1" x14ac:dyDescent="0.3">
      <c r="B568" s="429"/>
      <c r="C568" s="429"/>
      <c r="D568" s="429"/>
      <c r="E568" s="429"/>
      <c r="F568" s="429"/>
      <c r="G568" s="429"/>
      <c r="H568" s="429"/>
      <c r="I568" s="429"/>
    </row>
    <row r="569" spans="2:9" ht="15.75" customHeight="1" x14ac:dyDescent="0.3">
      <c r="B569" s="429"/>
      <c r="C569" s="429"/>
      <c r="D569" s="429"/>
      <c r="E569" s="429"/>
      <c r="F569" s="429"/>
      <c r="G569" s="429"/>
      <c r="H569" s="429"/>
      <c r="I569" s="429"/>
    </row>
    <row r="570" spans="2:9" ht="15.75" customHeight="1" x14ac:dyDescent="0.3">
      <c r="B570" s="429"/>
      <c r="C570" s="429"/>
      <c r="D570" s="429"/>
      <c r="E570" s="429"/>
      <c r="F570" s="429"/>
      <c r="G570" s="429"/>
      <c r="H570" s="429"/>
      <c r="I570" s="429"/>
    </row>
    <row r="571" spans="2:9" ht="15.75" customHeight="1" x14ac:dyDescent="0.3">
      <c r="B571" s="429"/>
      <c r="C571" s="429"/>
      <c r="D571" s="429"/>
      <c r="E571" s="429"/>
      <c r="F571" s="429"/>
      <c r="G571" s="429"/>
      <c r="H571" s="429"/>
      <c r="I571" s="429"/>
    </row>
    <row r="572" spans="2:9" ht="15.75" customHeight="1" x14ac:dyDescent="0.3">
      <c r="B572" s="429"/>
      <c r="C572" s="429"/>
      <c r="D572" s="429"/>
      <c r="E572" s="429"/>
      <c r="F572" s="429"/>
      <c r="G572" s="429"/>
      <c r="H572" s="429"/>
      <c r="I572" s="429"/>
    </row>
    <row r="573" spans="2:9" ht="15.75" customHeight="1" x14ac:dyDescent="0.3">
      <c r="B573" s="429"/>
      <c r="C573" s="429"/>
      <c r="D573" s="429"/>
      <c r="E573" s="429"/>
      <c r="F573" s="429"/>
      <c r="G573" s="429"/>
      <c r="H573" s="429"/>
      <c r="I573" s="429"/>
    </row>
    <row r="574" spans="2:9" ht="15.75" customHeight="1" x14ac:dyDescent="0.3">
      <c r="B574" s="429"/>
      <c r="C574" s="429"/>
      <c r="D574" s="429"/>
      <c r="E574" s="429"/>
      <c r="F574" s="429"/>
      <c r="G574" s="429"/>
      <c r="H574" s="429"/>
      <c r="I574" s="429"/>
    </row>
    <row r="575" spans="2:9" ht="15.75" customHeight="1" x14ac:dyDescent="0.3">
      <c r="B575" s="429"/>
      <c r="C575" s="429"/>
      <c r="D575" s="429"/>
      <c r="E575" s="429"/>
      <c r="F575" s="429"/>
      <c r="G575" s="429"/>
      <c r="H575" s="429"/>
      <c r="I575" s="429"/>
    </row>
    <row r="576" spans="2:9" ht="15.75" customHeight="1" x14ac:dyDescent="0.3">
      <c r="B576" s="429"/>
      <c r="C576" s="429"/>
      <c r="D576" s="429"/>
      <c r="E576" s="429"/>
      <c r="F576" s="429"/>
      <c r="G576" s="429"/>
      <c r="H576" s="429"/>
      <c r="I576" s="429"/>
    </row>
    <row r="577" spans="2:9" ht="15.75" customHeight="1" x14ac:dyDescent="0.3">
      <c r="B577" s="429"/>
      <c r="C577" s="429"/>
      <c r="D577" s="429"/>
      <c r="E577" s="429"/>
      <c r="F577" s="429"/>
      <c r="G577" s="429"/>
      <c r="H577" s="429"/>
      <c r="I577" s="429"/>
    </row>
    <row r="578" spans="2:9" ht="15.75" customHeight="1" x14ac:dyDescent="0.3">
      <c r="B578" s="429"/>
      <c r="C578" s="429"/>
      <c r="D578" s="429"/>
      <c r="E578" s="429"/>
      <c r="F578" s="429"/>
      <c r="G578" s="429"/>
      <c r="H578" s="429"/>
      <c r="I578" s="429"/>
    </row>
    <row r="579" spans="2:9" ht="15.75" customHeight="1" x14ac:dyDescent="0.3">
      <c r="B579" s="429"/>
      <c r="C579" s="429"/>
      <c r="D579" s="429"/>
      <c r="E579" s="429"/>
      <c r="F579" s="429"/>
      <c r="G579" s="429"/>
      <c r="H579" s="429"/>
      <c r="I579" s="429"/>
    </row>
    <row r="580" spans="2:9" ht="15.75" customHeight="1" x14ac:dyDescent="0.3">
      <c r="B580" s="429"/>
      <c r="C580" s="429"/>
      <c r="D580" s="429"/>
      <c r="E580" s="429"/>
      <c r="F580" s="429"/>
      <c r="G580" s="429"/>
      <c r="H580" s="429"/>
      <c r="I580" s="429"/>
    </row>
    <row r="581" spans="2:9" ht="15.75" customHeight="1" x14ac:dyDescent="0.3">
      <c r="B581" s="429"/>
      <c r="C581" s="429"/>
      <c r="D581" s="429"/>
      <c r="E581" s="429"/>
      <c r="F581" s="429"/>
      <c r="G581" s="429"/>
      <c r="H581" s="429"/>
      <c r="I581" s="429"/>
    </row>
    <row r="582" spans="2:9" ht="15.75" customHeight="1" x14ac:dyDescent="0.3">
      <c r="B582" s="429"/>
      <c r="C582" s="429"/>
      <c r="D582" s="429"/>
      <c r="E582" s="429"/>
      <c r="F582" s="429"/>
      <c r="G582" s="429"/>
      <c r="H582" s="429"/>
      <c r="I582" s="429"/>
    </row>
    <row r="583" spans="2:9" ht="15.75" customHeight="1" x14ac:dyDescent="0.3">
      <c r="B583" s="429"/>
      <c r="C583" s="429"/>
      <c r="D583" s="429"/>
      <c r="E583" s="429"/>
      <c r="F583" s="429"/>
      <c r="G583" s="429"/>
      <c r="H583" s="429"/>
      <c r="I583" s="429"/>
    </row>
    <row r="584" spans="2:9" ht="15.75" customHeight="1" x14ac:dyDescent="0.3">
      <c r="B584" s="429"/>
      <c r="C584" s="429"/>
      <c r="D584" s="429"/>
      <c r="E584" s="429"/>
      <c r="F584" s="429"/>
      <c r="G584" s="429"/>
      <c r="H584" s="429"/>
      <c r="I584" s="429"/>
    </row>
    <row r="585" spans="2:9" ht="15.75" customHeight="1" x14ac:dyDescent="0.3">
      <c r="B585" s="429"/>
      <c r="C585" s="429"/>
      <c r="D585" s="429"/>
      <c r="E585" s="429"/>
      <c r="F585" s="429"/>
      <c r="G585" s="429"/>
      <c r="H585" s="429"/>
      <c r="I585" s="429"/>
    </row>
    <row r="586" spans="2:9" ht="15.75" customHeight="1" x14ac:dyDescent="0.3">
      <c r="B586" s="429"/>
      <c r="C586" s="429"/>
      <c r="D586" s="429"/>
      <c r="E586" s="429"/>
      <c r="F586" s="429"/>
      <c r="G586" s="429"/>
      <c r="H586" s="429"/>
      <c r="I586" s="429"/>
    </row>
    <row r="587" spans="2:9" ht="15.75" customHeight="1" x14ac:dyDescent="0.3">
      <c r="B587" s="429"/>
      <c r="C587" s="429"/>
      <c r="D587" s="429"/>
      <c r="E587" s="429"/>
      <c r="F587" s="429"/>
      <c r="G587" s="429"/>
      <c r="H587" s="429"/>
      <c r="I587" s="429"/>
    </row>
    <row r="588" spans="2:9" ht="15.75" customHeight="1" x14ac:dyDescent="0.3">
      <c r="B588" s="429"/>
      <c r="C588" s="429"/>
      <c r="D588" s="429"/>
      <c r="E588" s="429"/>
      <c r="F588" s="429"/>
      <c r="G588" s="429"/>
      <c r="H588" s="429"/>
      <c r="I588" s="429"/>
    </row>
    <row r="589" spans="2:9" ht="15.75" customHeight="1" x14ac:dyDescent="0.3">
      <c r="B589" s="429"/>
      <c r="C589" s="429"/>
      <c r="D589" s="429"/>
      <c r="E589" s="429"/>
      <c r="F589" s="429"/>
      <c r="G589" s="429"/>
      <c r="H589" s="429"/>
      <c r="I589" s="429"/>
    </row>
    <row r="590" spans="2:9" ht="15.75" customHeight="1" x14ac:dyDescent="0.3">
      <c r="B590" s="429"/>
      <c r="C590" s="429"/>
      <c r="D590" s="429"/>
      <c r="E590" s="429"/>
      <c r="F590" s="429"/>
      <c r="G590" s="429"/>
      <c r="H590" s="429"/>
      <c r="I590" s="429"/>
    </row>
    <row r="591" spans="2:9" ht="15.75" customHeight="1" x14ac:dyDescent="0.3">
      <c r="B591" s="429"/>
      <c r="C591" s="429"/>
      <c r="D591" s="429"/>
      <c r="E591" s="429"/>
      <c r="F591" s="429"/>
      <c r="G591" s="429"/>
      <c r="H591" s="429"/>
      <c r="I591" s="429"/>
    </row>
    <row r="592" spans="2:9" ht="15.75" customHeight="1" x14ac:dyDescent="0.3">
      <c r="B592" s="429"/>
      <c r="C592" s="429"/>
      <c r="D592" s="429"/>
      <c r="E592" s="429"/>
      <c r="F592" s="429"/>
      <c r="G592" s="429"/>
      <c r="H592" s="429"/>
      <c r="I592" s="429"/>
    </row>
    <row r="593" spans="2:9" ht="15.75" customHeight="1" x14ac:dyDescent="0.3">
      <c r="B593" s="429"/>
      <c r="C593" s="429"/>
      <c r="D593" s="429"/>
      <c r="E593" s="429"/>
      <c r="F593" s="429"/>
      <c r="G593" s="429"/>
      <c r="H593" s="429"/>
      <c r="I593" s="429"/>
    </row>
    <row r="594" spans="2:9" ht="15.75" customHeight="1" x14ac:dyDescent="0.3">
      <c r="B594" s="429"/>
      <c r="C594" s="429"/>
      <c r="D594" s="429"/>
      <c r="E594" s="429"/>
      <c r="F594" s="429"/>
      <c r="G594" s="429"/>
      <c r="H594" s="429"/>
      <c r="I594" s="429"/>
    </row>
    <row r="595" spans="2:9" ht="15.75" customHeight="1" x14ac:dyDescent="0.3">
      <c r="B595" s="429"/>
      <c r="C595" s="429"/>
      <c r="D595" s="429"/>
      <c r="E595" s="429"/>
      <c r="F595" s="429"/>
      <c r="G595" s="429"/>
      <c r="H595" s="429"/>
      <c r="I595" s="429"/>
    </row>
    <row r="596" spans="2:9" ht="15.75" customHeight="1" x14ac:dyDescent="0.3">
      <c r="B596" s="429"/>
      <c r="C596" s="429"/>
      <c r="D596" s="429"/>
      <c r="E596" s="429"/>
      <c r="F596" s="429"/>
      <c r="G596" s="429"/>
      <c r="H596" s="429"/>
      <c r="I596" s="429"/>
    </row>
    <row r="597" spans="2:9" ht="15.75" customHeight="1" x14ac:dyDescent="0.3">
      <c r="B597" s="429"/>
      <c r="C597" s="429"/>
      <c r="D597" s="429"/>
      <c r="E597" s="429"/>
      <c r="F597" s="429"/>
      <c r="G597" s="429"/>
      <c r="H597" s="429"/>
      <c r="I597" s="429"/>
    </row>
    <row r="598" spans="2:9" ht="15.75" customHeight="1" x14ac:dyDescent="0.3">
      <c r="B598" s="429"/>
      <c r="C598" s="429"/>
      <c r="D598" s="429"/>
      <c r="E598" s="429"/>
      <c r="F598" s="429"/>
      <c r="G598" s="429"/>
      <c r="H598" s="429"/>
      <c r="I598" s="429"/>
    </row>
    <row r="599" spans="2:9" ht="15.75" customHeight="1" x14ac:dyDescent="0.3">
      <c r="B599" s="429"/>
      <c r="C599" s="429"/>
      <c r="D599" s="429"/>
      <c r="E599" s="429"/>
      <c r="F599" s="429"/>
      <c r="G599" s="429"/>
      <c r="H599" s="429"/>
      <c r="I599" s="429"/>
    </row>
    <row r="600" spans="2:9" ht="15.75" customHeight="1" x14ac:dyDescent="0.3">
      <c r="B600" s="429"/>
      <c r="C600" s="429"/>
      <c r="D600" s="429"/>
      <c r="E600" s="429"/>
      <c r="F600" s="429"/>
      <c r="G600" s="429"/>
      <c r="H600" s="429"/>
      <c r="I600" s="429"/>
    </row>
    <row r="601" spans="2:9" ht="15.75" customHeight="1" x14ac:dyDescent="0.3">
      <c r="B601" s="429"/>
      <c r="C601" s="429"/>
      <c r="D601" s="429"/>
      <c r="E601" s="429"/>
      <c r="F601" s="429"/>
      <c r="G601" s="429"/>
      <c r="H601" s="429"/>
      <c r="I601" s="429"/>
    </row>
    <row r="602" spans="2:9" ht="15.75" customHeight="1" x14ac:dyDescent="0.3">
      <c r="B602" s="429"/>
      <c r="C602" s="429"/>
      <c r="D602" s="429"/>
      <c r="E602" s="429"/>
      <c r="F602" s="429"/>
      <c r="G602" s="429"/>
      <c r="H602" s="429"/>
      <c r="I602" s="429"/>
    </row>
    <row r="603" spans="2:9" ht="15.75" customHeight="1" x14ac:dyDescent="0.3">
      <c r="B603" s="429"/>
      <c r="C603" s="429"/>
      <c r="D603" s="429"/>
      <c r="E603" s="429"/>
      <c r="F603" s="429"/>
      <c r="G603" s="429"/>
      <c r="H603" s="429"/>
      <c r="I603" s="429"/>
    </row>
    <row r="604" spans="2:9" ht="15.75" customHeight="1" x14ac:dyDescent="0.3">
      <c r="B604" s="429"/>
      <c r="C604" s="429"/>
      <c r="D604" s="429"/>
      <c r="E604" s="429"/>
      <c r="F604" s="429"/>
      <c r="G604" s="429"/>
      <c r="H604" s="429"/>
      <c r="I604" s="429"/>
    </row>
    <row r="605" spans="2:9" ht="15.75" customHeight="1" x14ac:dyDescent="0.3">
      <c r="B605" s="429"/>
      <c r="C605" s="429"/>
      <c r="D605" s="429"/>
      <c r="E605" s="429"/>
      <c r="F605" s="429"/>
      <c r="G605" s="429"/>
      <c r="H605" s="429"/>
      <c r="I605" s="429"/>
    </row>
    <row r="606" spans="2:9" ht="15.75" customHeight="1" x14ac:dyDescent="0.3">
      <c r="B606" s="429"/>
      <c r="C606" s="429"/>
      <c r="D606" s="429"/>
      <c r="E606" s="429"/>
      <c r="F606" s="429"/>
      <c r="G606" s="429"/>
      <c r="H606" s="429"/>
      <c r="I606" s="429"/>
    </row>
    <row r="607" spans="2:9" ht="15.75" customHeight="1" x14ac:dyDescent="0.3">
      <c r="B607" s="429"/>
      <c r="C607" s="429"/>
      <c r="D607" s="429"/>
      <c r="E607" s="429"/>
      <c r="F607" s="429"/>
      <c r="G607" s="429"/>
      <c r="H607" s="429"/>
      <c r="I607" s="429"/>
    </row>
    <row r="608" spans="2:9" ht="15.75" customHeight="1" x14ac:dyDescent="0.3">
      <c r="B608" s="429"/>
      <c r="C608" s="429"/>
      <c r="D608" s="429"/>
      <c r="E608" s="429"/>
      <c r="F608" s="429"/>
      <c r="G608" s="429"/>
      <c r="H608" s="429"/>
      <c r="I608" s="429"/>
    </row>
    <row r="609" spans="2:9" ht="15.75" customHeight="1" x14ac:dyDescent="0.3">
      <c r="B609" s="429"/>
      <c r="C609" s="429"/>
      <c r="D609" s="429"/>
      <c r="E609" s="429"/>
      <c r="F609" s="429"/>
      <c r="G609" s="429"/>
      <c r="H609" s="429"/>
      <c r="I609" s="429"/>
    </row>
    <row r="610" spans="2:9" ht="15.75" customHeight="1" x14ac:dyDescent="0.3">
      <c r="B610" s="429"/>
      <c r="C610" s="429"/>
      <c r="D610" s="429"/>
      <c r="E610" s="429"/>
      <c r="F610" s="429"/>
      <c r="G610" s="429"/>
      <c r="H610" s="429"/>
      <c r="I610" s="429"/>
    </row>
    <row r="611" spans="2:9" ht="15.75" customHeight="1" x14ac:dyDescent="0.3">
      <c r="B611" s="429"/>
      <c r="C611" s="429"/>
      <c r="D611" s="429"/>
      <c r="E611" s="429"/>
      <c r="F611" s="429"/>
      <c r="G611" s="429"/>
      <c r="H611" s="429"/>
      <c r="I611" s="429"/>
    </row>
    <row r="612" spans="2:9" ht="15.75" customHeight="1" x14ac:dyDescent="0.3">
      <c r="B612" s="429"/>
      <c r="C612" s="429"/>
      <c r="D612" s="429"/>
      <c r="E612" s="429"/>
      <c r="F612" s="429"/>
      <c r="G612" s="429"/>
      <c r="H612" s="429"/>
      <c r="I612" s="429"/>
    </row>
    <row r="613" spans="2:9" ht="15.75" customHeight="1" x14ac:dyDescent="0.3">
      <c r="B613" s="429"/>
      <c r="C613" s="429"/>
      <c r="D613" s="429"/>
      <c r="E613" s="429"/>
      <c r="F613" s="429"/>
      <c r="G613" s="429"/>
      <c r="H613" s="429"/>
      <c r="I613" s="429"/>
    </row>
    <row r="614" spans="2:9" ht="15.75" customHeight="1" x14ac:dyDescent="0.3">
      <c r="B614" s="429"/>
      <c r="C614" s="429"/>
      <c r="D614" s="429"/>
      <c r="E614" s="429"/>
      <c r="F614" s="429"/>
      <c r="G614" s="429"/>
      <c r="H614" s="429"/>
      <c r="I614" s="429"/>
    </row>
    <row r="615" spans="2:9" ht="15.75" customHeight="1" x14ac:dyDescent="0.3">
      <c r="B615" s="429"/>
      <c r="C615" s="429"/>
      <c r="D615" s="429"/>
      <c r="E615" s="429"/>
      <c r="F615" s="429"/>
      <c r="G615" s="429"/>
      <c r="H615" s="429"/>
      <c r="I615" s="429"/>
    </row>
    <row r="616" spans="2:9" ht="15.75" customHeight="1" x14ac:dyDescent="0.3">
      <c r="B616" s="429"/>
      <c r="C616" s="429"/>
      <c r="D616" s="429"/>
      <c r="E616" s="429"/>
      <c r="F616" s="429"/>
      <c r="G616" s="429"/>
      <c r="H616" s="429"/>
      <c r="I616" s="429"/>
    </row>
    <row r="617" spans="2:9" ht="15.75" customHeight="1" x14ac:dyDescent="0.3">
      <c r="B617" s="429"/>
      <c r="C617" s="429"/>
      <c r="D617" s="429"/>
      <c r="E617" s="429"/>
      <c r="F617" s="429"/>
      <c r="G617" s="429"/>
      <c r="H617" s="429"/>
      <c r="I617" s="429"/>
    </row>
    <row r="618" spans="2:9" ht="15.75" customHeight="1" x14ac:dyDescent="0.3">
      <c r="B618" s="429"/>
      <c r="C618" s="429"/>
      <c r="D618" s="429"/>
      <c r="E618" s="429"/>
      <c r="F618" s="429"/>
      <c r="G618" s="429"/>
      <c r="H618" s="429"/>
      <c r="I618" s="429"/>
    </row>
    <row r="619" spans="2:9" ht="15.75" customHeight="1" x14ac:dyDescent="0.3">
      <c r="B619" s="429"/>
      <c r="C619" s="429"/>
      <c r="D619" s="429"/>
      <c r="E619" s="429"/>
      <c r="F619" s="429"/>
      <c r="G619" s="429"/>
      <c r="H619" s="429"/>
      <c r="I619" s="429"/>
    </row>
    <row r="620" spans="2:9" ht="15.75" customHeight="1" x14ac:dyDescent="0.3">
      <c r="B620" s="429"/>
      <c r="C620" s="429"/>
      <c r="D620" s="429"/>
      <c r="E620" s="429"/>
      <c r="F620" s="429"/>
      <c r="G620" s="429"/>
      <c r="H620" s="429"/>
      <c r="I620" s="429"/>
    </row>
    <row r="621" spans="2:9" ht="15.75" customHeight="1" x14ac:dyDescent="0.3">
      <c r="B621" s="429"/>
      <c r="C621" s="429"/>
      <c r="D621" s="429"/>
      <c r="E621" s="429"/>
      <c r="F621" s="429"/>
      <c r="G621" s="429"/>
      <c r="H621" s="429"/>
      <c r="I621" s="429"/>
    </row>
    <row r="622" spans="2:9" ht="15.75" customHeight="1" x14ac:dyDescent="0.3">
      <c r="B622" s="429"/>
      <c r="C622" s="429"/>
      <c r="D622" s="429"/>
      <c r="E622" s="429"/>
      <c r="F622" s="429"/>
      <c r="G622" s="429"/>
      <c r="H622" s="429"/>
      <c r="I622" s="429"/>
    </row>
    <row r="623" spans="2:9" ht="15.75" customHeight="1" x14ac:dyDescent="0.3">
      <c r="B623" s="429"/>
      <c r="C623" s="429"/>
      <c r="D623" s="429"/>
      <c r="E623" s="429"/>
      <c r="F623" s="429"/>
      <c r="G623" s="429"/>
      <c r="H623" s="429"/>
      <c r="I623" s="429"/>
    </row>
    <row r="624" spans="2:9" ht="15.75" customHeight="1" x14ac:dyDescent="0.3">
      <c r="B624" s="429"/>
      <c r="C624" s="429"/>
      <c r="D624" s="429"/>
      <c r="E624" s="429"/>
      <c r="F624" s="429"/>
      <c r="G624" s="429"/>
      <c r="H624" s="429"/>
      <c r="I624" s="429"/>
    </row>
    <row r="625" spans="2:9" ht="15.75" customHeight="1" x14ac:dyDescent="0.3">
      <c r="B625" s="429"/>
      <c r="C625" s="429"/>
      <c r="D625" s="429"/>
      <c r="E625" s="429"/>
      <c r="F625" s="429"/>
      <c r="G625" s="429"/>
      <c r="H625" s="429"/>
      <c r="I625" s="429"/>
    </row>
    <row r="626" spans="2:9" ht="15.75" customHeight="1" x14ac:dyDescent="0.3">
      <c r="B626" s="429"/>
      <c r="C626" s="429"/>
      <c r="D626" s="429"/>
      <c r="E626" s="429"/>
      <c r="F626" s="429"/>
      <c r="G626" s="429"/>
      <c r="H626" s="429"/>
      <c r="I626" s="429"/>
    </row>
    <row r="627" spans="2:9" ht="15.75" customHeight="1" x14ac:dyDescent="0.3">
      <c r="B627" s="429"/>
      <c r="C627" s="429"/>
      <c r="D627" s="429"/>
      <c r="E627" s="429"/>
      <c r="F627" s="429"/>
      <c r="G627" s="429"/>
      <c r="H627" s="429"/>
      <c r="I627" s="429"/>
    </row>
    <row r="628" spans="2:9" ht="15.75" customHeight="1" x14ac:dyDescent="0.3">
      <c r="B628" s="429"/>
      <c r="C628" s="429"/>
      <c r="D628" s="429"/>
      <c r="E628" s="429"/>
      <c r="F628" s="429"/>
      <c r="G628" s="429"/>
      <c r="H628" s="429"/>
      <c r="I628" s="429"/>
    </row>
    <row r="629" spans="2:9" ht="15.75" customHeight="1" x14ac:dyDescent="0.3">
      <c r="B629" s="429"/>
      <c r="C629" s="429"/>
      <c r="D629" s="429"/>
      <c r="E629" s="429"/>
      <c r="F629" s="429"/>
      <c r="G629" s="429"/>
      <c r="H629" s="429"/>
      <c r="I629" s="429"/>
    </row>
    <row r="630" spans="2:9" ht="15.75" customHeight="1" x14ac:dyDescent="0.3">
      <c r="B630" s="429"/>
      <c r="C630" s="429"/>
      <c r="D630" s="429"/>
      <c r="E630" s="429"/>
      <c r="F630" s="429"/>
      <c r="G630" s="429"/>
      <c r="H630" s="429"/>
      <c r="I630" s="429"/>
    </row>
    <row r="631" spans="2:9" ht="15.75" customHeight="1" x14ac:dyDescent="0.3">
      <c r="B631" s="429"/>
      <c r="C631" s="429"/>
      <c r="D631" s="429"/>
      <c r="E631" s="429"/>
      <c r="F631" s="429"/>
      <c r="G631" s="429"/>
      <c r="H631" s="429"/>
      <c r="I631" s="429"/>
    </row>
    <row r="632" spans="2:9" ht="15.75" customHeight="1" x14ac:dyDescent="0.3">
      <c r="B632" s="429"/>
      <c r="C632" s="429"/>
      <c r="D632" s="429"/>
      <c r="E632" s="429"/>
      <c r="F632" s="429"/>
      <c r="G632" s="429"/>
      <c r="H632" s="429"/>
      <c r="I632" s="429"/>
    </row>
    <row r="633" spans="2:9" ht="15.75" customHeight="1" x14ac:dyDescent="0.3">
      <c r="B633" s="429"/>
      <c r="C633" s="429"/>
      <c r="D633" s="429"/>
      <c r="E633" s="429"/>
      <c r="F633" s="429"/>
      <c r="G633" s="429"/>
      <c r="H633" s="429"/>
      <c r="I633" s="429"/>
    </row>
    <row r="634" spans="2:9" ht="15.75" customHeight="1" x14ac:dyDescent="0.3">
      <c r="B634" s="429"/>
      <c r="C634" s="429"/>
      <c r="D634" s="429"/>
      <c r="E634" s="429"/>
      <c r="F634" s="429"/>
      <c r="G634" s="429"/>
      <c r="H634" s="429"/>
      <c r="I634" s="429"/>
    </row>
    <row r="635" spans="2:9" ht="15.75" customHeight="1" x14ac:dyDescent="0.3">
      <c r="B635" s="429"/>
      <c r="C635" s="429"/>
      <c r="D635" s="429"/>
      <c r="E635" s="429"/>
      <c r="F635" s="429"/>
      <c r="G635" s="429"/>
      <c r="H635" s="429"/>
      <c r="I635" s="429"/>
    </row>
    <row r="636" spans="2:9" ht="15.75" customHeight="1" x14ac:dyDescent="0.3">
      <c r="B636" s="429"/>
      <c r="C636" s="429"/>
      <c r="D636" s="429"/>
      <c r="E636" s="429"/>
      <c r="F636" s="429"/>
      <c r="G636" s="429"/>
      <c r="H636" s="429"/>
      <c r="I636" s="429"/>
    </row>
    <row r="637" spans="2:9" ht="15.75" customHeight="1" x14ac:dyDescent="0.3">
      <c r="B637" s="429"/>
      <c r="C637" s="429"/>
      <c r="D637" s="429"/>
      <c r="E637" s="429"/>
      <c r="F637" s="429"/>
      <c r="G637" s="429"/>
      <c r="H637" s="429"/>
      <c r="I637" s="429"/>
    </row>
    <row r="638" spans="2:9" ht="15.75" customHeight="1" x14ac:dyDescent="0.3">
      <c r="B638" s="429"/>
      <c r="C638" s="429"/>
      <c r="D638" s="429"/>
      <c r="E638" s="429"/>
      <c r="F638" s="429"/>
      <c r="G638" s="429"/>
      <c r="H638" s="429"/>
      <c r="I638" s="429"/>
    </row>
    <row r="639" spans="2:9" ht="15.75" customHeight="1" x14ac:dyDescent="0.3">
      <c r="B639" s="429"/>
      <c r="C639" s="429"/>
      <c r="D639" s="429"/>
      <c r="E639" s="429"/>
      <c r="F639" s="429"/>
      <c r="G639" s="429"/>
      <c r="H639" s="429"/>
      <c r="I639" s="429"/>
    </row>
    <row r="640" spans="2:9" ht="15.75" customHeight="1" x14ac:dyDescent="0.3">
      <c r="B640" s="429"/>
      <c r="C640" s="429"/>
      <c r="D640" s="429"/>
      <c r="E640" s="429"/>
      <c r="F640" s="429"/>
      <c r="G640" s="429"/>
      <c r="H640" s="429"/>
      <c r="I640" s="429"/>
    </row>
    <row r="641" spans="2:9" ht="15.75" customHeight="1" x14ac:dyDescent="0.3">
      <c r="B641" s="429"/>
      <c r="C641" s="429"/>
      <c r="D641" s="429"/>
      <c r="E641" s="429"/>
      <c r="F641" s="429"/>
      <c r="G641" s="429"/>
      <c r="H641" s="429"/>
      <c r="I641" s="429"/>
    </row>
    <row r="642" spans="2:9" ht="15.75" customHeight="1" x14ac:dyDescent="0.3">
      <c r="B642" s="429"/>
      <c r="C642" s="429"/>
      <c r="D642" s="429"/>
      <c r="E642" s="429"/>
      <c r="F642" s="429"/>
      <c r="G642" s="429"/>
      <c r="H642" s="429"/>
      <c r="I642" s="429"/>
    </row>
    <row r="643" spans="2:9" ht="15.75" customHeight="1" x14ac:dyDescent="0.3">
      <c r="B643" s="429"/>
      <c r="C643" s="429"/>
      <c r="D643" s="429"/>
      <c r="E643" s="429"/>
      <c r="F643" s="429"/>
      <c r="G643" s="429"/>
      <c r="H643" s="429"/>
      <c r="I643" s="429"/>
    </row>
    <row r="644" spans="2:9" ht="15.75" customHeight="1" x14ac:dyDescent="0.3">
      <c r="B644" s="429"/>
      <c r="C644" s="429"/>
      <c r="D644" s="429"/>
      <c r="E644" s="429"/>
      <c r="F644" s="429"/>
      <c r="G644" s="429"/>
      <c r="H644" s="429"/>
      <c r="I644" s="429"/>
    </row>
    <row r="645" spans="2:9" ht="15.75" customHeight="1" x14ac:dyDescent="0.3">
      <c r="B645" s="429"/>
      <c r="C645" s="429"/>
      <c r="D645" s="429"/>
      <c r="E645" s="429"/>
      <c r="F645" s="429"/>
      <c r="G645" s="429"/>
      <c r="H645" s="429"/>
      <c r="I645" s="429"/>
    </row>
    <row r="646" spans="2:9" ht="15.75" customHeight="1" x14ac:dyDescent="0.3">
      <c r="B646" s="429"/>
      <c r="C646" s="429"/>
      <c r="D646" s="429"/>
      <c r="E646" s="429"/>
      <c r="F646" s="429"/>
      <c r="G646" s="429"/>
      <c r="H646" s="429"/>
      <c r="I646" s="429"/>
    </row>
    <row r="647" spans="2:9" ht="15.75" customHeight="1" x14ac:dyDescent="0.3">
      <c r="B647" s="429"/>
      <c r="C647" s="429"/>
      <c r="D647" s="429"/>
      <c r="E647" s="429"/>
      <c r="F647" s="429"/>
      <c r="G647" s="429"/>
      <c r="H647" s="429"/>
      <c r="I647" s="429"/>
    </row>
    <row r="648" spans="2:9" ht="15.75" customHeight="1" x14ac:dyDescent="0.3">
      <c r="B648" s="429"/>
      <c r="C648" s="429"/>
      <c r="D648" s="429"/>
      <c r="E648" s="429"/>
      <c r="F648" s="429"/>
      <c r="G648" s="429"/>
      <c r="H648" s="429"/>
      <c r="I648" s="429"/>
    </row>
    <row r="649" spans="2:9" ht="15.75" customHeight="1" x14ac:dyDescent="0.3">
      <c r="B649" s="429"/>
      <c r="C649" s="429"/>
      <c r="D649" s="429"/>
      <c r="E649" s="429"/>
      <c r="F649" s="429"/>
      <c r="G649" s="429"/>
      <c r="H649" s="429"/>
      <c r="I649" s="429"/>
    </row>
    <row r="650" spans="2:9" ht="15.75" customHeight="1" x14ac:dyDescent="0.3">
      <c r="B650" s="429"/>
      <c r="C650" s="429"/>
      <c r="D650" s="429"/>
      <c r="E650" s="429"/>
      <c r="F650" s="429"/>
      <c r="G650" s="429"/>
      <c r="H650" s="429"/>
      <c r="I650" s="429"/>
    </row>
    <row r="651" spans="2:9" ht="15.75" customHeight="1" x14ac:dyDescent="0.3">
      <c r="B651" s="429"/>
      <c r="C651" s="429"/>
      <c r="D651" s="429"/>
      <c r="E651" s="429"/>
      <c r="F651" s="429"/>
      <c r="G651" s="429"/>
      <c r="H651" s="429"/>
      <c r="I651" s="429"/>
    </row>
    <row r="652" spans="2:9" ht="15.75" customHeight="1" x14ac:dyDescent="0.3">
      <c r="B652" s="429"/>
      <c r="C652" s="429"/>
      <c r="D652" s="429"/>
      <c r="E652" s="429"/>
      <c r="F652" s="429"/>
      <c r="G652" s="429"/>
      <c r="H652" s="429"/>
      <c r="I652" s="429"/>
    </row>
    <row r="653" spans="2:9" ht="15.75" customHeight="1" x14ac:dyDescent="0.3">
      <c r="B653" s="429"/>
      <c r="C653" s="429"/>
      <c r="D653" s="429"/>
      <c r="E653" s="429"/>
      <c r="F653" s="429"/>
      <c r="G653" s="429"/>
      <c r="H653" s="429"/>
      <c r="I653" s="429"/>
    </row>
    <row r="654" spans="2:9" ht="15.75" customHeight="1" x14ac:dyDescent="0.3">
      <c r="B654" s="429"/>
      <c r="C654" s="429"/>
      <c r="D654" s="429"/>
      <c r="E654" s="429"/>
      <c r="F654" s="429"/>
      <c r="G654" s="429"/>
      <c r="H654" s="429"/>
      <c r="I654" s="429"/>
    </row>
    <row r="655" spans="2:9" ht="15.75" customHeight="1" x14ac:dyDescent="0.3">
      <c r="B655" s="429"/>
      <c r="C655" s="429"/>
      <c r="D655" s="429"/>
      <c r="E655" s="429"/>
      <c r="F655" s="429"/>
      <c r="G655" s="429"/>
      <c r="H655" s="429"/>
      <c r="I655" s="429"/>
    </row>
    <row r="656" spans="2:9" ht="15.75" customHeight="1" x14ac:dyDescent="0.3">
      <c r="B656" s="429"/>
      <c r="C656" s="429"/>
      <c r="D656" s="429"/>
      <c r="E656" s="429"/>
      <c r="F656" s="429"/>
      <c r="G656" s="429"/>
      <c r="H656" s="429"/>
      <c r="I656" s="429"/>
    </row>
    <row r="657" spans="2:9" ht="15.75" customHeight="1" x14ac:dyDescent="0.3">
      <c r="B657" s="429"/>
      <c r="C657" s="429"/>
      <c r="D657" s="429"/>
      <c r="E657" s="429"/>
      <c r="F657" s="429"/>
      <c r="G657" s="429"/>
      <c r="H657" s="429"/>
      <c r="I657" s="429"/>
    </row>
    <row r="658" spans="2:9" ht="15.75" customHeight="1" x14ac:dyDescent="0.3">
      <c r="B658" s="429"/>
      <c r="C658" s="429"/>
      <c r="D658" s="429"/>
      <c r="E658" s="429"/>
      <c r="F658" s="429"/>
      <c r="G658" s="429"/>
      <c r="H658" s="429"/>
      <c r="I658" s="429"/>
    </row>
    <row r="659" spans="2:9" ht="15.75" customHeight="1" x14ac:dyDescent="0.3">
      <c r="B659" s="429"/>
      <c r="C659" s="429"/>
      <c r="D659" s="429"/>
      <c r="E659" s="429"/>
      <c r="F659" s="429"/>
      <c r="G659" s="429"/>
      <c r="H659" s="429"/>
      <c r="I659" s="429"/>
    </row>
    <row r="660" spans="2:9" ht="15.75" customHeight="1" x14ac:dyDescent="0.3">
      <c r="B660" s="429"/>
      <c r="C660" s="429"/>
      <c r="D660" s="429"/>
      <c r="E660" s="429"/>
      <c r="F660" s="429"/>
      <c r="G660" s="429"/>
      <c r="H660" s="429"/>
      <c r="I660" s="429"/>
    </row>
    <row r="661" spans="2:9" ht="15.75" customHeight="1" x14ac:dyDescent="0.3">
      <c r="B661" s="429"/>
      <c r="C661" s="429"/>
      <c r="D661" s="429"/>
      <c r="E661" s="429"/>
      <c r="F661" s="429"/>
      <c r="G661" s="429"/>
      <c r="H661" s="429"/>
      <c r="I661" s="429"/>
    </row>
    <row r="662" spans="2:9" ht="15.75" customHeight="1" x14ac:dyDescent="0.3">
      <c r="B662" s="429"/>
      <c r="C662" s="429"/>
      <c r="D662" s="429"/>
      <c r="E662" s="429"/>
      <c r="F662" s="429"/>
      <c r="G662" s="429"/>
      <c r="H662" s="429"/>
      <c r="I662" s="429"/>
    </row>
    <row r="663" spans="2:9" ht="15.75" customHeight="1" x14ac:dyDescent="0.3">
      <c r="B663" s="429"/>
      <c r="C663" s="429"/>
      <c r="D663" s="429"/>
      <c r="E663" s="429"/>
      <c r="F663" s="429"/>
      <c r="G663" s="429"/>
      <c r="H663" s="429"/>
      <c r="I663" s="429"/>
    </row>
    <row r="664" spans="2:9" ht="15.75" customHeight="1" x14ac:dyDescent="0.3">
      <c r="B664" s="429"/>
      <c r="C664" s="429"/>
      <c r="D664" s="429"/>
      <c r="E664" s="429"/>
      <c r="F664" s="429"/>
      <c r="G664" s="429"/>
      <c r="H664" s="429"/>
      <c r="I664" s="429"/>
    </row>
    <row r="665" spans="2:9" ht="15.75" customHeight="1" x14ac:dyDescent="0.3">
      <c r="B665" s="429"/>
      <c r="C665" s="429"/>
      <c r="D665" s="429"/>
      <c r="E665" s="429"/>
      <c r="F665" s="429"/>
      <c r="G665" s="429"/>
      <c r="H665" s="429"/>
      <c r="I665" s="429"/>
    </row>
    <row r="666" spans="2:9" ht="15.75" customHeight="1" x14ac:dyDescent="0.3">
      <c r="B666" s="429"/>
      <c r="C666" s="429"/>
      <c r="D666" s="429"/>
      <c r="E666" s="429"/>
      <c r="F666" s="429"/>
      <c r="G666" s="429"/>
      <c r="H666" s="429"/>
      <c r="I666" s="429"/>
    </row>
    <row r="667" spans="2:9" ht="15.75" customHeight="1" x14ac:dyDescent="0.3">
      <c r="B667" s="429"/>
      <c r="C667" s="429"/>
      <c r="D667" s="429"/>
      <c r="E667" s="429"/>
      <c r="F667" s="429"/>
      <c r="G667" s="429"/>
      <c r="H667" s="429"/>
      <c r="I667" s="429"/>
    </row>
    <row r="668" spans="2:9" ht="15.75" customHeight="1" x14ac:dyDescent="0.3">
      <c r="B668" s="429"/>
      <c r="C668" s="429"/>
      <c r="D668" s="429"/>
      <c r="E668" s="429"/>
      <c r="F668" s="429"/>
      <c r="G668" s="429"/>
      <c r="H668" s="429"/>
      <c r="I668" s="429"/>
    </row>
    <row r="669" spans="2:9" ht="15.75" customHeight="1" x14ac:dyDescent="0.3">
      <c r="B669" s="429"/>
      <c r="C669" s="429"/>
      <c r="D669" s="429"/>
      <c r="E669" s="429"/>
      <c r="F669" s="429"/>
      <c r="G669" s="429"/>
      <c r="H669" s="429"/>
      <c r="I669" s="429"/>
    </row>
    <row r="670" spans="2:9" ht="15.75" customHeight="1" x14ac:dyDescent="0.3">
      <c r="B670" s="429"/>
      <c r="C670" s="429"/>
      <c r="D670" s="429"/>
      <c r="E670" s="429"/>
      <c r="F670" s="429"/>
      <c r="G670" s="429"/>
      <c r="H670" s="429"/>
      <c r="I670" s="429"/>
    </row>
    <row r="671" spans="2:9" ht="15.75" customHeight="1" x14ac:dyDescent="0.3">
      <c r="B671" s="429"/>
      <c r="C671" s="429"/>
      <c r="D671" s="429"/>
      <c r="E671" s="429"/>
      <c r="F671" s="429"/>
      <c r="G671" s="429"/>
      <c r="H671" s="429"/>
      <c r="I671" s="429"/>
    </row>
    <row r="672" spans="2:9" ht="15.75" customHeight="1" x14ac:dyDescent="0.3">
      <c r="B672" s="429"/>
      <c r="C672" s="429"/>
      <c r="D672" s="429"/>
      <c r="E672" s="429"/>
      <c r="F672" s="429"/>
      <c r="G672" s="429"/>
      <c r="H672" s="429"/>
      <c r="I672" s="429"/>
    </row>
    <row r="673" spans="2:9" ht="15.75" customHeight="1" x14ac:dyDescent="0.3">
      <c r="B673" s="429"/>
      <c r="C673" s="429"/>
      <c r="D673" s="429"/>
      <c r="E673" s="429"/>
      <c r="F673" s="429"/>
      <c r="G673" s="429"/>
      <c r="H673" s="429"/>
      <c r="I673" s="429"/>
    </row>
    <row r="674" spans="2:9" ht="15.75" customHeight="1" x14ac:dyDescent="0.3">
      <c r="B674" s="429"/>
      <c r="C674" s="429"/>
      <c r="D674" s="429"/>
      <c r="E674" s="429"/>
      <c r="F674" s="429"/>
      <c r="G674" s="429"/>
      <c r="H674" s="429"/>
      <c r="I674" s="429"/>
    </row>
    <row r="675" spans="2:9" ht="15.75" customHeight="1" x14ac:dyDescent="0.3">
      <c r="B675" s="429"/>
      <c r="C675" s="429"/>
      <c r="D675" s="429"/>
      <c r="E675" s="429"/>
      <c r="F675" s="429"/>
      <c r="G675" s="429"/>
      <c r="H675" s="429"/>
      <c r="I675" s="429"/>
    </row>
    <row r="676" spans="2:9" ht="15.75" customHeight="1" x14ac:dyDescent="0.3">
      <c r="B676" s="429"/>
      <c r="C676" s="429"/>
      <c r="D676" s="429"/>
      <c r="E676" s="429"/>
      <c r="F676" s="429"/>
      <c r="G676" s="429"/>
      <c r="H676" s="429"/>
      <c r="I676" s="429"/>
    </row>
    <row r="677" spans="2:9" ht="15.75" customHeight="1" x14ac:dyDescent="0.3">
      <c r="B677" s="429"/>
      <c r="C677" s="429"/>
      <c r="D677" s="429"/>
      <c r="E677" s="429"/>
      <c r="F677" s="429"/>
      <c r="G677" s="429"/>
      <c r="H677" s="429"/>
      <c r="I677" s="429"/>
    </row>
    <row r="678" spans="2:9" ht="15.75" customHeight="1" x14ac:dyDescent="0.3">
      <c r="B678" s="429"/>
      <c r="C678" s="429"/>
      <c r="D678" s="429"/>
      <c r="E678" s="429"/>
      <c r="F678" s="429"/>
      <c r="G678" s="429"/>
      <c r="H678" s="429"/>
      <c r="I678" s="429"/>
    </row>
    <row r="679" spans="2:9" ht="15.75" customHeight="1" x14ac:dyDescent="0.3">
      <c r="B679" s="429"/>
      <c r="C679" s="429"/>
      <c r="D679" s="429"/>
      <c r="E679" s="429"/>
      <c r="F679" s="429"/>
      <c r="G679" s="429"/>
      <c r="H679" s="429"/>
      <c r="I679" s="429"/>
    </row>
    <row r="680" spans="2:9" ht="15.75" customHeight="1" x14ac:dyDescent="0.3">
      <c r="B680" s="429"/>
      <c r="C680" s="429"/>
      <c r="D680" s="429"/>
      <c r="E680" s="429"/>
      <c r="F680" s="429"/>
      <c r="G680" s="429"/>
      <c r="H680" s="429"/>
      <c r="I680" s="429"/>
    </row>
    <row r="681" spans="2:9" ht="15.75" customHeight="1" x14ac:dyDescent="0.3">
      <c r="B681" s="429"/>
      <c r="C681" s="429"/>
      <c r="D681" s="429"/>
      <c r="E681" s="429"/>
      <c r="F681" s="429"/>
      <c r="G681" s="429"/>
      <c r="H681" s="429"/>
      <c r="I681" s="429"/>
    </row>
    <row r="682" spans="2:9" ht="15.75" customHeight="1" x14ac:dyDescent="0.3">
      <c r="B682" s="429"/>
      <c r="C682" s="429"/>
      <c r="D682" s="429"/>
      <c r="E682" s="429"/>
      <c r="F682" s="429"/>
      <c r="G682" s="429"/>
      <c r="H682" s="429"/>
      <c r="I682" s="429"/>
    </row>
    <row r="683" spans="2:9" ht="15.75" customHeight="1" x14ac:dyDescent="0.3">
      <c r="B683" s="429"/>
      <c r="C683" s="429"/>
      <c r="D683" s="429"/>
      <c r="E683" s="429"/>
      <c r="F683" s="429"/>
      <c r="G683" s="429"/>
      <c r="H683" s="429"/>
      <c r="I683" s="429"/>
    </row>
    <row r="684" spans="2:9" ht="15.75" customHeight="1" x14ac:dyDescent="0.3">
      <c r="B684" s="429"/>
      <c r="C684" s="429"/>
      <c r="D684" s="429"/>
      <c r="E684" s="429"/>
      <c r="F684" s="429"/>
      <c r="G684" s="429"/>
      <c r="H684" s="429"/>
      <c r="I684" s="429"/>
    </row>
    <row r="685" spans="2:9" ht="15.75" customHeight="1" x14ac:dyDescent="0.3">
      <c r="B685" s="429"/>
      <c r="C685" s="429"/>
      <c r="D685" s="429"/>
      <c r="E685" s="429"/>
      <c r="F685" s="429"/>
      <c r="G685" s="429"/>
      <c r="H685" s="429"/>
      <c r="I685" s="429"/>
    </row>
    <row r="686" spans="2:9" ht="15.75" customHeight="1" x14ac:dyDescent="0.3">
      <c r="B686" s="429"/>
      <c r="C686" s="429"/>
      <c r="D686" s="429"/>
      <c r="E686" s="429"/>
      <c r="F686" s="429"/>
      <c r="G686" s="429"/>
      <c r="H686" s="429"/>
      <c r="I686" s="429"/>
    </row>
    <row r="687" spans="2:9" ht="15.75" customHeight="1" x14ac:dyDescent="0.3">
      <c r="B687" s="429"/>
      <c r="C687" s="429"/>
      <c r="D687" s="429"/>
      <c r="E687" s="429"/>
      <c r="F687" s="429"/>
      <c r="G687" s="429"/>
      <c r="H687" s="429"/>
      <c r="I687" s="429"/>
    </row>
    <row r="688" spans="2:9" ht="15.75" customHeight="1" x14ac:dyDescent="0.3">
      <c r="B688" s="429"/>
      <c r="C688" s="429"/>
      <c r="D688" s="429"/>
      <c r="E688" s="429"/>
      <c r="F688" s="429"/>
      <c r="G688" s="429"/>
      <c r="H688" s="429"/>
      <c r="I688" s="429"/>
    </row>
    <row r="689" spans="2:9" ht="15.75" customHeight="1" x14ac:dyDescent="0.3">
      <c r="B689" s="429"/>
      <c r="C689" s="429"/>
      <c r="D689" s="429"/>
      <c r="E689" s="429"/>
      <c r="F689" s="429"/>
      <c r="G689" s="429"/>
      <c r="H689" s="429"/>
      <c r="I689" s="429"/>
    </row>
    <row r="690" spans="2:9" ht="15.75" customHeight="1" x14ac:dyDescent="0.3">
      <c r="B690" s="429"/>
      <c r="C690" s="429"/>
      <c r="D690" s="429"/>
      <c r="E690" s="429"/>
      <c r="F690" s="429"/>
      <c r="G690" s="429"/>
      <c r="H690" s="429"/>
      <c r="I690" s="429"/>
    </row>
    <row r="691" spans="2:9" ht="15.75" customHeight="1" x14ac:dyDescent="0.3">
      <c r="B691" s="429"/>
      <c r="C691" s="429"/>
      <c r="D691" s="429"/>
      <c r="E691" s="429"/>
      <c r="F691" s="429"/>
      <c r="G691" s="429"/>
      <c r="H691" s="429"/>
      <c r="I691" s="429"/>
    </row>
    <row r="692" spans="2:9" ht="15.75" customHeight="1" x14ac:dyDescent="0.3">
      <c r="B692" s="429"/>
      <c r="C692" s="429"/>
      <c r="D692" s="429"/>
      <c r="E692" s="429"/>
      <c r="F692" s="429"/>
      <c r="G692" s="429"/>
      <c r="H692" s="429"/>
      <c r="I692" s="429"/>
    </row>
    <row r="693" spans="2:9" ht="15.75" customHeight="1" x14ac:dyDescent="0.3">
      <c r="B693" s="429"/>
      <c r="C693" s="429"/>
      <c r="D693" s="429"/>
      <c r="E693" s="429"/>
      <c r="F693" s="429"/>
      <c r="G693" s="429"/>
      <c r="H693" s="429"/>
      <c r="I693" s="429"/>
    </row>
    <row r="694" spans="2:9" ht="15.75" customHeight="1" x14ac:dyDescent="0.3">
      <c r="B694" s="429"/>
      <c r="C694" s="429"/>
      <c r="D694" s="429"/>
      <c r="E694" s="429"/>
      <c r="F694" s="429"/>
      <c r="G694" s="429"/>
      <c r="H694" s="429"/>
      <c r="I694" s="429"/>
    </row>
    <row r="695" spans="2:9" ht="15.75" customHeight="1" x14ac:dyDescent="0.3">
      <c r="B695" s="429"/>
      <c r="C695" s="429"/>
      <c r="D695" s="429"/>
      <c r="E695" s="429"/>
      <c r="F695" s="429"/>
      <c r="G695" s="429"/>
      <c r="H695" s="429"/>
      <c r="I695" s="429"/>
    </row>
    <row r="696" spans="2:9" ht="15.75" customHeight="1" x14ac:dyDescent="0.3">
      <c r="B696" s="429"/>
      <c r="C696" s="429"/>
      <c r="D696" s="429"/>
      <c r="E696" s="429"/>
      <c r="F696" s="429"/>
      <c r="G696" s="429"/>
      <c r="H696" s="429"/>
      <c r="I696" s="429"/>
    </row>
    <row r="697" spans="2:9" ht="15.75" customHeight="1" x14ac:dyDescent="0.3">
      <c r="B697" s="429"/>
      <c r="C697" s="429"/>
      <c r="D697" s="429"/>
      <c r="E697" s="429"/>
      <c r="F697" s="429"/>
      <c r="G697" s="429"/>
      <c r="H697" s="429"/>
      <c r="I697" s="429"/>
    </row>
    <row r="698" spans="2:9" ht="15.75" customHeight="1" x14ac:dyDescent="0.3">
      <c r="B698" s="429"/>
      <c r="C698" s="429"/>
      <c r="D698" s="429"/>
      <c r="E698" s="429"/>
      <c r="F698" s="429"/>
      <c r="G698" s="429"/>
      <c r="H698" s="429"/>
      <c r="I698" s="429"/>
    </row>
    <row r="699" spans="2:9" ht="15.75" customHeight="1" x14ac:dyDescent="0.3">
      <c r="B699" s="429"/>
      <c r="C699" s="429"/>
      <c r="D699" s="429"/>
      <c r="E699" s="429"/>
      <c r="F699" s="429"/>
      <c r="G699" s="429"/>
      <c r="H699" s="429"/>
      <c r="I699" s="429"/>
    </row>
    <row r="700" spans="2:9" ht="15.75" customHeight="1" x14ac:dyDescent="0.3">
      <c r="B700" s="429"/>
      <c r="C700" s="429"/>
      <c r="D700" s="429"/>
      <c r="E700" s="429"/>
      <c r="F700" s="429"/>
      <c r="G700" s="429"/>
      <c r="H700" s="429"/>
      <c r="I700" s="429"/>
    </row>
    <row r="701" spans="2:9" ht="15.75" customHeight="1" x14ac:dyDescent="0.3">
      <c r="B701" s="429"/>
      <c r="C701" s="429"/>
      <c r="D701" s="429"/>
      <c r="E701" s="429"/>
      <c r="F701" s="429"/>
      <c r="G701" s="429"/>
      <c r="H701" s="429"/>
      <c r="I701" s="429"/>
    </row>
    <row r="702" spans="2:9" ht="15.75" customHeight="1" x14ac:dyDescent="0.3">
      <c r="B702" s="429"/>
      <c r="C702" s="429"/>
      <c r="D702" s="429"/>
      <c r="E702" s="429"/>
      <c r="F702" s="429"/>
      <c r="G702" s="429"/>
      <c r="H702" s="429"/>
      <c r="I702" s="429"/>
    </row>
    <row r="703" spans="2:9" ht="15.75" customHeight="1" x14ac:dyDescent="0.3">
      <c r="B703" s="429"/>
      <c r="C703" s="429"/>
      <c r="D703" s="429"/>
      <c r="E703" s="429"/>
      <c r="F703" s="429"/>
      <c r="G703" s="429"/>
      <c r="H703" s="429"/>
      <c r="I703" s="429"/>
    </row>
    <row r="704" spans="2:9" ht="15.75" customHeight="1" x14ac:dyDescent="0.3">
      <c r="B704" s="429"/>
      <c r="C704" s="429"/>
      <c r="D704" s="429"/>
      <c r="E704" s="429"/>
      <c r="F704" s="429"/>
      <c r="G704" s="429"/>
      <c r="H704" s="429"/>
      <c r="I704" s="429"/>
    </row>
    <row r="705" spans="2:9" ht="15.75" customHeight="1" x14ac:dyDescent="0.3">
      <c r="B705" s="429"/>
      <c r="C705" s="429"/>
      <c r="D705" s="429"/>
      <c r="E705" s="429"/>
      <c r="F705" s="429"/>
      <c r="G705" s="429"/>
      <c r="H705" s="429"/>
      <c r="I705" s="429"/>
    </row>
    <row r="706" spans="2:9" ht="15.75" customHeight="1" x14ac:dyDescent="0.3">
      <c r="B706" s="429"/>
      <c r="C706" s="429"/>
      <c r="D706" s="429"/>
      <c r="E706" s="429"/>
      <c r="F706" s="429"/>
      <c r="G706" s="429"/>
      <c r="H706" s="429"/>
      <c r="I706" s="429"/>
    </row>
    <row r="707" spans="2:9" ht="15.75" customHeight="1" x14ac:dyDescent="0.3">
      <c r="B707" s="429"/>
      <c r="C707" s="429"/>
      <c r="D707" s="429"/>
      <c r="E707" s="429"/>
      <c r="F707" s="429"/>
      <c r="G707" s="429"/>
      <c r="H707" s="429"/>
      <c r="I707" s="429"/>
    </row>
    <row r="708" spans="2:9" ht="15.75" customHeight="1" x14ac:dyDescent="0.3">
      <c r="B708" s="429"/>
      <c r="C708" s="429"/>
      <c r="D708" s="429"/>
      <c r="E708" s="429"/>
      <c r="F708" s="429"/>
      <c r="G708" s="429"/>
      <c r="H708" s="429"/>
      <c r="I708" s="429"/>
    </row>
    <row r="709" spans="2:9" ht="15.75" customHeight="1" x14ac:dyDescent="0.3">
      <c r="B709" s="429"/>
      <c r="C709" s="429"/>
      <c r="D709" s="429"/>
      <c r="E709" s="429"/>
      <c r="F709" s="429"/>
      <c r="G709" s="429"/>
      <c r="H709" s="429"/>
      <c r="I709" s="429"/>
    </row>
    <row r="710" spans="2:9" ht="15.75" customHeight="1" x14ac:dyDescent="0.3">
      <c r="B710" s="429"/>
      <c r="C710" s="429"/>
      <c r="D710" s="429"/>
      <c r="E710" s="429"/>
      <c r="F710" s="429"/>
      <c r="G710" s="429"/>
      <c r="H710" s="429"/>
      <c r="I710" s="429"/>
    </row>
    <row r="711" spans="2:9" ht="15.75" customHeight="1" x14ac:dyDescent="0.3">
      <c r="B711" s="429"/>
      <c r="C711" s="429"/>
      <c r="D711" s="429"/>
      <c r="E711" s="429"/>
      <c r="F711" s="429"/>
      <c r="G711" s="429"/>
      <c r="H711" s="429"/>
      <c r="I711" s="429"/>
    </row>
    <row r="712" spans="2:9" ht="15.75" customHeight="1" x14ac:dyDescent="0.3">
      <c r="B712" s="429"/>
      <c r="C712" s="429"/>
      <c r="D712" s="429"/>
      <c r="E712" s="429"/>
      <c r="F712" s="429"/>
      <c r="G712" s="429"/>
      <c r="H712" s="429"/>
      <c r="I712" s="429"/>
    </row>
    <row r="713" spans="2:9" ht="15.75" customHeight="1" x14ac:dyDescent="0.3">
      <c r="B713" s="429"/>
      <c r="C713" s="429"/>
      <c r="D713" s="429"/>
      <c r="E713" s="429"/>
      <c r="F713" s="429"/>
      <c r="G713" s="429"/>
      <c r="H713" s="429"/>
      <c r="I713" s="429"/>
    </row>
    <row r="714" spans="2:9" ht="15.75" customHeight="1" x14ac:dyDescent="0.3">
      <c r="B714" s="429"/>
      <c r="C714" s="429"/>
      <c r="D714" s="429"/>
      <c r="E714" s="429"/>
      <c r="F714" s="429"/>
      <c r="G714" s="429"/>
      <c r="H714" s="429"/>
      <c r="I714" s="429"/>
    </row>
    <row r="715" spans="2:9" ht="15.75" customHeight="1" x14ac:dyDescent="0.3">
      <c r="B715" s="429"/>
      <c r="C715" s="429"/>
      <c r="D715" s="429"/>
      <c r="E715" s="429"/>
      <c r="F715" s="429"/>
      <c r="G715" s="429"/>
      <c r="H715" s="429"/>
      <c r="I715" s="429"/>
    </row>
    <row r="716" spans="2:9" ht="15.75" customHeight="1" x14ac:dyDescent="0.3">
      <c r="B716" s="429"/>
      <c r="C716" s="429"/>
      <c r="D716" s="429"/>
      <c r="E716" s="429"/>
      <c r="F716" s="429"/>
      <c r="G716" s="429"/>
      <c r="H716" s="429"/>
      <c r="I716" s="429"/>
    </row>
    <row r="717" spans="2:9" ht="15.75" customHeight="1" x14ac:dyDescent="0.3">
      <c r="B717" s="429"/>
      <c r="C717" s="429"/>
      <c r="D717" s="429"/>
      <c r="E717" s="429"/>
      <c r="F717" s="429"/>
      <c r="G717" s="429"/>
      <c r="H717" s="429"/>
      <c r="I717" s="429"/>
    </row>
    <row r="718" spans="2:9" ht="15.75" customHeight="1" x14ac:dyDescent="0.3">
      <c r="B718" s="429"/>
      <c r="C718" s="429"/>
      <c r="D718" s="429"/>
      <c r="E718" s="429"/>
      <c r="F718" s="429"/>
      <c r="G718" s="429"/>
      <c r="H718" s="429"/>
      <c r="I718" s="429"/>
    </row>
    <row r="719" spans="2:9" ht="15.75" customHeight="1" x14ac:dyDescent="0.3">
      <c r="B719" s="429"/>
      <c r="C719" s="429"/>
      <c r="D719" s="429"/>
      <c r="E719" s="429"/>
      <c r="F719" s="429"/>
      <c r="G719" s="429"/>
      <c r="H719" s="429"/>
      <c r="I719" s="429"/>
    </row>
    <row r="720" spans="2:9" ht="15.75" customHeight="1" x14ac:dyDescent="0.3">
      <c r="B720" s="429"/>
      <c r="C720" s="429"/>
      <c r="D720" s="429"/>
      <c r="E720" s="429"/>
      <c r="F720" s="429"/>
      <c r="G720" s="429"/>
      <c r="H720" s="429"/>
      <c r="I720" s="429"/>
    </row>
    <row r="721" spans="2:9" ht="15.75" customHeight="1" x14ac:dyDescent="0.3">
      <c r="B721" s="429"/>
      <c r="C721" s="429"/>
      <c r="D721" s="429"/>
      <c r="E721" s="429"/>
      <c r="F721" s="429"/>
      <c r="G721" s="429"/>
      <c r="H721" s="429"/>
      <c r="I721" s="429"/>
    </row>
    <row r="722" spans="2:9" ht="15.75" customHeight="1" x14ac:dyDescent="0.3">
      <c r="B722" s="429"/>
      <c r="C722" s="429"/>
      <c r="D722" s="429"/>
      <c r="E722" s="429"/>
      <c r="F722" s="429"/>
      <c r="G722" s="429"/>
      <c r="H722" s="429"/>
      <c r="I722" s="429"/>
    </row>
    <row r="723" spans="2:9" ht="15.75" customHeight="1" x14ac:dyDescent="0.3">
      <c r="B723" s="429"/>
      <c r="C723" s="429"/>
      <c r="D723" s="429"/>
      <c r="E723" s="429"/>
      <c r="F723" s="429"/>
      <c r="G723" s="429"/>
      <c r="H723" s="429"/>
      <c r="I723" s="429"/>
    </row>
    <row r="724" spans="2:9" ht="15.75" customHeight="1" x14ac:dyDescent="0.3">
      <c r="B724" s="429"/>
      <c r="C724" s="429"/>
      <c r="D724" s="429"/>
      <c r="E724" s="429"/>
      <c r="F724" s="429"/>
      <c r="G724" s="429"/>
      <c r="H724" s="429"/>
      <c r="I724" s="429"/>
    </row>
    <row r="725" spans="2:9" ht="15.75" customHeight="1" x14ac:dyDescent="0.3">
      <c r="B725" s="429"/>
      <c r="C725" s="429"/>
      <c r="D725" s="429"/>
      <c r="E725" s="429"/>
      <c r="F725" s="429"/>
      <c r="G725" s="429"/>
      <c r="H725" s="429"/>
      <c r="I725" s="429"/>
    </row>
    <row r="726" spans="2:9" ht="15.75" customHeight="1" x14ac:dyDescent="0.3">
      <c r="B726" s="429"/>
      <c r="C726" s="429"/>
      <c r="D726" s="429"/>
      <c r="E726" s="429"/>
      <c r="F726" s="429"/>
      <c r="G726" s="429"/>
      <c r="H726" s="429"/>
      <c r="I726" s="429"/>
    </row>
    <row r="727" spans="2:9" ht="15.75" customHeight="1" x14ac:dyDescent="0.3">
      <c r="B727" s="429"/>
      <c r="C727" s="429"/>
      <c r="D727" s="429"/>
      <c r="E727" s="429"/>
      <c r="F727" s="429"/>
      <c r="G727" s="429"/>
      <c r="H727" s="429"/>
      <c r="I727" s="429"/>
    </row>
    <row r="728" spans="2:9" ht="15.75" customHeight="1" x14ac:dyDescent="0.3">
      <c r="B728" s="429"/>
      <c r="C728" s="429"/>
      <c r="D728" s="429"/>
      <c r="E728" s="429"/>
      <c r="F728" s="429"/>
      <c r="G728" s="429"/>
      <c r="H728" s="429"/>
      <c r="I728" s="429"/>
    </row>
    <row r="729" spans="2:9" ht="15.75" customHeight="1" x14ac:dyDescent="0.3">
      <c r="B729" s="429"/>
      <c r="C729" s="429"/>
      <c r="D729" s="429"/>
      <c r="E729" s="429"/>
      <c r="F729" s="429"/>
      <c r="G729" s="429"/>
      <c r="H729" s="429"/>
      <c r="I729" s="429"/>
    </row>
    <row r="730" spans="2:9" ht="15.75" customHeight="1" x14ac:dyDescent="0.3">
      <c r="B730" s="429"/>
      <c r="C730" s="429"/>
      <c r="D730" s="429"/>
      <c r="E730" s="429"/>
      <c r="F730" s="429"/>
      <c r="G730" s="429"/>
      <c r="H730" s="429"/>
      <c r="I730" s="429"/>
    </row>
    <row r="731" spans="2:9" ht="15.75" customHeight="1" x14ac:dyDescent="0.3">
      <c r="B731" s="429"/>
      <c r="C731" s="429"/>
      <c r="D731" s="429"/>
      <c r="E731" s="429"/>
      <c r="F731" s="429"/>
      <c r="G731" s="429"/>
      <c r="H731" s="429"/>
      <c r="I731" s="429"/>
    </row>
    <row r="732" spans="2:9" ht="15.75" customHeight="1" x14ac:dyDescent="0.3">
      <c r="B732" s="429"/>
      <c r="C732" s="429"/>
      <c r="D732" s="429"/>
      <c r="E732" s="429"/>
      <c r="F732" s="429"/>
      <c r="G732" s="429"/>
      <c r="H732" s="429"/>
      <c r="I732" s="429"/>
    </row>
    <row r="733" spans="2:9" ht="15.75" customHeight="1" x14ac:dyDescent="0.3">
      <c r="B733" s="429"/>
      <c r="C733" s="429"/>
      <c r="D733" s="429"/>
      <c r="E733" s="429"/>
      <c r="F733" s="429"/>
      <c r="G733" s="429"/>
      <c r="H733" s="429"/>
      <c r="I733" s="429"/>
    </row>
    <row r="734" spans="2:9" ht="15.75" customHeight="1" x14ac:dyDescent="0.3">
      <c r="B734" s="429"/>
      <c r="C734" s="429"/>
      <c r="D734" s="429"/>
      <c r="E734" s="429"/>
      <c r="F734" s="429"/>
      <c r="G734" s="429"/>
      <c r="H734" s="429"/>
      <c r="I734" s="429"/>
    </row>
    <row r="735" spans="2:9" ht="15.75" customHeight="1" x14ac:dyDescent="0.3">
      <c r="B735" s="429"/>
      <c r="C735" s="429"/>
      <c r="D735" s="429"/>
      <c r="E735" s="429"/>
      <c r="F735" s="429"/>
      <c r="G735" s="429"/>
      <c r="H735" s="429"/>
      <c r="I735" s="429"/>
    </row>
    <row r="736" spans="2:9" ht="15.75" customHeight="1" x14ac:dyDescent="0.3">
      <c r="B736" s="429"/>
      <c r="C736" s="429"/>
      <c r="D736" s="429"/>
      <c r="E736" s="429"/>
      <c r="F736" s="429"/>
      <c r="G736" s="429"/>
      <c r="H736" s="429"/>
      <c r="I736" s="429"/>
    </row>
    <row r="737" spans="2:9" ht="15.75" customHeight="1" x14ac:dyDescent="0.3">
      <c r="B737" s="429"/>
      <c r="C737" s="429"/>
      <c r="D737" s="429"/>
      <c r="E737" s="429"/>
      <c r="F737" s="429"/>
      <c r="G737" s="429"/>
      <c r="H737" s="429"/>
      <c r="I737" s="429"/>
    </row>
    <row r="738" spans="2:9" ht="15.75" customHeight="1" x14ac:dyDescent="0.3">
      <c r="B738" s="429"/>
      <c r="C738" s="429"/>
      <c r="D738" s="429"/>
      <c r="E738" s="429"/>
      <c r="F738" s="429"/>
      <c r="G738" s="429"/>
      <c r="H738" s="429"/>
      <c r="I738" s="429"/>
    </row>
    <row r="739" spans="2:9" ht="15.75" customHeight="1" x14ac:dyDescent="0.3">
      <c r="B739" s="429"/>
      <c r="C739" s="429"/>
      <c r="D739" s="429"/>
      <c r="E739" s="429"/>
      <c r="F739" s="429"/>
      <c r="G739" s="429"/>
      <c r="H739" s="429"/>
      <c r="I739" s="429"/>
    </row>
    <row r="740" spans="2:9" ht="15.75" customHeight="1" x14ac:dyDescent="0.3">
      <c r="B740" s="429"/>
      <c r="C740" s="429"/>
      <c r="D740" s="429"/>
      <c r="E740" s="429"/>
      <c r="F740" s="429"/>
      <c r="G740" s="429"/>
      <c r="H740" s="429"/>
      <c r="I740" s="429"/>
    </row>
    <row r="741" spans="2:9" ht="15.75" customHeight="1" x14ac:dyDescent="0.3">
      <c r="B741" s="429"/>
      <c r="C741" s="429"/>
      <c r="D741" s="429"/>
      <c r="E741" s="429"/>
      <c r="F741" s="429"/>
      <c r="G741" s="429"/>
      <c r="H741" s="429"/>
      <c r="I741" s="429"/>
    </row>
    <row r="742" spans="2:9" ht="15.75" customHeight="1" x14ac:dyDescent="0.3">
      <c r="B742" s="429"/>
      <c r="C742" s="429"/>
      <c r="D742" s="429"/>
      <c r="E742" s="429"/>
      <c r="F742" s="429"/>
      <c r="G742" s="429"/>
      <c r="H742" s="429"/>
      <c r="I742" s="429"/>
    </row>
    <row r="743" spans="2:9" ht="15.75" customHeight="1" x14ac:dyDescent="0.3">
      <c r="B743" s="429"/>
      <c r="C743" s="429"/>
      <c r="D743" s="429"/>
      <c r="E743" s="429"/>
      <c r="F743" s="429"/>
      <c r="G743" s="429"/>
      <c r="H743" s="429"/>
      <c r="I743" s="429"/>
    </row>
    <row r="744" spans="2:9" ht="15.75" customHeight="1" x14ac:dyDescent="0.3">
      <c r="B744" s="429"/>
      <c r="C744" s="429"/>
      <c r="D744" s="429"/>
      <c r="E744" s="429"/>
      <c r="F744" s="429"/>
      <c r="G744" s="429"/>
      <c r="H744" s="429"/>
      <c r="I744" s="429"/>
    </row>
    <row r="745" spans="2:9" ht="15.75" customHeight="1" x14ac:dyDescent="0.3">
      <c r="B745" s="429"/>
      <c r="C745" s="429"/>
      <c r="D745" s="429"/>
      <c r="E745" s="429"/>
      <c r="F745" s="429"/>
      <c r="G745" s="429"/>
      <c r="H745" s="429"/>
      <c r="I745" s="429"/>
    </row>
    <row r="746" spans="2:9" ht="15.75" customHeight="1" x14ac:dyDescent="0.3">
      <c r="B746" s="429"/>
      <c r="C746" s="429"/>
      <c r="D746" s="429"/>
      <c r="E746" s="429"/>
      <c r="F746" s="429"/>
      <c r="G746" s="429"/>
      <c r="H746" s="429"/>
      <c r="I746" s="429"/>
    </row>
    <row r="747" spans="2:9" ht="15.75" customHeight="1" x14ac:dyDescent="0.3">
      <c r="B747" s="429"/>
      <c r="C747" s="429"/>
      <c r="D747" s="429"/>
      <c r="E747" s="429"/>
      <c r="F747" s="429"/>
      <c r="G747" s="429"/>
      <c r="H747" s="429"/>
      <c r="I747" s="429"/>
    </row>
    <row r="748" spans="2:9" ht="15.75" customHeight="1" x14ac:dyDescent="0.3">
      <c r="B748" s="429"/>
      <c r="C748" s="429"/>
      <c r="D748" s="429"/>
      <c r="E748" s="429"/>
      <c r="F748" s="429"/>
      <c r="G748" s="429"/>
      <c r="H748" s="429"/>
      <c r="I748" s="429"/>
    </row>
    <row r="749" spans="2:9" ht="15.75" customHeight="1" x14ac:dyDescent="0.3">
      <c r="B749" s="429"/>
      <c r="C749" s="429"/>
      <c r="D749" s="429"/>
      <c r="E749" s="429"/>
      <c r="F749" s="429"/>
      <c r="G749" s="429"/>
      <c r="H749" s="429"/>
      <c r="I749" s="429"/>
    </row>
    <row r="750" spans="2:9" ht="15.75" customHeight="1" x14ac:dyDescent="0.3">
      <c r="B750" s="429"/>
      <c r="C750" s="429"/>
      <c r="D750" s="429"/>
      <c r="E750" s="429"/>
      <c r="F750" s="429"/>
      <c r="G750" s="429"/>
      <c r="H750" s="429"/>
      <c r="I750" s="429"/>
    </row>
    <row r="751" spans="2:9" ht="15.75" customHeight="1" x14ac:dyDescent="0.3">
      <c r="B751" s="429"/>
      <c r="C751" s="429"/>
      <c r="D751" s="429"/>
      <c r="E751" s="429"/>
      <c r="F751" s="429"/>
      <c r="G751" s="429"/>
      <c r="H751" s="429"/>
      <c r="I751" s="429"/>
    </row>
    <row r="752" spans="2:9" ht="15.75" customHeight="1" x14ac:dyDescent="0.3">
      <c r="B752" s="429"/>
      <c r="C752" s="429"/>
      <c r="D752" s="429"/>
      <c r="E752" s="429"/>
      <c r="F752" s="429"/>
      <c r="G752" s="429"/>
      <c r="H752" s="429"/>
      <c r="I752" s="429"/>
    </row>
    <row r="753" spans="2:9" ht="15.75" customHeight="1" x14ac:dyDescent="0.3">
      <c r="B753" s="429"/>
      <c r="C753" s="429"/>
      <c r="D753" s="429"/>
      <c r="E753" s="429"/>
      <c r="F753" s="429"/>
      <c r="G753" s="429"/>
      <c r="H753" s="429"/>
      <c r="I753" s="429"/>
    </row>
    <row r="754" spans="2:9" ht="15.75" customHeight="1" x14ac:dyDescent="0.3">
      <c r="B754" s="429"/>
      <c r="C754" s="429"/>
      <c r="D754" s="429"/>
      <c r="E754" s="429"/>
      <c r="F754" s="429"/>
      <c r="G754" s="429"/>
      <c r="H754" s="429"/>
      <c r="I754" s="429"/>
    </row>
    <row r="755" spans="2:9" ht="15.75" customHeight="1" x14ac:dyDescent="0.3">
      <c r="B755" s="429"/>
      <c r="C755" s="429"/>
      <c r="D755" s="429"/>
      <c r="E755" s="429"/>
      <c r="F755" s="429"/>
      <c r="G755" s="429"/>
      <c r="H755" s="429"/>
      <c r="I755" s="429"/>
    </row>
    <row r="756" spans="2:9" ht="15.75" customHeight="1" x14ac:dyDescent="0.3">
      <c r="B756" s="429"/>
      <c r="C756" s="429"/>
      <c r="D756" s="429"/>
      <c r="E756" s="429"/>
      <c r="F756" s="429"/>
      <c r="G756" s="429"/>
      <c r="H756" s="429"/>
      <c r="I756" s="429"/>
    </row>
    <row r="757" spans="2:9" ht="15.75" customHeight="1" x14ac:dyDescent="0.3">
      <c r="B757" s="429"/>
      <c r="C757" s="429"/>
      <c r="D757" s="429"/>
      <c r="E757" s="429"/>
      <c r="F757" s="429"/>
      <c r="G757" s="429"/>
      <c r="H757" s="429"/>
      <c r="I757" s="429"/>
    </row>
    <row r="758" spans="2:9" ht="15.75" customHeight="1" x14ac:dyDescent="0.3">
      <c r="B758" s="429"/>
      <c r="C758" s="429"/>
      <c r="D758" s="429"/>
      <c r="E758" s="429"/>
      <c r="F758" s="429"/>
      <c r="G758" s="429"/>
      <c r="H758" s="429"/>
      <c r="I758" s="429"/>
    </row>
    <row r="759" spans="2:9" ht="15.75" customHeight="1" x14ac:dyDescent="0.3">
      <c r="B759" s="429"/>
      <c r="C759" s="429"/>
      <c r="D759" s="429"/>
      <c r="E759" s="429"/>
      <c r="F759" s="429"/>
      <c r="G759" s="429"/>
      <c r="H759" s="429"/>
      <c r="I759" s="429"/>
    </row>
    <row r="760" spans="2:9" ht="15.75" customHeight="1" x14ac:dyDescent="0.3">
      <c r="B760" s="429"/>
      <c r="C760" s="429"/>
      <c r="D760" s="429"/>
      <c r="E760" s="429"/>
      <c r="F760" s="429"/>
      <c r="G760" s="429"/>
      <c r="H760" s="429"/>
      <c r="I760" s="429"/>
    </row>
    <row r="761" spans="2:9" ht="15.75" customHeight="1" x14ac:dyDescent="0.3">
      <c r="B761" s="429"/>
      <c r="C761" s="429"/>
      <c r="D761" s="429"/>
      <c r="E761" s="429"/>
      <c r="F761" s="429"/>
      <c r="G761" s="429"/>
      <c r="H761" s="429"/>
      <c r="I761" s="429"/>
    </row>
    <row r="762" spans="2:9" ht="15.75" customHeight="1" x14ac:dyDescent="0.3">
      <c r="B762" s="429"/>
      <c r="C762" s="429"/>
      <c r="D762" s="429"/>
      <c r="E762" s="429"/>
      <c r="F762" s="429"/>
      <c r="G762" s="429"/>
      <c r="H762" s="429"/>
      <c r="I762" s="429"/>
    </row>
    <row r="763" spans="2:9" ht="15.75" customHeight="1" x14ac:dyDescent="0.3">
      <c r="B763" s="429"/>
      <c r="C763" s="429"/>
      <c r="D763" s="429"/>
      <c r="E763" s="429"/>
      <c r="F763" s="429"/>
      <c r="G763" s="429"/>
      <c r="H763" s="429"/>
      <c r="I763" s="429"/>
    </row>
    <row r="764" spans="2:9" ht="15.75" customHeight="1" x14ac:dyDescent="0.3">
      <c r="B764" s="429"/>
      <c r="C764" s="429"/>
      <c r="D764" s="429"/>
      <c r="E764" s="429"/>
      <c r="F764" s="429"/>
      <c r="G764" s="429"/>
      <c r="H764" s="429"/>
      <c r="I764" s="429"/>
    </row>
    <row r="765" spans="2:9" ht="15.75" customHeight="1" x14ac:dyDescent="0.3">
      <c r="B765" s="429"/>
      <c r="C765" s="429"/>
      <c r="D765" s="429"/>
      <c r="E765" s="429"/>
      <c r="F765" s="429"/>
      <c r="G765" s="429"/>
      <c r="H765" s="429"/>
      <c r="I765" s="429"/>
    </row>
    <row r="766" spans="2:9" ht="15.75" customHeight="1" x14ac:dyDescent="0.3">
      <c r="B766" s="429"/>
      <c r="C766" s="429"/>
      <c r="D766" s="429"/>
      <c r="E766" s="429"/>
      <c r="F766" s="429"/>
      <c r="G766" s="429"/>
      <c r="H766" s="429"/>
      <c r="I766" s="429"/>
    </row>
    <row r="767" spans="2:9" ht="15.75" customHeight="1" x14ac:dyDescent="0.3">
      <c r="B767" s="429"/>
      <c r="C767" s="429"/>
      <c r="D767" s="429"/>
      <c r="E767" s="429"/>
      <c r="F767" s="429"/>
      <c r="G767" s="429"/>
      <c r="H767" s="429"/>
      <c r="I767" s="429"/>
    </row>
    <row r="768" spans="2:9" ht="15.75" customHeight="1" x14ac:dyDescent="0.3">
      <c r="B768" s="429"/>
      <c r="C768" s="429"/>
      <c r="D768" s="429"/>
      <c r="E768" s="429"/>
      <c r="F768" s="429"/>
      <c r="G768" s="429"/>
      <c r="H768" s="429"/>
      <c r="I768" s="429"/>
    </row>
    <row r="769" spans="2:9" ht="15.75" customHeight="1" x14ac:dyDescent="0.3">
      <c r="B769" s="429"/>
      <c r="C769" s="429"/>
      <c r="D769" s="429"/>
      <c r="E769" s="429"/>
      <c r="F769" s="429"/>
      <c r="G769" s="429"/>
      <c r="H769" s="429"/>
      <c r="I769" s="429"/>
    </row>
    <row r="770" spans="2:9" ht="15.75" customHeight="1" x14ac:dyDescent="0.3">
      <c r="B770" s="429"/>
      <c r="C770" s="429"/>
      <c r="D770" s="429"/>
      <c r="E770" s="429"/>
      <c r="F770" s="429"/>
      <c r="G770" s="429"/>
      <c r="H770" s="429"/>
      <c r="I770" s="429"/>
    </row>
    <row r="771" spans="2:9" ht="15.75" customHeight="1" x14ac:dyDescent="0.3">
      <c r="B771" s="429"/>
      <c r="C771" s="429"/>
      <c r="D771" s="429"/>
      <c r="E771" s="429"/>
      <c r="F771" s="429"/>
      <c r="G771" s="429"/>
      <c r="H771" s="429"/>
      <c r="I771" s="429"/>
    </row>
    <row r="772" spans="2:9" ht="15.75" customHeight="1" x14ac:dyDescent="0.3">
      <c r="B772" s="429"/>
      <c r="C772" s="429"/>
      <c r="D772" s="429"/>
      <c r="E772" s="429"/>
      <c r="F772" s="429"/>
      <c r="G772" s="429"/>
      <c r="H772" s="429"/>
      <c r="I772" s="429"/>
    </row>
    <row r="773" spans="2:9" ht="15.75" customHeight="1" x14ac:dyDescent="0.3">
      <c r="B773" s="429"/>
      <c r="C773" s="429"/>
      <c r="D773" s="429"/>
      <c r="E773" s="429"/>
      <c r="F773" s="429"/>
      <c r="G773" s="429"/>
      <c r="H773" s="429"/>
      <c r="I773" s="429"/>
    </row>
    <row r="774" spans="2:9" ht="15.75" customHeight="1" x14ac:dyDescent="0.3">
      <c r="B774" s="429"/>
      <c r="C774" s="429"/>
      <c r="D774" s="429"/>
      <c r="E774" s="429"/>
      <c r="F774" s="429"/>
      <c r="G774" s="429"/>
      <c r="H774" s="429"/>
      <c r="I774" s="429"/>
    </row>
    <row r="775" spans="2:9" ht="15.75" customHeight="1" x14ac:dyDescent="0.3">
      <c r="B775" s="429"/>
      <c r="C775" s="429"/>
      <c r="D775" s="429"/>
      <c r="E775" s="429"/>
      <c r="F775" s="429"/>
      <c r="G775" s="429"/>
      <c r="H775" s="429"/>
      <c r="I775" s="429"/>
    </row>
    <row r="776" spans="2:9" ht="15.75" customHeight="1" x14ac:dyDescent="0.3">
      <c r="B776" s="429"/>
      <c r="C776" s="429"/>
      <c r="D776" s="429"/>
      <c r="E776" s="429"/>
      <c r="F776" s="429"/>
      <c r="G776" s="429"/>
      <c r="H776" s="429"/>
      <c r="I776" s="429"/>
    </row>
    <row r="777" spans="2:9" ht="15.75" customHeight="1" x14ac:dyDescent="0.3">
      <c r="B777" s="429"/>
      <c r="C777" s="429"/>
      <c r="D777" s="429"/>
      <c r="E777" s="429"/>
      <c r="F777" s="429"/>
      <c r="G777" s="429"/>
      <c r="H777" s="429"/>
      <c r="I777" s="429"/>
    </row>
    <row r="778" spans="2:9" ht="15.75" customHeight="1" x14ac:dyDescent="0.3">
      <c r="B778" s="429"/>
      <c r="C778" s="429"/>
      <c r="D778" s="429"/>
      <c r="E778" s="429"/>
      <c r="F778" s="429"/>
      <c r="G778" s="429"/>
      <c r="H778" s="429"/>
      <c r="I778" s="429"/>
    </row>
    <row r="779" spans="2:9" ht="15.75" customHeight="1" x14ac:dyDescent="0.3">
      <c r="B779" s="429"/>
      <c r="C779" s="429"/>
      <c r="D779" s="429"/>
      <c r="E779" s="429"/>
      <c r="F779" s="429"/>
      <c r="G779" s="429"/>
      <c r="H779" s="429"/>
      <c r="I779" s="429"/>
    </row>
    <row r="780" spans="2:9" ht="15.75" customHeight="1" x14ac:dyDescent="0.3">
      <c r="B780" s="429"/>
      <c r="C780" s="429"/>
      <c r="D780" s="429"/>
      <c r="E780" s="429"/>
      <c r="F780" s="429"/>
      <c r="G780" s="429"/>
      <c r="H780" s="429"/>
      <c r="I780" s="429"/>
    </row>
    <row r="781" spans="2:9" ht="15.75" customHeight="1" x14ac:dyDescent="0.3">
      <c r="B781" s="429"/>
      <c r="C781" s="429"/>
      <c r="D781" s="429"/>
      <c r="E781" s="429"/>
      <c r="F781" s="429"/>
      <c r="G781" s="429"/>
      <c r="H781" s="429"/>
      <c r="I781" s="429"/>
    </row>
    <row r="782" spans="2:9" ht="15.75" customHeight="1" x14ac:dyDescent="0.3">
      <c r="B782" s="429"/>
      <c r="C782" s="429"/>
      <c r="D782" s="429"/>
      <c r="E782" s="429"/>
      <c r="F782" s="429"/>
      <c r="G782" s="429"/>
      <c r="H782" s="429"/>
      <c r="I782" s="429"/>
    </row>
    <row r="783" spans="2:9" ht="15.75" customHeight="1" x14ac:dyDescent="0.3">
      <c r="B783" s="429"/>
      <c r="C783" s="429"/>
      <c r="D783" s="429"/>
      <c r="E783" s="429"/>
      <c r="F783" s="429"/>
      <c r="G783" s="429"/>
      <c r="H783" s="429"/>
      <c r="I783" s="429"/>
    </row>
    <row r="784" spans="2:9" ht="15.75" customHeight="1" x14ac:dyDescent="0.3">
      <c r="B784" s="429"/>
      <c r="C784" s="429"/>
      <c r="D784" s="429"/>
      <c r="E784" s="429"/>
      <c r="F784" s="429"/>
      <c r="G784" s="429"/>
      <c r="H784" s="429"/>
      <c r="I784" s="429"/>
    </row>
    <row r="785" spans="2:9" ht="15.75" customHeight="1" x14ac:dyDescent="0.3">
      <c r="B785" s="429"/>
      <c r="C785" s="429"/>
      <c r="D785" s="429"/>
      <c r="E785" s="429"/>
      <c r="F785" s="429"/>
      <c r="G785" s="429"/>
      <c r="H785" s="429"/>
      <c r="I785" s="429"/>
    </row>
    <row r="786" spans="2:9" ht="15.75" customHeight="1" x14ac:dyDescent="0.3">
      <c r="B786" s="429"/>
      <c r="C786" s="429"/>
      <c r="D786" s="429"/>
      <c r="E786" s="429"/>
      <c r="F786" s="429"/>
      <c r="G786" s="429"/>
      <c r="H786" s="429"/>
      <c r="I786" s="429"/>
    </row>
    <row r="787" spans="2:9" ht="15.75" customHeight="1" x14ac:dyDescent="0.3">
      <c r="B787" s="429"/>
      <c r="C787" s="429"/>
      <c r="D787" s="429"/>
      <c r="E787" s="429"/>
      <c r="F787" s="429"/>
      <c r="G787" s="429"/>
      <c r="H787" s="429"/>
      <c r="I787" s="429"/>
    </row>
    <row r="788" spans="2:9" ht="15.75" customHeight="1" x14ac:dyDescent="0.3">
      <c r="B788" s="429"/>
      <c r="C788" s="429"/>
      <c r="D788" s="429"/>
      <c r="E788" s="429"/>
      <c r="F788" s="429"/>
      <c r="G788" s="429"/>
      <c r="H788" s="429"/>
      <c r="I788" s="429"/>
    </row>
    <row r="789" spans="2:9" ht="15.75" customHeight="1" x14ac:dyDescent="0.3">
      <c r="B789" s="429"/>
      <c r="C789" s="429"/>
      <c r="D789" s="429"/>
      <c r="E789" s="429"/>
      <c r="F789" s="429"/>
      <c r="G789" s="429"/>
      <c r="H789" s="429"/>
      <c r="I789" s="429"/>
    </row>
    <row r="790" spans="2:9" ht="15.75" customHeight="1" x14ac:dyDescent="0.3">
      <c r="B790" s="429"/>
      <c r="C790" s="429"/>
      <c r="D790" s="429"/>
      <c r="E790" s="429"/>
      <c r="F790" s="429"/>
      <c r="G790" s="429"/>
      <c r="H790" s="429"/>
      <c r="I790" s="429"/>
    </row>
    <row r="791" spans="2:9" ht="15.75" customHeight="1" x14ac:dyDescent="0.3">
      <c r="B791" s="429"/>
      <c r="C791" s="429"/>
      <c r="D791" s="429"/>
      <c r="E791" s="429"/>
      <c r="F791" s="429"/>
      <c r="G791" s="429"/>
      <c r="H791" s="429"/>
      <c r="I791" s="429"/>
    </row>
    <row r="792" spans="2:9" ht="15.75" customHeight="1" x14ac:dyDescent="0.3">
      <c r="B792" s="429"/>
      <c r="C792" s="429"/>
      <c r="D792" s="429"/>
      <c r="E792" s="429"/>
      <c r="F792" s="429"/>
      <c r="G792" s="429"/>
      <c r="H792" s="429"/>
      <c r="I792" s="429"/>
    </row>
    <row r="793" spans="2:9" ht="15.75" customHeight="1" x14ac:dyDescent="0.3">
      <c r="B793" s="429"/>
      <c r="C793" s="429"/>
      <c r="D793" s="429"/>
      <c r="E793" s="429"/>
      <c r="F793" s="429"/>
      <c r="G793" s="429"/>
      <c r="H793" s="429"/>
      <c r="I793" s="429"/>
    </row>
    <row r="794" spans="2:9" ht="15.75" customHeight="1" x14ac:dyDescent="0.3">
      <c r="B794" s="429"/>
      <c r="C794" s="429"/>
      <c r="D794" s="429"/>
      <c r="E794" s="429"/>
      <c r="F794" s="429"/>
      <c r="G794" s="429"/>
      <c r="H794" s="429"/>
      <c r="I794" s="429"/>
    </row>
    <row r="795" spans="2:9" ht="15.75" customHeight="1" x14ac:dyDescent="0.3">
      <c r="B795" s="429"/>
      <c r="C795" s="429"/>
      <c r="D795" s="429"/>
      <c r="E795" s="429"/>
      <c r="F795" s="429"/>
      <c r="G795" s="429"/>
      <c r="H795" s="429"/>
      <c r="I795" s="429"/>
    </row>
    <row r="796" spans="2:9" ht="15.75" customHeight="1" x14ac:dyDescent="0.3">
      <c r="B796" s="429"/>
      <c r="C796" s="429"/>
      <c r="D796" s="429"/>
      <c r="E796" s="429"/>
      <c r="F796" s="429"/>
      <c r="G796" s="429"/>
      <c r="H796" s="429"/>
      <c r="I796" s="429"/>
    </row>
    <row r="797" spans="2:9" ht="15.75" customHeight="1" x14ac:dyDescent="0.3">
      <c r="B797" s="429"/>
      <c r="C797" s="429"/>
      <c r="D797" s="429"/>
      <c r="E797" s="429"/>
      <c r="F797" s="429"/>
      <c r="G797" s="429"/>
      <c r="H797" s="429"/>
      <c r="I797" s="429"/>
    </row>
    <row r="798" spans="2:9" ht="15.75" customHeight="1" x14ac:dyDescent="0.3">
      <c r="B798" s="429"/>
      <c r="C798" s="429"/>
      <c r="D798" s="429"/>
      <c r="E798" s="429"/>
      <c r="F798" s="429"/>
      <c r="G798" s="429"/>
      <c r="H798" s="429"/>
      <c r="I798" s="429"/>
    </row>
    <row r="799" spans="2:9" ht="15.75" customHeight="1" x14ac:dyDescent="0.3">
      <c r="B799" s="429"/>
      <c r="C799" s="429"/>
      <c r="D799" s="429"/>
      <c r="E799" s="429"/>
      <c r="F799" s="429"/>
      <c r="G799" s="429"/>
      <c r="H799" s="429"/>
      <c r="I799" s="429"/>
    </row>
    <row r="800" spans="2:9" ht="15.75" customHeight="1" x14ac:dyDescent="0.3">
      <c r="B800" s="429"/>
      <c r="C800" s="429"/>
      <c r="D800" s="429"/>
      <c r="E800" s="429"/>
      <c r="F800" s="429"/>
      <c r="G800" s="429"/>
      <c r="H800" s="429"/>
      <c r="I800" s="429"/>
    </row>
    <row r="801" spans="2:9" ht="15.75" customHeight="1" x14ac:dyDescent="0.3">
      <c r="B801" s="429"/>
      <c r="C801" s="429"/>
      <c r="D801" s="429"/>
      <c r="E801" s="429"/>
      <c r="F801" s="429"/>
      <c r="G801" s="429"/>
      <c r="H801" s="429"/>
      <c r="I801" s="429"/>
    </row>
    <row r="802" spans="2:9" ht="15.75" customHeight="1" x14ac:dyDescent="0.3">
      <c r="B802" s="429"/>
      <c r="C802" s="429"/>
      <c r="D802" s="429"/>
      <c r="E802" s="429"/>
      <c r="F802" s="429"/>
      <c r="G802" s="429"/>
      <c r="H802" s="429"/>
      <c r="I802" s="429"/>
    </row>
    <row r="803" spans="2:9" ht="15.75" customHeight="1" x14ac:dyDescent="0.3">
      <c r="B803" s="429"/>
      <c r="C803" s="429"/>
      <c r="D803" s="429"/>
      <c r="E803" s="429"/>
      <c r="F803" s="429"/>
      <c r="G803" s="429"/>
      <c r="H803" s="429"/>
      <c r="I803" s="429"/>
    </row>
    <row r="804" spans="2:9" ht="15.75" customHeight="1" x14ac:dyDescent="0.3">
      <c r="B804" s="429"/>
      <c r="C804" s="429"/>
      <c r="D804" s="429"/>
      <c r="E804" s="429"/>
      <c r="F804" s="429"/>
      <c r="G804" s="429"/>
      <c r="H804" s="429"/>
      <c r="I804" s="429"/>
    </row>
    <row r="805" spans="2:9" ht="15.75" customHeight="1" x14ac:dyDescent="0.3">
      <c r="B805" s="429"/>
      <c r="C805" s="429"/>
      <c r="D805" s="429"/>
      <c r="E805" s="429"/>
      <c r="F805" s="429"/>
      <c r="G805" s="429"/>
      <c r="H805" s="429"/>
      <c r="I805" s="429"/>
    </row>
    <row r="806" spans="2:9" ht="15.75" customHeight="1" x14ac:dyDescent="0.3">
      <c r="B806" s="429"/>
      <c r="C806" s="429"/>
      <c r="D806" s="429"/>
      <c r="E806" s="429"/>
      <c r="F806" s="429"/>
      <c r="G806" s="429"/>
      <c r="H806" s="429"/>
      <c r="I806" s="429"/>
    </row>
    <row r="807" spans="2:9" ht="15.75" customHeight="1" x14ac:dyDescent="0.3">
      <c r="B807" s="429"/>
      <c r="C807" s="429"/>
      <c r="D807" s="429"/>
      <c r="E807" s="429"/>
      <c r="F807" s="429"/>
      <c r="G807" s="429"/>
      <c r="H807" s="429"/>
      <c r="I807" s="429"/>
    </row>
    <row r="808" spans="2:9" ht="15.75" customHeight="1" x14ac:dyDescent="0.3">
      <c r="B808" s="429"/>
      <c r="C808" s="429"/>
      <c r="D808" s="429"/>
      <c r="E808" s="429"/>
      <c r="F808" s="429"/>
      <c r="G808" s="429"/>
      <c r="H808" s="429"/>
      <c r="I808" s="429"/>
    </row>
    <row r="809" spans="2:9" ht="15.75" customHeight="1" x14ac:dyDescent="0.3">
      <c r="B809" s="429"/>
      <c r="C809" s="429"/>
      <c r="D809" s="429"/>
      <c r="E809" s="429"/>
      <c r="F809" s="429"/>
      <c r="G809" s="429"/>
      <c r="H809" s="429"/>
      <c r="I809" s="429"/>
    </row>
    <row r="810" spans="2:9" ht="15.75" customHeight="1" x14ac:dyDescent="0.3">
      <c r="B810" s="429"/>
      <c r="C810" s="429"/>
      <c r="D810" s="429"/>
      <c r="E810" s="429"/>
      <c r="F810" s="429"/>
      <c r="G810" s="429"/>
      <c r="H810" s="429"/>
      <c r="I810" s="429"/>
    </row>
    <row r="811" spans="2:9" ht="15.75" customHeight="1" x14ac:dyDescent="0.3">
      <c r="B811" s="429"/>
      <c r="C811" s="429"/>
      <c r="D811" s="429"/>
      <c r="E811" s="429"/>
      <c r="F811" s="429"/>
      <c r="G811" s="429"/>
      <c r="H811" s="429"/>
      <c r="I811" s="429"/>
    </row>
    <row r="812" spans="2:9" ht="15.75" customHeight="1" x14ac:dyDescent="0.3">
      <c r="B812" s="429"/>
      <c r="C812" s="429"/>
      <c r="D812" s="429"/>
      <c r="E812" s="429"/>
      <c r="F812" s="429"/>
      <c r="G812" s="429"/>
      <c r="H812" s="429"/>
      <c r="I812" s="429"/>
    </row>
    <row r="813" spans="2:9" ht="15.75" customHeight="1" x14ac:dyDescent="0.3">
      <c r="B813" s="429"/>
      <c r="C813" s="429"/>
      <c r="D813" s="429"/>
      <c r="E813" s="429"/>
      <c r="F813" s="429"/>
      <c r="G813" s="429"/>
      <c r="H813" s="429"/>
      <c r="I813" s="429"/>
    </row>
    <row r="814" spans="2:9" ht="15.75" customHeight="1" x14ac:dyDescent="0.3">
      <c r="B814" s="429"/>
      <c r="C814" s="429"/>
      <c r="D814" s="429"/>
      <c r="E814" s="429"/>
      <c r="F814" s="429"/>
      <c r="G814" s="429"/>
      <c r="H814" s="429"/>
      <c r="I814" s="429"/>
    </row>
    <row r="815" spans="2:9" ht="15.75" customHeight="1" x14ac:dyDescent="0.3">
      <c r="B815" s="429"/>
      <c r="C815" s="429"/>
      <c r="D815" s="429"/>
      <c r="E815" s="429"/>
      <c r="F815" s="429"/>
      <c r="G815" s="429"/>
      <c r="H815" s="429"/>
      <c r="I815" s="429"/>
    </row>
    <row r="816" spans="2:9" ht="15.75" customHeight="1" x14ac:dyDescent="0.3">
      <c r="B816" s="429"/>
      <c r="C816" s="429"/>
      <c r="D816" s="429"/>
      <c r="E816" s="429"/>
      <c r="F816" s="429"/>
      <c r="G816" s="429"/>
      <c r="H816" s="429"/>
      <c r="I816" s="429"/>
    </row>
    <row r="817" spans="2:9" ht="15.75" customHeight="1" x14ac:dyDescent="0.3">
      <c r="B817" s="429"/>
      <c r="C817" s="429"/>
      <c r="D817" s="429"/>
      <c r="E817" s="429"/>
      <c r="F817" s="429"/>
      <c r="G817" s="429"/>
      <c r="H817" s="429"/>
      <c r="I817" s="429"/>
    </row>
    <row r="818" spans="2:9" ht="15.75" customHeight="1" x14ac:dyDescent="0.3">
      <c r="B818" s="429"/>
      <c r="C818" s="429"/>
      <c r="D818" s="429"/>
      <c r="E818" s="429"/>
      <c r="F818" s="429"/>
      <c r="G818" s="429"/>
      <c r="H818" s="429"/>
      <c r="I818" s="429"/>
    </row>
    <row r="819" spans="2:9" ht="15.75" customHeight="1" x14ac:dyDescent="0.3">
      <c r="B819" s="429"/>
      <c r="C819" s="429"/>
      <c r="D819" s="429"/>
      <c r="E819" s="429"/>
      <c r="F819" s="429"/>
      <c r="G819" s="429"/>
      <c r="H819" s="429"/>
      <c r="I819" s="429"/>
    </row>
    <row r="820" spans="2:9" ht="15.75" customHeight="1" x14ac:dyDescent="0.3">
      <c r="B820" s="429"/>
      <c r="C820" s="429"/>
      <c r="D820" s="429"/>
      <c r="E820" s="429"/>
      <c r="F820" s="429"/>
      <c r="G820" s="429"/>
      <c r="H820" s="429"/>
      <c r="I820" s="429"/>
    </row>
    <row r="821" spans="2:9" ht="15.75" customHeight="1" x14ac:dyDescent="0.3">
      <c r="B821" s="429"/>
      <c r="C821" s="429"/>
      <c r="D821" s="429"/>
      <c r="E821" s="429"/>
      <c r="F821" s="429"/>
      <c r="G821" s="429"/>
      <c r="H821" s="429"/>
      <c r="I821" s="429"/>
    </row>
    <row r="822" spans="2:9" ht="15.75" customHeight="1" x14ac:dyDescent="0.3">
      <c r="B822" s="429"/>
      <c r="C822" s="429"/>
      <c r="D822" s="429"/>
      <c r="E822" s="429"/>
      <c r="F822" s="429"/>
      <c r="G822" s="429"/>
      <c r="H822" s="429"/>
      <c r="I822" s="429"/>
    </row>
    <row r="823" spans="2:9" ht="15.75" customHeight="1" x14ac:dyDescent="0.3">
      <c r="B823" s="429"/>
      <c r="C823" s="429"/>
      <c r="D823" s="429"/>
      <c r="E823" s="429"/>
      <c r="F823" s="429"/>
      <c r="G823" s="429"/>
      <c r="H823" s="429"/>
      <c r="I823" s="429"/>
    </row>
    <row r="824" spans="2:9" ht="15.75" customHeight="1" x14ac:dyDescent="0.3">
      <c r="B824" s="429"/>
      <c r="C824" s="429"/>
      <c r="D824" s="429"/>
      <c r="E824" s="429"/>
      <c r="F824" s="429"/>
      <c r="G824" s="429"/>
      <c r="H824" s="429"/>
      <c r="I824" s="429"/>
    </row>
    <row r="825" spans="2:9" ht="15.75" customHeight="1" x14ac:dyDescent="0.3">
      <c r="B825" s="429"/>
      <c r="C825" s="429"/>
      <c r="D825" s="429"/>
      <c r="E825" s="429"/>
      <c r="F825" s="429"/>
      <c r="G825" s="429"/>
      <c r="H825" s="429"/>
      <c r="I825" s="429"/>
    </row>
    <row r="826" spans="2:9" ht="15.75" customHeight="1" x14ac:dyDescent="0.3">
      <c r="B826" s="429"/>
      <c r="C826" s="429"/>
      <c r="D826" s="429"/>
      <c r="E826" s="429"/>
      <c r="F826" s="429"/>
      <c r="G826" s="429"/>
      <c r="H826" s="429"/>
      <c r="I826" s="429"/>
    </row>
    <row r="827" spans="2:9" ht="15.75" customHeight="1" x14ac:dyDescent="0.3">
      <c r="B827" s="429"/>
      <c r="C827" s="429"/>
      <c r="D827" s="429"/>
      <c r="E827" s="429"/>
      <c r="F827" s="429"/>
      <c r="G827" s="429"/>
      <c r="H827" s="429"/>
      <c r="I827" s="429"/>
    </row>
    <row r="828" spans="2:9" ht="15.75" customHeight="1" x14ac:dyDescent="0.3">
      <c r="B828" s="429"/>
      <c r="C828" s="429"/>
      <c r="D828" s="429"/>
      <c r="E828" s="429"/>
      <c r="F828" s="429"/>
      <c r="G828" s="429"/>
      <c r="H828" s="429"/>
      <c r="I828" s="429"/>
    </row>
    <row r="829" spans="2:9" ht="15.75" customHeight="1" x14ac:dyDescent="0.3">
      <c r="B829" s="429"/>
      <c r="C829" s="429"/>
      <c r="D829" s="429"/>
      <c r="E829" s="429"/>
      <c r="F829" s="429"/>
      <c r="G829" s="429"/>
      <c r="H829" s="429"/>
      <c r="I829" s="429"/>
    </row>
    <row r="830" spans="2:9" ht="15.75" customHeight="1" x14ac:dyDescent="0.3">
      <c r="B830" s="429"/>
      <c r="C830" s="429"/>
      <c r="D830" s="429"/>
      <c r="E830" s="429"/>
      <c r="F830" s="429"/>
      <c r="G830" s="429"/>
      <c r="H830" s="429"/>
      <c r="I830" s="429"/>
    </row>
    <row r="831" spans="2:9" ht="15.75" customHeight="1" x14ac:dyDescent="0.3">
      <c r="B831" s="429"/>
      <c r="C831" s="429"/>
      <c r="D831" s="429"/>
      <c r="E831" s="429"/>
      <c r="F831" s="429"/>
      <c r="G831" s="429"/>
      <c r="H831" s="429"/>
      <c r="I831" s="429"/>
    </row>
    <row r="832" spans="2:9" ht="15.75" customHeight="1" x14ac:dyDescent="0.3">
      <c r="B832" s="429"/>
      <c r="C832" s="429"/>
      <c r="D832" s="429"/>
      <c r="E832" s="429"/>
      <c r="F832" s="429"/>
      <c r="G832" s="429"/>
      <c r="H832" s="429"/>
      <c r="I832" s="429"/>
    </row>
    <row r="833" spans="2:9" ht="15.75" customHeight="1" x14ac:dyDescent="0.3">
      <c r="B833" s="429"/>
      <c r="C833" s="429"/>
      <c r="D833" s="429"/>
      <c r="E833" s="429"/>
      <c r="F833" s="429"/>
      <c r="G833" s="429"/>
      <c r="H833" s="429"/>
      <c r="I833" s="429"/>
    </row>
    <row r="834" spans="2:9" ht="15.75" customHeight="1" x14ac:dyDescent="0.3">
      <c r="B834" s="429"/>
      <c r="C834" s="429"/>
      <c r="D834" s="429"/>
      <c r="E834" s="429"/>
      <c r="F834" s="429"/>
      <c r="G834" s="429"/>
      <c r="H834" s="429"/>
      <c r="I834" s="429"/>
    </row>
    <row r="835" spans="2:9" ht="15.75" customHeight="1" x14ac:dyDescent="0.3">
      <c r="B835" s="429"/>
      <c r="C835" s="429"/>
      <c r="D835" s="429"/>
      <c r="E835" s="429"/>
      <c r="F835" s="429"/>
      <c r="G835" s="429"/>
      <c r="H835" s="429"/>
      <c r="I835" s="429"/>
    </row>
    <row r="836" spans="2:9" ht="15.75" customHeight="1" x14ac:dyDescent="0.3">
      <c r="B836" s="429"/>
      <c r="C836" s="429"/>
      <c r="D836" s="429"/>
      <c r="E836" s="429"/>
      <c r="F836" s="429"/>
      <c r="G836" s="429"/>
      <c r="H836" s="429"/>
      <c r="I836" s="429"/>
    </row>
    <row r="837" spans="2:9" ht="15.75" customHeight="1" x14ac:dyDescent="0.3">
      <c r="B837" s="429"/>
      <c r="C837" s="429"/>
      <c r="D837" s="429"/>
      <c r="E837" s="429"/>
      <c r="F837" s="429"/>
      <c r="G837" s="429"/>
      <c r="H837" s="429"/>
      <c r="I837" s="429"/>
    </row>
    <row r="838" spans="2:9" ht="15.75" customHeight="1" x14ac:dyDescent="0.3">
      <c r="B838" s="429"/>
      <c r="C838" s="429"/>
      <c r="D838" s="429"/>
      <c r="E838" s="429"/>
      <c r="F838" s="429"/>
      <c r="G838" s="429"/>
      <c r="H838" s="429"/>
      <c r="I838" s="429"/>
    </row>
    <row r="839" spans="2:9" ht="15.75" customHeight="1" x14ac:dyDescent="0.3">
      <c r="B839" s="429"/>
      <c r="C839" s="429"/>
      <c r="D839" s="429"/>
      <c r="E839" s="429"/>
      <c r="F839" s="429"/>
      <c r="G839" s="429"/>
      <c r="H839" s="429"/>
      <c r="I839" s="429"/>
    </row>
    <row r="840" spans="2:9" ht="15.75" customHeight="1" x14ac:dyDescent="0.3">
      <c r="B840" s="429"/>
      <c r="C840" s="429"/>
      <c r="D840" s="429"/>
      <c r="E840" s="429"/>
      <c r="F840" s="429"/>
      <c r="G840" s="429"/>
      <c r="H840" s="429"/>
      <c r="I840" s="429"/>
    </row>
    <row r="841" spans="2:9" ht="15.75" customHeight="1" x14ac:dyDescent="0.3">
      <c r="B841" s="429"/>
      <c r="C841" s="429"/>
      <c r="D841" s="429"/>
      <c r="E841" s="429"/>
      <c r="F841" s="429"/>
      <c r="G841" s="429"/>
      <c r="H841" s="429"/>
      <c r="I841" s="429"/>
    </row>
    <row r="842" spans="2:9" ht="15.75" customHeight="1" x14ac:dyDescent="0.3">
      <c r="B842" s="429"/>
      <c r="C842" s="429"/>
      <c r="D842" s="429"/>
      <c r="E842" s="429"/>
      <c r="F842" s="429"/>
      <c r="G842" s="429"/>
      <c r="H842" s="429"/>
      <c r="I842" s="429"/>
    </row>
    <row r="843" spans="2:9" ht="15.75" customHeight="1" x14ac:dyDescent="0.3">
      <c r="B843" s="429"/>
      <c r="C843" s="429"/>
      <c r="D843" s="429"/>
      <c r="E843" s="429"/>
      <c r="F843" s="429"/>
      <c r="G843" s="429"/>
      <c r="H843" s="429"/>
      <c r="I843" s="429"/>
    </row>
    <row r="844" spans="2:9" ht="15.75" customHeight="1" x14ac:dyDescent="0.3">
      <c r="B844" s="429"/>
      <c r="C844" s="429"/>
      <c r="D844" s="429"/>
      <c r="E844" s="429"/>
      <c r="F844" s="429"/>
      <c r="G844" s="429"/>
      <c r="H844" s="429"/>
      <c r="I844" s="429"/>
    </row>
    <row r="845" spans="2:9" ht="15.75" customHeight="1" x14ac:dyDescent="0.3">
      <c r="B845" s="429"/>
      <c r="C845" s="429"/>
      <c r="D845" s="429"/>
      <c r="E845" s="429"/>
      <c r="F845" s="429"/>
      <c r="G845" s="429"/>
      <c r="H845" s="429"/>
      <c r="I845" s="429"/>
    </row>
    <row r="846" spans="2:9" ht="15.75" customHeight="1" x14ac:dyDescent="0.3">
      <c r="B846" s="429"/>
      <c r="C846" s="429"/>
      <c r="D846" s="429"/>
      <c r="E846" s="429"/>
      <c r="F846" s="429"/>
      <c r="G846" s="429"/>
      <c r="H846" s="429"/>
      <c r="I846" s="429"/>
    </row>
    <row r="847" spans="2:9" ht="15.75" customHeight="1" x14ac:dyDescent="0.3">
      <c r="B847" s="429"/>
      <c r="C847" s="429"/>
      <c r="D847" s="429"/>
      <c r="E847" s="429"/>
      <c r="F847" s="429"/>
      <c r="G847" s="429"/>
      <c r="H847" s="429"/>
      <c r="I847" s="429"/>
    </row>
    <row r="848" spans="2:9" ht="15.75" customHeight="1" x14ac:dyDescent="0.3">
      <c r="B848" s="429"/>
      <c r="C848" s="429"/>
      <c r="D848" s="429"/>
      <c r="E848" s="429"/>
      <c r="F848" s="429"/>
      <c r="G848" s="429"/>
      <c r="H848" s="429"/>
      <c r="I848" s="429"/>
    </row>
    <row r="849" spans="2:9" ht="15.75" customHeight="1" x14ac:dyDescent="0.3">
      <c r="B849" s="429"/>
      <c r="C849" s="429"/>
      <c r="D849" s="429"/>
      <c r="E849" s="429"/>
      <c r="F849" s="429"/>
      <c r="G849" s="429"/>
      <c r="H849" s="429"/>
      <c r="I849" s="429"/>
    </row>
    <row r="850" spans="2:9" ht="15.75" customHeight="1" x14ac:dyDescent="0.3">
      <c r="B850" s="429"/>
      <c r="C850" s="429"/>
      <c r="D850" s="429"/>
      <c r="E850" s="429"/>
      <c r="F850" s="429"/>
      <c r="G850" s="429"/>
      <c r="H850" s="429"/>
      <c r="I850" s="429"/>
    </row>
    <row r="851" spans="2:9" ht="15.75" customHeight="1" x14ac:dyDescent="0.3">
      <c r="B851" s="429"/>
      <c r="C851" s="429"/>
      <c r="D851" s="429"/>
      <c r="E851" s="429"/>
      <c r="F851" s="429"/>
      <c r="G851" s="429"/>
      <c r="H851" s="429"/>
      <c r="I851" s="429"/>
    </row>
    <row r="852" spans="2:9" ht="15.75" customHeight="1" x14ac:dyDescent="0.3">
      <c r="B852" s="429"/>
      <c r="C852" s="429"/>
      <c r="D852" s="429"/>
      <c r="E852" s="429"/>
      <c r="F852" s="429"/>
      <c r="G852" s="429"/>
      <c r="H852" s="429"/>
      <c r="I852" s="429"/>
    </row>
    <row r="853" spans="2:9" ht="15.75" customHeight="1" x14ac:dyDescent="0.3">
      <c r="B853" s="429"/>
      <c r="C853" s="429"/>
      <c r="D853" s="429"/>
      <c r="E853" s="429"/>
      <c r="F853" s="429"/>
      <c r="G853" s="429"/>
      <c r="H853" s="429"/>
      <c r="I853" s="429"/>
    </row>
    <row r="854" spans="2:9" ht="15.75" customHeight="1" x14ac:dyDescent="0.3">
      <c r="B854" s="429"/>
      <c r="C854" s="429"/>
      <c r="D854" s="429"/>
      <c r="E854" s="429"/>
      <c r="F854" s="429"/>
      <c r="G854" s="429"/>
      <c r="H854" s="429"/>
      <c r="I854" s="429"/>
    </row>
    <row r="855" spans="2:9" ht="15.75" customHeight="1" x14ac:dyDescent="0.3">
      <c r="B855" s="429"/>
      <c r="C855" s="429"/>
      <c r="D855" s="429"/>
      <c r="E855" s="429"/>
      <c r="F855" s="429"/>
      <c r="G855" s="429"/>
      <c r="H855" s="429"/>
      <c r="I855" s="429"/>
    </row>
    <row r="856" spans="2:9" ht="15.75" customHeight="1" x14ac:dyDescent="0.3">
      <c r="B856" s="429"/>
      <c r="C856" s="429"/>
      <c r="D856" s="429"/>
      <c r="E856" s="429"/>
      <c r="F856" s="429"/>
      <c r="G856" s="429"/>
      <c r="H856" s="429"/>
      <c r="I856" s="429"/>
    </row>
    <row r="857" spans="2:9" ht="15.75" customHeight="1" x14ac:dyDescent="0.3">
      <c r="B857" s="429"/>
      <c r="C857" s="429"/>
      <c r="D857" s="429"/>
      <c r="E857" s="429"/>
      <c r="F857" s="429"/>
      <c r="G857" s="429"/>
      <c r="H857" s="429"/>
      <c r="I857" s="429"/>
    </row>
    <row r="858" spans="2:9" ht="15.75" customHeight="1" x14ac:dyDescent="0.3">
      <c r="B858" s="429"/>
      <c r="C858" s="429"/>
      <c r="D858" s="429"/>
      <c r="E858" s="429"/>
      <c r="F858" s="429"/>
      <c r="G858" s="429"/>
      <c r="H858" s="429"/>
      <c r="I858" s="429"/>
    </row>
    <row r="859" spans="2:9" ht="15.75" customHeight="1" x14ac:dyDescent="0.3">
      <c r="B859" s="429"/>
      <c r="C859" s="429"/>
      <c r="D859" s="429"/>
      <c r="E859" s="429"/>
      <c r="F859" s="429"/>
      <c r="G859" s="429"/>
      <c r="H859" s="429"/>
      <c r="I859" s="429"/>
    </row>
    <row r="860" spans="2:9" ht="15.75" customHeight="1" x14ac:dyDescent="0.3">
      <c r="B860" s="429"/>
      <c r="C860" s="429"/>
      <c r="D860" s="429"/>
      <c r="E860" s="429"/>
      <c r="F860" s="429"/>
      <c r="G860" s="429"/>
      <c r="H860" s="429"/>
      <c r="I860" s="429"/>
    </row>
    <row r="861" spans="2:9" ht="15.75" customHeight="1" x14ac:dyDescent="0.3">
      <c r="B861" s="429"/>
      <c r="C861" s="429"/>
      <c r="D861" s="429"/>
      <c r="E861" s="429"/>
      <c r="F861" s="429"/>
      <c r="G861" s="429"/>
      <c r="H861" s="429"/>
      <c r="I861" s="429"/>
    </row>
    <row r="862" spans="2:9" ht="15.75" customHeight="1" x14ac:dyDescent="0.3">
      <c r="B862" s="429"/>
      <c r="C862" s="429"/>
      <c r="D862" s="429"/>
      <c r="E862" s="429"/>
      <c r="F862" s="429"/>
      <c r="G862" s="429"/>
      <c r="H862" s="429"/>
      <c r="I862" s="429"/>
    </row>
    <row r="863" spans="2:9" ht="15.75" customHeight="1" x14ac:dyDescent="0.3">
      <c r="B863" s="429"/>
      <c r="C863" s="429"/>
      <c r="D863" s="429"/>
      <c r="E863" s="429"/>
      <c r="F863" s="429"/>
      <c r="G863" s="429"/>
      <c r="H863" s="429"/>
      <c r="I863" s="429"/>
    </row>
    <row r="864" spans="2:9" ht="15.75" customHeight="1" x14ac:dyDescent="0.3">
      <c r="B864" s="429"/>
      <c r="C864" s="429"/>
      <c r="D864" s="429"/>
      <c r="E864" s="429"/>
      <c r="F864" s="429"/>
      <c r="G864" s="429"/>
      <c r="H864" s="429"/>
      <c r="I864" s="429"/>
    </row>
    <row r="865" spans="2:9" ht="15.75" customHeight="1" x14ac:dyDescent="0.3">
      <c r="B865" s="429"/>
      <c r="C865" s="429"/>
      <c r="D865" s="429"/>
      <c r="E865" s="429"/>
      <c r="F865" s="429"/>
      <c r="G865" s="429"/>
      <c r="H865" s="429"/>
      <c r="I865" s="429"/>
    </row>
    <row r="866" spans="2:9" ht="15.75" customHeight="1" x14ac:dyDescent="0.3">
      <c r="B866" s="429"/>
      <c r="C866" s="429"/>
      <c r="D866" s="429"/>
      <c r="E866" s="429"/>
      <c r="F866" s="429"/>
      <c r="G866" s="429"/>
      <c r="H866" s="429"/>
      <c r="I866" s="429"/>
    </row>
    <row r="867" spans="2:9" ht="15.75" customHeight="1" x14ac:dyDescent="0.3">
      <c r="B867" s="429"/>
      <c r="C867" s="429"/>
      <c r="D867" s="429"/>
      <c r="E867" s="429"/>
      <c r="F867" s="429"/>
      <c r="G867" s="429"/>
      <c r="H867" s="429"/>
      <c r="I867" s="429"/>
    </row>
    <row r="868" spans="2:9" ht="15.75" customHeight="1" x14ac:dyDescent="0.3">
      <c r="B868" s="429"/>
      <c r="C868" s="429"/>
      <c r="D868" s="429"/>
      <c r="E868" s="429"/>
      <c r="F868" s="429"/>
      <c r="G868" s="429"/>
      <c r="H868" s="429"/>
      <c r="I868" s="429"/>
    </row>
    <row r="869" spans="2:9" ht="15.75" customHeight="1" x14ac:dyDescent="0.3">
      <c r="B869" s="429"/>
      <c r="C869" s="429"/>
      <c r="D869" s="429"/>
      <c r="E869" s="429"/>
      <c r="F869" s="429"/>
      <c r="G869" s="429"/>
      <c r="H869" s="429"/>
      <c r="I869" s="429"/>
    </row>
    <row r="870" spans="2:9" ht="15.75" customHeight="1" x14ac:dyDescent="0.3">
      <c r="B870" s="429"/>
      <c r="C870" s="429"/>
      <c r="D870" s="429"/>
      <c r="E870" s="429"/>
      <c r="F870" s="429"/>
      <c r="G870" s="429"/>
      <c r="H870" s="429"/>
      <c r="I870" s="429"/>
    </row>
    <row r="871" spans="2:9" ht="15.75" customHeight="1" x14ac:dyDescent="0.3">
      <c r="B871" s="429"/>
      <c r="C871" s="429"/>
      <c r="D871" s="429"/>
      <c r="E871" s="429"/>
      <c r="F871" s="429"/>
      <c r="G871" s="429"/>
      <c r="H871" s="429"/>
      <c r="I871" s="429"/>
    </row>
    <row r="872" spans="2:9" ht="15.75" customHeight="1" x14ac:dyDescent="0.3">
      <c r="B872" s="429"/>
      <c r="C872" s="429"/>
      <c r="D872" s="429"/>
      <c r="E872" s="429"/>
      <c r="F872" s="429"/>
      <c r="G872" s="429"/>
      <c r="H872" s="429"/>
      <c r="I872" s="429"/>
    </row>
    <row r="873" spans="2:9" ht="15.75" customHeight="1" x14ac:dyDescent="0.3">
      <c r="B873" s="429"/>
      <c r="C873" s="429"/>
      <c r="D873" s="429"/>
      <c r="E873" s="429"/>
      <c r="F873" s="429"/>
      <c r="G873" s="429"/>
      <c r="H873" s="429"/>
      <c r="I873" s="429"/>
    </row>
    <row r="874" spans="2:9" ht="15.75" customHeight="1" x14ac:dyDescent="0.3">
      <c r="B874" s="429"/>
      <c r="C874" s="429"/>
      <c r="D874" s="429"/>
      <c r="E874" s="429"/>
      <c r="F874" s="429"/>
      <c r="G874" s="429"/>
      <c r="H874" s="429"/>
      <c r="I874" s="429"/>
    </row>
    <row r="875" spans="2:9" ht="15.75" customHeight="1" x14ac:dyDescent="0.3">
      <c r="B875" s="429"/>
      <c r="C875" s="429"/>
      <c r="D875" s="429"/>
      <c r="E875" s="429"/>
      <c r="F875" s="429"/>
      <c r="G875" s="429"/>
      <c r="H875" s="429"/>
      <c r="I875" s="429"/>
    </row>
    <row r="876" spans="2:9" ht="15.75" customHeight="1" x14ac:dyDescent="0.3">
      <c r="B876" s="429"/>
      <c r="C876" s="429"/>
      <c r="D876" s="429"/>
      <c r="E876" s="429"/>
      <c r="F876" s="429"/>
      <c r="G876" s="429"/>
      <c r="H876" s="429"/>
      <c r="I876" s="429"/>
    </row>
    <row r="877" spans="2:9" ht="15.75" customHeight="1" x14ac:dyDescent="0.3">
      <c r="B877" s="429"/>
      <c r="C877" s="429"/>
      <c r="D877" s="429"/>
      <c r="E877" s="429"/>
      <c r="F877" s="429"/>
      <c r="G877" s="429"/>
      <c r="H877" s="429"/>
      <c r="I877" s="429"/>
    </row>
    <row r="878" spans="2:9" ht="15.75" customHeight="1" x14ac:dyDescent="0.3">
      <c r="B878" s="429"/>
      <c r="C878" s="429"/>
      <c r="D878" s="429"/>
      <c r="E878" s="429"/>
      <c r="F878" s="429"/>
      <c r="G878" s="429"/>
      <c r="H878" s="429"/>
      <c r="I878" s="429"/>
    </row>
    <row r="879" spans="2:9" ht="15.75" customHeight="1" x14ac:dyDescent="0.3">
      <c r="B879" s="429"/>
      <c r="C879" s="429"/>
      <c r="D879" s="429"/>
      <c r="E879" s="429"/>
      <c r="F879" s="429"/>
      <c r="G879" s="429"/>
      <c r="H879" s="429"/>
      <c r="I879" s="429"/>
    </row>
    <row r="880" spans="2:9" ht="15.75" customHeight="1" x14ac:dyDescent="0.3">
      <c r="B880" s="429"/>
      <c r="C880" s="429"/>
      <c r="D880" s="429"/>
      <c r="E880" s="429"/>
      <c r="F880" s="429"/>
      <c r="G880" s="429"/>
      <c r="H880" s="429"/>
      <c r="I880" s="429"/>
    </row>
    <row r="881" spans="2:9" ht="15.75" customHeight="1" x14ac:dyDescent="0.3">
      <c r="B881" s="429"/>
      <c r="C881" s="429"/>
      <c r="D881" s="429"/>
      <c r="E881" s="429"/>
      <c r="F881" s="429"/>
      <c r="G881" s="429"/>
      <c r="H881" s="429"/>
      <c r="I881" s="429"/>
    </row>
    <row r="882" spans="2:9" ht="15.75" customHeight="1" x14ac:dyDescent="0.3">
      <c r="B882" s="429"/>
      <c r="C882" s="429"/>
      <c r="D882" s="429"/>
      <c r="E882" s="429"/>
      <c r="F882" s="429"/>
      <c r="G882" s="429"/>
      <c r="H882" s="429"/>
      <c r="I882" s="429"/>
    </row>
    <row r="883" spans="2:9" ht="15.75" customHeight="1" x14ac:dyDescent="0.3">
      <c r="B883" s="429"/>
      <c r="C883" s="429"/>
      <c r="D883" s="429"/>
      <c r="E883" s="429"/>
      <c r="F883" s="429"/>
      <c r="G883" s="429"/>
      <c r="H883" s="429"/>
      <c r="I883" s="429"/>
    </row>
    <row r="884" spans="2:9" ht="15.75" customHeight="1" x14ac:dyDescent="0.3">
      <c r="B884" s="429"/>
      <c r="C884" s="429"/>
      <c r="D884" s="429"/>
      <c r="E884" s="429"/>
      <c r="F884" s="429"/>
      <c r="G884" s="429"/>
      <c r="H884" s="429"/>
      <c r="I884" s="429"/>
    </row>
    <row r="885" spans="2:9" ht="15.75" customHeight="1" x14ac:dyDescent="0.3">
      <c r="B885" s="429"/>
      <c r="C885" s="429"/>
      <c r="D885" s="429"/>
      <c r="E885" s="429"/>
      <c r="F885" s="429"/>
      <c r="G885" s="429"/>
      <c r="H885" s="429"/>
      <c r="I885" s="429"/>
    </row>
    <row r="886" spans="2:9" ht="15.75" customHeight="1" x14ac:dyDescent="0.3">
      <c r="B886" s="429"/>
      <c r="C886" s="429"/>
      <c r="D886" s="429"/>
      <c r="E886" s="429"/>
      <c r="F886" s="429"/>
      <c r="G886" s="429"/>
      <c r="H886" s="429"/>
      <c r="I886" s="429"/>
    </row>
    <row r="887" spans="2:9" ht="15.75" customHeight="1" x14ac:dyDescent="0.3">
      <c r="B887" s="429"/>
      <c r="C887" s="429"/>
      <c r="D887" s="429"/>
      <c r="E887" s="429"/>
      <c r="F887" s="429"/>
      <c r="G887" s="429"/>
      <c r="H887" s="429"/>
      <c r="I887" s="429"/>
    </row>
    <row r="888" spans="2:9" ht="15.75" customHeight="1" x14ac:dyDescent="0.3">
      <c r="B888" s="429"/>
      <c r="C888" s="429"/>
      <c r="D888" s="429"/>
      <c r="E888" s="429"/>
      <c r="F888" s="429"/>
      <c r="G888" s="429"/>
      <c r="H888" s="429"/>
      <c r="I888" s="429"/>
    </row>
    <row r="889" spans="2:9" ht="15.75" customHeight="1" x14ac:dyDescent="0.3">
      <c r="B889" s="429"/>
      <c r="C889" s="429"/>
      <c r="D889" s="429"/>
      <c r="E889" s="429"/>
      <c r="F889" s="429"/>
      <c r="G889" s="429"/>
      <c r="H889" s="429"/>
      <c r="I889" s="429"/>
    </row>
    <row r="890" spans="2:9" ht="15.75" customHeight="1" x14ac:dyDescent="0.3">
      <c r="B890" s="429"/>
      <c r="C890" s="429"/>
      <c r="D890" s="429"/>
      <c r="E890" s="429"/>
      <c r="F890" s="429"/>
      <c r="G890" s="429"/>
      <c r="H890" s="429"/>
      <c r="I890" s="429"/>
    </row>
    <row r="891" spans="2:9" ht="15.75" customHeight="1" x14ac:dyDescent="0.3">
      <c r="B891" s="429"/>
      <c r="C891" s="429"/>
      <c r="D891" s="429"/>
      <c r="E891" s="429"/>
      <c r="F891" s="429"/>
      <c r="G891" s="429"/>
      <c r="H891" s="429"/>
      <c r="I891" s="429"/>
    </row>
    <row r="892" spans="2:9" ht="15.75" customHeight="1" x14ac:dyDescent="0.3">
      <c r="B892" s="429"/>
      <c r="C892" s="429"/>
      <c r="D892" s="429"/>
      <c r="E892" s="429"/>
      <c r="F892" s="429"/>
      <c r="G892" s="429"/>
      <c r="H892" s="429"/>
      <c r="I892" s="429"/>
    </row>
    <row r="893" spans="2:9" ht="15.75" customHeight="1" x14ac:dyDescent="0.3">
      <c r="B893" s="429"/>
      <c r="C893" s="429"/>
      <c r="D893" s="429"/>
      <c r="E893" s="429"/>
      <c r="F893" s="429"/>
      <c r="G893" s="429"/>
      <c r="H893" s="429"/>
      <c r="I893" s="429"/>
    </row>
    <row r="894" spans="2:9" ht="15.75" customHeight="1" x14ac:dyDescent="0.3">
      <c r="B894" s="429"/>
      <c r="C894" s="429"/>
      <c r="D894" s="429"/>
      <c r="E894" s="429"/>
      <c r="F894" s="429"/>
      <c r="G894" s="429"/>
      <c r="H894" s="429"/>
      <c r="I894" s="429"/>
    </row>
    <row r="895" spans="2:9" ht="15.75" customHeight="1" x14ac:dyDescent="0.3">
      <c r="B895" s="429"/>
      <c r="C895" s="429"/>
      <c r="D895" s="429"/>
      <c r="E895" s="429"/>
      <c r="F895" s="429"/>
      <c r="G895" s="429"/>
      <c r="H895" s="429"/>
      <c r="I895" s="429"/>
    </row>
    <row r="896" spans="2:9" ht="15.75" customHeight="1" x14ac:dyDescent="0.3">
      <c r="B896" s="429"/>
      <c r="C896" s="429"/>
      <c r="D896" s="429"/>
      <c r="E896" s="429"/>
      <c r="F896" s="429"/>
      <c r="G896" s="429"/>
      <c r="H896" s="429"/>
      <c r="I896" s="429"/>
    </row>
    <row r="897" spans="2:9" ht="15.75" customHeight="1" x14ac:dyDescent="0.3">
      <c r="B897" s="429"/>
      <c r="C897" s="429"/>
      <c r="D897" s="429"/>
      <c r="E897" s="429"/>
      <c r="F897" s="429"/>
      <c r="G897" s="429"/>
      <c r="H897" s="429"/>
      <c r="I897" s="429"/>
    </row>
    <row r="898" spans="2:9" ht="15.75" customHeight="1" x14ac:dyDescent="0.3">
      <c r="B898" s="429"/>
      <c r="C898" s="429"/>
      <c r="D898" s="429"/>
      <c r="E898" s="429"/>
      <c r="F898" s="429"/>
      <c r="G898" s="429"/>
      <c r="H898" s="429"/>
      <c r="I898" s="429"/>
    </row>
    <row r="899" spans="2:9" ht="15.75" customHeight="1" x14ac:dyDescent="0.3">
      <c r="B899" s="429"/>
      <c r="C899" s="429"/>
      <c r="D899" s="429"/>
      <c r="E899" s="429"/>
      <c r="F899" s="429"/>
      <c r="G899" s="429"/>
      <c r="H899" s="429"/>
      <c r="I899" s="429"/>
    </row>
    <row r="900" spans="2:9" ht="15.75" customHeight="1" x14ac:dyDescent="0.3">
      <c r="B900" s="429"/>
      <c r="C900" s="429"/>
      <c r="D900" s="429"/>
      <c r="E900" s="429"/>
      <c r="F900" s="429"/>
      <c r="G900" s="429"/>
      <c r="H900" s="429"/>
      <c r="I900" s="429"/>
    </row>
    <row r="901" spans="2:9" ht="15.75" customHeight="1" x14ac:dyDescent="0.3">
      <c r="B901" s="429"/>
      <c r="C901" s="429"/>
      <c r="D901" s="429"/>
      <c r="E901" s="429"/>
      <c r="F901" s="429"/>
      <c r="G901" s="429"/>
      <c r="H901" s="429"/>
      <c r="I901" s="429"/>
    </row>
    <row r="902" spans="2:9" ht="15.75" customHeight="1" x14ac:dyDescent="0.3">
      <c r="B902" s="429"/>
      <c r="C902" s="429"/>
      <c r="D902" s="429"/>
      <c r="E902" s="429"/>
      <c r="F902" s="429"/>
      <c r="G902" s="429"/>
      <c r="H902" s="429"/>
      <c r="I902" s="429"/>
    </row>
    <row r="903" spans="2:9" ht="15.75" customHeight="1" x14ac:dyDescent="0.3">
      <c r="B903" s="429"/>
      <c r="C903" s="429"/>
      <c r="D903" s="429"/>
      <c r="E903" s="429"/>
      <c r="F903" s="429"/>
      <c r="G903" s="429"/>
      <c r="H903" s="429"/>
      <c r="I903" s="429"/>
    </row>
    <row r="904" spans="2:9" ht="15.75" customHeight="1" x14ac:dyDescent="0.3">
      <c r="B904" s="429"/>
      <c r="C904" s="429"/>
      <c r="D904" s="429"/>
      <c r="E904" s="429"/>
      <c r="F904" s="429"/>
      <c r="G904" s="429"/>
      <c r="H904" s="429"/>
      <c r="I904" s="429"/>
    </row>
    <row r="905" spans="2:9" ht="15.75" customHeight="1" x14ac:dyDescent="0.3">
      <c r="B905" s="429"/>
      <c r="C905" s="429"/>
      <c r="D905" s="429"/>
      <c r="E905" s="429"/>
      <c r="F905" s="429"/>
      <c r="G905" s="429"/>
      <c r="H905" s="429"/>
      <c r="I905" s="429"/>
    </row>
    <row r="906" spans="2:9" ht="15.75" customHeight="1" x14ac:dyDescent="0.3">
      <c r="B906" s="429"/>
      <c r="C906" s="429"/>
      <c r="D906" s="429"/>
      <c r="E906" s="429"/>
      <c r="F906" s="429"/>
      <c r="G906" s="429"/>
      <c r="H906" s="429"/>
      <c r="I906" s="429"/>
    </row>
    <row r="907" spans="2:9" ht="15.75" customHeight="1" x14ac:dyDescent="0.3">
      <c r="B907" s="429"/>
      <c r="C907" s="429"/>
      <c r="D907" s="429"/>
      <c r="E907" s="429"/>
      <c r="F907" s="429"/>
      <c r="G907" s="429"/>
      <c r="H907" s="429"/>
      <c r="I907" s="429"/>
    </row>
    <row r="908" spans="2:9" ht="15.75" customHeight="1" x14ac:dyDescent="0.3">
      <c r="B908" s="429"/>
      <c r="C908" s="429"/>
      <c r="D908" s="429"/>
      <c r="E908" s="429"/>
      <c r="F908" s="429"/>
      <c r="G908" s="429"/>
      <c r="H908" s="429"/>
      <c r="I908" s="429"/>
    </row>
    <row r="909" spans="2:9" ht="15.75" customHeight="1" x14ac:dyDescent="0.3">
      <c r="B909" s="429"/>
      <c r="C909" s="429"/>
      <c r="D909" s="429"/>
      <c r="E909" s="429"/>
      <c r="F909" s="429"/>
      <c r="G909" s="429"/>
      <c r="H909" s="429"/>
      <c r="I909" s="429"/>
    </row>
    <row r="910" spans="2:9" ht="15.75" customHeight="1" x14ac:dyDescent="0.3">
      <c r="B910" s="429"/>
      <c r="C910" s="429"/>
      <c r="D910" s="429"/>
      <c r="E910" s="429"/>
      <c r="F910" s="429"/>
      <c r="G910" s="429"/>
      <c r="H910" s="429"/>
      <c r="I910" s="429"/>
    </row>
    <row r="911" spans="2:9" ht="15.75" customHeight="1" x14ac:dyDescent="0.3">
      <c r="B911" s="429"/>
      <c r="C911" s="429"/>
      <c r="D911" s="429"/>
      <c r="E911" s="429"/>
      <c r="F911" s="429"/>
      <c r="G911" s="429"/>
      <c r="H911" s="429"/>
      <c r="I911" s="429"/>
    </row>
    <row r="912" spans="2:9" ht="15.75" customHeight="1" x14ac:dyDescent="0.3">
      <c r="B912" s="429"/>
      <c r="C912" s="429"/>
      <c r="D912" s="429"/>
      <c r="E912" s="429"/>
      <c r="F912" s="429"/>
      <c r="G912" s="429"/>
      <c r="H912" s="429"/>
      <c r="I912" s="429"/>
    </row>
    <row r="913" spans="2:9" ht="15.75" customHeight="1" x14ac:dyDescent="0.3">
      <c r="B913" s="429"/>
      <c r="C913" s="429"/>
      <c r="D913" s="429"/>
      <c r="E913" s="429"/>
      <c r="F913" s="429"/>
      <c r="G913" s="429"/>
      <c r="H913" s="429"/>
      <c r="I913" s="429"/>
    </row>
    <row r="914" spans="2:9" ht="15.75" customHeight="1" x14ac:dyDescent="0.3">
      <c r="B914" s="429"/>
      <c r="C914" s="429"/>
      <c r="D914" s="429"/>
      <c r="E914" s="429"/>
      <c r="F914" s="429"/>
      <c r="G914" s="429"/>
      <c r="H914" s="429"/>
      <c r="I914" s="429"/>
    </row>
    <row r="915" spans="2:9" ht="15.75" customHeight="1" x14ac:dyDescent="0.3">
      <c r="B915" s="429"/>
      <c r="C915" s="429"/>
      <c r="D915" s="429"/>
      <c r="E915" s="429"/>
      <c r="F915" s="429"/>
      <c r="G915" s="429"/>
      <c r="H915" s="429"/>
      <c r="I915" s="429"/>
    </row>
    <row r="916" spans="2:9" ht="15.75" customHeight="1" x14ac:dyDescent="0.3">
      <c r="B916" s="429"/>
      <c r="C916" s="429"/>
      <c r="D916" s="429"/>
      <c r="E916" s="429"/>
      <c r="F916" s="429"/>
      <c r="G916" s="429"/>
      <c r="H916" s="429"/>
      <c r="I916" s="429"/>
    </row>
    <row r="917" spans="2:9" ht="15.75" customHeight="1" x14ac:dyDescent="0.3">
      <c r="B917" s="429"/>
      <c r="C917" s="429"/>
      <c r="D917" s="429"/>
      <c r="E917" s="429"/>
      <c r="F917" s="429"/>
      <c r="G917" s="429"/>
      <c r="H917" s="429"/>
      <c r="I917" s="429"/>
    </row>
    <row r="918" spans="2:9" ht="15.75" customHeight="1" x14ac:dyDescent="0.3">
      <c r="B918" s="429"/>
      <c r="C918" s="429"/>
      <c r="D918" s="429"/>
      <c r="E918" s="429"/>
      <c r="F918" s="429"/>
      <c r="G918" s="429"/>
      <c r="H918" s="429"/>
      <c r="I918" s="429"/>
    </row>
    <row r="919" spans="2:9" ht="15.75" customHeight="1" x14ac:dyDescent="0.3">
      <c r="B919" s="429"/>
      <c r="C919" s="429"/>
      <c r="D919" s="429"/>
      <c r="E919" s="429"/>
      <c r="F919" s="429"/>
      <c r="G919" s="429"/>
      <c r="H919" s="429"/>
      <c r="I919" s="429"/>
    </row>
    <row r="920" spans="2:9" ht="15.75" customHeight="1" x14ac:dyDescent="0.3">
      <c r="B920" s="429"/>
      <c r="C920" s="429"/>
      <c r="D920" s="429"/>
      <c r="E920" s="429"/>
      <c r="F920" s="429"/>
      <c r="G920" s="429"/>
      <c r="H920" s="429"/>
      <c r="I920" s="429"/>
    </row>
    <row r="921" spans="2:9" ht="15.75" customHeight="1" x14ac:dyDescent="0.3">
      <c r="B921" s="429"/>
      <c r="C921" s="429"/>
      <c r="D921" s="429"/>
      <c r="E921" s="429"/>
      <c r="F921" s="429"/>
      <c r="G921" s="429"/>
      <c r="H921" s="429"/>
      <c r="I921" s="429"/>
    </row>
    <row r="922" spans="2:9" ht="15.75" customHeight="1" x14ac:dyDescent="0.3">
      <c r="B922" s="429"/>
      <c r="C922" s="429"/>
      <c r="D922" s="429"/>
      <c r="E922" s="429"/>
      <c r="F922" s="429"/>
      <c r="G922" s="429"/>
      <c r="H922" s="429"/>
      <c r="I922" s="429"/>
    </row>
    <row r="923" spans="2:9" ht="15.75" customHeight="1" x14ac:dyDescent="0.3">
      <c r="B923" s="429"/>
      <c r="C923" s="429"/>
      <c r="D923" s="429"/>
      <c r="E923" s="429"/>
      <c r="F923" s="429"/>
      <c r="G923" s="429"/>
      <c r="H923" s="429"/>
      <c r="I923" s="429"/>
    </row>
    <row r="924" spans="2:9" ht="15.75" customHeight="1" x14ac:dyDescent="0.3">
      <c r="B924" s="429"/>
      <c r="C924" s="429"/>
      <c r="D924" s="429"/>
      <c r="E924" s="429"/>
      <c r="F924" s="429"/>
      <c r="G924" s="429"/>
      <c r="H924" s="429"/>
      <c r="I924" s="429"/>
    </row>
    <row r="925" spans="2:9" ht="15.75" customHeight="1" x14ac:dyDescent="0.3">
      <c r="B925" s="429"/>
      <c r="C925" s="429"/>
      <c r="D925" s="429"/>
      <c r="E925" s="429"/>
      <c r="F925" s="429"/>
      <c r="G925" s="429"/>
      <c r="H925" s="429"/>
      <c r="I925" s="429"/>
    </row>
    <row r="926" spans="2:9" ht="15.75" customHeight="1" x14ac:dyDescent="0.3">
      <c r="B926" s="429"/>
      <c r="C926" s="429"/>
      <c r="D926" s="429"/>
      <c r="E926" s="429"/>
      <c r="F926" s="429"/>
      <c r="G926" s="429"/>
      <c r="H926" s="429"/>
      <c r="I926" s="429"/>
    </row>
    <row r="927" spans="2:9" ht="15.75" customHeight="1" x14ac:dyDescent="0.3">
      <c r="B927" s="429"/>
      <c r="C927" s="429"/>
      <c r="D927" s="429"/>
      <c r="E927" s="429"/>
      <c r="F927" s="429"/>
      <c r="G927" s="429"/>
      <c r="H927" s="429"/>
      <c r="I927" s="429"/>
    </row>
    <row r="928" spans="2:9" ht="15.75" customHeight="1" x14ac:dyDescent="0.3">
      <c r="B928" s="429"/>
      <c r="C928" s="429"/>
      <c r="D928" s="429"/>
      <c r="E928" s="429"/>
      <c r="F928" s="429"/>
      <c r="G928" s="429"/>
      <c r="H928" s="429"/>
      <c r="I928" s="429"/>
    </row>
    <row r="929" spans="2:9" ht="15.75" customHeight="1" x14ac:dyDescent="0.3">
      <c r="B929" s="429"/>
      <c r="C929" s="429"/>
      <c r="D929" s="429"/>
      <c r="E929" s="429"/>
      <c r="F929" s="429"/>
      <c r="G929" s="429"/>
      <c r="H929" s="429"/>
      <c r="I929" s="429"/>
    </row>
    <row r="930" spans="2:9" ht="15.75" customHeight="1" x14ac:dyDescent="0.3">
      <c r="B930" s="429"/>
      <c r="C930" s="429"/>
      <c r="D930" s="429"/>
      <c r="E930" s="429"/>
      <c r="F930" s="429"/>
      <c r="G930" s="429"/>
      <c r="H930" s="429"/>
      <c r="I930" s="429"/>
    </row>
    <row r="931" spans="2:9" ht="15.75" customHeight="1" x14ac:dyDescent="0.3">
      <c r="B931" s="429"/>
      <c r="C931" s="429"/>
      <c r="D931" s="429"/>
      <c r="E931" s="429"/>
      <c r="F931" s="429"/>
      <c r="G931" s="429"/>
      <c r="H931" s="429"/>
      <c r="I931" s="429"/>
    </row>
    <row r="932" spans="2:9" ht="15.75" customHeight="1" x14ac:dyDescent="0.3">
      <c r="B932" s="429"/>
      <c r="C932" s="429"/>
      <c r="D932" s="429"/>
      <c r="E932" s="429"/>
      <c r="F932" s="429"/>
      <c r="G932" s="429"/>
      <c r="H932" s="429"/>
      <c r="I932" s="429"/>
    </row>
    <row r="933" spans="2:9" ht="15.75" customHeight="1" x14ac:dyDescent="0.3">
      <c r="B933" s="429"/>
      <c r="C933" s="429"/>
      <c r="D933" s="429"/>
      <c r="E933" s="429"/>
      <c r="F933" s="429"/>
      <c r="G933" s="429"/>
      <c r="H933" s="429"/>
      <c r="I933" s="429"/>
    </row>
    <row r="934" spans="2:9" ht="15.75" customHeight="1" x14ac:dyDescent="0.3">
      <c r="B934" s="429"/>
      <c r="C934" s="429"/>
      <c r="D934" s="429"/>
      <c r="E934" s="429"/>
      <c r="F934" s="429"/>
      <c r="G934" s="429"/>
      <c r="H934" s="429"/>
      <c r="I934" s="429"/>
    </row>
    <row r="935" spans="2:9" ht="15.75" customHeight="1" x14ac:dyDescent="0.3">
      <c r="B935" s="429"/>
      <c r="C935" s="429"/>
      <c r="D935" s="429"/>
      <c r="E935" s="429"/>
      <c r="F935" s="429"/>
      <c r="G935" s="429"/>
      <c r="H935" s="429"/>
      <c r="I935" s="429"/>
    </row>
    <row r="936" spans="2:9" ht="15.75" customHeight="1" x14ac:dyDescent="0.3">
      <c r="B936" s="429"/>
      <c r="C936" s="429"/>
      <c r="D936" s="429"/>
      <c r="E936" s="429"/>
      <c r="F936" s="429"/>
      <c r="G936" s="429"/>
      <c r="H936" s="429"/>
      <c r="I936" s="429"/>
    </row>
    <row r="937" spans="2:9" ht="15.75" customHeight="1" x14ac:dyDescent="0.3">
      <c r="B937" s="429"/>
      <c r="C937" s="429"/>
      <c r="D937" s="429"/>
      <c r="E937" s="429"/>
      <c r="F937" s="429"/>
      <c r="G937" s="429"/>
      <c r="H937" s="429"/>
      <c r="I937" s="429"/>
    </row>
    <row r="938" spans="2:9" ht="15.75" customHeight="1" x14ac:dyDescent="0.3">
      <c r="B938" s="429"/>
      <c r="C938" s="429"/>
      <c r="D938" s="429"/>
      <c r="E938" s="429"/>
      <c r="F938" s="429"/>
      <c r="G938" s="429"/>
      <c r="H938" s="429"/>
      <c r="I938" s="429"/>
    </row>
    <row r="939" spans="2:9" ht="15.75" customHeight="1" x14ac:dyDescent="0.3">
      <c r="B939" s="429"/>
      <c r="C939" s="429"/>
      <c r="D939" s="429"/>
      <c r="E939" s="429"/>
      <c r="F939" s="429"/>
      <c r="G939" s="429"/>
      <c r="H939" s="429"/>
      <c r="I939" s="429"/>
    </row>
    <row r="940" spans="2:9" ht="15.75" customHeight="1" x14ac:dyDescent="0.3">
      <c r="B940" s="429"/>
      <c r="C940" s="429"/>
      <c r="D940" s="429"/>
      <c r="E940" s="429"/>
      <c r="F940" s="429"/>
      <c r="G940" s="429"/>
      <c r="H940" s="429"/>
      <c r="I940" s="429"/>
    </row>
    <row r="941" spans="2:9" ht="15.75" customHeight="1" x14ac:dyDescent="0.3">
      <c r="B941" s="429"/>
      <c r="C941" s="429"/>
      <c r="D941" s="429"/>
      <c r="E941" s="429"/>
      <c r="F941" s="429"/>
      <c r="G941" s="429"/>
      <c r="H941" s="429"/>
      <c r="I941" s="429"/>
    </row>
    <row r="942" spans="2:9" ht="15.75" customHeight="1" x14ac:dyDescent="0.3">
      <c r="B942" s="429"/>
      <c r="C942" s="429"/>
      <c r="D942" s="429"/>
      <c r="E942" s="429"/>
      <c r="F942" s="429"/>
      <c r="G942" s="429"/>
      <c r="H942" s="429"/>
      <c r="I942" s="429"/>
    </row>
    <row r="943" spans="2:9" ht="15.75" customHeight="1" x14ac:dyDescent="0.3">
      <c r="B943" s="429"/>
      <c r="C943" s="429"/>
      <c r="D943" s="429"/>
      <c r="E943" s="429"/>
      <c r="F943" s="429"/>
      <c r="G943" s="429"/>
      <c r="H943" s="429"/>
      <c r="I943" s="429"/>
    </row>
    <row r="944" spans="2:9" ht="15.75" customHeight="1" x14ac:dyDescent="0.3">
      <c r="B944" s="429"/>
      <c r="C944" s="429"/>
      <c r="D944" s="429"/>
      <c r="E944" s="429"/>
      <c r="F944" s="429"/>
      <c r="G944" s="429"/>
      <c r="H944" s="429"/>
      <c r="I944" s="429"/>
    </row>
    <row r="945" spans="2:9" ht="15.75" customHeight="1" x14ac:dyDescent="0.3">
      <c r="B945" s="429"/>
      <c r="C945" s="429"/>
      <c r="D945" s="429"/>
      <c r="E945" s="429"/>
      <c r="F945" s="429"/>
      <c r="G945" s="429"/>
      <c r="H945" s="429"/>
      <c r="I945" s="429"/>
    </row>
    <row r="946" spans="2:9" ht="15.75" customHeight="1" x14ac:dyDescent="0.3">
      <c r="B946" s="429"/>
      <c r="C946" s="429"/>
      <c r="D946" s="429"/>
      <c r="E946" s="429"/>
      <c r="F946" s="429"/>
      <c r="G946" s="429"/>
      <c r="H946" s="429"/>
      <c r="I946" s="429"/>
    </row>
    <row r="947" spans="2:9" ht="15.75" customHeight="1" x14ac:dyDescent="0.3">
      <c r="B947" s="429"/>
      <c r="C947" s="429"/>
      <c r="D947" s="429"/>
      <c r="E947" s="429"/>
      <c r="F947" s="429"/>
      <c r="G947" s="429"/>
      <c r="H947" s="429"/>
      <c r="I947" s="429"/>
    </row>
    <row r="948" spans="2:9" ht="15.75" customHeight="1" x14ac:dyDescent="0.3">
      <c r="B948" s="429"/>
      <c r="C948" s="429"/>
      <c r="D948" s="429"/>
      <c r="E948" s="429"/>
      <c r="F948" s="429"/>
      <c r="G948" s="429"/>
      <c r="H948" s="429"/>
      <c r="I948" s="429"/>
    </row>
    <row r="949" spans="2:9" ht="15.75" customHeight="1" x14ac:dyDescent="0.3">
      <c r="B949" s="429"/>
      <c r="C949" s="429"/>
      <c r="D949" s="429"/>
      <c r="E949" s="429"/>
      <c r="F949" s="429"/>
      <c r="G949" s="429"/>
      <c r="H949" s="429"/>
      <c r="I949" s="429"/>
    </row>
    <row r="950" spans="2:9" ht="15.75" customHeight="1" x14ac:dyDescent="0.3">
      <c r="B950" s="429"/>
      <c r="C950" s="429"/>
      <c r="D950" s="429"/>
      <c r="E950" s="429"/>
      <c r="F950" s="429"/>
      <c r="G950" s="429"/>
      <c r="H950" s="429"/>
      <c r="I950" s="429"/>
    </row>
    <row r="951" spans="2:9" ht="15.75" customHeight="1" x14ac:dyDescent="0.3">
      <c r="B951" s="429"/>
      <c r="C951" s="429"/>
      <c r="D951" s="429"/>
      <c r="E951" s="429"/>
      <c r="F951" s="429"/>
      <c r="G951" s="429"/>
      <c r="H951" s="429"/>
      <c r="I951" s="429"/>
    </row>
    <row r="952" spans="2:9" ht="15.75" customHeight="1" x14ac:dyDescent="0.3">
      <c r="B952" s="429"/>
      <c r="C952" s="429"/>
      <c r="D952" s="429"/>
      <c r="E952" s="429"/>
      <c r="F952" s="429"/>
      <c r="G952" s="429"/>
      <c r="H952" s="429"/>
      <c r="I952" s="429"/>
    </row>
    <row r="953" spans="2:9" ht="15.75" customHeight="1" x14ac:dyDescent="0.3">
      <c r="B953" s="429"/>
      <c r="C953" s="429"/>
      <c r="D953" s="429"/>
      <c r="E953" s="429"/>
      <c r="F953" s="429"/>
      <c r="G953" s="429"/>
      <c r="H953" s="429"/>
      <c r="I953" s="429"/>
    </row>
    <row r="954" spans="2:9" ht="15.75" customHeight="1" x14ac:dyDescent="0.3">
      <c r="B954" s="429"/>
      <c r="C954" s="429"/>
      <c r="D954" s="429"/>
      <c r="E954" s="429"/>
      <c r="F954" s="429"/>
      <c r="G954" s="429"/>
      <c r="H954" s="429"/>
      <c r="I954" s="429"/>
    </row>
    <row r="955" spans="2:9" ht="15.75" customHeight="1" x14ac:dyDescent="0.3">
      <c r="B955" s="429"/>
      <c r="C955" s="429"/>
      <c r="D955" s="429"/>
      <c r="E955" s="429"/>
      <c r="F955" s="429"/>
      <c r="G955" s="429"/>
      <c r="H955" s="429"/>
      <c r="I955" s="429"/>
    </row>
    <row r="956" spans="2:9" ht="15.75" customHeight="1" x14ac:dyDescent="0.3">
      <c r="B956" s="429"/>
      <c r="C956" s="429"/>
      <c r="D956" s="429"/>
      <c r="E956" s="429"/>
      <c r="F956" s="429"/>
      <c r="G956" s="429"/>
      <c r="H956" s="429"/>
      <c r="I956" s="429"/>
    </row>
    <row r="957" spans="2:9" ht="15.75" customHeight="1" x14ac:dyDescent="0.3">
      <c r="B957" s="429"/>
      <c r="C957" s="429"/>
      <c r="D957" s="429"/>
      <c r="E957" s="429"/>
      <c r="F957" s="429"/>
      <c r="G957" s="429"/>
      <c r="H957" s="429"/>
      <c r="I957" s="429"/>
    </row>
    <row r="958" spans="2:9" ht="15.75" customHeight="1" x14ac:dyDescent="0.3">
      <c r="B958" s="429"/>
      <c r="C958" s="429"/>
      <c r="D958" s="429"/>
      <c r="E958" s="429"/>
      <c r="F958" s="429"/>
      <c r="G958" s="429"/>
      <c r="H958" s="429"/>
      <c r="I958" s="429"/>
    </row>
    <row r="959" spans="2:9" ht="15.75" customHeight="1" x14ac:dyDescent="0.3">
      <c r="B959" s="429"/>
      <c r="C959" s="429"/>
      <c r="D959" s="429"/>
      <c r="E959" s="429"/>
      <c r="F959" s="429"/>
      <c r="G959" s="429"/>
      <c r="H959" s="429"/>
      <c r="I959" s="429"/>
    </row>
    <row r="960" spans="2:9" ht="15.75" customHeight="1" x14ac:dyDescent="0.3">
      <c r="B960" s="429"/>
      <c r="C960" s="429"/>
      <c r="D960" s="429"/>
      <c r="E960" s="429"/>
      <c r="F960" s="429"/>
      <c r="G960" s="429"/>
      <c r="H960" s="429"/>
      <c r="I960" s="429"/>
    </row>
    <row r="961" spans="2:9" ht="15.75" customHeight="1" x14ac:dyDescent="0.3">
      <c r="B961" s="429"/>
      <c r="C961" s="429"/>
      <c r="D961" s="429"/>
      <c r="E961" s="429"/>
      <c r="F961" s="429"/>
      <c r="G961" s="429"/>
      <c r="H961" s="429"/>
      <c r="I961" s="429"/>
    </row>
    <row r="962" spans="2:9" ht="15.75" customHeight="1" x14ac:dyDescent="0.3">
      <c r="B962" s="429"/>
      <c r="C962" s="429"/>
      <c r="D962" s="429"/>
      <c r="E962" s="429"/>
      <c r="F962" s="429"/>
      <c r="G962" s="429"/>
      <c r="H962" s="429"/>
      <c r="I962" s="429"/>
    </row>
    <row r="963" spans="2:9" ht="15.75" customHeight="1" x14ac:dyDescent="0.3">
      <c r="B963" s="429"/>
      <c r="C963" s="429"/>
      <c r="D963" s="429"/>
      <c r="E963" s="429"/>
      <c r="F963" s="429"/>
      <c r="G963" s="429"/>
      <c r="H963" s="429"/>
      <c r="I963" s="429"/>
    </row>
    <row r="964" spans="2:9" ht="15.75" customHeight="1" x14ac:dyDescent="0.3">
      <c r="B964" s="429"/>
      <c r="C964" s="429"/>
      <c r="D964" s="429"/>
      <c r="E964" s="429"/>
      <c r="F964" s="429"/>
      <c r="G964" s="429"/>
      <c r="H964" s="429"/>
      <c r="I964" s="429"/>
    </row>
    <row r="965" spans="2:9" ht="15.75" customHeight="1" x14ac:dyDescent="0.3">
      <c r="B965" s="429"/>
      <c r="C965" s="429"/>
      <c r="D965" s="429"/>
      <c r="E965" s="429"/>
      <c r="F965" s="429"/>
      <c r="G965" s="429"/>
      <c r="H965" s="429"/>
      <c r="I965" s="429"/>
    </row>
    <row r="966" spans="2:9" ht="15.75" customHeight="1" x14ac:dyDescent="0.3">
      <c r="B966" s="429"/>
      <c r="C966" s="429"/>
      <c r="D966" s="429"/>
      <c r="E966" s="429"/>
      <c r="F966" s="429"/>
      <c r="G966" s="429"/>
      <c r="H966" s="429"/>
      <c r="I966" s="429"/>
    </row>
    <row r="967" spans="2:9" ht="15.75" customHeight="1" x14ac:dyDescent="0.3">
      <c r="B967" s="429"/>
      <c r="C967" s="429"/>
      <c r="D967" s="429"/>
      <c r="E967" s="429"/>
      <c r="F967" s="429"/>
      <c r="G967" s="429"/>
      <c r="H967" s="429"/>
      <c r="I967" s="429"/>
    </row>
    <row r="968" spans="2:9" ht="15.75" customHeight="1" x14ac:dyDescent="0.3">
      <c r="B968" s="429"/>
      <c r="C968" s="429"/>
      <c r="D968" s="429"/>
      <c r="E968" s="429"/>
      <c r="F968" s="429"/>
      <c r="G968" s="429"/>
      <c r="H968" s="429"/>
      <c r="I968" s="429"/>
    </row>
    <row r="969" spans="2:9" ht="15.75" customHeight="1" x14ac:dyDescent="0.3">
      <c r="B969" s="429"/>
      <c r="C969" s="429"/>
      <c r="D969" s="429"/>
      <c r="E969" s="429"/>
      <c r="F969" s="429"/>
      <c r="G969" s="429"/>
      <c r="H969" s="429"/>
      <c r="I969" s="429"/>
    </row>
    <row r="970" spans="2:9" ht="15.75" customHeight="1" x14ac:dyDescent="0.3">
      <c r="B970" s="429"/>
      <c r="C970" s="429"/>
      <c r="D970" s="429"/>
      <c r="E970" s="429"/>
      <c r="F970" s="429"/>
      <c r="G970" s="429"/>
      <c r="H970" s="429"/>
      <c r="I970" s="429"/>
    </row>
    <row r="971" spans="2:9" ht="15.75" customHeight="1" x14ac:dyDescent="0.3">
      <c r="B971" s="429"/>
      <c r="C971" s="429"/>
      <c r="D971" s="429"/>
      <c r="E971" s="429"/>
      <c r="F971" s="429"/>
      <c r="G971" s="429"/>
      <c r="H971" s="429"/>
      <c r="I971" s="429"/>
    </row>
    <row r="972" spans="2:9" ht="15.75" customHeight="1" x14ac:dyDescent="0.3">
      <c r="B972" s="429"/>
      <c r="C972" s="429"/>
      <c r="D972" s="429"/>
      <c r="E972" s="429"/>
      <c r="F972" s="429"/>
      <c r="G972" s="429"/>
      <c r="H972" s="429"/>
      <c r="I972" s="429"/>
    </row>
    <row r="973" spans="2:9" ht="15.75" customHeight="1" x14ac:dyDescent="0.3">
      <c r="B973" s="429"/>
      <c r="C973" s="429"/>
      <c r="D973" s="429"/>
      <c r="E973" s="429"/>
      <c r="F973" s="429"/>
      <c r="G973" s="429"/>
      <c r="H973" s="429"/>
      <c r="I973" s="429"/>
    </row>
    <row r="974" spans="2:9" ht="15.75" customHeight="1" x14ac:dyDescent="0.3">
      <c r="B974" s="429"/>
      <c r="C974" s="429"/>
      <c r="D974" s="429"/>
      <c r="E974" s="429"/>
      <c r="F974" s="429"/>
      <c r="G974" s="429"/>
      <c r="H974" s="429"/>
      <c r="I974" s="429"/>
    </row>
    <row r="975" spans="2:9" ht="15.75" customHeight="1" x14ac:dyDescent="0.3">
      <c r="B975" s="429"/>
      <c r="C975" s="429"/>
      <c r="D975" s="429"/>
      <c r="E975" s="429"/>
      <c r="F975" s="429"/>
      <c r="G975" s="429"/>
      <c r="H975" s="429"/>
      <c r="I975" s="429"/>
    </row>
    <row r="976" spans="2:9" ht="15.75" customHeight="1" x14ac:dyDescent="0.3">
      <c r="B976" s="429"/>
      <c r="C976" s="429"/>
      <c r="D976" s="429"/>
      <c r="E976" s="429"/>
      <c r="F976" s="429"/>
      <c r="G976" s="429"/>
      <c r="H976" s="429"/>
      <c r="I976" s="429"/>
    </row>
    <row r="977" spans="2:9" ht="15.75" customHeight="1" x14ac:dyDescent="0.3">
      <c r="B977" s="429"/>
      <c r="C977" s="429"/>
      <c r="D977" s="429"/>
      <c r="E977" s="429"/>
      <c r="F977" s="429"/>
      <c r="G977" s="429"/>
      <c r="H977" s="429"/>
      <c r="I977" s="429"/>
    </row>
    <row r="978" spans="2:9" ht="15.75" customHeight="1" x14ac:dyDescent="0.3">
      <c r="B978" s="429"/>
      <c r="C978" s="429"/>
      <c r="D978" s="429"/>
      <c r="E978" s="429"/>
      <c r="F978" s="429"/>
      <c r="G978" s="429"/>
      <c r="H978" s="429"/>
      <c r="I978" s="429"/>
    </row>
    <row r="979" spans="2:9" ht="15.75" customHeight="1" x14ac:dyDescent="0.3">
      <c r="B979" s="429"/>
      <c r="C979" s="429"/>
      <c r="D979" s="429"/>
      <c r="E979" s="429"/>
      <c r="F979" s="429"/>
      <c r="G979" s="429"/>
      <c r="H979" s="429"/>
      <c r="I979" s="429"/>
    </row>
    <row r="980" spans="2:9" ht="15.75" customHeight="1" x14ac:dyDescent="0.3">
      <c r="B980" s="429"/>
      <c r="C980" s="429"/>
      <c r="D980" s="429"/>
      <c r="E980" s="429"/>
      <c r="F980" s="429"/>
      <c r="G980" s="429"/>
      <c r="H980" s="429"/>
      <c r="I980" s="429"/>
    </row>
    <row r="981" spans="2:9" ht="15.75" customHeight="1" x14ac:dyDescent="0.3">
      <c r="B981" s="429"/>
      <c r="C981" s="429"/>
      <c r="D981" s="429"/>
      <c r="E981" s="429"/>
      <c r="F981" s="429"/>
      <c r="G981" s="429"/>
      <c r="H981" s="429"/>
      <c r="I981" s="429"/>
    </row>
    <row r="982" spans="2:9" ht="15.75" customHeight="1" x14ac:dyDescent="0.3">
      <c r="B982" s="429"/>
      <c r="C982" s="429"/>
      <c r="D982" s="429"/>
      <c r="E982" s="429"/>
      <c r="F982" s="429"/>
      <c r="G982" s="429"/>
      <c r="H982" s="429"/>
      <c r="I982" s="429"/>
    </row>
    <row r="983" spans="2:9" ht="15.75" customHeight="1" x14ac:dyDescent="0.3">
      <c r="B983" s="429"/>
      <c r="C983" s="429"/>
      <c r="D983" s="429"/>
      <c r="E983" s="429"/>
      <c r="F983" s="429"/>
      <c r="G983" s="429"/>
      <c r="H983" s="429"/>
      <c r="I983" s="429"/>
    </row>
    <row r="984" spans="2:9" ht="15.75" customHeight="1" x14ac:dyDescent="0.3">
      <c r="B984" s="429"/>
      <c r="C984" s="429"/>
      <c r="D984" s="429"/>
      <c r="E984" s="429"/>
      <c r="F984" s="429"/>
      <c r="G984" s="429"/>
      <c r="H984" s="429"/>
      <c r="I984" s="429"/>
    </row>
    <row r="985" spans="2:9" ht="15.75" customHeight="1" x14ac:dyDescent="0.3">
      <c r="B985" s="429"/>
      <c r="C985" s="429"/>
      <c r="D985" s="429"/>
      <c r="E985" s="429"/>
      <c r="F985" s="429"/>
      <c r="G985" s="429"/>
      <c r="H985" s="429"/>
      <c r="I985" s="429"/>
    </row>
    <row r="986" spans="2:9" ht="15.75" customHeight="1" x14ac:dyDescent="0.3">
      <c r="B986" s="429"/>
      <c r="C986" s="429"/>
      <c r="D986" s="429"/>
      <c r="E986" s="429"/>
      <c r="F986" s="429"/>
      <c r="G986" s="429"/>
      <c r="H986" s="429"/>
      <c r="I986" s="429"/>
    </row>
    <row r="987" spans="2:9" ht="15.75" customHeight="1" x14ac:dyDescent="0.3">
      <c r="B987" s="429"/>
      <c r="C987" s="429"/>
      <c r="D987" s="429"/>
      <c r="E987" s="429"/>
      <c r="F987" s="429"/>
      <c r="G987" s="429"/>
      <c r="H987" s="429"/>
      <c r="I987" s="429"/>
    </row>
    <row r="988" spans="2:9" ht="15.75" customHeight="1" x14ac:dyDescent="0.3">
      <c r="B988" s="429"/>
      <c r="C988" s="429"/>
      <c r="D988" s="429"/>
      <c r="E988" s="429"/>
      <c r="F988" s="429"/>
      <c r="G988" s="429"/>
      <c r="H988" s="429"/>
      <c r="I988" s="429"/>
    </row>
    <row r="989" spans="2:9" ht="15.75" customHeight="1" x14ac:dyDescent="0.3">
      <c r="B989" s="429"/>
      <c r="C989" s="429"/>
      <c r="D989" s="429"/>
      <c r="E989" s="429"/>
      <c r="F989" s="429"/>
      <c r="G989" s="429"/>
      <c r="H989" s="429"/>
      <c r="I989" s="429"/>
    </row>
    <row r="990" spans="2:9" ht="15.75" customHeight="1" x14ac:dyDescent="0.3">
      <c r="B990" s="429"/>
      <c r="C990" s="429"/>
      <c r="D990" s="429"/>
      <c r="E990" s="429"/>
      <c r="F990" s="429"/>
      <c r="G990" s="429"/>
      <c r="H990" s="429"/>
      <c r="I990" s="429"/>
    </row>
    <row r="991" spans="2:9" ht="15.75" customHeight="1" x14ac:dyDescent="0.3">
      <c r="B991" s="429"/>
      <c r="C991" s="429"/>
      <c r="D991" s="429"/>
      <c r="E991" s="429"/>
      <c r="F991" s="429"/>
      <c r="G991" s="429"/>
      <c r="H991" s="429"/>
      <c r="I991" s="429"/>
    </row>
    <row r="992" spans="2:9" ht="15.75" customHeight="1" x14ac:dyDescent="0.3">
      <c r="B992" s="429"/>
      <c r="C992" s="429"/>
      <c r="D992" s="429"/>
      <c r="E992" s="429"/>
      <c r="F992" s="429"/>
      <c r="G992" s="429"/>
      <c r="H992" s="429"/>
      <c r="I992" s="429"/>
    </row>
    <row r="993" spans="2:9" ht="15.75" customHeight="1" x14ac:dyDescent="0.3">
      <c r="B993" s="429"/>
      <c r="C993" s="429"/>
      <c r="D993" s="429"/>
      <c r="E993" s="429"/>
      <c r="F993" s="429"/>
      <c r="G993" s="429"/>
      <c r="H993" s="429"/>
      <c r="I993" s="429"/>
    </row>
    <row r="994" spans="2:9" ht="15.75" customHeight="1" x14ac:dyDescent="0.3">
      <c r="B994" s="429"/>
      <c r="C994" s="429"/>
      <c r="D994" s="429"/>
      <c r="E994" s="429"/>
      <c r="F994" s="429"/>
      <c r="G994" s="429"/>
      <c r="H994" s="429"/>
      <c r="I994" s="429"/>
    </row>
    <row r="995" spans="2:9" ht="15.75" customHeight="1" x14ac:dyDescent="0.3">
      <c r="B995" s="429"/>
      <c r="C995" s="429"/>
      <c r="D995" s="429"/>
      <c r="E995" s="429"/>
      <c r="F995" s="429"/>
      <c r="G995" s="429"/>
      <c r="H995" s="429"/>
      <c r="I995" s="429"/>
    </row>
    <row r="996" spans="2:9" ht="15.75" customHeight="1" x14ac:dyDescent="0.3">
      <c r="B996" s="429"/>
      <c r="C996" s="429"/>
      <c r="D996" s="429"/>
      <c r="E996" s="429"/>
      <c r="F996" s="429"/>
      <c r="G996" s="429"/>
      <c r="H996" s="429"/>
      <c r="I996" s="429"/>
    </row>
    <row r="997" spans="2:9" ht="15.75" customHeight="1" x14ac:dyDescent="0.3">
      <c r="B997" s="429"/>
      <c r="C997" s="429"/>
      <c r="D997" s="429"/>
      <c r="E997" s="429"/>
      <c r="F997" s="429"/>
      <c r="G997" s="429"/>
      <c r="H997" s="429"/>
      <c r="I997" s="429"/>
    </row>
    <row r="998" spans="2:9" ht="15.75" customHeight="1" x14ac:dyDescent="0.3">
      <c r="B998" s="429"/>
      <c r="C998" s="429"/>
      <c r="D998" s="429"/>
      <c r="E998" s="429"/>
      <c r="F998" s="429"/>
      <c r="G998" s="429"/>
      <c r="H998" s="429"/>
      <c r="I998" s="429"/>
    </row>
    <row r="999" spans="2:9" ht="15.75" customHeight="1" x14ac:dyDescent="0.3">
      <c r="B999" s="429"/>
      <c r="C999" s="429"/>
      <c r="D999" s="429"/>
      <c r="E999" s="429"/>
      <c r="F999" s="429"/>
      <c r="G999" s="429"/>
      <c r="H999" s="429"/>
      <c r="I999" s="429"/>
    </row>
    <row r="1000" spans="2:9" ht="15.75" customHeight="1" x14ac:dyDescent="0.3">
      <c r="B1000" s="429"/>
      <c r="C1000" s="429"/>
      <c r="D1000" s="429"/>
      <c r="E1000" s="429"/>
      <c r="F1000" s="429"/>
      <c r="G1000" s="429"/>
      <c r="H1000" s="429"/>
      <c r="I1000" s="429"/>
    </row>
  </sheetData>
  <sheetProtection algorithmName="SHA-512" hashValue="C0QBFhYabZ1PoP9TZlwpGObtst3FV0HY84yv8U8Fa9wT8JdfvpOakiLca2Fh4ws99dMiYtI2lebFN44hMKM3UA==" saltValue="+qUko8oAF7+jKXTF4Pq5eg==" spinCount="100000" sheet="1" objects="1" scenarios="1"/>
  <mergeCells count="4">
    <mergeCell ref="B2:I2"/>
    <mergeCell ref="B5:I7"/>
    <mergeCell ref="B9:I14"/>
    <mergeCell ref="B15:H23"/>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1" tint="0.499984740745262"/>
    <pageSetUpPr fitToPage="1"/>
  </sheetPr>
  <dimension ref="A1:AB48"/>
  <sheetViews>
    <sheetView zoomScaleNormal="100" zoomScalePageLayoutView="70" workbookViewId="0">
      <selection activeCell="E16" sqref="E16:E17"/>
    </sheetView>
  </sheetViews>
  <sheetFormatPr baseColWidth="10" defaultColWidth="0" defaultRowHeight="15" customHeight="1" zeroHeight="1" x14ac:dyDescent="0.3"/>
  <cols>
    <col min="1" max="1" width="4" customWidth="1"/>
    <col min="2" max="2" width="14.33203125" customWidth="1"/>
    <col min="3" max="3" width="8.44140625" customWidth="1"/>
    <col min="4" max="4" width="46.88671875" customWidth="1"/>
    <col min="5" max="5" width="130.88671875" style="212" customWidth="1"/>
    <col min="6" max="6" width="1.5546875" style="239" customWidth="1"/>
    <col min="7" max="7" width="3.6640625" style="239" hidden="1" customWidth="1"/>
    <col min="8" max="8" width="11.109375" style="239" hidden="1" customWidth="1"/>
    <col min="9" max="28" width="10.6640625" style="239" hidden="1" customWidth="1"/>
    <col min="29" max="16384" width="14.44140625" style="239" hidden="1"/>
  </cols>
  <sheetData>
    <row r="1" spans="1:28" s="229" customFormat="1" ht="6.45" customHeight="1" x14ac:dyDescent="0.3">
      <c r="A1" s="226"/>
      <c r="B1" s="225"/>
      <c r="C1" s="225"/>
      <c r="D1" s="225"/>
      <c r="E1" s="227"/>
      <c r="F1" s="228"/>
      <c r="G1" s="228"/>
      <c r="H1" s="228"/>
      <c r="I1" s="228"/>
      <c r="J1" s="228"/>
      <c r="K1" s="228"/>
      <c r="L1" s="228"/>
      <c r="M1" s="228"/>
      <c r="N1" s="228"/>
      <c r="O1" s="228"/>
      <c r="P1" s="228"/>
      <c r="Q1" s="228"/>
      <c r="R1" s="228"/>
      <c r="S1" s="228"/>
      <c r="T1" s="228"/>
      <c r="U1" s="228"/>
      <c r="V1" s="228"/>
      <c r="W1" s="228"/>
      <c r="X1" s="228"/>
      <c r="Y1" s="228"/>
      <c r="Z1" s="228"/>
      <c r="AA1" s="228"/>
      <c r="AB1" s="228"/>
    </row>
    <row r="2" spans="1:28" s="224" customFormat="1" ht="4.5" customHeight="1" x14ac:dyDescent="0.3">
      <c r="A2" s="230"/>
      <c r="B2" s="221"/>
      <c r="C2" s="221"/>
      <c r="D2" s="221"/>
      <c r="E2" s="222"/>
      <c r="F2" s="231"/>
      <c r="G2" s="223"/>
      <c r="H2" s="223"/>
      <c r="I2" s="223"/>
      <c r="J2" s="223"/>
      <c r="K2" s="223"/>
      <c r="L2" s="223"/>
      <c r="M2" s="223"/>
      <c r="N2" s="223"/>
      <c r="O2" s="223"/>
      <c r="P2" s="223"/>
      <c r="Q2" s="223"/>
      <c r="R2" s="223"/>
      <c r="S2" s="223"/>
      <c r="T2" s="223"/>
      <c r="U2" s="223"/>
      <c r="V2" s="223"/>
      <c r="W2" s="223"/>
      <c r="X2" s="223"/>
      <c r="Y2" s="223"/>
      <c r="Z2" s="223"/>
      <c r="AA2" s="223"/>
      <c r="AB2" s="223"/>
    </row>
    <row r="3" spans="1:28" s="154" customFormat="1" ht="24" customHeight="1" x14ac:dyDescent="0.3">
      <c r="A3" s="230"/>
      <c r="B3" s="574" t="s">
        <v>303</v>
      </c>
      <c r="C3" s="575"/>
      <c r="D3" s="576"/>
      <c r="E3" s="219" t="s">
        <v>8</v>
      </c>
      <c r="F3" s="231"/>
      <c r="G3" s="153"/>
      <c r="H3" s="153"/>
      <c r="I3" s="153"/>
      <c r="J3" s="153"/>
      <c r="K3" s="153"/>
      <c r="L3" s="153"/>
      <c r="M3" s="153"/>
      <c r="N3" s="153"/>
      <c r="O3" s="153"/>
      <c r="P3" s="153"/>
      <c r="Q3" s="153"/>
      <c r="R3" s="153"/>
      <c r="S3" s="153"/>
      <c r="T3" s="153"/>
      <c r="U3" s="153"/>
      <c r="V3" s="153"/>
      <c r="W3" s="153"/>
      <c r="X3" s="153"/>
      <c r="Y3" s="153"/>
      <c r="Z3" s="153"/>
      <c r="AA3" s="153"/>
      <c r="AB3" s="153"/>
    </row>
    <row r="4" spans="1:28" s="151" customFormat="1" ht="12.75" customHeight="1" x14ac:dyDescent="0.3">
      <c r="A4" s="3"/>
      <c r="B4" s="217"/>
      <c r="C4" s="217"/>
      <c r="D4" s="4"/>
      <c r="E4" s="220"/>
      <c r="F4" s="237"/>
      <c r="G4" s="238"/>
      <c r="H4" s="238"/>
      <c r="I4" s="238"/>
      <c r="J4" s="238"/>
      <c r="K4" s="238"/>
      <c r="L4" s="238"/>
      <c r="M4" s="238"/>
      <c r="N4" s="238"/>
      <c r="O4" s="238"/>
      <c r="P4" s="238"/>
      <c r="Q4" s="238"/>
      <c r="R4" s="238"/>
      <c r="S4" s="238"/>
      <c r="T4" s="238"/>
      <c r="U4" s="238"/>
      <c r="V4" s="238"/>
      <c r="W4" s="238"/>
      <c r="X4" s="238"/>
      <c r="Y4" s="238"/>
      <c r="Z4" s="238"/>
      <c r="AA4" s="238"/>
      <c r="AB4" s="238"/>
    </row>
    <row r="5" spans="1:28" ht="7.5" customHeight="1" x14ac:dyDescent="0.3">
      <c r="A5" s="7"/>
      <c r="B5" s="320"/>
      <c r="C5" s="320"/>
      <c r="D5" s="320"/>
      <c r="E5" s="235"/>
      <c r="F5" s="8"/>
      <c r="G5" s="6"/>
      <c r="H5" s="6"/>
      <c r="I5" s="6"/>
      <c r="J5" s="6"/>
      <c r="K5" s="6"/>
      <c r="L5" s="6"/>
      <c r="M5" s="6"/>
      <c r="N5" s="6"/>
      <c r="O5" s="6"/>
      <c r="P5" s="6"/>
      <c r="Q5" s="6"/>
      <c r="R5" s="6"/>
      <c r="S5" s="6"/>
      <c r="T5" s="6"/>
      <c r="U5" s="6"/>
      <c r="V5" s="6"/>
      <c r="W5" s="6"/>
      <c r="X5" s="6"/>
      <c r="Y5" s="6"/>
      <c r="Z5" s="6"/>
      <c r="AA5" s="6"/>
      <c r="AB5" s="6"/>
    </row>
    <row r="6" spans="1:28" ht="18.75" customHeight="1" x14ac:dyDescent="0.3">
      <c r="A6" s="5">
        <v>1</v>
      </c>
      <c r="B6" s="581" t="s">
        <v>9</v>
      </c>
      <c r="C6" s="582"/>
      <c r="D6" s="582"/>
      <c r="E6" s="577" t="s">
        <v>539</v>
      </c>
      <c r="F6" s="588"/>
      <c r="G6" s="6"/>
      <c r="H6" s="6"/>
      <c r="I6" s="6"/>
      <c r="J6" s="6"/>
      <c r="K6" s="6"/>
      <c r="L6" s="6"/>
      <c r="M6" s="6"/>
      <c r="N6" s="6"/>
      <c r="O6" s="6"/>
      <c r="P6" s="6"/>
      <c r="Q6" s="6"/>
      <c r="R6" s="6"/>
      <c r="S6" s="6"/>
      <c r="T6" s="6"/>
      <c r="U6" s="6"/>
      <c r="V6" s="6"/>
      <c r="W6" s="6"/>
      <c r="X6" s="6"/>
      <c r="Y6" s="6"/>
      <c r="Z6" s="6"/>
      <c r="AA6" s="6"/>
      <c r="AB6" s="6"/>
    </row>
    <row r="7" spans="1:28" ht="12.45" customHeight="1" x14ac:dyDescent="0.3">
      <c r="A7" s="218"/>
      <c r="B7" s="321"/>
      <c r="C7" s="322"/>
      <c r="D7" s="322"/>
      <c r="E7" s="578"/>
      <c r="F7" s="589"/>
      <c r="G7" s="6"/>
      <c r="H7" s="6"/>
      <c r="I7" s="6"/>
      <c r="J7" s="6"/>
      <c r="K7" s="6"/>
      <c r="L7" s="6"/>
      <c r="M7" s="6"/>
      <c r="N7" s="6"/>
      <c r="O7" s="6"/>
      <c r="P7" s="6"/>
      <c r="Q7" s="6"/>
      <c r="R7" s="6"/>
      <c r="S7" s="6"/>
      <c r="T7" s="6"/>
      <c r="U7" s="6"/>
      <c r="V7" s="6"/>
      <c r="W7" s="6"/>
      <c r="X7" s="6"/>
      <c r="Y7" s="6"/>
      <c r="Z7" s="6"/>
      <c r="AA7" s="6"/>
      <c r="AB7" s="6"/>
    </row>
    <row r="8" spans="1:28" ht="7.5" customHeight="1" x14ac:dyDescent="0.3">
      <c r="A8" s="218"/>
      <c r="B8" s="321"/>
      <c r="C8" s="321"/>
      <c r="D8" s="321"/>
      <c r="E8" s="235"/>
      <c r="F8" s="8"/>
      <c r="G8" s="6"/>
      <c r="H8" s="6"/>
      <c r="I8" s="6"/>
      <c r="J8" s="6"/>
      <c r="K8" s="6"/>
      <c r="L8" s="6"/>
      <c r="M8" s="6"/>
      <c r="N8" s="6"/>
      <c r="O8" s="6"/>
      <c r="P8" s="6"/>
      <c r="Q8" s="6"/>
      <c r="R8" s="6"/>
      <c r="S8" s="6"/>
      <c r="T8" s="6"/>
      <c r="U8" s="6"/>
      <c r="V8" s="6"/>
      <c r="W8" s="6"/>
      <c r="X8" s="6"/>
      <c r="Y8" s="6"/>
      <c r="Z8" s="6"/>
      <c r="AA8" s="6"/>
      <c r="AB8" s="6"/>
    </row>
    <row r="9" spans="1:28" ht="18.75" customHeight="1" x14ac:dyDescent="0.3">
      <c r="A9" s="5">
        <v>2</v>
      </c>
      <c r="B9" s="581" t="s">
        <v>541</v>
      </c>
      <c r="C9" s="582"/>
      <c r="D9" s="582"/>
      <c r="E9" s="577" t="s">
        <v>547</v>
      </c>
      <c r="F9" s="588"/>
      <c r="G9" s="6"/>
      <c r="H9" s="6"/>
      <c r="I9" s="6"/>
      <c r="J9" s="6"/>
      <c r="K9" s="6"/>
      <c r="L9" s="6"/>
      <c r="M9" s="6"/>
      <c r="N9" s="6"/>
      <c r="O9" s="6"/>
      <c r="P9" s="6"/>
      <c r="Q9" s="6"/>
      <c r="R9" s="6"/>
      <c r="S9" s="6"/>
      <c r="T9" s="6"/>
      <c r="U9" s="6"/>
      <c r="V9" s="6"/>
      <c r="W9" s="6"/>
      <c r="X9" s="6"/>
      <c r="Y9" s="6"/>
      <c r="Z9" s="6"/>
      <c r="AA9" s="6"/>
      <c r="AB9" s="6"/>
    </row>
    <row r="10" spans="1:28" ht="11.4" customHeight="1" x14ac:dyDescent="0.3">
      <c r="A10" s="7"/>
      <c r="B10" s="321"/>
      <c r="C10" s="322"/>
      <c r="D10" s="322"/>
      <c r="E10" s="578"/>
      <c r="F10" s="589"/>
      <c r="G10" s="6"/>
      <c r="H10" s="6"/>
      <c r="I10" s="6"/>
      <c r="J10" s="6"/>
      <c r="K10" s="6"/>
      <c r="L10" s="6"/>
      <c r="M10" s="6"/>
      <c r="N10" s="6"/>
      <c r="O10" s="6"/>
      <c r="P10" s="6"/>
      <c r="Q10" s="6"/>
      <c r="R10" s="6"/>
      <c r="S10" s="6"/>
      <c r="T10" s="6"/>
      <c r="U10" s="6"/>
      <c r="V10" s="6"/>
      <c r="W10" s="6"/>
      <c r="X10" s="6"/>
      <c r="Y10" s="6"/>
      <c r="Z10" s="6"/>
      <c r="AA10" s="6"/>
      <c r="AB10" s="6"/>
    </row>
    <row r="11" spans="1:28" ht="6" customHeight="1" x14ac:dyDescent="0.3"/>
    <row r="12" spans="1:28" ht="18.75" customHeight="1" x14ac:dyDescent="0.3">
      <c r="A12" s="5">
        <v>3</v>
      </c>
      <c r="B12" s="581" t="s">
        <v>542</v>
      </c>
      <c r="C12" s="582"/>
      <c r="D12" s="582"/>
      <c r="E12" s="577" t="s">
        <v>540</v>
      </c>
      <c r="F12" s="588"/>
    </row>
    <row r="13" spans="1:28" ht="28.95" customHeight="1" x14ac:dyDescent="0.3">
      <c r="A13" s="7"/>
      <c r="B13" s="320"/>
      <c r="C13" s="323"/>
      <c r="D13" s="323"/>
      <c r="E13" s="578"/>
      <c r="F13" s="589"/>
    </row>
    <row r="14" spans="1:28" ht="7.5" customHeight="1" x14ac:dyDescent="0.3">
      <c r="A14" s="7"/>
      <c r="B14" s="320"/>
      <c r="C14" s="320"/>
      <c r="D14" s="320"/>
      <c r="E14" s="235"/>
      <c r="F14" s="8"/>
    </row>
    <row r="15" spans="1:28" ht="7.5" customHeight="1" x14ac:dyDescent="0.3">
      <c r="A15" s="7"/>
      <c r="B15" s="579"/>
      <c r="C15" s="580"/>
      <c r="D15" s="580"/>
      <c r="E15" s="236"/>
      <c r="F15" s="8"/>
    </row>
    <row r="16" spans="1:28" ht="18.75" customHeight="1" x14ac:dyDescent="0.3">
      <c r="A16" s="5">
        <v>4</v>
      </c>
      <c r="B16" s="583" t="s">
        <v>322</v>
      </c>
      <c r="C16" s="584"/>
      <c r="D16" s="585"/>
      <c r="E16" s="577" t="s">
        <v>546</v>
      </c>
      <c r="F16" s="588"/>
    </row>
    <row r="17" spans="1:6" ht="18.75" customHeight="1" x14ac:dyDescent="0.3">
      <c r="A17" s="7"/>
      <c r="B17" s="586"/>
      <c r="C17" s="587"/>
      <c r="D17" s="587"/>
      <c r="E17" s="578"/>
      <c r="F17" s="589"/>
    </row>
    <row r="18" spans="1:6" ht="7.5" customHeight="1" x14ac:dyDescent="0.3">
      <c r="A18" s="7"/>
      <c r="B18" s="579"/>
      <c r="C18" s="580"/>
      <c r="D18" s="580"/>
      <c r="E18" s="236"/>
      <c r="F18" s="8"/>
    </row>
    <row r="19" spans="1:6" ht="7.5" customHeight="1" x14ac:dyDescent="0.3">
      <c r="A19" s="7"/>
      <c r="B19" s="324"/>
      <c r="C19" s="324"/>
      <c r="D19" s="324"/>
      <c r="E19" s="235"/>
      <c r="F19" s="8"/>
    </row>
    <row r="20" spans="1:6" ht="15" customHeight="1" x14ac:dyDescent="0.3"/>
    <row r="21" spans="1:6" ht="15" customHeight="1" x14ac:dyDescent="0.3"/>
    <row r="22" spans="1:6" ht="15" customHeight="1" x14ac:dyDescent="0.3"/>
    <row r="23" spans="1:6" ht="15" customHeight="1" x14ac:dyDescent="0.3"/>
    <row r="24" spans="1:6" ht="15" customHeight="1" x14ac:dyDescent="0.3"/>
    <row r="25" spans="1:6" ht="15" customHeight="1" x14ac:dyDescent="0.3"/>
    <row r="26" spans="1:6" ht="15" customHeight="1" x14ac:dyDescent="0.3"/>
    <row r="27" spans="1:6" ht="15" customHeight="1" x14ac:dyDescent="0.3"/>
    <row r="28" spans="1:6" ht="15" customHeight="1" x14ac:dyDescent="0.3"/>
    <row r="29" spans="1:6" ht="15" customHeight="1" x14ac:dyDescent="0.3"/>
    <row r="30" spans="1:6" ht="15" customHeight="1" x14ac:dyDescent="0.3"/>
    <row r="31" spans="1:6" ht="15" customHeight="1" x14ac:dyDescent="0.3"/>
    <row r="32" spans="1:6"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sheetData>
  <sheetProtection algorithmName="SHA-512" hashValue="IQlA8/F6cJH7PeisiIS2XASsY1XJQUE7uAIAf9kk9JDxc1EYj8FminSh4ZTX232cRQuQ3pUCkKj7qM+6tVBK3A==" saltValue="sUDJnk1jHR/4J+9sfT24qQ==" spinCount="100000" sheet="1" objects="1" scenarios="1"/>
  <mergeCells count="15">
    <mergeCell ref="F16:F17"/>
    <mergeCell ref="F12:F13"/>
    <mergeCell ref="E12:E13"/>
    <mergeCell ref="E6:E7"/>
    <mergeCell ref="F6:F7"/>
    <mergeCell ref="E9:E10"/>
    <mergeCell ref="F9:F10"/>
    <mergeCell ref="B3:D3"/>
    <mergeCell ref="E16:E17"/>
    <mergeCell ref="B15:D15"/>
    <mergeCell ref="B6:D6"/>
    <mergeCell ref="B9:D9"/>
    <mergeCell ref="B12:D12"/>
    <mergeCell ref="B16:D16"/>
    <mergeCell ref="B17:D18"/>
  </mergeCells>
  <pageMargins left="0.39370078740157483" right="0.39370078740157483" top="0.74803149606299213" bottom="0.74803149606299213" header="0" footer="0.19685039370078741"/>
  <pageSetup scale="70" fitToHeight="0" orientation="landscape" r:id="rId1"/>
  <headerFooter>
    <oddFooter>&amp;L&amp;G&amp;"Arial,Normal"&amp;11 &amp;A&amp;R&amp;"Arial,Normal"&amp;D</oddFooter>
  </headerFooter>
  <rowBreaks count="1" manualBreakCount="1">
    <brk id="14" max="16383" man="1"/>
  </rowBreaks>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00B0F0"/>
  </sheetPr>
  <dimension ref="A1:Z50"/>
  <sheetViews>
    <sheetView topLeftCell="A37" zoomScaleNormal="100" zoomScalePageLayoutView="70" workbookViewId="0">
      <selection activeCell="E37" sqref="E37:K37"/>
    </sheetView>
  </sheetViews>
  <sheetFormatPr baseColWidth="10" defaultColWidth="0" defaultRowHeight="15" customHeight="1" zeroHeight="1" x14ac:dyDescent="0.3"/>
  <cols>
    <col min="1" max="1" width="8.44140625" customWidth="1"/>
    <col min="2" max="2" width="1.44140625" customWidth="1"/>
    <col min="3" max="3" width="17" customWidth="1"/>
    <col min="4" max="4" width="3.6640625" customWidth="1"/>
    <col min="5" max="5" width="18.6640625" customWidth="1"/>
    <col min="6" max="6" width="3.33203125" customWidth="1"/>
    <col min="7" max="7" width="2.88671875" customWidth="1"/>
    <col min="8" max="8" width="14.5546875" customWidth="1"/>
    <col min="9" max="9" width="16.44140625" customWidth="1"/>
    <col min="10" max="10" width="1.33203125" customWidth="1"/>
    <col min="11" max="11" width="15.6640625" customWidth="1"/>
    <col min="12" max="12" width="1.33203125" customWidth="1"/>
    <col min="13" max="13" width="14.88671875" customWidth="1"/>
    <col min="14" max="14" width="1.33203125" customWidth="1"/>
    <col min="15" max="15" width="12.6640625" customWidth="1"/>
    <col min="16" max="16" width="9" customWidth="1"/>
    <col min="17" max="17" width="3.44140625" customWidth="1"/>
    <col min="18" max="18" width="7.5546875" customWidth="1"/>
    <col min="19" max="22" width="13.33203125" hidden="1" customWidth="1"/>
    <col min="23" max="26" width="10.6640625" hidden="1" customWidth="1"/>
    <col min="27" max="16384" width="14.44140625" hidden="1"/>
  </cols>
  <sheetData>
    <row r="1" spans="1:18" ht="12" customHeight="1" x14ac:dyDescent="0.35">
      <c r="A1" s="10"/>
      <c r="B1" s="10"/>
      <c r="C1" s="10"/>
      <c r="D1" s="10"/>
      <c r="E1" s="10"/>
      <c r="F1" s="10"/>
      <c r="G1" s="10"/>
      <c r="H1" s="10"/>
      <c r="I1" s="10"/>
      <c r="J1" s="10"/>
      <c r="K1" s="10"/>
      <c r="L1" s="10"/>
      <c r="M1" s="10"/>
      <c r="N1" s="10"/>
      <c r="O1" s="11"/>
      <c r="P1" s="10"/>
      <c r="Q1" s="10"/>
      <c r="R1" s="12">
        <f>MONTH(DateFinExo)</f>
        <v>12</v>
      </c>
    </row>
    <row r="2" spans="1:18" ht="12" customHeight="1" x14ac:dyDescent="0.35">
      <c r="A2" s="10"/>
      <c r="B2" s="10"/>
      <c r="C2" s="10"/>
      <c r="D2" s="10"/>
      <c r="E2" s="10"/>
      <c r="F2" s="10"/>
      <c r="G2" s="10"/>
      <c r="H2" s="10"/>
      <c r="I2" s="10"/>
      <c r="J2" s="10"/>
      <c r="K2" s="10"/>
      <c r="L2" s="10"/>
      <c r="M2" s="10"/>
      <c r="N2" s="10"/>
      <c r="O2" s="594" t="s">
        <v>529</v>
      </c>
      <c r="P2" s="594"/>
      <c r="Q2" s="594"/>
      <c r="R2" s="594"/>
    </row>
    <row r="3" spans="1:18" ht="12" customHeight="1" x14ac:dyDescent="0.35">
      <c r="A3" s="10"/>
      <c r="B3" s="10"/>
      <c r="C3" s="10"/>
      <c r="D3" s="10"/>
      <c r="E3" s="10"/>
      <c r="F3" s="10"/>
      <c r="G3" s="10"/>
      <c r="H3" s="10"/>
      <c r="I3" s="10"/>
      <c r="J3" s="10"/>
      <c r="K3" s="10"/>
      <c r="L3" s="10"/>
      <c r="M3" s="10"/>
      <c r="N3" s="10"/>
      <c r="O3" s="11"/>
      <c r="P3" s="10"/>
      <c r="Q3" s="10"/>
      <c r="R3" s="11"/>
    </row>
    <row r="4" spans="1:18" ht="12" customHeight="1" x14ac:dyDescent="0.35">
      <c r="A4" s="10"/>
      <c r="B4" s="10"/>
      <c r="C4" s="10"/>
      <c r="D4" s="10"/>
      <c r="E4" s="10"/>
      <c r="F4" s="10"/>
      <c r="G4" s="10"/>
      <c r="H4" s="10"/>
      <c r="I4" s="10"/>
      <c r="J4" s="10"/>
      <c r="K4" s="10"/>
      <c r="L4" s="10"/>
      <c r="M4" s="10"/>
      <c r="N4" s="10"/>
      <c r="O4" s="11"/>
      <c r="P4" s="10"/>
      <c r="Q4" s="10"/>
      <c r="R4" s="11"/>
    </row>
    <row r="5" spans="1:18" ht="12" customHeight="1" x14ac:dyDescent="0.35">
      <c r="A5" s="10"/>
      <c r="B5" s="10"/>
      <c r="C5" s="10"/>
      <c r="D5" s="10"/>
      <c r="E5" s="10"/>
      <c r="F5" s="13"/>
      <c r="G5" s="13"/>
      <c r="H5" s="13"/>
      <c r="I5" s="13"/>
      <c r="J5" s="13"/>
      <c r="K5" s="13"/>
      <c r="L5" s="13"/>
      <c r="M5" s="13"/>
      <c r="N5" s="10"/>
      <c r="O5" s="11"/>
      <c r="P5" s="10"/>
      <c r="Q5" s="10"/>
      <c r="R5" s="11"/>
    </row>
    <row r="6" spans="1:18" ht="12" customHeight="1" x14ac:dyDescent="0.35">
      <c r="A6" s="10"/>
      <c r="B6" s="10"/>
      <c r="C6" s="10"/>
      <c r="D6" s="10"/>
      <c r="E6" s="10"/>
      <c r="F6" s="13"/>
      <c r="G6" s="13"/>
      <c r="H6" s="13"/>
      <c r="I6" s="13"/>
      <c r="J6" s="13"/>
      <c r="K6" s="13"/>
      <c r="L6" s="13"/>
      <c r="M6" s="13"/>
      <c r="N6" s="10"/>
      <c r="O6" s="11"/>
      <c r="P6" s="10"/>
      <c r="Q6" s="10"/>
      <c r="R6" s="365">
        <f>MONTH(A24)</f>
        <v>12</v>
      </c>
    </row>
    <row r="7" spans="1:18" ht="12" customHeight="1" x14ac:dyDescent="0.35">
      <c r="A7" s="362"/>
      <c r="B7" s="362"/>
      <c r="C7" s="362"/>
      <c r="D7" s="362"/>
      <c r="E7" s="362"/>
      <c r="F7" s="363"/>
      <c r="G7" s="363"/>
      <c r="H7" s="363"/>
      <c r="I7" s="363"/>
      <c r="J7" s="363"/>
      <c r="K7" s="363"/>
      <c r="L7" s="363"/>
      <c r="M7" s="363"/>
      <c r="N7" s="362"/>
      <c r="O7" s="364"/>
      <c r="P7" s="362"/>
      <c r="Q7" s="362"/>
      <c r="R7" s="364"/>
    </row>
    <row r="8" spans="1:18" ht="12" customHeight="1" x14ac:dyDescent="0.35">
      <c r="A8" s="362"/>
      <c r="B8" s="362"/>
      <c r="C8" s="362"/>
      <c r="D8" s="362"/>
      <c r="E8" s="362"/>
      <c r="F8" s="363"/>
      <c r="G8" s="363"/>
      <c r="H8" s="363"/>
      <c r="I8" s="363"/>
      <c r="J8" s="363"/>
      <c r="K8" s="363"/>
      <c r="L8" s="363"/>
      <c r="M8" s="363"/>
      <c r="N8" s="362"/>
      <c r="O8" s="364"/>
      <c r="P8" s="362"/>
      <c r="Q8" s="362"/>
      <c r="R8" s="364"/>
    </row>
    <row r="9" spans="1:18" ht="12" customHeight="1" x14ac:dyDescent="0.35">
      <c r="A9" s="362"/>
      <c r="B9" s="362"/>
      <c r="C9" s="362"/>
      <c r="D9" s="362"/>
      <c r="E9" s="362"/>
      <c r="F9" s="363"/>
      <c r="G9" s="363"/>
      <c r="H9" s="363"/>
      <c r="I9" s="363"/>
      <c r="J9" s="363"/>
      <c r="K9" s="363"/>
      <c r="L9" s="363"/>
      <c r="M9" s="363"/>
      <c r="N9" s="362"/>
      <c r="O9" s="364"/>
      <c r="P9" s="362"/>
      <c r="Q9" s="362"/>
      <c r="R9" s="364"/>
    </row>
    <row r="10" spans="1:18" ht="12" customHeight="1" x14ac:dyDescent="0.35">
      <c r="A10" s="362"/>
      <c r="B10" s="362"/>
      <c r="C10" s="362"/>
      <c r="D10" s="362"/>
      <c r="E10" s="362"/>
      <c r="F10" s="363"/>
      <c r="G10" s="363"/>
      <c r="H10" s="363"/>
      <c r="I10" s="363"/>
      <c r="J10" s="363"/>
      <c r="K10" s="363"/>
      <c r="L10" s="363"/>
      <c r="M10" s="363"/>
      <c r="N10" s="362"/>
      <c r="O10" s="364"/>
      <c r="P10" s="362"/>
      <c r="Q10" s="362"/>
      <c r="R10" s="364"/>
    </row>
    <row r="11" spans="1:18" ht="12" customHeight="1" x14ac:dyDescent="0.35">
      <c r="A11" s="362"/>
      <c r="B11" s="362"/>
      <c r="C11" s="362"/>
      <c r="D11" s="362"/>
      <c r="E11" s="362"/>
      <c r="F11" s="363"/>
      <c r="G11" s="363"/>
      <c r="H11" s="363"/>
      <c r="I11" s="363"/>
      <c r="J11" s="363"/>
      <c r="K11" s="363"/>
      <c r="L11" s="363"/>
      <c r="M11" s="363"/>
      <c r="N11" s="362"/>
      <c r="O11" s="364"/>
      <c r="P11" s="362"/>
      <c r="Q11" s="362"/>
      <c r="R11" s="364"/>
    </row>
    <row r="12" spans="1:18" ht="12" customHeight="1" x14ac:dyDescent="0.35">
      <c r="A12" s="10"/>
      <c r="B12" s="10"/>
      <c r="C12" s="10"/>
      <c r="D12" s="10"/>
      <c r="E12" s="10"/>
      <c r="F12" s="13"/>
      <c r="G12" s="13"/>
      <c r="H12" s="13"/>
      <c r="I12" s="13"/>
      <c r="J12" s="13"/>
      <c r="K12" s="13"/>
      <c r="L12" s="13"/>
      <c r="M12" s="13"/>
      <c r="N12" s="10"/>
      <c r="O12" s="11"/>
      <c r="P12" s="10"/>
      <c r="Q12" s="10"/>
      <c r="R12" s="11"/>
    </row>
    <row r="13" spans="1:18" ht="12" customHeight="1" x14ac:dyDescent="0.35">
      <c r="A13" s="10"/>
      <c r="B13" s="10"/>
      <c r="C13" s="10"/>
      <c r="D13" s="10"/>
      <c r="E13" s="10"/>
      <c r="F13" s="13"/>
      <c r="G13" s="13"/>
      <c r="H13" s="13"/>
      <c r="I13" s="13"/>
      <c r="J13" s="13"/>
      <c r="K13" s="13"/>
      <c r="L13" s="13"/>
      <c r="M13" s="13"/>
      <c r="N13" s="10"/>
      <c r="O13" s="11"/>
      <c r="P13" s="10"/>
      <c r="Q13" s="10"/>
      <c r="R13" s="11"/>
    </row>
    <row r="14" spans="1:18" ht="21" customHeight="1" x14ac:dyDescent="0.3">
      <c r="A14" s="590" t="s">
        <v>10</v>
      </c>
      <c r="B14" s="590"/>
      <c r="C14" s="590"/>
      <c r="D14" s="590"/>
      <c r="E14" s="590"/>
      <c r="F14" s="590"/>
      <c r="G14" s="590"/>
      <c r="H14" s="590"/>
      <c r="I14" s="590"/>
      <c r="J14" s="590"/>
      <c r="K14" s="590"/>
      <c r="L14" s="590"/>
      <c r="M14" s="590"/>
      <c r="N14" s="590"/>
      <c r="O14" s="590"/>
      <c r="P14" s="590"/>
      <c r="Q14" s="590"/>
      <c r="R14" s="590"/>
    </row>
    <row r="15" spans="1:18" ht="22.5" customHeight="1" x14ac:dyDescent="0.3">
      <c r="A15" s="591">
        <f>IF($R$6=12,YEAR($A$24),YEAR($A$22)&amp;"-"&amp;YEAR($A$24))</f>
        <v>2026</v>
      </c>
      <c r="B15" s="592"/>
      <c r="C15" s="592"/>
      <c r="D15" s="592"/>
      <c r="E15" s="592"/>
      <c r="F15" s="592"/>
      <c r="G15" s="592"/>
      <c r="H15" s="592"/>
      <c r="I15" s="592"/>
      <c r="J15" s="592"/>
      <c r="K15" s="592"/>
      <c r="L15" s="592"/>
      <c r="M15" s="592"/>
      <c r="N15" s="592"/>
      <c r="O15" s="592"/>
      <c r="P15" s="592"/>
      <c r="Q15" s="592"/>
      <c r="R15" s="593"/>
    </row>
    <row r="16" spans="1:18" ht="42.75" customHeight="1" x14ac:dyDescent="0.35">
      <c r="A16" s="10"/>
      <c r="B16" s="10"/>
      <c r="C16" s="10"/>
      <c r="D16" s="10"/>
      <c r="E16" s="10"/>
      <c r="F16" s="10"/>
      <c r="G16" s="10"/>
      <c r="H16" s="10"/>
      <c r="I16" s="10"/>
      <c r="J16" s="10"/>
      <c r="K16" s="10"/>
      <c r="L16" s="10"/>
      <c r="M16" s="10"/>
      <c r="N16" s="10"/>
      <c r="O16" s="11"/>
      <c r="P16" s="10"/>
      <c r="Q16" s="10"/>
      <c r="R16" s="11"/>
    </row>
    <row r="17" spans="1:18" ht="42.75" customHeight="1" x14ac:dyDescent="0.35">
      <c r="A17" s="10"/>
      <c r="B17" s="10"/>
      <c r="C17" s="10"/>
      <c r="D17" s="10"/>
      <c r="E17" s="10"/>
      <c r="F17" s="14"/>
      <c r="G17" s="13"/>
      <c r="H17" s="14"/>
      <c r="I17" s="14"/>
      <c r="J17" s="14"/>
      <c r="K17" s="14"/>
      <c r="L17" s="14"/>
      <c r="M17" s="14"/>
      <c r="N17" s="14"/>
      <c r="O17" s="11"/>
      <c r="P17" s="10"/>
      <c r="Q17" s="10"/>
      <c r="R17" s="11"/>
    </row>
    <row r="18" spans="1:18" ht="42.75" customHeight="1" x14ac:dyDescent="0.35">
      <c r="A18" s="10"/>
      <c r="B18" s="10"/>
      <c r="C18" s="10"/>
      <c r="D18" s="10"/>
      <c r="E18" s="10"/>
      <c r="F18" s="14"/>
      <c r="G18" s="10"/>
      <c r="H18" s="14"/>
      <c r="I18" s="14"/>
      <c r="J18" s="14"/>
      <c r="K18" s="14"/>
      <c r="L18" s="14"/>
      <c r="M18" s="14"/>
      <c r="N18" s="14"/>
      <c r="O18" s="11"/>
      <c r="P18" s="10"/>
      <c r="Q18" s="10"/>
      <c r="R18" s="11"/>
    </row>
    <row r="19" spans="1:18" ht="42.75" customHeight="1" x14ac:dyDescent="0.35">
      <c r="A19" s="10"/>
      <c r="B19" s="10"/>
      <c r="C19" s="10"/>
      <c r="D19" s="10"/>
      <c r="E19" s="10"/>
      <c r="F19" s="14"/>
      <c r="G19" s="13"/>
      <c r="H19" s="14"/>
      <c r="I19" s="14"/>
      <c r="J19" s="14"/>
      <c r="K19" s="14"/>
      <c r="L19" s="14"/>
      <c r="M19" s="14"/>
      <c r="N19" s="14"/>
      <c r="O19" s="11"/>
      <c r="P19" s="10"/>
      <c r="Q19" s="10"/>
      <c r="R19" s="11"/>
    </row>
    <row r="20" spans="1:18" ht="13.5" customHeight="1" x14ac:dyDescent="0.35">
      <c r="A20" s="10"/>
      <c r="B20" s="10"/>
      <c r="C20" s="10"/>
      <c r="D20" s="10"/>
      <c r="E20" s="10"/>
      <c r="F20" s="10"/>
      <c r="G20" s="10"/>
      <c r="H20" s="10"/>
      <c r="I20" s="10"/>
      <c r="J20" s="14"/>
      <c r="K20" s="14"/>
      <c r="L20" s="14"/>
      <c r="M20" s="14"/>
      <c r="N20" s="14"/>
      <c r="O20" s="11"/>
      <c r="P20" s="10"/>
      <c r="Q20" s="10"/>
      <c r="R20" s="11"/>
    </row>
    <row r="21" spans="1:18" ht="27" customHeight="1" x14ac:dyDescent="0.3">
      <c r="A21" s="591" t="s">
        <v>11</v>
      </c>
      <c r="B21" s="592"/>
      <c r="C21" s="592"/>
      <c r="D21" s="592"/>
      <c r="E21" s="592"/>
      <c r="F21" s="592"/>
      <c r="G21" s="592"/>
      <c r="H21" s="592"/>
      <c r="I21" s="592"/>
      <c r="J21" s="592"/>
      <c r="K21" s="592"/>
      <c r="L21" s="592"/>
      <c r="M21" s="592"/>
      <c r="N21" s="592"/>
      <c r="O21" s="592"/>
      <c r="P21" s="592"/>
      <c r="Q21" s="592"/>
      <c r="R21" s="593"/>
    </row>
    <row r="22" spans="1:18" ht="22.5" customHeight="1" x14ac:dyDescent="0.3">
      <c r="A22" s="595">
        <f>DATE(YEAR(A24-364),MONTH(A24-337),DAY(1))</f>
        <v>46023</v>
      </c>
      <c r="B22" s="595"/>
      <c r="C22" s="595"/>
      <c r="D22" s="595"/>
      <c r="E22" s="595"/>
      <c r="F22" s="595"/>
      <c r="G22" s="595"/>
      <c r="H22" s="595"/>
      <c r="I22" s="595"/>
      <c r="J22" s="595"/>
      <c r="K22" s="595"/>
      <c r="L22" s="595"/>
      <c r="M22" s="595"/>
      <c r="N22" s="595"/>
      <c r="O22" s="595"/>
      <c r="P22" s="595"/>
      <c r="Q22" s="595"/>
      <c r="R22" s="595"/>
    </row>
    <row r="23" spans="1:18" ht="23.25" customHeight="1" x14ac:dyDescent="0.3">
      <c r="A23" s="591" t="s">
        <v>12</v>
      </c>
      <c r="B23" s="592"/>
      <c r="C23" s="592"/>
      <c r="D23" s="592"/>
      <c r="E23" s="592"/>
      <c r="F23" s="592"/>
      <c r="G23" s="592"/>
      <c r="H23" s="592"/>
      <c r="I23" s="592"/>
      <c r="J23" s="592"/>
      <c r="K23" s="592"/>
      <c r="L23" s="592"/>
      <c r="M23" s="592"/>
      <c r="N23" s="592"/>
      <c r="O23" s="592"/>
      <c r="P23" s="592"/>
      <c r="Q23" s="592"/>
      <c r="R23" s="593"/>
    </row>
    <row r="24" spans="1:18" ht="18" customHeight="1" x14ac:dyDescent="0.3">
      <c r="A24" s="604">
        <v>46387</v>
      </c>
      <c r="B24" s="604"/>
      <c r="C24" s="604"/>
      <c r="D24" s="604"/>
      <c r="E24" s="604"/>
      <c r="F24" s="604"/>
      <c r="G24" s="604"/>
      <c r="H24" s="604"/>
      <c r="I24" s="604"/>
      <c r="J24" s="604"/>
      <c r="K24" s="604"/>
      <c r="L24" s="604"/>
      <c r="M24" s="604"/>
      <c r="N24" s="604"/>
      <c r="O24" s="604"/>
      <c r="P24" s="604"/>
      <c r="Q24" s="604"/>
      <c r="R24" s="604"/>
    </row>
    <row r="25" spans="1:18" ht="12" customHeight="1" x14ac:dyDescent="0.35">
      <c r="A25" s="10"/>
      <c r="B25" s="10"/>
      <c r="C25" s="10"/>
      <c r="D25" s="10"/>
      <c r="E25" s="10"/>
      <c r="F25" s="10"/>
      <c r="G25" s="10"/>
      <c r="H25" s="10"/>
      <c r="I25" s="10"/>
      <c r="J25" s="10"/>
      <c r="K25" s="10"/>
      <c r="L25" s="10"/>
      <c r="M25" s="10"/>
      <c r="N25" s="10"/>
      <c r="O25" s="11"/>
      <c r="P25" s="10"/>
      <c r="Q25" s="10"/>
      <c r="R25" s="11"/>
    </row>
    <row r="26" spans="1:18" ht="21.75" customHeight="1" x14ac:dyDescent="0.3">
      <c r="A26" s="590" t="s">
        <v>436</v>
      </c>
      <c r="B26" s="605"/>
      <c r="C26" s="605"/>
      <c r="D26" s="605"/>
      <c r="E26" s="605"/>
      <c r="F26" s="605"/>
      <c r="G26" s="605"/>
      <c r="H26" s="605"/>
      <c r="I26" s="605"/>
      <c r="J26" s="605"/>
      <c r="K26" s="605"/>
      <c r="L26" s="605"/>
      <c r="M26" s="605"/>
      <c r="N26" s="605"/>
      <c r="O26" s="605"/>
      <c r="P26" s="605"/>
      <c r="Q26" s="605"/>
      <c r="R26" s="605"/>
    </row>
    <row r="27" spans="1:18" ht="12" customHeight="1" x14ac:dyDescent="0.35">
      <c r="A27" s="10"/>
      <c r="B27" s="10"/>
      <c r="C27" s="10"/>
      <c r="D27" s="10"/>
      <c r="E27" s="10"/>
      <c r="F27" s="10"/>
      <c r="G27" s="10"/>
      <c r="H27" s="10"/>
      <c r="I27" s="10"/>
      <c r="J27" s="10"/>
      <c r="K27" s="10"/>
      <c r="L27" s="10"/>
      <c r="M27" s="10"/>
      <c r="N27" s="10"/>
      <c r="O27" s="11"/>
      <c r="P27" s="10"/>
      <c r="Q27" s="10"/>
      <c r="R27" s="11"/>
    </row>
    <row r="28" spans="1:18" ht="12" customHeight="1" x14ac:dyDescent="0.35">
      <c r="A28" s="10"/>
      <c r="B28" s="10"/>
      <c r="C28" s="10"/>
      <c r="D28" s="10"/>
      <c r="E28" s="10"/>
      <c r="F28" s="10"/>
      <c r="G28" s="10"/>
      <c r="H28" s="10"/>
      <c r="I28" s="10"/>
      <c r="J28" s="10"/>
      <c r="K28" s="10"/>
      <c r="L28" s="10"/>
      <c r="M28" s="10"/>
      <c r="N28" s="10"/>
      <c r="O28" s="11"/>
      <c r="P28" s="10"/>
      <c r="Q28" s="10"/>
      <c r="R28" s="11"/>
    </row>
    <row r="29" spans="1:18" ht="27.75" customHeight="1" x14ac:dyDescent="0.35">
      <c r="A29" s="10"/>
      <c r="B29" s="10"/>
      <c r="C29" s="10"/>
      <c r="D29" s="10"/>
      <c r="E29" s="10"/>
      <c r="F29" s="10"/>
      <c r="G29" s="10"/>
      <c r="H29" s="10"/>
      <c r="I29" s="10"/>
      <c r="J29" s="10"/>
      <c r="K29" s="10"/>
      <c r="L29" s="10"/>
      <c r="M29" s="10"/>
      <c r="N29" s="10"/>
      <c r="O29" s="11"/>
      <c r="P29" s="10"/>
      <c r="Q29" s="10"/>
      <c r="R29" s="11"/>
    </row>
    <row r="30" spans="1:18" ht="27.75" customHeight="1" x14ac:dyDescent="0.35">
      <c r="A30" s="10"/>
      <c r="B30" s="10"/>
      <c r="C30" s="10"/>
      <c r="D30" s="10"/>
      <c r="E30" s="10"/>
      <c r="F30" s="10"/>
      <c r="G30" s="10"/>
      <c r="H30" s="10"/>
      <c r="I30" s="10"/>
      <c r="J30" s="10"/>
      <c r="K30" s="10"/>
      <c r="L30" s="10"/>
      <c r="M30" s="10"/>
      <c r="N30" s="10"/>
      <c r="O30" s="11"/>
      <c r="P30" s="10"/>
      <c r="Q30" s="10"/>
      <c r="R30" s="11"/>
    </row>
    <row r="31" spans="1:18" ht="27.75" customHeight="1" x14ac:dyDescent="0.35">
      <c r="A31" s="10"/>
      <c r="B31" s="10"/>
      <c r="C31" s="10"/>
      <c r="D31" s="10"/>
      <c r="E31" s="10"/>
      <c r="F31" s="10"/>
      <c r="G31" s="10"/>
      <c r="H31" s="10"/>
      <c r="I31" s="10"/>
      <c r="J31" s="10"/>
      <c r="K31" s="10"/>
      <c r="L31" s="10"/>
      <c r="M31" s="10"/>
      <c r="N31" s="10"/>
      <c r="O31" s="11"/>
      <c r="P31" s="10"/>
      <c r="Q31" s="10"/>
      <c r="R31" s="11"/>
    </row>
    <row r="32" spans="1:18" ht="42.75" customHeight="1" x14ac:dyDescent="0.35">
      <c r="A32" s="10"/>
      <c r="B32" s="10"/>
      <c r="C32" s="10"/>
      <c r="D32" s="10"/>
      <c r="E32" s="10"/>
      <c r="F32" s="10"/>
      <c r="G32" s="10"/>
      <c r="H32" s="10"/>
      <c r="I32" s="10"/>
      <c r="J32" s="10"/>
      <c r="K32" s="10"/>
      <c r="L32" s="10"/>
      <c r="M32" s="10"/>
      <c r="N32" s="10"/>
      <c r="O32" s="11"/>
      <c r="P32" s="10"/>
      <c r="Q32" s="10"/>
      <c r="R32" s="11"/>
    </row>
    <row r="33" spans="1:18" ht="12" customHeight="1" x14ac:dyDescent="0.35">
      <c r="A33" s="10"/>
      <c r="B33" s="10"/>
      <c r="C33" s="10"/>
      <c r="D33" s="10"/>
      <c r="E33" s="10"/>
      <c r="F33" s="10"/>
      <c r="G33" s="10"/>
      <c r="H33" s="10"/>
      <c r="I33" s="10"/>
      <c r="J33" s="10"/>
      <c r="K33" s="10"/>
      <c r="L33" s="10"/>
      <c r="M33" s="10"/>
      <c r="N33" s="10"/>
      <c r="O33" s="11"/>
      <c r="P33" s="10"/>
      <c r="Q33" s="10"/>
      <c r="R33" s="11"/>
    </row>
    <row r="34" spans="1:18" ht="12" customHeight="1" x14ac:dyDescent="0.35">
      <c r="A34" s="10"/>
      <c r="B34" s="10"/>
      <c r="C34" s="10"/>
      <c r="D34" s="10"/>
      <c r="E34" s="10"/>
      <c r="F34" s="10"/>
      <c r="G34" s="10"/>
      <c r="H34" s="10"/>
      <c r="I34" s="10"/>
      <c r="J34" s="10"/>
      <c r="K34" s="10"/>
      <c r="L34" s="10"/>
      <c r="M34" s="10"/>
      <c r="N34" s="10"/>
      <c r="O34" s="11"/>
      <c r="P34" s="10"/>
      <c r="Q34" s="10"/>
      <c r="R34" s="11"/>
    </row>
    <row r="35" spans="1:18" ht="12" customHeight="1" x14ac:dyDescent="0.35">
      <c r="A35" s="10"/>
      <c r="B35" s="10"/>
      <c r="C35" s="10"/>
      <c r="D35" s="10"/>
      <c r="E35" s="10"/>
      <c r="F35" s="10"/>
      <c r="G35" s="10"/>
      <c r="H35" s="10"/>
      <c r="I35" s="10"/>
      <c r="J35" s="10"/>
      <c r="K35" s="10"/>
      <c r="L35" s="10"/>
      <c r="M35" s="10"/>
      <c r="N35" s="10"/>
      <c r="O35" s="11"/>
      <c r="P35" s="10"/>
      <c r="Q35" s="10"/>
      <c r="R35" s="11"/>
    </row>
    <row r="36" spans="1:18" ht="21" customHeight="1" x14ac:dyDescent="0.35">
      <c r="A36" s="601" t="s">
        <v>13</v>
      </c>
      <c r="B36" s="592"/>
      <c r="C36" s="593"/>
      <c r="D36" s="15"/>
      <c r="E36" s="602"/>
      <c r="F36" s="603"/>
      <c r="G36" s="603"/>
      <c r="H36" s="603"/>
      <c r="I36" s="603"/>
      <c r="J36" s="603"/>
      <c r="K36" s="603"/>
      <c r="L36" s="10"/>
      <c r="M36" s="366"/>
      <c r="N36" s="367" t="s">
        <v>445</v>
      </c>
      <c r="O36" s="606"/>
      <c r="P36" s="606"/>
      <c r="Q36" s="606"/>
      <c r="R36" s="11"/>
    </row>
    <row r="37" spans="1:18" ht="21" customHeight="1" x14ac:dyDescent="0.35">
      <c r="A37" s="601" t="s">
        <v>14</v>
      </c>
      <c r="B37" s="592"/>
      <c r="C37" s="593"/>
      <c r="D37" s="15"/>
      <c r="E37" s="596"/>
      <c r="F37" s="597"/>
      <c r="G37" s="597"/>
      <c r="H37" s="597"/>
      <c r="I37" s="597"/>
      <c r="J37" s="597"/>
      <c r="K37" s="598"/>
      <c r="L37" s="16"/>
      <c r="M37" s="368"/>
      <c r="N37" s="367" t="s">
        <v>437</v>
      </c>
      <c r="O37" s="599"/>
      <c r="P37" s="600"/>
      <c r="Q37" s="600"/>
      <c r="R37" s="11"/>
    </row>
    <row r="38" spans="1:18" ht="21" customHeight="1" x14ac:dyDescent="0.35">
      <c r="A38" s="16"/>
      <c r="B38" s="16"/>
      <c r="C38" s="17" t="s">
        <v>15</v>
      </c>
      <c r="D38" s="18"/>
      <c r="E38" s="596"/>
      <c r="F38" s="597"/>
      <c r="G38" s="597"/>
      <c r="H38" s="597"/>
      <c r="I38" s="597"/>
      <c r="J38" s="597"/>
      <c r="K38" s="598"/>
      <c r="L38" s="16"/>
      <c r="M38" s="16"/>
      <c r="N38" s="16"/>
      <c r="O38" s="20"/>
      <c r="P38" s="16"/>
      <c r="Q38" s="16"/>
      <c r="R38" s="11"/>
    </row>
    <row r="39" spans="1:18" ht="21" customHeight="1" x14ac:dyDescent="0.35">
      <c r="A39" s="16"/>
      <c r="B39" s="16"/>
      <c r="C39" s="17" t="s">
        <v>16</v>
      </c>
      <c r="D39" s="18"/>
      <c r="E39" s="596"/>
      <c r="F39" s="597"/>
      <c r="G39" s="597"/>
      <c r="H39" s="597"/>
      <c r="I39" s="597"/>
      <c r="J39" s="597"/>
      <c r="K39" s="598"/>
      <c r="L39" s="16"/>
      <c r="M39" s="16"/>
      <c r="N39" s="16"/>
      <c r="O39" s="20"/>
      <c r="P39" s="16"/>
      <c r="Q39" s="16"/>
      <c r="R39" s="11"/>
    </row>
    <row r="40" spans="1:18" ht="21" customHeight="1" x14ac:dyDescent="0.35">
      <c r="A40" s="16"/>
      <c r="B40" s="16"/>
      <c r="C40" s="18"/>
      <c r="D40" s="18"/>
      <c r="E40" s="596"/>
      <c r="F40" s="597"/>
      <c r="G40" s="597"/>
      <c r="H40" s="597"/>
      <c r="I40" s="597"/>
      <c r="J40" s="597"/>
      <c r="K40" s="598"/>
      <c r="L40" s="16"/>
      <c r="M40" s="563"/>
      <c r="N40" s="563"/>
      <c r="O40" s="564"/>
      <c r="P40" s="563"/>
      <c r="Q40" s="563"/>
      <c r="R40" s="11"/>
    </row>
    <row r="41" spans="1:18" ht="21" customHeight="1" x14ac:dyDescent="0.35">
      <c r="A41" s="16"/>
      <c r="B41" s="16"/>
      <c r="C41" s="18"/>
      <c r="D41" s="18"/>
      <c r="E41" s="608"/>
      <c r="F41" s="608"/>
      <c r="G41" s="608"/>
      <c r="H41" s="608"/>
      <c r="I41" s="608"/>
      <c r="J41" s="608"/>
      <c r="K41" s="608"/>
      <c r="L41" s="16"/>
      <c r="M41" s="563"/>
      <c r="N41" s="563"/>
      <c r="O41" s="564" t="s">
        <v>435</v>
      </c>
      <c r="P41" s="563"/>
      <c r="Q41" s="563"/>
      <c r="R41" s="11"/>
    </row>
    <row r="42" spans="1:18" ht="21" customHeight="1" x14ac:dyDescent="0.35">
      <c r="A42" s="369"/>
      <c r="B42" s="369"/>
      <c r="C42" s="370" t="s">
        <v>438</v>
      </c>
      <c r="D42" s="370"/>
      <c r="E42" s="608"/>
      <c r="F42" s="608"/>
      <c r="G42" s="608"/>
      <c r="H42" s="608"/>
      <c r="I42" s="608"/>
      <c r="J42" s="608"/>
      <c r="K42" s="608"/>
      <c r="L42" s="16"/>
      <c r="M42" s="563"/>
      <c r="N42" s="563"/>
      <c r="O42" s="564" t="s">
        <v>532</v>
      </c>
      <c r="P42" s="563"/>
      <c r="Q42" s="563"/>
      <c r="R42" s="11"/>
    </row>
    <row r="43" spans="1:18" ht="21" customHeight="1" x14ac:dyDescent="0.35">
      <c r="A43" s="369"/>
      <c r="B43" s="369"/>
      <c r="C43" s="370" t="s">
        <v>17</v>
      </c>
      <c r="D43" s="370"/>
      <c r="E43" s="608"/>
      <c r="F43" s="608"/>
      <c r="G43" s="608"/>
      <c r="H43" s="608"/>
      <c r="I43" s="608"/>
      <c r="J43" s="608"/>
      <c r="K43" s="608"/>
      <c r="L43" s="16"/>
      <c r="M43" s="565"/>
      <c r="N43" s="564"/>
      <c r="O43" s="566"/>
      <c r="P43" s="563"/>
      <c r="Q43" s="563"/>
      <c r="R43" s="253"/>
    </row>
    <row r="44" spans="1:18" ht="21" customHeight="1" x14ac:dyDescent="0.35">
      <c r="A44" s="610" t="s">
        <v>439</v>
      </c>
      <c r="B44" s="605"/>
      <c r="C44" s="605"/>
      <c r="D44" s="605"/>
      <c r="E44" s="608"/>
      <c r="F44" s="608"/>
      <c r="G44" s="608"/>
      <c r="H44" s="608"/>
      <c r="I44" s="608"/>
      <c r="J44" s="608"/>
      <c r="K44" s="608"/>
      <c r="L44" s="20"/>
      <c r="M44" s="565"/>
      <c r="N44" s="567" t="s">
        <v>18</v>
      </c>
      <c r="O44" s="607"/>
      <c r="P44" s="607"/>
      <c r="Q44" s="607"/>
      <c r="R44" s="253"/>
    </row>
    <row r="45" spans="1:18" ht="21.75" customHeight="1" x14ac:dyDescent="0.35">
      <c r="A45" s="609"/>
      <c r="B45" s="592"/>
      <c r="C45" s="592"/>
      <c r="D45" s="593"/>
      <c r="E45" s="16"/>
      <c r="F45" s="16"/>
      <c r="G45" s="16"/>
      <c r="H45" s="16"/>
      <c r="I45" s="16"/>
      <c r="J45" s="16"/>
      <c r="K45" s="16"/>
      <c r="L45" s="16"/>
      <c r="M45" s="251"/>
      <c r="N45" s="251"/>
      <c r="O45" s="252"/>
      <c r="P45" s="251"/>
      <c r="Q45" s="251"/>
      <c r="R45" s="253"/>
    </row>
    <row r="46" spans="1:18" ht="21.75" customHeight="1" x14ac:dyDescent="0.35">
      <c r="A46" s="16"/>
      <c r="B46" s="16"/>
      <c r="C46" s="18" t="s">
        <v>395</v>
      </c>
      <c r="D46" s="16"/>
      <c r="E46" s="307"/>
      <c r="F46" s="16"/>
      <c r="G46" s="16"/>
      <c r="H46" s="16"/>
      <c r="I46" s="16"/>
      <c r="J46" s="16"/>
      <c r="K46" s="16"/>
      <c r="L46" s="16"/>
      <c r="M46" s="251"/>
      <c r="N46" s="251"/>
      <c r="O46" s="252"/>
      <c r="P46" s="251"/>
      <c r="Q46" s="251"/>
      <c r="R46" s="253"/>
    </row>
    <row r="47" spans="1:18" ht="14.25" customHeight="1" x14ac:dyDescent="0.35">
      <c r="A47" s="16"/>
      <c r="B47" s="16"/>
      <c r="C47" s="16"/>
      <c r="D47" s="16"/>
      <c r="E47" s="16"/>
      <c r="F47" s="16"/>
      <c r="G47" s="16"/>
      <c r="H47" s="16"/>
      <c r="I47" s="16"/>
      <c r="J47" s="16"/>
      <c r="K47" s="16"/>
      <c r="L47" s="16"/>
      <c r="M47" s="251"/>
      <c r="N47" s="251"/>
      <c r="O47" s="252"/>
      <c r="P47" s="251"/>
      <c r="Q47" s="251"/>
      <c r="R47" s="253"/>
    </row>
    <row r="48" spans="1:18" ht="14.25" customHeight="1" x14ac:dyDescent="0.35">
      <c r="A48" s="16"/>
      <c r="B48" s="16"/>
      <c r="C48" s="16"/>
      <c r="D48" s="16"/>
      <c r="E48" s="16"/>
      <c r="F48" s="16"/>
      <c r="G48" s="16"/>
      <c r="H48" s="16"/>
      <c r="I48" s="16"/>
      <c r="J48" s="16"/>
      <c r="K48" s="16"/>
      <c r="L48" s="16"/>
      <c r="M48" s="251"/>
      <c r="N48" s="251"/>
      <c r="O48" s="252"/>
      <c r="P48" s="251"/>
      <c r="Q48" s="251"/>
      <c r="R48" s="253"/>
    </row>
    <row r="49" spans="1:18" ht="21.75" customHeight="1" x14ac:dyDescent="0.35">
      <c r="A49" s="10"/>
      <c r="B49" s="10"/>
      <c r="C49" s="10"/>
      <c r="D49" s="10"/>
      <c r="E49" s="10"/>
      <c r="F49" s="10"/>
      <c r="G49" s="10"/>
      <c r="H49" s="10"/>
      <c r="I49" s="10"/>
      <c r="J49" s="10"/>
      <c r="K49" s="10"/>
      <c r="L49" s="16"/>
      <c r="M49" s="251"/>
      <c r="N49" s="251"/>
      <c r="O49" s="252"/>
      <c r="P49" s="251"/>
      <c r="Q49" s="251"/>
      <c r="R49" s="253"/>
    </row>
    <row r="50" spans="1:18" ht="21.75" customHeight="1" x14ac:dyDescent="0.35">
      <c r="A50" s="10"/>
      <c r="B50" s="10"/>
      <c r="C50" s="10"/>
      <c r="D50" s="10"/>
      <c r="E50" s="10"/>
      <c r="F50" s="10"/>
      <c r="G50" s="10"/>
      <c r="H50" s="10"/>
      <c r="I50" s="10"/>
      <c r="J50" s="10"/>
      <c r="K50" s="10"/>
      <c r="L50" s="16"/>
      <c r="M50" s="2"/>
      <c r="N50" s="10"/>
      <c r="O50" s="10"/>
      <c r="P50" s="10"/>
      <c r="Q50" s="10"/>
      <c r="R50" s="10"/>
    </row>
  </sheetData>
  <sheetProtection algorithmName="SHA-512" hashValue="jXtqWVvw+yd+sOwYdXKef5Mp2ljwXlKXWTMLdtC4hJRpw6Mva3vAh2jKKalgPlW+dSpH70VRpT8uC+D44kqvvQ==" saltValue="eQLLTSVRe95AQ1uL04i1Sg==" spinCount="100000" sheet="1" selectLockedCells="1"/>
  <protectedRanges>
    <protectedRange algorithmName="SHA-512" hashValue="/e/eX3xxFCFC3Lg/MhQhI+srpShRdTK0wE48q31ZBaLrgUIsD7qgLbYvrLToVpJgDSpz1OPurVZJ4qh9YODWDQ==" saltValue="2PN5ktapwzKooKU7LXzDKw==" spinCount="100000" sqref="A1:R23" name="Plage1"/>
  </protectedRanges>
  <mergeCells count="24">
    <mergeCell ref="O44:Q44"/>
    <mergeCell ref="E44:K44"/>
    <mergeCell ref="A45:D45"/>
    <mergeCell ref="E41:K41"/>
    <mergeCell ref="A44:D44"/>
    <mergeCell ref="E42:K42"/>
    <mergeCell ref="E43:K43"/>
    <mergeCell ref="E38:K38"/>
    <mergeCell ref="O37:Q37"/>
    <mergeCell ref="E39:K39"/>
    <mergeCell ref="E40:K40"/>
    <mergeCell ref="A23:R23"/>
    <mergeCell ref="A36:C36"/>
    <mergeCell ref="E36:K36"/>
    <mergeCell ref="A37:C37"/>
    <mergeCell ref="E37:K37"/>
    <mergeCell ref="A24:R24"/>
    <mergeCell ref="A26:R26"/>
    <mergeCell ref="O36:Q36"/>
    <mergeCell ref="A14:R14"/>
    <mergeCell ref="A15:R15"/>
    <mergeCell ref="A21:R21"/>
    <mergeCell ref="O2:R2"/>
    <mergeCell ref="A22:R22"/>
  </mergeCells>
  <conditionalFormatting sqref="A24">
    <cfRule type="expression" dxfId="40" priority="4">
      <formula>#REF!="Terminé"</formula>
    </cfRule>
  </conditionalFormatting>
  <conditionalFormatting sqref="E46">
    <cfRule type="expression" dxfId="39" priority="1">
      <formula>#REF!="Terminé"</formula>
    </cfRule>
  </conditionalFormatting>
  <conditionalFormatting sqref="E36:K40">
    <cfRule type="expression" dxfId="38" priority="9">
      <formula>#REF!="Terminé"</formula>
    </cfRule>
  </conditionalFormatting>
  <conditionalFormatting sqref="M44:Q44">
    <cfRule type="expression" dxfId="37" priority="5">
      <formula>$E$43&lt;&gt;"Programme Accèslogis Montréal"</formula>
    </cfRule>
  </conditionalFormatting>
  <conditionalFormatting sqref="O37:Q37">
    <cfRule type="expression" dxfId="36" priority="19">
      <formula>#REF!="Terminé"</formula>
    </cfRule>
  </conditionalFormatting>
  <conditionalFormatting sqref="O44:Q44">
    <cfRule type="expression" dxfId="35" priority="8">
      <formula>#REF!="Terminé"</formula>
    </cfRule>
  </conditionalFormatting>
  <dataValidations count="4">
    <dataValidation type="custom" allowBlank="1" showDropDown="1" sqref="A24" xr:uid="{00000000-0002-0000-0300-000002000000}">
      <formula1>OR(NOT(ISERROR(DATEVALUE(A24))), AND(ISNUMBER(A24), LEFT(CELL("format", A24))="D"))</formula1>
    </dataValidation>
    <dataValidation type="list" allowBlank="1" sqref="O44" xr:uid="{00000000-0002-0000-0300-000003000000}">
      <formula1>"1,2,3,1_3"</formula1>
    </dataValidation>
    <dataValidation type="whole" allowBlank="1" showInputMessage="1" showErrorMessage="1" errorTitle="Nombre total d'unités" error="Veuillez inscrire le nombre d'unités de toute typologie disponible pour le projet situé entre 1 et 220 unités" sqref="E46" xr:uid="{C6B93579-D46F-442B-9A1A-3174334A64FC}">
      <formula1>1</formula1>
      <formula2>220</formula2>
    </dataValidation>
    <dataValidation type="list" allowBlank="1" showInputMessage="1" showErrorMessage="1" errorTitle="Utiliser la liste déroulante" error="Utiliser la liste déroulante" promptTitle="Utiliser la liste déroulante" prompt="Utiliser la liste déroulante" sqref="E36:K36" xr:uid="{91FBC889-1C10-4779-B8B5-D865B9E62FE4}">
      <formula1>$O$41:$O$43</formula1>
    </dataValidation>
  </dataValidations>
  <pageMargins left="0.78740157480314965" right="0.51181102362204722" top="0.39370078740157483" bottom="0.74803149606299213" header="0" footer="0.19685039370078741"/>
  <pageSetup scale="66" orientation="portrait" r:id="rId1"/>
  <headerFooter>
    <oddFooter>&amp;L&amp;G &amp;"Arial,Normal"&amp;11&amp;A&amp;R&amp;"Arial,Normal"&amp;11&amp;D</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8F1F-0535-4C96-811E-A7F172D2B593}">
  <sheetPr codeName="Feuil6">
    <tabColor rgb="FF00B0F0"/>
    <outlinePr summaryBelow="0"/>
    <pageSetUpPr fitToPage="1"/>
  </sheetPr>
  <dimension ref="A1:BM248"/>
  <sheetViews>
    <sheetView zoomScaleNormal="100" zoomScalePageLayoutView="85" workbookViewId="0">
      <pane ySplit="12" topLeftCell="A236" activePane="bottomLeft" state="frozen"/>
      <selection pane="bottomLeft" activeCell="Q13" sqref="Q13"/>
    </sheetView>
  </sheetViews>
  <sheetFormatPr baseColWidth="10" defaultColWidth="0" defaultRowHeight="14.4" zeroHeight="1" x14ac:dyDescent="0.3"/>
  <cols>
    <col min="1" max="1" width="7" customWidth="1"/>
    <col min="2" max="2" width="1.44140625" customWidth="1"/>
    <col min="3" max="3" width="15.44140625" customWidth="1"/>
    <col min="4" max="4" width="1.44140625" customWidth="1"/>
    <col min="5" max="5" width="15" customWidth="1"/>
    <col min="6" max="6" width="1.44140625" customWidth="1"/>
    <col min="7" max="7" width="15.6640625" customWidth="1"/>
    <col min="8" max="8" width="1.44140625" style="140" customWidth="1"/>
    <col min="9" max="9" width="16" style="140" customWidth="1"/>
    <col min="10" max="10" width="1.44140625" style="140" customWidth="1"/>
    <col min="11" max="11" width="16.88671875" style="140" customWidth="1"/>
    <col min="12" max="12" width="1.44140625" style="140" customWidth="1"/>
    <col min="13" max="13" width="16.33203125" style="140" customWidth="1"/>
    <col min="14" max="14" width="1.6640625" style="140" customWidth="1"/>
    <col min="15" max="15" width="16.33203125" style="140" customWidth="1"/>
    <col min="16" max="16" width="3.33203125" style="140" customWidth="1"/>
    <col min="17" max="17" width="19.44140625" style="140" customWidth="1"/>
    <col min="18" max="18" width="3.6640625" style="140" customWidth="1"/>
    <col min="19" max="19" width="13.44140625" style="140" customWidth="1"/>
    <col min="20" max="20" width="1.44140625" style="140" customWidth="1"/>
    <col min="21" max="21" width="10.44140625" style="140" customWidth="1"/>
    <col min="22" max="22" width="1.44140625" style="140" customWidth="1"/>
    <col min="23" max="23" width="17.33203125" style="140" customWidth="1"/>
    <col min="24" max="24" width="1.44140625" style="140" customWidth="1"/>
    <col min="25" max="25" width="16.5546875" style="140" customWidth="1"/>
    <col min="26" max="26" width="1.44140625" style="140" customWidth="1"/>
    <col min="27" max="27" width="16.109375" style="140" customWidth="1"/>
    <col min="28" max="28" width="1.44140625" style="140" customWidth="1"/>
    <col min="29" max="29" width="14.6640625" style="140" customWidth="1"/>
    <col min="30" max="30" width="11.44140625" style="140" customWidth="1"/>
    <col min="31" max="31" width="1.44140625" customWidth="1"/>
    <col min="32" max="32" width="15.5546875" customWidth="1"/>
    <col min="33" max="33" width="19.88671875" customWidth="1"/>
    <col min="34" max="34" width="17.5546875" style="9" customWidth="1"/>
    <col min="35" max="35" width="1.88671875" style="9" customWidth="1"/>
    <col min="36" max="36" width="7.5546875" style="9" customWidth="1"/>
    <col min="37" max="39" width="4.88671875" style="130" customWidth="1"/>
    <col min="40" max="65" width="4.88671875" style="130" hidden="1" customWidth="1"/>
    <col min="66" max="16384" width="14.44140625" style="130" hidden="1"/>
  </cols>
  <sheetData>
    <row r="1" spans="1:54" customFormat="1" ht="12" customHeight="1" x14ac:dyDescent="0.3">
      <c r="A1" s="296"/>
      <c r="B1" s="19"/>
      <c r="C1" s="19"/>
      <c r="D1" s="19"/>
      <c r="E1" s="19"/>
      <c r="F1" s="19"/>
      <c r="G1" s="19"/>
      <c r="H1" s="19"/>
      <c r="I1" s="19"/>
      <c r="J1" s="19"/>
      <c r="K1" s="19"/>
      <c r="L1" s="19"/>
      <c r="M1" s="19"/>
      <c r="N1" s="19"/>
      <c r="O1" s="19"/>
      <c r="P1" s="16"/>
      <c r="Q1" s="19"/>
      <c r="R1" s="16"/>
      <c r="S1" s="19"/>
      <c r="T1" s="19"/>
      <c r="U1" s="16"/>
      <c r="V1" s="246"/>
      <c r="W1" s="70"/>
      <c r="X1" s="16"/>
      <c r="Y1" s="19"/>
      <c r="Z1" s="19"/>
      <c r="AA1" s="70"/>
      <c r="AB1" s="16"/>
      <c r="AC1" s="55"/>
      <c r="AD1" s="55"/>
      <c r="AE1" s="327"/>
      <c r="AF1" s="327"/>
      <c r="AG1" s="327"/>
      <c r="AH1" s="9"/>
      <c r="AI1" s="9"/>
      <c r="AJ1" s="9"/>
      <c r="AK1" s="248"/>
      <c r="AL1" s="248"/>
      <c r="AM1" s="248"/>
      <c r="AN1" s="248"/>
      <c r="AO1" s="248"/>
      <c r="AP1" s="55"/>
    </row>
    <row r="2" spans="1:54" ht="22.5" customHeight="1" x14ac:dyDescent="0.3">
      <c r="A2" s="408"/>
      <c r="B2" s="408"/>
      <c r="C2" s="615" t="s">
        <v>14</v>
      </c>
      <c r="D2" s="615"/>
      <c r="E2" s="615"/>
      <c r="F2" s="481"/>
      <c r="G2" s="611" t="str">
        <f>IF(NomORG="","",NomORG)</f>
        <v/>
      </c>
      <c r="H2" s="611"/>
      <c r="I2" s="611"/>
      <c r="J2" s="611"/>
      <c r="K2" s="611"/>
      <c r="L2" s="611"/>
      <c r="M2" s="611"/>
      <c r="N2" s="611"/>
      <c r="O2" s="611"/>
      <c r="P2" s="611"/>
      <c r="Q2" s="611"/>
      <c r="R2" s="482"/>
      <c r="S2" s="612" t="s">
        <v>543</v>
      </c>
      <c r="T2" s="612"/>
      <c r="U2" s="612"/>
      <c r="V2" s="481"/>
      <c r="W2" s="613" t="str">
        <f>IF(NoOrg="","",NoOrg)</f>
        <v/>
      </c>
      <c r="X2" s="614"/>
      <c r="Y2" s="21"/>
      <c r="Z2" s="406"/>
      <c r="AA2" s="407"/>
      <c r="AB2" s="142"/>
      <c r="AC2" s="21"/>
      <c r="AD2" s="21"/>
      <c r="AE2" s="21"/>
      <c r="AF2" s="21"/>
      <c r="AG2" s="21"/>
      <c r="AK2" s="9"/>
      <c r="AL2" s="9"/>
      <c r="AM2" s="9"/>
      <c r="AN2" s="9"/>
      <c r="AO2" s="9"/>
      <c r="AP2" s="9"/>
      <c r="AQ2" s="9"/>
      <c r="AR2" s="9"/>
      <c r="AS2" s="9"/>
      <c r="AT2" s="9"/>
      <c r="AU2" s="9"/>
      <c r="AV2" s="9"/>
      <c r="AW2" s="9"/>
      <c r="AX2" s="9"/>
      <c r="AY2" s="9"/>
      <c r="AZ2" s="9"/>
      <c r="BA2" s="9"/>
      <c r="BB2" s="9"/>
    </row>
    <row r="3" spans="1:54" ht="22.5" customHeight="1" x14ac:dyDescent="0.3">
      <c r="A3" s="408"/>
      <c r="B3" s="408"/>
      <c r="C3" s="616" t="s">
        <v>15</v>
      </c>
      <c r="D3" s="616"/>
      <c r="E3" s="616"/>
      <c r="F3" s="481"/>
      <c r="G3" s="627" t="str">
        <f>IF(NomProjet="","",NomProjet)</f>
        <v/>
      </c>
      <c r="H3" s="627"/>
      <c r="I3" s="628"/>
      <c r="J3" s="628"/>
      <c r="K3" s="628"/>
      <c r="L3" s="628"/>
      <c r="M3" s="628"/>
      <c r="N3" s="628"/>
      <c r="O3" s="628"/>
      <c r="P3" s="628"/>
      <c r="Q3" s="628"/>
      <c r="R3" s="482"/>
      <c r="S3" s="612" t="s">
        <v>544</v>
      </c>
      <c r="T3" s="612"/>
      <c r="U3" s="612"/>
      <c r="V3" s="481"/>
      <c r="W3" s="613" t="str">
        <f>IF(NoProjet="","",NoProjet)</f>
        <v/>
      </c>
      <c r="X3" s="613"/>
      <c r="Y3" s="410"/>
      <c r="Z3" s="408"/>
      <c r="AA3" s="408"/>
      <c r="AB3" s="142"/>
      <c r="AC3" s="21"/>
      <c r="AD3" s="21"/>
      <c r="AE3" s="21"/>
      <c r="AF3" s="21"/>
      <c r="AG3" s="21"/>
      <c r="AK3" s="9"/>
      <c r="AL3" s="9"/>
      <c r="AM3" s="9"/>
      <c r="AN3" s="9"/>
      <c r="AO3" s="9"/>
      <c r="AP3" s="9"/>
      <c r="AQ3" s="9"/>
      <c r="AR3" s="9"/>
      <c r="AS3" s="9"/>
      <c r="AT3" s="9"/>
      <c r="AU3" s="9"/>
      <c r="AV3" s="9"/>
      <c r="AW3" s="9"/>
      <c r="AX3" s="9"/>
      <c r="AY3" s="9"/>
      <c r="AZ3" s="9"/>
      <c r="BA3" s="9"/>
      <c r="BB3" s="9"/>
    </row>
    <row r="4" spans="1:54" ht="9.4499999999999993" customHeight="1" x14ac:dyDescent="0.3">
      <c r="A4" s="22"/>
      <c r="B4" s="22"/>
      <c r="C4" s="22"/>
      <c r="D4" s="22"/>
      <c r="E4" s="22"/>
      <c r="F4" s="22"/>
      <c r="G4" s="23"/>
      <c r="H4" s="22"/>
      <c r="I4" s="23"/>
      <c r="J4" s="22"/>
      <c r="K4" s="24"/>
      <c r="L4" s="22"/>
      <c r="M4" s="22"/>
      <c r="N4" s="22"/>
      <c r="O4" s="22"/>
      <c r="P4" s="22"/>
      <c r="Q4" s="23"/>
      <c r="R4" s="477"/>
      <c r="S4" s="405"/>
      <c r="T4" s="405"/>
      <c r="U4" s="405"/>
      <c r="V4" s="471"/>
      <c r="W4" s="23"/>
      <c r="X4" s="24"/>
      <c r="Y4" s="25"/>
      <c r="Z4" s="22"/>
      <c r="AA4" s="25"/>
      <c r="AB4" s="142"/>
      <c r="AC4" s="145"/>
      <c r="AD4" s="145"/>
      <c r="AE4" s="145"/>
      <c r="AF4" s="145"/>
      <c r="AG4" s="145"/>
      <c r="AK4" s="9"/>
      <c r="AL4" s="9"/>
      <c r="AM4" s="9"/>
      <c r="AN4" s="9"/>
      <c r="AO4" s="9"/>
      <c r="AP4" s="9"/>
      <c r="AQ4" s="9"/>
      <c r="AR4" s="9"/>
      <c r="AS4" s="9"/>
      <c r="AT4" s="9"/>
      <c r="AU4" s="9"/>
      <c r="AV4" s="9"/>
      <c r="AW4" s="9"/>
      <c r="AX4" s="9"/>
      <c r="AY4" s="9"/>
      <c r="AZ4" s="9"/>
      <c r="BA4" s="9"/>
      <c r="BB4" s="9"/>
    </row>
    <row r="5" spans="1:54" ht="20.25" customHeight="1" x14ac:dyDescent="0.3">
      <c r="A5" s="26"/>
      <c r="B5" s="26"/>
      <c r="C5" s="26"/>
      <c r="D5" s="450"/>
      <c r="E5" s="629" t="str">
        <f>"VENTILATION DES REVENUS DE LOYER "&amp;AnFinProjet</f>
        <v>VENTILATION DES REVENUS DE LOYER 2026</v>
      </c>
      <c r="F5" s="630"/>
      <c r="G5" s="631"/>
      <c r="H5" s="631"/>
      <c r="I5" s="631"/>
      <c r="J5" s="631"/>
      <c r="K5" s="631"/>
      <c r="L5" s="631"/>
      <c r="M5" s="631"/>
      <c r="N5" s="631"/>
      <c r="O5" s="631"/>
      <c r="P5" s="631"/>
      <c r="Q5" s="631"/>
      <c r="R5" s="631"/>
      <c r="S5" s="631"/>
      <c r="T5" s="631"/>
      <c r="U5" s="631"/>
      <c r="V5" s="631"/>
      <c r="W5" s="631"/>
      <c r="X5" s="631"/>
      <c r="Y5" s="631"/>
      <c r="Z5" s="631"/>
      <c r="AA5" s="631"/>
      <c r="AB5" s="631"/>
      <c r="AC5" s="31"/>
      <c r="AD5" s="32"/>
      <c r="AE5" s="35"/>
      <c r="AF5" s="27"/>
      <c r="AG5" s="147"/>
      <c r="AK5" s="9"/>
      <c r="AL5" s="9"/>
      <c r="AM5" s="9"/>
      <c r="AN5" s="9"/>
      <c r="AO5" s="9"/>
      <c r="AP5" s="9"/>
      <c r="AQ5" s="9"/>
      <c r="AR5" s="9"/>
      <c r="AS5" s="9"/>
      <c r="AT5" s="9"/>
      <c r="AU5" s="9"/>
      <c r="AV5" s="9"/>
      <c r="AW5" s="9"/>
      <c r="AX5" s="9"/>
      <c r="AY5" s="9"/>
      <c r="AZ5" s="9"/>
      <c r="BA5" s="9"/>
      <c r="BB5" s="9"/>
    </row>
    <row r="6" spans="1:54" ht="6" customHeight="1" x14ac:dyDescent="0.3">
      <c r="A6" s="28"/>
      <c r="B6" s="28"/>
      <c r="C6" s="28"/>
      <c r="D6" s="28"/>
      <c r="E6" s="29"/>
      <c r="F6" s="28"/>
      <c r="G6" s="29"/>
      <c r="H6" s="28"/>
      <c r="I6" s="30"/>
      <c r="J6" s="28"/>
      <c r="K6" s="28"/>
      <c r="L6" s="28"/>
      <c r="M6" s="28"/>
      <c r="N6" s="28"/>
      <c r="O6" s="28"/>
      <c r="P6" s="29"/>
      <c r="Q6" s="29"/>
      <c r="R6" s="29"/>
      <c r="S6" s="29"/>
      <c r="T6" s="28"/>
      <c r="U6" s="29"/>
      <c r="V6" s="29"/>
      <c r="W6" s="29"/>
      <c r="X6" s="28"/>
      <c r="Y6" s="28"/>
      <c r="Z6" s="28"/>
      <c r="AA6" s="28"/>
      <c r="AB6" s="143"/>
      <c r="AC6" s="146"/>
      <c r="AD6" s="30"/>
      <c r="AE6" s="30"/>
      <c r="AF6" s="30"/>
      <c r="AG6" s="30"/>
      <c r="AK6" s="9"/>
      <c r="AL6" s="9"/>
      <c r="AM6" s="9"/>
      <c r="AN6" s="9"/>
      <c r="AO6" s="9"/>
      <c r="AP6" s="9"/>
      <c r="AQ6" s="9"/>
      <c r="AR6" s="9"/>
      <c r="AS6" s="9"/>
      <c r="AT6" s="9"/>
      <c r="AU6" s="9"/>
      <c r="AV6" s="9"/>
      <c r="AW6" s="9"/>
      <c r="AX6" s="9"/>
      <c r="AY6" s="9"/>
      <c r="AZ6" s="9"/>
      <c r="BA6" s="9"/>
      <c r="BB6" s="9"/>
    </row>
    <row r="7" spans="1:54" ht="22.5" customHeight="1" x14ac:dyDescent="0.3">
      <c r="A7" s="537" t="s">
        <v>19</v>
      </c>
      <c r="B7" s="32"/>
      <c r="C7" s="128"/>
      <c r="D7" s="32"/>
      <c r="E7" s="670" t="str">
        <f>IF(TypeOrg="","",TypeOrg)</f>
        <v/>
      </c>
      <c r="F7" s="671"/>
      <c r="G7" s="672"/>
      <c r="H7" s="32"/>
      <c r="I7" s="32"/>
      <c r="J7" s="32"/>
      <c r="K7" s="22"/>
      <c r="L7" s="32"/>
      <c r="M7" s="538" t="s">
        <v>20</v>
      </c>
      <c r="N7" s="32"/>
      <c r="O7" s="32"/>
      <c r="P7" s="33" t="s">
        <v>21</v>
      </c>
      <c r="Q7" s="540">
        <f>IF(DateDebExo="","",DateDebExo)</f>
        <v>46023</v>
      </c>
      <c r="R7" s="33" t="s">
        <v>22</v>
      </c>
      <c r="S7" s="676">
        <f>IF(DateFinExo="","",DateFinExo)</f>
        <v>46387</v>
      </c>
      <c r="T7" s="677"/>
      <c r="U7" s="678"/>
      <c r="V7" s="539"/>
      <c r="W7" s="30"/>
      <c r="X7" s="21"/>
      <c r="Y7" s="21"/>
      <c r="Z7" s="21"/>
      <c r="AA7" s="21"/>
      <c r="AB7" s="144"/>
      <c r="AC7" s="34"/>
      <c r="AD7" s="21"/>
      <c r="AE7" s="21"/>
      <c r="AF7" s="147">
        <f>MDF_projet</f>
        <v>0</v>
      </c>
      <c r="AG7" s="21"/>
      <c r="AK7" s="9"/>
      <c r="AL7" s="9"/>
      <c r="AM7" s="9"/>
      <c r="AN7" s="9"/>
      <c r="AO7" s="9"/>
      <c r="AP7" s="9"/>
      <c r="AQ7" s="9"/>
      <c r="AR7" s="9"/>
      <c r="AS7" s="9"/>
      <c r="AT7" s="9"/>
      <c r="AU7" s="9"/>
      <c r="AV7" s="9"/>
      <c r="AW7" s="9"/>
      <c r="AX7" s="9"/>
      <c r="AY7" s="9"/>
      <c r="AZ7" s="9"/>
    </row>
    <row r="8" spans="1:54" ht="25.5" customHeight="1" x14ac:dyDescent="0.3">
      <c r="A8" s="32"/>
      <c r="B8" s="32"/>
      <c r="C8" s="32"/>
      <c r="D8" s="32"/>
      <c r="E8" s="30"/>
      <c r="F8" s="32"/>
      <c r="G8" s="30"/>
      <c r="H8" s="32"/>
      <c r="I8" s="32"/>
      <c r="J8" s="32"/>
      <c r="K8" s="32"/>
      <c r="L8" s="32"/>
      <c r="M8" s="32"/>
      <c r="N8" s="32"/>
      <c r="O8" s="32"/>
      <c r="P8" s="30"/>
      <c r="Q8" s="30"/>
      <c r="R8" s="30"/>
      <c r="S8" s="30"/>
      <c r="T8" s="32"/>
      <c r="U8" s="30"/>
      <c r="V8" s="30"/>
      <c r="W8" s="30"/>
      <c r="X8" s="32"/>
      <c r="Y8" s="32"/>
      <c r="Z8" s="32"/>
      <c r="AA8" s="32"/>
      <c r="AB8" s="35"/>
      <c r="AC8" s="31"/>
      <c r="AD8" s="32"/>
      <c r="AE8" s="35"/>
      <c r="AF8" s="27"/>
      <c r="AG8" s="147">
        <f>MDF_projet</f>
        <v>0</v>
      </c>
      <c r="AH8" s="9">
        <f>MDF_projet</f>
        <v>0</v>
      </c>
      <c r="AK8" s="9"/>
      <c r="AL8" s="9"/>
      <c r="AM8" s="9"/>
      <c r="AN8" s="9"/>
      <c r="AO8" s="9"/>
      <c r="AP8" s="9"/>
      <c r="AQ8" s="9"/>
      <c r="AR8" s="9"/>
      <c r="AS8" s="9"/>
      <c r="AT8" s="9"/>
      <c r="AU8" s="9"/>
      <c r="AV8" s="9"/>
      <c r="AW8" s="9"/>
      <c r="AX8" s="9"/>
      <c r="AY8" s="9"/>
    </row>
    <row r="9" spans="1:54" s="310" customFormat="1" ht="6" customHeight="1" thickBot="1" x14ac:dyDescent="0.4">
      <c r="A9" s="309"/>
      <c r="B9" s="32"/>
      <c r="C9" s="309"/>
      <c r="D9" s="32"/>
      <c r="E9" s="309"/>
      <c r="F9" s="32"/>
      <c r="G9" s="32"/>
      <c r="H9" s="32"/>
      <c r="I9" s="32"/>
      <c r="J9" s="32"/>
      <c r="K9" s="409"/>
      <c r="L9" s="409"/>
      <c r="M9" s="409"/>
      <c r="N9" s="409"/>
      <c r="O9" s="409"/>
      <c r="P9" s="309"/>
      <c r="Q9" s="309"/>
      <c r="R9" s="309"/>
      <c r="S9" s="309"/>
      <c r="T9" s="309"/>
      <c r="U9" s="309"/>
      <c r="V9" s="472"/>
      <c r="W9" s="409"/>
      <c r="X9" s="409"/>
      <c r="Y9" s="409"/>
      <c r="Z9" s="409"/>
      <c r="AA9" s="409"/>
      <c r="AB9" s="311"/>
      <c r="AC9" s="308"/>
      <c r="AD9" s="308"/>
      <c r="AE9" s="308"/>
      <c r="AF9" s="312"/>
      <c r="AG9" s="312"/>
      <c r="AH9" s="9"/>
      <c r="AI9" s="9"/>
      <c r="AJ9" s="9"/>
    </row>
    <row r="10" spans="1:54" s="319" customFormat="1" ht="23.7" customHeight="1" thickBot="1" x14ac:dyDescent="0.35">
      <c r="A10" s="313"/>
      <c r="B10" s="32"/>
      <c r="C10" s="314"/>
      <c r="D10" s="32"/>
      <c r="E10" s="314"/>
      <c r="F10" s="32"/>
      <c r="G10" s="32"/>
      <c r="H10" s="32"/>
      <c r="I10" s="32"/>
      <c r="J10" s="32"/>
      <c r="K10" s="673" t="s">
        <v>517</v>
      </c>
      <c r="L10" s="674"/>
      <c r="M10" s="674"/>
      <c r="N10" s="674"/>
      <c r="O10" s="675"/>
      <c r="P10" s="316"/>
      <c r="Q10" s="667" t="s">
        <v>30</v>
      </c>
      <c r="R10" s="317"/>
      <c r="S10" s="663" t="s">
        <v>396</v>
      </c>
      <c r="T10" s="663"/>
      <c r="U10" s="664"/>
      <c r="V10" s="478"/>
      <c r="W10" s="673" t="s">
        <v>518</v>
      </c>
      <c r="X10" s="674"/>
      <c r="Y10" s="674"/>
      <c r="Z10" s="674"/>
      <c r="AA10" s="675"/>
      <c r="AB10" s="318"/>
      <c r="AC10" s="617" t="s">
        <v>397</v>
      </c>
      <c r="AD10" s="618"/>
      <c r="AE10" s="315"/>
      <c r="AF10" s="621" t="s">
        <v>519</v>
      </c>
      <c r="AG10" s="622"/>
      <c r="AH10" s="9"/>
      <c r="AI10" s="9"/>
      <c r="AJ10" s="9"/>
    </row>
    <row r="11" spans="1:54" s="359" customFormat="1" ht="27" customHeight="1" x14ac:dyDescent="0.3">
      <c r="A11" s="632"/>
      <c r="B11" s="352"/>
      <c r="C11" s="634" t="s">
        <v>23</v>
      </c>
      <c r="D11" s="352"/>
      <c r="E11" s="636" t="s">
        <v>24</v>
      </c>
      <c r="F11" s="352"/>
      <c r="G11" s="636" t="s">
        <v>25</v>
      </c>
      <c r="H11" s="352"/>
      <c r="I11" s="634" t="s">
        <v>26</v>
      </c>
      <c r="J11" s="352"/>
      <c r="K11" s="679" t="s">
        <v>27</v>
      </c>
      <c r="L11" s="352"/>
      <c r="M11" s="464" t="s">
        <v>28</v>
      </c>
      <c r="N11" s="464"/>
      <c r="O11" s="464" t="s">
        <v>29</v>
      </c>
      <c r="P11" s="353"/>
      <c r="Q11" s="668"/>
      <c r="R11" s="354"/>
      <c r="S11" s="665"/>
      <c r="T11" s="665"/>
      <c r="U11" s="666"/>
      <c r="V11" s="479"/>
      <c r="W11" s="636" t="s">
        <v>27</v>
      </c>
      <c r="X11" s="356"/>
      <c r="Y11" s="467" t="s">
        <v>28</v>
      </c>
      <c r="Z11" s="357"/>
      <c r="AA11" s="467" t="s">
        <v>29</v>
      </c>
      <c r="AB11" s="358"/>
      <c r="AC11" s="619"/>
      <c r="AD11" s="620"/>
      <c r="AE11" s="351"/>
      <c r="AF11" s="623"/>
      <c r="AG11" s="624"/>
      <c r="AH11" s="9"/>
      <c r="AI11" s="9"/>
      <c r="AJ11" s="9"/>
    </row>
    <row r="12" spans="1:54" s="359" customFormat="1" ht="21.45" customHeight="1" x14ac:dyDescent="0.3">
      <c r="A12" s="633"/>
      <c r="B12" s="356"/>
      <c r="C12" s="635"/>
      <c r="D12" s="356"/>
      <c r="E12" s="637"/>
      <c r="F12" s="356"/>
      <c r="G12" s="637"/>
      <c r="H12" s="356"/>
      <c r="I12" s="637"/>
      <c r="J12" s="356"/>
      <c r="K12" s="637"/>
      <c r="L12" s="356"/>
      <c r="M12" s="660" t="s">
        <v>299</v>
      </c>
      <c r="N12" s="661"/>
      <c r="O12" s="662"/>
      <c r="P12" s="360"/>
      <c r="Q12" s="669"/>
      <c r="R12" s="360"/>
      <c r="S12" s="465" t="s">
        <v>289</v>
      </c>
      <c r="T12" s="361"/>
      <c r="U12" s="466" t="s">
        <v>296</v>
      </c>
      <c r="V12" s="480"/>
      <c r="W12" s="637"/>
      <c r="X12" s="355"/>
      <c r="Y12" s="660" t="s">
        <v>299</v>
      </c>
      <c r="Z12" s="661"/>
      <c r="AA12" s="662"/>
      <c r="AB12" s="358"/>
      <c r="AC12" s="465" t="s">
        <v>289</v>
      </c>
      <c r="AD12" s="466" t="s">
        <v>296</v>
      </c>
      <c r="AE12" s="351"/>
      <c r="AF12" s="625"/>
      <c r="AG12" s="626"/>
      <c r="AH12" s="9"/>
      <c r="AI12" s="9"/>
      <c r="AJ12" s="9"/>
    </row>
    <row r="13" spans="1:54" ht="22.5" customHeight="1" x14ac:dyDescent="0.3">
      <c r="A13" s="37">
        <v>1</v>
      </c>
      <c r="B13" s="36"/>
      <c r="C13" s="487"/>
      <c r="D13" s="36"/>
      <c r="E13" s="487"/>
      <c r="F13" s="36"/>
      <c r="G13" s="488"/>
      <c r="H13" s="36"/>
      <c r="I13" s="489"/>
      <c r="J13" s="36"/>
      <c r="K13" s="493"/>
      <c r="L13" s="36"/>
      <c r="M13" s="493"/>
      <c r="N13" s="38"/>
      <c r="O13" s="496" t="str">
        <f t="shared" ref="O13:O76" si="0">IF(TypeOrg ="Coopérative",$K13-$M13,"")</f>
        <v/>
      </c>
      <c r="P13" s="483" t="str">
        <f>IF(OR(DateDebExo="", DateFinExo="",$Q13=""),"",DATEDIF(DateDebExo,$Q13,"m"))</f>
        <v/>
      </c>
      <c r="Q13" s="499"/>
      <c r="R13" s="483" t="str">
        <f t="shared" ref="R13:R76" si="1">IF(OR(DateDebExo="", DateFinExo="",$Q13=""),"",DATEDIF(DATE(YEAR($Q13),MONTH($Q13),DAY($Q13))-1,DateFinExo,"m"))</f>
        <v/>
      </c>
      <c r="S13" s="500"/>
      <c r="T13" s="38"/>
      <c r="U13" s="501"/>
      <c r="V13" s="480"/>
      <c r="W13" s="503" t="str">
        <f t="shared" ref="W13:W76" si="2">IF($K13="","",IF(AND($S13&lt;&gt;"",$U13&lt;&gt;""),"Faites un seul choix",IF($S13&lt;&gt;"",ROUND($K13+$S13,0),IF($U13&lt;&gt;"",ROUND($K13*(1+$U13),0),$K13))))</f>
        <v/>
      </c>
      <c r="X13" s="504"/>
      <c r="Y13" s="493"/>
      <c r="Z13" s="505"/>
      <c r="AA13" s="496" t="str">
        <f t="shared" ref="AA13:AA76" si="3">IF($K13="","",IF(AND($S13&lt;&gt;"",$U13&lt;&gt;""),"",IF(TypeOrg ="Coopérative",$W13-$Y13,"")))</f>
        <v/>
      </c>
      <c r="AB13" s="506"/>
      <c r="AC13" s="496" t="str">
        <f t="shared" ref="AC13:AC76" si="4">IF($K13="","",IF(AND($S13&lt;&gt;"",$U13&lt;&gt;""),"",IF(TypeOrg="Coopérative",$AA13-$O13,IF(TypeOrg="OBNL",$W13-$K13,""))))</f>
        <v/>
      </c>
      <c r="AD13" s="507" t="str">
        <f t="shared" ref="AD13:AD76" si="5">IF(AND($S13&lt;&gt;"",$U13&lt;&gt;""),"",IF(ISBLANK($K13),"",IF(TypeOrg="Coopérative",($AA13-$O13)/$O13,IF(TypeOrg="OBNL",($W13-$K13)/$K13,""))))</f>
        <v/>
      </c>
      <c r="AE13" s="508"/>
      <c r="AF13" s="509"/>
      <c r="AG13" s="507"/>
      <c r="AK13" s="9"/>
      <c r="AL13" s="9"/>
      <c r="AM13" s="9"/>
      <c r="AN13" s="9"/>
      <c r="AO13" s="9"/>
      <c r="AP13" s="9"/>
      <c r="AQ13" s="9"/>
      <c r="AR13" s="9"/>
      <c r="AS13" s="9"/>
      <c r="AT13" s="9"/>
      <c r="AU13" s="9"/>
      <c r="AV13" s="9"/>
      <c r="AW13" s="9"/>
      <c r="AX13" s="9"/>
      <c r="AY13" s="9"/>
      <c r="AZ13" s="9"/>
      <c r="BA13" s="9"/>
      <c r="BB13" s="9"/>
    </row>
    <row r="14" spans="1:54" ht="22.5" customHeight="1" x14ac:dyDescent="0.3">
      <c r="A14" s="37">
        <v>2</v>
      </c>
      <c r="B14" s="36"/>
      <c r="C14" s="487"/>
      <c r="D14" s="36"/>
      <c r="E14" s="487"/>
      <c r="F14" s="36"/>
      <c r="G14" s="488"/>
      <c r="H14" s="36"/>
      <c r="I14" s="489"/>
      <c r="J14" s="36"/>
      <c r="K14" s="493"/>
      <c r="L14" s="36"/>
      <c r="M14" s="493"/>
      <c r="N14" s="38"/>
      <c r="O14" s="496" t="str">
        <f t="shared" si="0"/>
        <v/>
      </c>
      <c r="P14" s="483" t="str">
        <f t="shared" ref="P14:P76" si="6">IF(OR(DateDebExo="", DateFinExo="",$Q14=""),"",DATEDIF(DateDebExo,$Q14,"m"))</f>
        <v/>
      </c>
      <c r="Q14" s="499"/>
      <c r="R14" s="483" t="str">
        <f t="shared" si="1"/>
        <v/>
      </c>
      <c r="S14" s="500"/>
      <c r="T14" s="38"/>
      <c r="U14" s="502"/>
      <c r="V14" s="480"/>
      <c r="W14" s="503" t="str">
        <f t="shared" si="2"/>
        <v/>
      </c>
      <c r="X14" s="504"/>
      <c r="Y14" s="493"/>
      <c r="Z14" s="505"/>
      <c r="AA14" s="496" t="str">
        <f t="shared" si="3"/>
        <v/>
      </c>
      <c r="AB14" s="506"/>
      <c r="AC14" s="496" t="str">
        <f t="shared" si="4"/>
        <v/>
      </c>
      <c r="AD14" s="507" t="str">
        <f t="shared" si="5"/>
        <v/>
      </c>
      <c r="AE14" s="508"/>
      <c r="AF14" s="509"/>
      <c r="AG14" s="507"/>
      <c r="AK14" s="9"/>
      <c r="AL14" s="9"/>
      <c r="AM14" s="9"/>
      <c r="AN14" s="9"/>
      <c r="AO14" s="9"/>
      <c r="AP14" s="9"/>
      <c r="AQ14" s="9"/>
      <c r="AR14" s="9"/>
      <c r="AS14" s="9"/>
      <c r="AT14" s="9"/>
      <c r="AU14" s="9"/>
      <c r="AV14" s="9"/>
      <c r="AW14" s="9"/>
      <c r="AX14" s="9"/>
      <c r="AY14" s="9"/>
      <c r="AZ14" s="9"/>
      <c r="BA14" s="9"/>
      <c r="BB14" s="9"/>
    </row>
    <row r="15" spans="1:54" ht="22.5" customHeight="1" x14ac:dyDescent="0.3">
      <c r="A15" s="37">
        <v>3</v>
      </c>
      <c r="C15" s="487"/>
      <c r="E15" s="487"/>
      <c r="G15" s="488"/>
      <c r="H15"/>
      <c r="I15" s="489"/>
      <c r="J15"/>
      <c r="K15" s="493"/>
      <c r="L15"/>
      <c r="M15" s="493"/>
      <c r="N15" s="38"/>
      <c r="O15" s="496" t="str">
        <f t="shared" si="0"/>
        <v/>
      </c>
      <c r="P15" s="483" t="str">
        <f t="shared" si="6"/>
        <v/>
      </c>
      <c r="Q15" s="499"/>
      <c r="R15" s="483" t="str">
        <f t="shared" si="1"/>
        <v/>
      </c>
      <c r="S15" s="500"/>
      <c r="T15" s="38"/>
      <c r="U15" s="501"/>
      <c r="V15" s="480"/>
      <c r="W15" s="503" t="str">
        <f t="shared" si="2"/>
        <v/>
      </c>
      <c r="X15" s="504"/>
      <c r="Y15" s="493"/>
      <c r="Z15" s="505"/>
      <c r="AA15" s="496" t="str">
        <f t="shared" si="3"/>
        <v/>
      </c>
      <c r="AB15" s="506"/>
      <c r="AC15" s="496" t="str">
        <f t="shared" si="4"/>
        <v/>
      </c>
      <c r="AD15" s="507" t="str">
        <f t="shared" si="5"/>
        <v/>
      </c>
      <c r="AE15" s="508"/>
      <c r="AF15" s="509"/>
      <c r="AG15" s="507"/>
      <c r="AK15" s="9"/>
      <c r="AL15" s="9"/>
      <c r="AM15" s="9"/>
      <c r="AN15" s="9"/>
      <c r="AO15" s="9"/>
      <c r="AP15" s="9"/>
      <c r="AQ15" s="9"/>
      <c r="AR15" s="9"/>
      <c r="AS15" s="9"/>
      <c r="AT15" s="9"/>
      <c r="AU15" s="9"/>
      <c r="AV15" s="9"/>
      <c r="AW15" s="9"/>
      <c r="AX15" s="9"/>
      <c r="AY15" s="9"/>
      <c r="AZ15" s="9"/>
      <c r="BA15" s="9"/>
      <c r="BB15" s="9"/>
    </row>
    <row r="16" spans="1:54" ht="22.5" customHeight="1" x14ac:dyDescent="0.3">
      <c r="A16" s="37">
        <v>4</v>
      </c>
      <c r="B16" s="36"/>
      <c r="C16" s="487"/>
      <c r="D16" s="36"/>
      <c r="E16" s="487"/>
      <c r="F16" s="36"/>
      <c r="G16" s="488"/>
      <c r="H16" s="36"/>
      <c r="I16" s="489"/>
      <c r="J16" s="36"/>
      <c r="K16" s="493"/>
      <c r="L16" s="36"/>
      <c r="M16" s="493"/>
      <c r="N16" s="38"/>
      <c r="O16" s="496" t="str">
        <f t="shared" si="0"/>
        <v/>
      </c>
      <c r="P16" s="483" t="str">
        <f t="shared" si="6"/>
        <v/>
      </c>
      <c r="Q16" s="499"/>
      <c r="R16" s="483" t="str">
        <f t="shared" si="1"/>
        <v/>
      </c>
      <c r="S16" s="500"/>
      <c r="T16" s="38"/>
      <c r="U16" s="502"/>
      <c r="V16" s="480"/>
      <c r="W16" s="503" t="str">
        <f t="shared" si="2"/>
        <v/>
      </c>
      <c r="X16" s="504"/>
      <c r="Y16" s="493"/>
      <c r="Z16" s="505"/>
      <c r="AA16" s="496" t="str">
        <f t="shared" si="3"/>
        <v/>
      </c>
      <c r="AB16" s="506"/>
      <c r="AC16" s="496" t="str">
        <f t="shared" si="4"/>
        <v/>
      </c>
      <c r="AD16" s="507" t="str">
        <f t="shared" si="5"/>
        <v/>
      </c>
      <c r="AE16" s="508"/>
      <c r="AF16" s="509"/>
      <c r="AG16" s="507"/>
      <c r="AK16" s="9"/>
      <c r="AL16" s="9"/>
      <c r="AM16" s="9"/>
      <c r="AN16" s="9"/>
      <c r="AO16" s="9"/>
      <c r="AP16" s="9"/>
      <c r="AQ16" s="9"/>
      <c r="AR16" s="9"/>
      <c r="AS16" s="9"/>
      <c r="AT16" s="9"/>
      <c r="AU16" s="9"/>
      <c r="AV16" s="9"/>
      <c r="AW16" s="9"/>
      <c r="AX16" s="9"/>
      <c r="AY16" s="9"/>
      <c r="AZ16" s="9"/>
      <c r="BA16" s="9"/>
      <c r="BB16" s="9"/>
    </row>
    <row r="17" spans="1:33" ht="22.5" customHeight="1" x14ac:dyDescent="0.3">
      <c r="A17" s="37">
        <v>5</v>
      </c>
      <c r="B17" s="36"/>
      <c r="C17" s="487"/>
      <c r="D17" s="36"/>
      <c r="E17" s="487"/>
      <c r="F17" s="36"/>
      <c r="G17" s="488"/>
      <c r="H17" s="36"/>
      <c r="I17" s="489"/>
      <c r="J17" s="36"/>
      <c r="K17" s="493"/>
      <c r="L17" s="36"/>
      <c r="M17" s="493"/>
      <c r="N17" s="38"/>
      <c r="O17" s="496" t="str">
        <f t="shared" si="0"/>
        <v/>
      </c>
      <c r="P17" s="483" t="str">
        <f t="shared" si="6"/>
        <v/>
      </c>
      <c r="Q17" s="499"/>
      <c r="R17" s="483" t="str">
        <f t="shared" si="1"/>
        <v/>
      </c>
      <c r="S17" s="500"/>
      <c r="T17" s="38"/>
      <c r="U17" s="501"/>
      <c r="V17" s="480"/>
      <c r="W17" s="503" t="str">
        <f t="shared" si="2"/>
        <v/>
      </c>
      <c r="X17" s="504"/>
      <c r="Y17" s="493"/>
      <c r="Z17" s="505"/>
      <c r="AA17" s="496" t="str">
        <f t="shared" si="3"/>
        <v/>
      </c>
      <c r="AB17" s="506"/>
      <c r="AC17" s="496" t="str">
        <f t="shared" si="4"/>
        <v/>
      </c>
      <c r="AD17" s="507" t="str">
        <f t="shared" si="5"/>
        <v/>
      </c>
      <c r="AE17" s="508"/>
      <c r="AF17" s="509"/>
      <c r="AG17" s="507"/>
    </row>
    <row r="18" spans="1:33" ht="22.5" customHeight="1" x14ac:dyDescent="0.3">
      <c r="A18" s="37">
        <v>6</v>
      </c>
      <c r="B18" s="36"/>
      <c r="C18" s="487"/>
      <c r="D18" s="36"/>
      <c r="E18" s="487"/>
      <c r="F18" s="36"/>
      <c r="G18" s="488"/>
      <c r="H18" s="36"/>
      <c r="I18" s="489"/>
      <c r="J18" s="36"/>
      <c r="K18" s="493"/>
      <c r="L18" s="36"/>
      <c r="M18" s="493"/>
      <c r="N18" s="38"/>
      <c r="O18" s="496" t="str">
        <f t="shared" si="0"/>
        <v/>
      </c>
      <c r="P18" s="483" t="str">
        <f t="shared" si="6"/>
        <v/>
      </c>
      <c r="Q18" s="499"/>
      <c r="R18" s="483" t="str">
        <f t="shared" si="1"/>
        <v/>
      </c>
      <c r="S18" s="500"/>
      <c r="T18" s="38"/>
      <c r="U18" s="502"/>
      <c r="V18" s="480"/>
      <c r="W18" s="503" t="str">
        <f t="shared" si="2"/>
        <v/>
      </c>
      <c r="X18" s="504"/>
      <c r="Y18" s="493"/>
      <c r="Z18" s="505"/>
      <c r="AA18" s="496" t="str">
        <f t="shared" si="3"/>
        <v/>
      </c>
      <c r="AB18" s="506"/>
      <c r="AC18" s="496" t="str">
        <f t="shared" si="4"/>
        <v/>
      </c>
      <c r="AD18" s="507" t="str">
        <f t="shared" si="5"/>
        <v/>
      </c>
      <c r="AE18" s="508"/>
      <c r="AF18" s="509"/>
      <c r="AG18" s="507"/>
    </row>
    <row r="19" spans="1:33" ht="22.5" customHeight="1" x14ac:dyDescent="0.3">
      <c r="A19" s="37">
        <v>7</v>
      </c>
      <c r="B19" s="36"/>
      <c r="C19" s="487"/>
      <c r="D19" s="36"/>
      <c r="E19" s="487"/>
      <c r="F19" s="36"/>
      <c r="G19" s="488"/>
      <c r="H19" s="36"/>
      <c r="I19" s="489"/>
      <c r="J19" s="36"/>
      <c r="K19" s="493"/>
      <c r="L19" s="36"/>
      <c r="M19" s="493"/>
      <c r="N19" s="38"/>
      <c r="O19" s="496" t="str">
        <f t="shared" si="0"/>
        <v/>
      </c>
      <c r="P19" s="483" t="str">
        <f t="shared" si="6"/>
        <v/>
      </c>
      <c r="Q19" s="499"/>
      <c r="R19" s="483" t="str">
        <f t="shared" si="1"/>
        <v/>
      </c>
      <c r="S19" s="500"/>
      <c r="T19" s="38"/>
      <c r="U19" s="501"/>
      <c r="V19" s="480"/>
      <c r="W19" s="503" t="str">
        <f t="shared" si="2"/>
        <v/>
      </c>
      <c r="X19" s="504"/>
      <c r="Y19" s="493"/>
      <c r="Z19" s="505"/>
      <c r="AA19" s="496" t="str">
        <f t="shared" si="3"/>
        <v/>
      </c>
      <c r="AB19" s="506"/>
      <c r="AC19" s="496" t="str">
        <f t="shared" si="4"/>
        <v/>
      </c>
      <c r="AD19" s="507" t="str">
        <f t="shared" si="5"/>
        <v/>
      </c>
      <c r="AE19" s="508"/>
      <c r="AF19" s="509"/>
      <c r="AG19" s="507"/>
    </row>
    <row r="20" spans="1:33" ht="22.5" customHeight="1" x14ac:dyDescent="0.3">
      <c r="A20" s="37">
        <v>8</v>
      </c>
      <c r="B20" s="36"/>
      <c r="C20" s="487"/>
      <c r="D20" s="36"/>
      <c r="E20" s="487"/>
      <c r="F20" s="36"/>
      <c r="G20" s="488"/>
      <c r="H20" s="36"/>
      <c r="I20" s="489"/>
      <c r="J20" s="36"/>
      <c r="K20" s="493"/>
      <c r="L20" s="36"/>
      <c r="M20" s="493"/>
      <c r="N20" s="38"/>
      <c r="O20" s="496" t="str">
        <f t="shared" si="0"/>
        <v/>
      </c>
      <c r="P20" s="483" t="str">
        <f t="shared" si="6"/>
        <v/>
      </c>
      <c r="Q20" s="499"/>
      <c r="R20" s="483" t="str">
        <f t="shared" si="1"/>
        <v/>
      </c>
      <c r="S20" s="500"/>
      <c r="T20" s="38"/>
      <c r="U20" s="502"/>
      <c r="V20" s="480"/>
      <c r="W20" s="503" t="str">
        <f t="shared" si="2"/>
        <v/>
      </c>
      <c r="X20" s="504"/>
      <c r="Y20" s="493"/>
      <c r="Z20" s="505"/>
      <c r="AA20" s="496" t="str">
        <f t="shared" si="3"/>
        <v/>
      </c>
      <c r="AB20" s="506"/>
      <c r="AC20" s="496" t="str">
        <f t="shared" si="4"/>
        <v/>
      </c>
      <c r="AD20" s="507" t="str">
        <f t="shared" si="5"/>
        <v/>
      </c>
      <c r="AE20" s="508"/>
      <c r="AF20" s="509"/>
      <c r="AG20" s="507"/>
    </row>
    <row r="21" spans="1:33" ht="22.5" customHeight="1" x14ac:dyDescent="0.3">
      <c r="A21" s="37">
        <v>9</v>
      </c>
      <c r="B21" s="36"/>
      <c r="C21" s="487"/>
      <c r="D21" s="36"/>
      <c r="E21" s="487"/>
      <c r="F21" s="36"/>
      <c r="G21" s="488"/>
      <c r="H21" s="36"/>
      <c r="I21" s="489"/>
      <c r="J21" s="36"/>
      <c r="K21" s="493"/>
      <c r="L21" s="36"/>
      <c r="M21" s="493"/>
      <c r="N21" s="38"/>
      <c r="O21" s="496" t="str">
        <f t="shared" si="0"/>
        <v/>
      </c>
      <c r="P21" s="483" t="str">
        <f t="shared" si="6"/>
        <v/>
      </c>
      <c r="Q21" s="499"/>
      <c r="R21" s="483" t="str">
        <f t="shared" si="1"/>
        <v/>
      </c>
      <c r="S21" s="500"/>
      <c r="T21" s="38"/>
      <c r="U21" s="501"/>
      <c r="V21" s="480"/>
      <c r="W21" s="503" t="str">
        <f t="shared" si="2"/>
        <v/>
      </c>
      <c r="X21" s="504"/>
      <c r="Y21" s="493"/>
      <c r="Z21" s="505"/>
      <c r="AA21" s="496" t="str">
        <f t="shared" si="3"/>
        <v/>
      </c>
      <c r="AB21" s="506"/>
      <c r="AC21" s="496" t="str">
        <f t="shared" si="4"/>
        <v/>
      </c>
      <c r="AD21" s="507" t="str">
        <f t="shared" si="5"/>
        <v/>
      </c>
      <c r="AE21" s="508"/>
      <c r="AF21" s="509"/>
      <c r="AG21" s="507"/>
    </row>
    <row r="22" spans="1:33" ht="22.5" customHeight="1" x14ac:dyDescent="0.3">
      <c r="A22" s="37">
        <v>10</v>
      </c>
      <c r="B22" s="36"/>
      <c r="C22" s="487"/>
      <c r="D22" s="36"/>
      <c r="E22" s="487"/>
      <c r="F22" s="36"/>
      <c r="G22" s="488"/>
      <c r="H22" s="36"/>
      <c r="I22" s="489"/>
      <c r="J22" s="36"/>
      <c r="K22" s="493"/>
      <c r="L22" s="36"/>
      <c r="M22" s="493"/>
      <c r="N22" s="38"/>
      <c r="O22" s="496" t="str">
        <f t="shared" si="0"/>
        <v/>
      </c>
      <c r="P22" s="483" t="str">
        <f t="shared" si="6"/>
        <v/>
      </c>
      <c r="Q22" s="499"/>
      <c r="R22" s="483" t="str">
        <f t="shared" si="1"/>
        <v/>
      </c>
      <c r="S22" s="500"/>
      <c r="T22" s="38"/>
      <c r="U22" s="502"/>
      <c r="V22" s="480"/>
      <c r="W22" s="503" t="str">
        <f t="shared" si="2"/>
        <v/>
      </c>
      <c r="X22" s="504"/>
      <c r="Y22" s="493"/>
      <c r="Z22" s="505"/>
      <c r="AA22" s="496" t="str">
        <f t="shared" si="3"/>
        <v/>
      </c>
      <c r="AB22" s="506"/>
      <c r="AC22" s="496" t="str">
        <f t="shared" si="4"/>
        <v/>
      </c>
      <c r="AD22" s="507" t="str">
        <f t="shared" si="5"/>
        <v/>
      </c>
      <c r="AE22" s="508"/>
      <c r="AF22" s="509"/>
      <c r="AG22" s="507"/>
    </row>
    <row r="23" spans="1:33" ht="22.5" customHeight="1" x14ac:dyDescent="0.3">
      <c r="A23" s="37">
        <v>11</v>
      </c>
      <c r="B23" s="36"/>
      <c r="C23" s="487"/>
      <c r="D23" s="36"/>
      <c r="E23" s="487"/>
      <c r="F23" s="36"/>
      <c r="G23" s="488"/>
      <c r="H23" s="36"/>
      <c r="I23" s="489"/>
      <c r="J23" s="36"/>
      <c r="K23" s="493"/>
      <c r="L23" s="36"/>
      <c r="M23" s="493"/>
      <c r="N23" s="38"/>
      <c r="O23" s="496" t="str">
        <f t="shared" si="0"/>
        <v/>
      </c>
      <c r="P23" s="483" t="str">
        <f t="shared" si="6"/>
        <v/>
      </c>
      <c r="Q23" s="499"/>
      <c r="R23" s="483" t="str">
        <f t="shared" si="1"/>
        <v/>
      </c>
      <c r="S23" s="500"/>
      <c r="T23" s="38"/>
      <c r="U23" s="501"/>
      <c r="V23" s="480"/>
      <c r="W23" s="503" t="str">
        <f t="shared" si="2"/>
        <v/>
      </c>
      <c r="X23" s="504"/>
      <c r="Y23" s="493"/>
      <c r="Z23" s="505"/>
      <c r="AA23" s="496" t="str">
        <f t="shared" si="3"/>
        <v/>
      </c>
      <c r="AB23" s="506"/>
      <c r="AC23" s="496" t="str">
        <f t="shared" si="4"/>
        <v/>
      </c>
      <c r="AD23" s="507" t="str">
        <f t="shared" si="5"/>
        <v/>
      </c>
      <c r="AE23" s="508"/>
      <c r="AF23" s="509"/>
      <c r="AG23" s="507"/>
    </row>
    <row r="24" spans="1:33" ht="22.5" customHeight="1" x14ac:dyDescent="0.3">
      <c r="A24" s="37">
        <v>12</v>
      </c>
      <c r="B24" s="36"/>
      <c r="C24" s="487"/>
      <c r="D24" s="36"/>
      <c r="E24" s="487"/>
      <c r="F24" s="36"/>
      <c r="G24" s="488"/>
      <c r="H24" s="36"/>
      <c r="I24" s="489"/>
      <c r="J24" s="36"/>
      <c r="K24" s="493"/>
      <c r="L24" s="36"/>
      <c r="M24" s="493"/>
      <c r="N24" s="38"/>
      <c r="O24" s="496" t="str">
        <f t="shared" si="0"/>
        <v/>
      </c>
      <c r="P24" s="483" t="str">
        <f t="shared" si="6"/>
        <v/>
      </c>
      <c r="Q24" s="499"/>
      <c r="R24" s="483" t="str">
        <f t="shared" si="1"/>
        <v/>
      </c>
      <c r="S24" s="500"/>
      <c r="T24" s="38"/>
      <c r="U24" s="502"/>
      <c r="V24" s="480"/>
      <c r="W24" s="503" t="str">
        <f t="shared" si="2"/>
        <v/>
      </c>
      <c r="X24" s="504"/>
      <c r="Y24" s="493"/>
      <c r="Z24" s="505"/>
      <c r="AA24" s="496" t="str">
        <f t="shared" si="3"/>
        <v/>
      </c>
      <c r="AB24" s="506"/>
      <c r="AC24" s="496" t="str">
        <f t="shared" si="4"/>
        <v/>
      </c>
      <c r="AD24" s="507" t="str">
        <f t="shared" si="5"/>
        <v/>
      </c>
      <c r="AE24" s="508"/>
      <c r="AF24" s="509"/>
      <c r="AG24" s="507"/>
    </row>
    <row r="25" spans="1:33" ht="22.5" customHeight="1" x14ac:dyDescent="0.3">
      <c r="A25" s="37">
        <v>13</v>
      </c>
      <c r="B25" s="36"/>
      <c r="C25" s="487"/>
      <c r="D25" s="36"/>
      <c r="E25" s="487"/>
      <c r="F25" s="36"/>
      <c r="G25" s="488"/>
      <c r="H25" s="36"/>
      <c r="I25" s="489"/>
      <c r="J25" s="36"/>
      <c r="K25" s="493"/>
      <c r="L25" s="36"/>
      <c r="M25" s="493"/>
      <c r="N25" s="38"/>
      <c r="O25" s="496" t="str">
        <f t="shared" si="0"/>
        <v/>
      </c>
      <c r="P25" s="483" t="str">
        <f t="shared" si="6"/>
        <v/>
      </c>
      <c r="Q25" s="499"/>
      <c r="R25" s="483" t="str">
        <f t="shared" si="1"/>
        <v/>
      </c>
      <c r="S25" s="500"/>
      <c r="T25" s="38"/>
      <c r="U25" s="501"/>
      <c r="V25" s="480"/>
      <c r="W25" s="503" t="str">
        <f t="shared" si="2"/>
        <v/>
      </c>
      <c r="X25" s="504"/>
      <c r="Y25" s="493"/>
      <c r="Z25" s="505"/>
      <c r="AA25" s="496" t="str">
        <f t="shared" si="3"/>
        <v/>
      </c>
      <c r="AB25" s="506"/>
      <c r="AC25" s="496" t="str">
        <f t="shared" si="4"/>
        <v/>
      </c>
      <c r="AD25" s="507" t="str">
        <f t="shared" si="5"/>
        <v/>
      </c>
      <c r="AE25" s="508"/>
      <c r="AF25" s="509"/>
      <c r="AG25" s="507"/>
    </row>
    <row r="26" spans="1:33" ht="22.5" customHeight="1" x14ac:dyDescent="0.3">
      <c r="A26" s="37">
        <v>14</v>
      </c>
      <c r="B26" s="36"/>
      <c r="C26" s="487"/>
      <c r="D26" s="36"/>
      <c r="E26" s="487"/>
      <c r="F26" s="36"/>
      <c r="G26" s="488"/>
      <c r="H26" s="36"/>
      <c r="I26" s="489"/>
      <c r="J26" s="36"/>
      <c r="K26" s="493"/>
      <c r="L26" s="36"/>
      <c r="M26" s="493"/>
      <c r="N26" s="38"/>
      <c r="O26" s="496" t="str">
        <f t="shared" si="0"/>
        <v/>
      </c>
      <c r="P26" s="483" t="str">
        <f t="shared" si="6"/>
        <v/>
      </c>
      <c r="Q26" s="499"/>
      <c r="R26" s="483" t="str">
        <f t="shared" si="1"/>
        <v/>
      </c>
      <c r="S26" s="500"/>
      <c r="T26" s="38"/>
      <c r="U26" s="502"/>
      <c r="V26" s="480"/>
      <c r="W26" s="503" t="str">
        <f t="shared" si="2"/>
        <v/>
      </c>
      <c r="X26" s="504"/>
      <c r="Y26" s="493"/>
      <c r="Z26" s="505"/>
      <c r="AA26" s="496" t="str">
        <f t="shared" si="3"/>
        <v/>
      </c>
      <c r="AB26" s="506"/>
      <c r="AC26" s="496" t="str">
        <f t="shared" si="4"/>
        <v/>
      </c>
      <c r="AD26" s="507" t="str">
        <f t="shared" si="5"/>
        <v/>
      </c>
      <c r="AE26" s="508"/>
      <c r="AF26" s="509"/>
      <c r="AG26" s="507"/>
    </row>
    <row r="27" spans="1:33" ht="22.5" customHeight="1" x14ac:dyDescent="0.3">
      <c r="A27" s="37">
        <v>15</v>
      </c>
      <c r="B27" s="36"/>
      <c r="C27" s="487"/>
      <c r="D27" s="36"/>
      <c r="E27" s="487"/>
      <c r="F27" s="36"/>
      <c r="G27" s="488"/>
      <c r="H27" s="36"/>
      <c r="I27" s="489"/>
      <c r="J27" s="36"/>
      <c r="K27" s="493"/>
      <c r="L27" s="36"/>
      <c r="M27" s="493"/>
      <c r="N27" s="38"/>
      <c r="O27" s="496" t="str">
        <f t="shared" si="0"/>
        <v/>
      </c>
      <c r="P27" s="483" t="str">
        <f t="shared" si="6"/>
        <v/>
      </c>
      <c r="Q27" s="499"/>
      <c r="R27" s="483" t="str">
        <f t="shared" si="1"/>
        <v/>
      </c>
      <c r="S27" s="500"/>
      <c r="T27" s="38"/>
      <c r="U27" s="501"/>
      <c r="V27" s="480"/>
      <c r="W27" s="503" t="str">
        <f t="shared" si="2"/>
        <v/>
      </c>
      <c r="X27" s="504"/>
      <c r="Y27" s="493"/>
      <c r="Z27" s="505"/>
      <c r="AA27" s="496" t="str">
        <f t="shared" si="3"/>
        <v/>
      </c>
      <c r="AB27" s="506"/>
      <c r="AC27" s="496" t="str">
        <f t="shared" si="4"/>
        <v/>
      </c>
      <c r="AD27" s="507" t="str">
        <f t="shared" si="5"/>
        <v/>
      </c>
      <c r="AE27" s="508"/>
      <c r="AF27" s="509"/>
      <c r="AG27" s="507"/>
    </row>
    <row r="28" spans="1:33" ht="22.5" customHeight="1" x14ac:dyDescent="0.3">
      <c r="A28" s="37">
        <v>16</v>
      </c>
      <c r="B28" s="36"/>
      <c r="C28" s="487"/>
      <c r="D28" s="36"/>
      <c r="E28" s="487"/>
      <c r="F28" s="36"/>
      <c r="G28" s="488"/>
      <c r="H28" s="36"/>
      <c r="I28" s="488"/>
      <c r="J28" s="36"/>
      <c r="K28" s="493"/>
      <c r="L28" s="36"/>
      <c r="M28" s="493"/>
      <c r="N28" s="38"/>
      <c r="O28" s="496" t="str">
        <f t="shared" si="0"/>
        <v/>
      </c>
      <c r="P28" s="483" t="str">
        <f t="shared" si="6"/>
        <v/>
      </c>
      <c r="Q28" s="499"/>
      <c r="R28" s="483" t="str">
        <f t="shared" si="1"/>
        <v/>
      </c>
      <c r="S28" s="500"/>
      <c r="T28" s="38"/>
      <c r="U28" s="502"/>
      <c r="V28" s="480"/>
      <c r="W28" s="503" t="str">
        <f t="shared" si="2"/>
        <v/>
      </c>
      <c r="X28" s="504"/>
      <c r="Y28" s="493"/>
      <c r="Z28" s="505"/>
      <c r="AA28" s="496" t="str">
        <f t="shared" si="3"/>
        <v/>
      </c>
      <c r="AB28" s="506"/>
      <c r="AC28" s="496" t="str">
        <f t="shared" si="4"/>
        <v/>
      </c>
      <c r="AD28" s="507" t="str">
        <f t="shared" si="5"/>
        <v/>
      </c>
      <c r="AE28" s="508"/>
      <c r="AF28" s="509"/>
      <c r="AG28" s="507"/>
    </row>
    <row r="29" spans="1:33" ht="22.5" customHeight="1" x14ac:dyDescent="0.3">
      <c r="A29" s="37">
        <v>17</v>
      </c>
      <c r="B29" s="36"/>
      <c r="C29" s="487"/>
      <c r="D29" s="36"/>
      <c r="E29" s="487"/>
      <c r="F29" s="36"/>
      <c r="G29" s="488"/>
      <c r="H29" s="36"/>
      <c r="I29" s="488"/>
      <c r="J29" s="36"/>
      <c r="K29" s="493"/>
      <c r="L29" s="36"/>
      <c r="M29" s="493"/>
      <c r="N29" s="38"/>
      <c r="O29" s="496" t="str">
        <f t="shared" si="0"/>
        <v/>
      </c>
      <c r="P29" s="483" t="str">
        <f t="shared" si="6"/>
        <v/>
      </c>
      <c r="Q29" s="499"/>
      <c r="R29" s="483" t="str">
        <f t="shared" si="1"/>
        <v/>
      </c>
      <c r="S29" s="500"/>
      <c r="T29" s="38"/>
      <c r="U29" s="501"/>
      <c r="V29" s="480"/>
      <c r="W29" s="503" t="str">
        <f t="shared" si="2"/>
        <v/>
      </c>
      <c r="X29" s="504"/>
      <c r="Y29" s="493"/>
      <c r="Z29" s="505"/>
      <c r="AA29" s="496" t="str">
        <f t="shared" si="3"/>
        <v/>
      </c>
      <c r="AB29" s="506"/>
      <c r="AC29" s="496" t="str">
        <f t="shared" si="4"/>
        <v/>
      </c>
      <c r="AD29" s="507" t="str">
        <f t="shared" si="5"/>
        <v/>
      </c>
      <c r="AE29" s="508"/>
      <c r="AF29" s="509"/>
      <c r="AG29" s="507"/>
    </row>
    <row r="30" spans="1:33" ht="22.5" customHeight="1" x14ac:dyDescent="0.3">
      <c r="A30" s="37">
        <v>18</v>
      </c>
      <c r="B30" s="36"/>
      <c r="C30" s="487"/>
      <c r="D30" s="36"/>
      <c r="E30" s="487"/>
      <c r="F30" s="36"/>
      <c r="G30" s="488"/>
      <c r="H30" s="36"/>
      <c r="I30" s="488"/>
      <c r="J30" s="36"/>
      <c r="K30" s="493"/>
      <c r="L30" s="36"/>
      <c r="M30" s="493"/>
      <c r="N30" s="38"/>
      <c r="O30" s="496" t="str">
        <f t="shared" si="0"/>
        <v/>
      </c>
      <c r="P30" s="483" t="str">
        <f t="shared" si="6"/>
        <v/>
      </c>
      <c r="Q30" s="499"/>
      <c r="R30" s="483" t="str">
        <f t="shared" si="1"/>
        <v/>
      </c>
      <c r="S30" s="500"/>
      <c r="T30" s="38"/>
      <c r="U30" s="502"/>
      <c r="V30" s="480"/>
      <c r="W30" s="503" t="str">
        <f t="shared" si="2"/>
        <v/>
      </c>
      <c r="X30" s="504"/>
      <c r="Y30" s="493"/>
      <c r="Z30" s="505"/>
      <c r="AA30" s="496" t="str">
        <f t="shared" si="3"/>
        <v/>
      </c>
      <c r="AB30" s="506"/>
      <c r="AC30" s="496" t="str">
        <f t="shared" si="4"/>
        <v/>
      </c>
      <c r="AD30" s="507" t="str">
        <f t="shared" si="5"/>
        <v/>
      </c>
      <c r="AE30" s="508"/>
      <c r="AF30" s="509"/>
      <c r="AG30" s="507"/>
    </row>
    <row r="31" spans="1:33" ht="22.5" customHeight="1" x14ac:dyDescent="0.3">
      <c r="A31" s="37">
        <v>19</v>
      </c>
      <c r="B31" s="36"/>
      <c r="C31" s="487"/>
      <c r="D31" s="36"/>
      <c r="E31" s="487"/>
      <c r="F31" s="36"/>
      <c r="G31" s="488"/>
      <c r="H31" s="36"/>
      <c r="I31" s="488"/>
      <c r="J31" s="36"/>
      <c r="K31" s="493"/>
      <c r="L31" s="36"/>
      <c r="M31" s="493"/>
      <c r="N31" s="38"/>
      <c r="O31" s="496" t="str">
        <f t="shared" si="0"/>
        <v/>
      </c>
      <c r="P31" s="483" t="str">
        <f t="shared" si="6"/>
        <v/>
      </c>
      <c r="Q31" s="499"/>
      <c r="R31" s="483" t="str">
        <f t="shared" si="1"/>
        <v/>
      </c>
      <c r="S31" s="500"/>
      <c r="T31" s="38"/>
      <c r="U31" s="501"/>
      <c r="V31" s="480"/>
      <c r="W31" s="503" t="str">
        <f t="shared" si="2"/>
        <v/>
      </c>
      <c r="X31" s="504"/>
      <c r="Y31" s="493"/>
      <c r="Z31" s="505"/>
      <c r="AA31" s="496" t="str">
        <f t="shared" si="3"/>
        <v/>
      </c>
      <c r="AB31" s="506"/>
      <c r="AC31" s="496" t="str">
        <f t="shared" si="4"/>
        <v/>
      </c>
      <c r="AD31" s="507" t="str">
        <f t="shared" si="5"/>
        <v/>
      </c>
      <c r="AE31" s="508"/>
      <c r="AF31" s="509"/>
      <c r="AG31" s="507"/>
    </row>
    <row r="32" spans="1:33" ht="22.5" customHeight="1" x14ac:dyDescent="0.3">
      <c r="A32" s="37">
        <v>20</v>
      </c>
      <c r="B32" s="36"/>
      <c r="C32" s="487"/>
      <c r="D32" s="36"/>
      <c r="E32" s="487"/>
      <c r="F32" s="36"/>
      <c r="G32" s="488"/>
      <c r="H32" s="36"/>
      <c r="I32" s="488"/>
      <c r="J32" s="36"/>
      <c r="K32" s="493"/>
      <c r="L32" s="36"/>
      <c r="M32" s="493"/>
      <c r="N32" s="38"/>
      <c r="O32" s="496" t="str">
        <f t="shared" si="0"/>
        <v/>
      </c>
      <c r="P32" s="483" t="str">
        <f t="shared" si="6"/>
        <v/>
      </c>
      <c r="Q32" s="499"/>
      <c r="R32" s="483" t="str">
        <f t="shared" si="1"/>
        <v/>
      </c>
      <c r="S32" s="500"/>
      <c r="T32" s="38"/>
      <c r="U32" s="502"/>
      <c r="V32" s="480"/>
      <c r="W32" s="503" t="str">
        <f t="shared" si="2"/>
        <v/>
      </c>
      <c r="X32" s="504"/>
      <c r="Y32" s="493"/>
      <c r="Z32" s="505"/>
      <c r="AA32" s="496" t="str">
        <f t="shared" si="3"/>
        <v/>
      </c>
      <c r="AB32" s="506"/>
      <c r="AC32" s="496" t="str">
        <f t="shared" si="4"/>
        <v/>
      </c>
      <c r="AD32" s="507" t="str">
        <f t="shared" si="5"/>
        <v/>
      </c>
      <c r="AE32" s="508"/>
      <c r="AF32" s="509"/>
      <c r="AG32" s="507"/>
    </row>
    <row r="33" spans="1:33" ht="22.5" customHeight="1" x14ac:dyDescent="0.3">
      <c r="A33" s="37">
        <v>21</v>
      </c>
      <c r="B33" s="36"/>
      <c r="C33" s="487"/>
      <c r="D33" s="36"/>
      <c r="E33" s="487"/>
      <c r="F33" s="36"/>
      <c r="G33" s="488"/>
      <c r="H33" s="36"/>
      <c r="I33" s="488"/>
      <c r="J33" s="36"/>
      <c r="K33" s="493"/>
      <c r="L33" s="36"/>
      <c r="M33" s="493"/>
      <c r="N33" s="38"/>
      <c r="O33" s="496" t="str">
        <f t="shared" si="0"/>
        <v/>
      </c>
      <c r="P33" s="483" t="str">
        <f t="shared" si="6"/>
        <v/>
      </c>
      <c r="Q33" s="499"/>
      <c r="R33" s="483" t="str">
        <f t="shared" si="1"/>
        <v/>
      </c>
      <c r="S33" s="500"/>
      <c r="T33" s="38"/>
      <c r="U33" s="501"/>
      <c r="V33" s="480"/>
      <c r="W33" s="503" t="str">
        <f t="shared" si="2"/>
        <v/>
      </c>
      <c r="X33" s="504"/>
      <c r="Y33" s="493"/>
      <c r="Z33" s="505"/>
      <c r="AA33" s="496" t="str">
        <f t="shared" si="3"/>
        <v/>
      </c>
      <c r="AB33" s="506"/>
      <c r="AC33" s="496" t="str">
        <f t="shared" si="4"/>
        <v/>
      </c>
      <c r="AD33" s="507" t="str">
        <f t="shared" si="5"/>
        <v/>
      </c>
      <c r="AE33" s="508"/>
      <c r="AF33" s="509"/>
      <c r="AG33" s="507"/>
    </row>
    <row r="34" spans="1:33" ht="22.5" customHeight="1" x14ac:dyDescent="0.3">
      <c r="A34" s="37">
        <v>22</v>
      </c>
      <c r="B34" s="36"/>
      <c r="C34" s="487"/>
      <c r="D34" s="36"/>
      <c r="E34" s="487"/>
      <c r="F34" s="36"/>
      <c r="G34" s="488"/>
      <c r="H34" s="36"/>
      <c r="I34" s="488"/>
      <c r="J34" s="36"/>
      <c r="K34" s="493"/>
      <c r="L34" s="36"/>
      <c r="M34" s="493"/>
      <c r="N34" s="38"/>
      <c r="O34" s="496" t="str">
        <f t="shared" si="0"/>
        <v/>
      </c>
      <c r="P34" s="483" t="str">
        <f t="shared" si="6"/>
        <v/>
      </c>
      <c r="Q34" s="499"/>
      <c r="R34" s="483" t="str">
        <f t="shared" si="1"/>
        <v/>
      </c>
      <c r="S34" s="500"/>
      <c r="T34" s="38"/>
      <c r="U34" s="502"/>
      <c r="V34" s="480"/>
      <c r="W34" s="503" t="str">
        <f t="shared" si="2"/>
        <v/>
      </c>
      <c r="X34" s="504"/>
      <c r="Y34" s="493"/>
      <c r="Z34" s="505"/>
      <c r="AA34" s="496" t="str">
        <f t="shared" si="3"/>
        <v/>
      </c>
      <c r="AB34" s="506"/>
      <c r="AC34" s="496" t="str">
        <f t="shared" si="4"/>
        <v/>
      </c>
      <c r="AD34" s="507" t="str">
        <f t="shared" si="5"/>
        <v/>
      </c>
      <c r="AE34" s="508"/>
      <c r="AF34" s="509"/>
      <c r="AG34" s="507"/>
    </row>
    <row r="35" spans="1:33" ht="22.5" customHeight="1" x14ac:dyDescent="0.3">
      <c r="A35" s="37">
        <v>23</v>
      </c>
      <c r="B35" s="36"/>
      <c r="C35" s="487"/>
      <c r="D35" s="36"/>
      <c r="E35" s="487"/>
      <c r="F35" s="36"/>
      <c r="G35" s="488"/>
      <c r="H35" s="36"/>
      <c r="I35" s="488"/>
      <c r="J35" s="36"/>
      <c r="K35" s="493"/>
      <c r="L35" s="36"/>
      <c r="M35" s="493"/>
      <c r="N35" s="38"/>
      <c r="O35" s="496" t="str">
        <f t="shared" si="0"/>
        <v/>
      </c>
      <c r="P35" s="483" t="str">
        <f t="shared" si="6"/>
        <v/>
      </c>
      <c r="Q35" s="499"/>
      <c r="R35" s="483" t="str">
        <f t="shared" si="1"/>
        <v/>
      </c>
      <c r="S35" s="500"/>
      <c r="T35" s="38"/>
      <c r="U35" s="501"/>
      <c r="V35" s="480"/>
      <c r="W35" s="503" t="str">
        <f t="shared" si="2"/>
        <v/>
      </c>
      <c r="X35" s="504"/>
      <c r="Y35" s="493"/>
      <c r="Z35" s="505"/>
      <c r="AA35" s="496" t="str">
        <f t="shared" si="3"/>
        <v/>
      </c>
      <c r="AB35" s="506"/>
      <c r="AC35" s="496" t="str">
        <f t="shared" si="4"/>
        <v/>
      </c>
      <c r="AD35" s="507" t="str">
        <f t="shared" si="5"/>
        <v/>
      </c>
      <c r="AE35" s="508"/>
      <c r="AF35" s="509"/>
      <c r="AG35" s="507"/>
    </row>
    <row r="36" spans="1:33" ht="22.5" customHeight="1" x14ac:dyDescent="0.3">
      <c r="A36" s="37">
        <v>24</v>
      </c>
      <c r="B36" s="36"/>
      <c r="C36" s="487"/>
      <c r="D36" s="36"/>
      <c r="E36" s="487"/>
      <c r="F36" s="36"/>
      <c r="G36" s="488"/>
      <c r="H36" s="36"/>
      <c r="I36" s="488"/>
      <c r="J36" s="36"/>
      <c r="K36" s="493"/>
      <c r="L36" s="36"/>
      <c r="M36" s="493"/>
      <c r="N36" s="38"/>
      <c r="O36" s="496" t="str">
        <f t="shared" si="0"/>
        <v/>
      </c>
      <c r="P36" s="483" t="str">
        <f t="shared" si="6"/>
        <v/>
      </c>
      <c r="Q36" s="499"/>
      <c r="R36" s="483" t="str">
        <f t="shared" si="1"/>
        <v/>
      </c>
      <c r="S36" s="500"/>
      <c r="T36" s="38"/>
      <c r="U36" s="502"/>
      <c r="V36" s="480"/>
      <c r="W36" s="503" t="str">
        <f t="shared" si="2"/>
        <v/>
      </c>
      <c r="X36" s="504"/>
      <c r="Y36" s="493"/>
      <c r="Z36" s="505"/>
      <c r="AA36" s="496" t="str">
        <f t="shared" si="3"/>
        <v/>
      </c>
      <c r="AB36" s="506"/>
      <c r="AC36" s="496" t="str">
        <f t="shared" si="4"/>
        <v/>
      </c>
      <c r="AD36" s="507" t="str">
        <f t="shared" si="5"/>
        <v/>
      </c>
      <c r="AE36" s="508"/>
      <c r="AF36" s="509"/>
      <c r="AG36" s="507"/>
    </row>
    <row r="37" spans="1:33" ht="22.5" customHeight="1" x14ac:dyDescent="0.3">
      <c r="A37" s="37">
        <v>25</v>
      </c>
      <c r="B37" s="36"/>
      <c r="C37" s="487"/>
      <c r="D37" s="36"/>
      <c r="E37" s="487"/>
      <c r="F37" s="36"/>
      <c r="G37" s="488"/>
      <c r="H37" s="36"/>
      <c r="I37" s="488"/>
      <c r="J37" s="36"/>
      <c r="K37" s="493"/>
      <c r="L37" s="36"/>
      <c r="M37" s="493"/>
      <c r="N37" s="38"/>
      <c r="O37" s="496" t="str">
        <f t="shared" si="0"/>
        <v/>
      </c>
      <c r="P37" s="483" t="str">
        <f t="shared" si="6"/>
        <v/>
      </c>
      <c r="Q37" s="499"/>
      <c r="R37" s="483" t="str">
        <f t="shared" si="1"/>
        <v/>
      </c>
      <c r="S37" s="500"/>
      <c r="T37" s="38"/>
      <c r="U37" s="501"/>
      <c r="V37" s="480"/>
      <c r="W37" s="503" t="str">
        <f t="shared" si="2"/>
        <v/>
      </c>
      <c r="X37" s="504"/>
      <c r="Y37" s="493"/>
      <c r="Z37" s="505"/>
      <c r="AA37" s="496" t="str">
        <f t="shared" si="3"/>
        <v/>
      </c>
      <c r="AB37" s="506"/>
      <c r="AC37" s="496" t="str">
        <f t="shared" si="4"/>
        <v/>
      </c>
      <c r="AD37" s="507" t="str">
        <f t="shared" si="5"/>
        <v/>
      </c>
      <c r="AE37" s="508"/>
      <c r="AF37" s="509"/>
      <c r="AG37" s="507"/>
    </row>
    <row r="38" spans="1:33" ht="22.5" customHeight="1" x14ac:dyDescent="0.3">
      <c r="A38" s="37">
        <v>26</v>
      </c>
      <c r="B38" s="36"/>
      <c r="C38" s="487"/>
      <c r="D38" s="36"/>
      <c r="E38" s="487"/>
      <c r="F38" s="36"/>
      <c r="G38" s="488"/>
      <c r="H38" s="36"/>
      <c r="I38" s="488"/>
      <c r="J38" s="36"/>
      <c r="K38" s="493"/>
      <c r="L38" s="36"/>
      <c r="M38" s="493"/>
      <c r="N38" s="38"/>
      <c r="O38" s="496" t="str">
        <f t="shared" si="0"/>
        <v/>
      </c>
      <c r="P38" s="483" t="str">
        <f t="shared" si="6"/>
        <v/>
      </c>
      <c r="Q38" s="499"/>
      <c r="R38" s="483" t="str">
        <f t="shared" si="1"/>
        <v/>
      </c>
      <c r="S38" s="500"/>
      <c r="T38" s="38"/>
      <c r="U38" s="502"/>
      <c r="V38" s="480"/>
      <c r="W38" s="503" t="str">
        <f t="shared" si="2"/>
        <v/>
      </c>
      <c r="X38" s="504"/>
      <c r="Y38" s="493"/>
      <c r="Z38" s="505"/>
      <c r="AA38" s="496" t="str">
        <f t="shared" si="3"/>
        <v/>
      </c>
      <c r="AB38" s="506"/>
      <c r="AC38" s="496" t="str">
        <f t="shared" si="4"/>
        <v/>
      </c>
      <c r="AD38" s="507" t="str">
        <f t="shared" si="5"/>
        <v/>
      </c>
      <c r="AE38" s="508"/>
      <c r="AF38" s="509"/>
      <c r="AG38" s="507"/>
    </row>
    <row r="39" spans="1:33" ht="22.5" customHeight="1" x14ac:dyDescent="0.3">
      <c r="A39" s="37">
        <v>27</v>
      </c>
      <c r="B39" s="36"/>
      <c r="C39" s="487"/>
      <c r="D39" s="36"/>
      <c r="E39" s="487"/>
      <c r="F39" s="36"/>
      <c r="G39" s="488"/>
      <c r="H39" s="36"/>
      <c r="I39" s="488"/>
      <c r="J39" s="36"/>
      <c r="K39" s="493"/>
      <c r="L39" s="36"/>
      <c r="M39" s="493"/>
      <c r="N39" s="38"/>
      <c r="O39" s="496" t="str">
        <f t="shared" si="0"/>
        <v/>
      </c>
      <c r="P39" s="483" t="str">
        <f t="shared" si="6"/>
        <v/>
      </c>
      <c r="Q39" s="499"/>
      <c r="R39" s="483" t="str">
        <f t="shared" si="1"/>
        <v/>
      </c>
      <c r="S39" s="500"/>
      <c r="T39" s="38"/>
      <c r="U39" s="501"/>
      <c r="V39" s="480"/>
      <c r="W39" s="503" t="str">
        <f t="shared" si="2"/>
        <v/>
      </c>
      <c r="X39" s="504"/>
      <c r="Y39" s="493"/>
      <c r="Z39" s="505"/>
      <c r="AA39" s="496" t="str">
        <f t="shared" si="3"/>
        <v/>
      </c>
      <c r="AB39" s="506"/>
      <c r="AC39" s="496" t="str">
        <f t="shared" si="4"/>
        <v/>
      </c>
      <c r="AD39" s="507" t="str">
        <f t="shared" si="5"/>
        <v/>
      </c>
      <c r="AE39" s="508"/>
      <c r="AF39" s="509"/>
      <c r="AG39" s="507"/>
    </row>
    <row r="40" spans="1:33" ht="22.5" customHeight="1" x14ac:dyDescent="0.3">
      <c r="A40" s="37">
        <v>28</v>
      </c>
      <c r="B40" s="36"/>
      <c r="C40" s="487"/>
      <c r="D40" s="36"/>
      <c r="E40" s="487"/>
      <c r="F40" s="36"/>
      <c r="G40" s="488"/>
      <c r="H40" s="36"/>
      <c r="I40" s="488"/>
      <c r="J40" s="36"/>
      <c r="K40" s="493"/>
      <c r="L40" s="36"/>
      <c r="M40" s="493"/>
      <c r="N40" s="38"/>
      <c r="O40" s="496" t="str">
        <f t="shared" si="0"/>
        <v/>
      </c>
      <c r="P40" s="483" t="str">
        <f t="shared" si="6"/>
        <v/>
      </c>
      <c r="Q40" s="499"/>
      <c r="R40" s="483" t="str">
        <f t="shared" si="1"/>
        <v/>
      </c>
      <c r="S40" s="500"/>
      <c r="T40" s="38"/>
      <c r="U40" s="502"/>
      <c r="V40" s="480"/>
      <c r="W40" s="503" t="str">
        <f t="shared" si="2"/>
        <v/>
      </c>
      <c r="X40" s="504"/>
      <c r="Y40" s="493"/>
      <c r="Z40" s="505"/>
      <c r="AA40" s="496" t="str">
        <f t="shared" si="3"/>
        <v/>
      </c>
      <c r="AB40" s="506"/>
      <c r="AC40" s="496" t="str">
        <f t="shared" si="4"/>
        <v/>
      </c>
      <c r="AD40" s="507" t="str">
        <f t="shared" si="5"/>
        <v/>
      </c>
      <c r="AE40" s="508"/>
      <c r="AF40" s="509"/>
      <c r="AG40" s="507"/>
    </row>
    <row r="41" spans="1:33" ht="22.5" customHeight="1" x14ac:dyDescent="0.3">
      <c r="A41" s="37">
        <v>29</v>
      </c>
      <c r="B41" s="36"/>
      <c r="C41" s="487"/>
      <c r="D41" s="36"/>
      <c r="E41" s="487"/>
      <c r="F41" s="36"/>
      <c r="G41" s="488"/>
      <c r="H41" s="36"/>
      <c r="I41" s="488"/>
      <c r="J41" s="36"/>
      <c r="K41" s="493"/>
      <c r="L41" s="36"/>
      <c r="M41" s="493"/>
      <c r="N41" s="38"/>
      <c r="O41" s="496" t="str">
        <f t="shared" si="0"/>
        <v/>
      </c>
      <c r="P41" s="483" t="str">
        <f t="shared" si="6"/>
        <v/>
      </c>
      <c r="Q41" s="499"/>
      <c r="R41" s="483" t="str">
        <f t="shared" si="1"/>
        <v/>
      </c>
      <c r="S41" s="500"/>
      <c r="T41" s="38"/>
      <c r="U41" s="502"/>
      <c r="V41" s="480"/>
      <c r="W41" s="503" t="str">
        <f t="shared" si="2"/>
        <v/>
      </c>
      <c r="X41" s="504"/>
      <c r="Y41" s="493"/>
      <c r="Z41" s="505"/>
      <c r="AA41" s="496" t="str">
        <f t="shared" si="3"/>
        <v/>
      </c>
      <c r="AB41" s="506"/>
      <c r="AC41" s="496" t="str">
        <f t="shared" si="4"/>
        <v/>
      </c>
      <c r="AD41" s="507" t="str">
        <f t="shared" si="5"/>
        <v/>
      </c>
      <c r="AE41" s="508"/>
      <c r="AF41" s="509"/>
      <c r="AG41" s="507"/>
    </row>
    <row r="42" spans="1:33" ht="22.5" customHeight="1" x14ac:dyDescent="0.3">
      <c r="A42" s="37">
        <v>30</v>
      </c>
      <c r="B42" s="36"/>
      <c r="C42" s="487"/>
      <c r="D42" s="36"/>
      <c r="E42" s="487"/>
      <c r="F42" s="36"/>
      <c r="G42" s="488"/>
      <c r="H42" s="36"/>
      <c r="I42" s="488"/>
      <c r="J42" s="36"/>
      <c r="K42" s="493"/>
      <c r="L42" s="36"/>
      <c r="M42" s="493"/>
      <c r="N42" s="38"/>
      <c r="O42" s="496" t="str">
        <f t="shared" si="0"/>
        <v/>
      </c>
      <c r="P42" s="483" t="str">
        <f t="shared" si="6"/>
        <v/>
      </c>
      <c r="Q42" s="499"/>
      <c r="R42" s="483" t="str">
        <f t="shared" si="1"/>
        <v/>
      </c>
      <c r="S42" s="500"/>
      <c r="T42" s="38"/>
      <c r="U42" s="502"/>
      <c r="V42" s="480"/>
      <c r="W42" s="503" t="str">
        <f t="shared" si="2"/>
        <v/>
      </c>
      <c r="X42" s="504"/>
      <c r="Y42" s="493"/>
      <c r="Z42" s="505"/>
      <c r="AA42" s="496" t="str">
        <f t="shared" si="3"/>
        <v/>
      </c>
      <c r="AB42" s="506"/>
      <c r="AC42" s="496" t="str">
        <f t="shared" si="4"/>
        <v/>
      </c>
      <c r="AD42" s="507" t="str">
        <f t="shared" si="5"/>
        <v/>
      </c>
      <c r="AE42" s="508"/>
      <c r="AF42" s="509"/>
      <c r="AG42" s="507"/>
    </row>
    <row r="43" spans="1:33" ht="22.5" customHeight="1" x14ac:dyDescent="0.3">
      <c r="A43" s="37">
        <v>31</v>
      </c>
      <c r="B43" s="36"/>
      <c r="C43" s="487"/>
      <c r="D43" s="36"/>
      <c r="E43" s="487"/>
      <c r="F43" s="36"/>
      <c r="G43" s="488"/>
      <c r="H43" s="36"/>
      <c r="I43" s="488"/>
      <c r="J43" s="36"/>
      <c r="K43" s="493"/>
      <c r="L43" s="36"/>
      <c r="M43" s="493"/>
      <c r="N43" s="38"/>
      <c r="O43" s="496" t="str">
        <f t="shared" si="0"/>
        <v/>
      </c>
      <c r="P43" s="483" t="str">
        <f t="shared" si="6"/>
        <v/>
      </c>
      <c r="Q43" s="499"/>
      <c r="R43" s="483" t="str">
        <f t="shared" si="1"/>
        <v/>
      </c>
      <c r="S43" s="500"/>
      <c r="T43" s="38"/>
      <c r="U43" s="502"/>
      <c r="V43" s="480"/>
      <c r="W43" s="503" t="str">
        <f t="shared" si="2"/>
        <v/>
      </c>
      <c r="X43" s="504"/>
      <c r="Y43" s="493"/>
      <c r="Z43" s="505"/>
      <c r="AA43" s="496" t="str">
        <f t="shared" si="3"/>
        <v/>
      </c>
      <c r="AB43" s="506"/>
      <c r="AC43" s="496" t="str">
        <f t="shared" si="4"/>
        <v/>
      </c>
      <c r="AD43" s="507" t="str">
        <f t="shared" si="5"/>
        <v/>
      </c>
      <c r="AE43" s="508"/>
      <c r="AF43" s="509"/>
      <c r="AG43" s="507"/>
    </row>
    <row r="44" spans="1:33" ht="22.5" customHeight="1" x14ac:dyDescent="0.3">
      <c r="A44" s="37">
        <v>32</v>
      </c>
      <c r="B44" s="36"/>
      <c r="C44" s="487"/>
      <c r="D44" s="36"/>
      <c r="E44" s="487"/>
      <c r="F44" s="36"/>
      <c r="G44" s="488"/>
      <c r="H44" s="36"/>
      <c r="I44" s="488"/>
      <c r="J44" s="36"/>
      <c r="K44" s="493"/>
      <c r="L44" s="36"/>
      <c r="M44" s="493"/>
      <c r="N44" s="38"/>
      <c r="O44" s="496" t="str">
        <f t="shared" si="0"/>
        <v/>
      </c>
      <c r="P44" s="483" t="str">
        <f t="shared" si="6"/>
        <v/>
      </c>
      <c r="Q44" s="499"/>
      <c r="R44" s="483" t="str">
        <f t="shared" si="1"/>
        <v/>
      </c>
      <c r="S44" s="500"/>
      <c r="T44" s="38"/>
      <c r="U44" s="502"/>
      <c r="V44" s="480"/>
      <c r="W44" s="503" t="str">
        <f t="shared" si="2"/>
        <v/>
      </c>
      <c r="X44" s="504"/>
      <c r="Y44" s="493"/>
      <c r="Z44" s="505"/>
      <c r="AA44" s="496" t="str">
        <f t="shared" si="3"/>
        <v/>
      </c>
      <c r="AB44" s="506"/>
      <c r="AC44" s="496" t="str">
        <f t="shared" si="4"/>
        <v/>
      </c>
      <c r="AD44" s="507" t="str">
        <f t="shared" si="5"/>
        <v/>
      </c>
      <c r="AE44" s="508"/>
      <c r="AF44" s="509"/>
      <c r="AG44" s="507"/>
    </row>
    <row r="45" spans="1:33" ht="22.5" customHeight="1" x14ac:dyDescent="0.3">
      <c r="A45" s="37">
        <v>33</v>
      </c>
      <c r="B45" s="36"/>
      <c r="C45" s="487"/>
      <c r="D45" s="36"/>
      <c r="E45" s="487"/>
      <c r="F45" s="36"/>
      <c r="G45" s="488"/>
      <c r="H45" s="36"/>
      <c r="I45" s="488"/>
      <c r="J45" s="36"/>
      <c r="K45" s="493"/>
      <c r="L45" s="36"/>
      <c r="M45" s="493"/>
      <c r="N45" s="38"/>
      <c r="O45" s="496" t="str">
        <f t="shared" si="0"/>
        <v/>
      </c>
      <c r="P45" s="483" t="str">
        <f t="shared" si="6"/>
        <v/>
      </c>
      <c r="Q45" s="499"/>
      <c r="R45" s="483" t="str">
        <f t="shared" si="1"/>
        <v/>
      </c>
      <c r="S45" s="500"/>
      <c r="T45" s="38"/>
      <c r="U45" s="502"/>
      <c r="V45" s="480"/>
      <c r="W45" s="503" t="str">
        <f t="shared" si="2"/>
        <v/>
      </c>
      <c r="X45" s="504"/>
      <c r="Y45" s="493"/>
      <c r="Z45" s="505"/>
      <c r="AA45" s="496" t="str">
        <f t="shared" si="3"/>
        <v/>
      </c>
      <c r="AB45" s="506"/>
      <c r="AC45" s="496" t="str">
        <f t="shared" si="4"/>
        <v/>
      </c>
      <c r="AD45" s="507" t="str">
        <f t="shared" si="5"/>
        <v/>
      </c>
      <c r="AE45" s="508"/>
      <c r="AF45" s="509"/>
      <c r="AG45" s="507"/>
    </row>
    <row r="46" spans="1:33" ht="22.5" customHeight="1" x14ac:dyDescent="0.3">
      <c r="A46" s="37">
        <v>34</v>
      </c>
      <c r="B46" s="36"/>
      <c r="C46" s="487"/>
      <c r="D46" s="36"/>
      <c r="E46" s="487"/>
      <c r="F46" s="36"/>
      <c r="G46" s="488"/>
      <c r="H46" s="36"/>
      <c r="I46" s="488"/>
      <c r="J46" s="36"/>
      <c r="K46" s="493"/>
      <c r="L46" s="36"/>
      <c r="M46" s="493"/>
      <c r="N46" s="38"/>
      <c r="O46" s="496" t="str">
        <f t="shared" si="0"/>
        <v/>
      </c>
      <c r="P46" s="483" t="str">
        <f t="shared" si="6"/>
        <v/>
      </c>
      <c r="Q46" s="499"/>
      <c r="R46" s="483" t="str">
        <f t="shared" si="1"/>
        <v/>
      </c>
      <c r="S46" s="500"/>
      <c r="T46" s="38"/>
      <c r="U46" s="502"/>
      <c r="V46" s="480"/>
      <c r="W46" s="503" t="str">
        <f t="shared" si="2"/>
        <v/>
      </c>
      <c r="X46" s="504"/>
      <c r="Y46" s="493"/>
      <c r="Z46" s="505"/>
      <c r="AA46" s="496" t="str">
        <f t="shared" si="3"/>
        <v/>
      </c>
      <c r="AB46" s="506"/>
      <c r="AC46" s="496" t="str">
        <f t="shared" si="4"/>
        <v/>
      </c>
      <c r="AD46" s="507" t="str">
        <f t="shared" si="5"/>
        <v/>
      </c>
      <c r="AE46" s="508"/>
      <c r="AF46" s="509"/>
      <c r="AG46" s="507"/>
    </row>
    <row r="47" spans="1:33" ht="22.5" customHeight="1" x14ac:dyDescent="0.3">
      <c r="A47" s="37">
        <v>35</v>
      </c>
      <c r="B47" s="36"/>
      <c r="C47" s="487"/>
      <c r="D47" s="36"/>
      <c r="E47" s="487"/>
      <c r="F47" s="36"/>
      <c r="G47" s="488"/>
      <c r="H47" s="36"/>
      <c r="I47" s="488"/>
      <c r="J47" s="36"/>
      <c r="K47" s="493"/>
      <c r="L47" s="36"/>
      <c r="M47" s="493"/>
      <c r="N47" s="38"/>
      <c r="O47" s="496" t="str">
        <f t="shared" si="0"/>
        <v/>
      </c>
      <c r="P47" s="483" t="str">
        <f t="shared" si="6"/>
        <v/>
      </c>
      <c r="Q47" s="499"/>
      <c r="R47" s="483" t="str">
        <f t="shared" si="1"/>
        <v/>
      </c>
      <c r="S47" s="500"/>
      <c r="T47" s="38"/>
      <c r="U47" s="502"/>
      <c r="V47" s="480"/>
      <c r="W47" s="503" t="str">
        <f t="shared" si="2"/>
        <v/>
      </c>
      <c r="X47" s="504"/>
      <c r="Y47" s="493"/>
      <c r="Z47" s="505"/>
      <c r="AA47" s="496" t="str">
        <f t="shared" si="3"/>
        <v/>
      </c>
      <c r="AB47" s="506"/>
      <c r="AC47" s="496" t="str">
        <f t="shared" si="4"/>
        <v/>
      </c>
      <c r="AD47" s="507" t="str">
        <f t="shared" si="5"/>
        <v/>
      </c>
      <c r="AE47" s="508"/>
      <c r="AF47" s="509"/>
      <c r="AG47" s="507"/>
    </row>
    <row r="48" spans="1:33" ht="22.5" customHeight="1" x14ac:dyDescent="0.3">
      <c r="A48" s="37">
        <v>36</v>
      </c>
      <c r="B48" s="36"/>
      <c r="C48" s="487"/>
      <c r="D48" s="36"/>
      <c r="E48" s="487"/>
      <c r="F48" s="36"/>
      <c r="G48" s="488"/>
      <c r="H48" s="36"/>
      <c r="I48" s="488"/>
      <c r="J48" s="36"/>
      <c r="K48" s="493"/>
      <c r="L48" s="36"/>
      <c r="M48" s="493"/>
      <c r="N48" s="38"/>
      <c r="O48" s="496" t="str">
        <f t="shared" si="0"/>
        <v/>
      </c>
      <c r="P48" s="483" t="str">
        <f t="shared" si="6"/>
        <v/>
      </c>
      <c r="Q48" s="499"/>
      <c r="R48" s="483" t="str">
        <f t="shared" si="1"/>
        <v/>
      </c>
      <c r="S48" s="500"/>
      <c r="T48" s="38"/>
      <c r="U48" s="502"/>
      <c r="V48" s="480"/>
      <c r="W48" s="503" t="str">
        <f t="shared" si="2"/>
        <v/>
      </c>
      <c r="X48" s="504"/>
      <c r="Y48" s="493"/>
      <c r="Z48" s="505"/>
      <c r="AA48" s="496" t="str">
        <f t="shared" si="3"/>
        <v/>
      </c>
      <c r="AB48" s="506"/>
      <c r="AC48" s="496" t="str">
        <f t="shared" si="4"/>
        <v/>
      </c>
      <c r="AD48" s="507" t="str">
        <f t="shared" si="5"/>
        <v/>
      </c>
      <c r="AE48" s="508"/>
      <c r="AF48" s="509"/>
      <c r="AG48" s="507"/>
    </row>
    <row r="49" spans="1:33" ht="22.5" customHeight="1" x14ac:dyDescent="0.3">
      <c r="A49" s="37">
        <v>37</v>
      </c>
      <c r="B49" s="36"/>
      <c r="C49" s="487"/>
      <c r="D49" s="36"/>
      <c r="E49" s="487"/>
      <c r="F49" s="36"/>
      <c r="G49" s="488"/>
      <c r="H49" s="36"/>
      <c r="I49" s="488"/>
      <c r="J49" s="36"/>
      <c r="K49" s="493"/>
      <c r="L49" s="36"/>
      <c r="M49" s="493"/>
      <c r="N49" s="38"/>
      <c r="O49" s="496" t="str">
        <f t="shared" si="0"/>
        <v/>
      </c>
      <c r="P49" s="483" t="str">
        <f t="shared" si="6"/>
        <v/>
      </c>
      <c r="Q49" s="499"/>
      <c r="R49" s="483" t="str">
        <f t="shared" si="1"/>
        <v/>
      </c>
      <c r="S49" s="500"/>
      <c r="T49" s="38"/>
      <c r="U49" s="502"/>
      <c r="V49" s="480"/>
      <c r="W49" s="503" t="str">
        <f t="shared" si="2"/>
        <v/>
      </c>
      <c r="X49" s="504"/>
      <c r="Y49" s="493"/>
      <c r="Z49" s="505"/>
      <c r="AA49" s="496" t="str">
        <f t="shared" si="3"/>
        <v/>
      </c>
      <c r="AB49" s="506"/>
      <c r="AC49" s="496" t="str">
        <f t="shared" si="4"/>
        <v/>
      </c>
      <c r="AD49" s="507" t="str">
        <f t="shared" si="5"/>
        <v/>
      </c>
      <c r="AE49" s="508"/>
      <c r="AF49" s="509"/>
      <c r="AG49" s="507"/>
    </row>
    <row r="50" spans="1:33" ht="22.5" customHeight="1" x14ac:dyDescent="0.3">
      <c r="A50" s="37">
        <v>38</v>
      </c>
      <c r="B50" s="36"/>
      <c r="C50" s="487"/>
      <c r="D50" s="36"/>
      <c r="E50" s="487"/>
      <c r="F50" s="36"/>
      <c r="G50" s="488"/>
      <c r="H50" s="36"/>
      <c r="I50" s="488"/>
      <c r="J50" s="36"/>
      <c r="K50" s="493"/>
      <c r="L50" s="36"/>
      <c r="M50" s="493"/>
      <c r="N50" s="38"/>
      <c r="O50" s="496" t="str">
        <f t="shared" si="0"/>
        <v/>
      </c>
      <c r="P50" s="483" t="str">
        <f t="shared" si="6"/>
        <v/>
      </c>
      <c r="Q50" s="499"/>
      <c r="R50" s="483" t="str">
        <f t="shared" si="1"/>
        <v/>
      </c>
      <c r="S50" s="500"/>
      <c r="T50" s="38"/>
      <c r="U50" s="502"/>
      <c r="V50" s="480"/>
      <c r="W50" s="503" t="str">
        <f t="shared" si="2"/>
        <v/>
      </c>
      <c r="X50" s="504"/>
      <c r="Y50" s="493"/>
      <c r="Z50" s="505"/>
      <c r="AA50" s="496" t="str">
        <f t="shared" si="3"/>
        <v/>
      </c>
      <c r="AB50" s="506"/>
      <c r="AC50" s="496" t="str">
        <f t="shared" si="4"/>
        <v/>
      </c>
      <c r="AD50" s="507" t="str">
        <f t="shared" si="5"/>
        <v/>
      </c>
      <c r="AE50" s="508"/>
      <c r="AF50" s="509"/>
      <c r="AG50" s="507"/>
    </row>
    <row r="51" spans="1:33" ht="22.5" customHeight="1" x14ac:dyDescent="0.3">
      <c r="A51" s="37">
        <v>39</v>
      </c>
      <c r="B51" s="36"/>
      <c r="C51" s="487"/>
      <c r="D51" s="36"/>
      <c r="E51" s="487"/>
      <c r="F51" s="36"/>
      <c r="G51" s="488"/>
      <c r="H51" s="36"/>
      <c r="I51" s="488"/>
      <c r="J51" s="36"/>
      <c r="K51" s="493"/>
      <c r="L51" s="36"/>
      <c r="M51" s="493"/>
      <c r="N51" s="38"/>
      <c r="O51" s="496" t="str">
        <f t="shared" si="0"/>
        <v/>
      </c>
      <c r="P51" s="483" t="str">
        <f t="shared" si="6"/>
        <v/>
      </c>
      <c r="Q51" s="499"/>
      <c r="R51" s="483" t="str">
        <f t="shared" si="1"/>
        <v/>
      </c>
      <c r="S51" s="500"/>
      <c r="T51" s="38"/>
      <c r="U51" s="502"/>
      <c r="V51" s="480"/>
      <c r="W51" s="503" t="str">
        <f t="shared" si="2"/>
        <v/>
      </c>
      <c r="X51" s="504"/>
      <c r="Y51" s="493"/>
      <c r="Z51" s="505"/>
      <c r="AA51" s="496" t="str">
        <f t="shared" si="3"/>
        <v/>
      </c>
      <c r="AB51" s="506"/>
      <c r="AC51" s="496" t="str">
        <f t="shared" si="4"/>
        <v/>
      </c>
      <c r="AD51" s="507" t="str">
        <f t="shared" si="5"/>
        <v/>
      </c>
      <c r="AE51" s="508"/>
      <c r="AF51" s="509"/>
      <c r="AG51" s="507"/>
    </row>
    <row r="52" spans="1:33" ht="22.5" customHeight="1" x14ac:dyDescent="0.3">
      <c r="A52" s="37">
        <v>40</v>
      </c>
      <c r="B52" s="36"/>
      <c r="C52" s="487"/>
      <c r="D52" s="36"/>
      <c r="E52" s="487"/>
      <c r="F52" s="36"/>
      <c r="G52" s="488"/>
      <c r="H52" s="36"/>
      <c r="I52" s="488"/>
      <c r="J52" s="36"/>
      <c r="K52" s="493"/>
      <c r="L52" s="36"/>
      <c r="M52" s="493"/>
      <c r="N52" s="38"/>
      <c r="O52" s="496" t="str">
        <f t="shared" si="0"/>
        <v/>
      </c>
      <c r="P52" s="483" t="str">
        <f t="shared" si="6"/>
        <v/>
      </c>
      <c r="Q52" s="499"/>
      <c r="R52" s="483" t="str">
        <f t="shared" si="1"/>
        <v/>
      </c>
      <c r="S52" s="500"/>
      <c r="T52" s="38"/>
      <c r="U52" s="502"/>
      <c r="V52" s="480"/>
      <c r="W52" s="503" t="str">
        <f t="shared" si="2"/>
        <v/>
      </c>
      <c r="X52" s="504"/>
      <c r="Y52" s="493"/>
      <c r="Z52" s="505"/>
      <c r="AA52" s="496" t="str">
        <f t="shared" si="3"/>
        <v/>
      </c>
      <c r="AB52" s="506"/>
      <c r="AC52" s="496" t="str">
        <f t="shared" si="4"/>
        <v/>
      </c>
      <c r="AD52" s="507" t="str">
        <f t="shared" si="5"/>
        <v/>
      </c>
      <c r="AE52" s="508"/>
      <c r="AF52" s="509"/>
      <c r="AG52" s="507"/>
    </row>
    <row r="53" spans="1:33" ht="22.5" customHeight="1" x14ac:dyDescent="0.3">
      <c r="A53" s="37">
        <v>41</v>
      </c>
      <c r="B53" s="36"/>
      <c r="C53" s="487"/>
      <c r="D53" s="36"/>
      <c r="E53" s="487"/>
      <c r="F53" s="36"/>
      <c r="G53" s="488"/>
      <c r="H53" s="36"/>
      <c r="I53" s="488"/>
      <c r="J53" s="36"/>
      <c r="K53" s="493"/>
      <c r="L53" s="36"/>
      <c r="M53" s="493"/>
      <c r="N53" s="38"/>
      <c r="O53" s="496" t="str">
        <f t="shared" si="0"/>
        <v/>
      </c>
      <c r="P53" s="483" t="str">
        <f t="shared" si="6"/>
        <v/>
      </c>
      <c r="Q53" s="499"/>
      <c r="R53" s="483" t="str">
        <f t="shared" si="1"/>
        <v/>
      </c>
      <c r="S53" s="500"/>
      <c r="T53" s="38"/>
      <c r="U53" s="502"/>
      <c r="V53" s="480"/>
      <c r="W53" s="503" t="str">
        <f t="shared" si="2"/>
        <v/>
      </c>
      <c r="X53" s="504"/>
      <c r="Y53" s="493"/>
      <c r="Z53" s="505"/>
      <c r="AA53" s="496" t="str">
        <f t="shared" si="3"/>
        <v/>
      </c>
      <c r="AB53" s="506"/>
      <c r="AC53" s="496" t="str">
        <f t="shared" si="4"/>
        <v/>
      </c>
      <c r="AD53" s="507" t="str">
        <f t="shared" si="5"/>
        <v/>
      </c>
      <c r="AE53" s="508"/>
      <c r="AF53" s="509"/>
      <c r="AG53" s="507"/>
    </row>
    <row r="54" spans="1:33" ht="22.5" customHeight="1" x14ac:dyDescent="0.3">
      <c r="A54" s="37">
        <v>42</v>
      </c>
      <c r="B54" s="36"/>
      <c r="C54" s="487"/>
      <c r="D54" s="36"/>
      <c r="E54" s="487"/>
      <c r="F54" s="36"/>
      <c r="G54" s="488"/>
      <c r="H54" s="36"/>
      <c r="I54" s="488"/>
      <c r="J54" s="36"/>
      <c r="K54" s="493"/>
      <c r="L54" s="36"/>
      <c r="M54" s="493"/>
      <c r="N54" s="38"/>
      <c r="O54" s="496" t="str">
        <f t="shared" si="0"/>
        <v/>
      </c>
      <c r="P54" s="483" t="str">
        <f t="shared" si="6"/>
        <v/>
      </c>
      <c r="Q54" s="499"/>
      <c r="R54" s="483" t="str">
        <f t="shared" si="1"/>
        <v/>
      </c>
      <c r="S54" s="500"/>
      <c r="T54" s="38"/>
      <c r="U54" s="502"/>
      <c r="V54" s="480"/>
      <c r="W54" s="503" t="str">
        <f t="shared" si="2"/>
        <v/>
      </c>
      <c r="X54" s="504"/>
      <c r="Y54" s="493"/>
      <c r="Z54" s="505"/>
      <c r="AA54" s="496" t="str">
        <f t="shared" si="3"/>
        <v/>
      </c>
      <c r="AB54" s="506"/>
      <c r="AC54" s="496" t="str">
        <f t="shared" si="4"/>
        <v/>
      </c>
      <c r="AD54" s="507" t="str">
        <f t="shared" si="5"/>
        <v/>
      </c>
      <c r="AE54" s="508"/>
      <c r="AF54" s="509"/>
      <c r="AG54" s="507"/>
    </row>
    <row r="55" spans="1:33" ht="22.5" customHeight="1" x14ac:dyDescent="0.3">
      <c r="A55" s="37">
        <v>43</v>
      </c>
      <c r="B55" s="36"/>
      <c r="C55" s="487"/>
      <c r="D55" s="36"/>
      <c r="E55" s="487"/>
      <c r="F55" s="36"/>
      <c r="G55" s="488"/>
      <c r="H55" s="36"/>
      <c r="I55" s="488"/>
      <c r="J55" s="36"/>
      <c r="K55" s="493"/>
      <c r="L55" s="36"/>
      <c r="M55" s="493"/>
      <c r="N55" s="38"/>
      <c r="O55" s="496" t="str">
        <f t="shared" si="0"/>
        <v/>
      </c>
      <c r="P55" s="483" t="str">
        <f t="shared" si="6"/>
        <v/>
      </c>
      <c r="Q55" s="499"/>
      <c r="R55" s="483" t="str">
        <f t="shared" si="1"/>
        <v/>
      </c>
      <c r="S55" s="500"/>
      <c r="T55" s="38"/>
      <c r="U55" s="502"/>
      <c r="V55" s="480"/>
      <c r="W55" s="503" t="str">
        <f t="shared" si="2"/>
        <v/>
      </c>
      <c r="X55" s="504"/>
      <c r="Y55" s="493"/>
      <c r="Z55" s="505"/>
      <c r="AA55" s="496" t="str">
        <f t="shared" si="3"/>
        <v/>
      </c>
      <c r="AB55" s="506"/>
      <c r="AC55" s="496" t="str">
        <f t="shared" si="4"/>
        <v/>
      </c>
      <c r="AD55" s="507" t="str">
        <f t="shared" si="5"/>
        <v/>
      </c>
      <c r="AE55" s="508"/>
      <c r="AF55" s="509"/>
      <c r="AG55" s="507"/>
    </row>
    <row r="56" spans="1:33" ht="22.5" customHeight="1" x14ac:dyDescent="0.3">
      <c r="A56" s="37">
        <v>44</v>
      </c>
      <c r="B56" s="36"/>
      <c r="C56" s="487"/>
      <c r="D56" s="36"/>
      <c r="E56" s="487"/>
      <c r="F56" s="36"/>
      <c r="G56" s="488"/>
      <c r="H56" s="36"/>
      <c r="I56" s="488"/>
      <c r="J56" s="36"/>
      <c r="K56" s="493"/>
      <c r="L56" s="36"/>
      <c r="M56" s="493"/>
      <c r="N56" s="38"/>
      <c r="O56" s="496" t="str">
        <f t="shared" si="0"/>
        <v/>
      </c>
      <c r="P56" s="483" t="str">
        <f t="shared" si="6"/>
        <v/>
      </c>
      <c r="Q56" s="499"/>
      <c r="R56" s="483" t="str">
        <f t="shared" si="1"/>
        <v/>
      </c>
      <c r="S56" s="500"/>
      <c r="T56" s="38"/>
      <c r="U56" s="502"/>
      <c r="V56" s="480"/>
      <c r="W56" s="503" t="str">
        <f t="shared" si="2"/>
        <v/>
      </c>
      <c r="X56" s="504"/>
      <c r="Y56" s="493"/>
      <c r="Z56" s="505"/>
      <c r="AA56" s="496" t="str">
        <f t="shared" si="3"/>
        <v/>
      </c>
      <c r="AB56" s="506"/>
      <c r="AC56" s="496" t="str">
        <f t="shared" si="4"/>
        <v/>
      </c>
      <c r="AD56" s="507" t="str">
        <f t="shared" si="5"/>
        <v/>
      </c>
      <c r="AE56" s="508"/>
      <c r="AF56" s="509"/>
      <c r="AG56" s="507"/>
    </row>
    <row r="57" spans="1:33" ht="22.5" customHeight="1" x14ac:dyDescent="0.3">
      <c r="A57" s="37">
        <v>45</v>
      </c>
      <c r="B57" s="36"/>
      <c r="C57" s="487"/>
      <c r="D57" s="36"/>
      <c r="E57" s="487"/>
      <c r="F57" s="36"/>
      <c r="G57" s="488"/>
      <c r="H57" s="36"/>
      <c r="I57" s="488"/>
      <c r="J57" s="36"/>
      <c r="K57" s="493"/>
      <c r="L57" s="36"/>
      <c r="M57" s="493"/>
      <c r="N57" s="38"/>
      <c r="O57" s="496" t="str">
        <f t="shared" si="0"/>
        <v/>
      </c>
      <c r="P57" s="483" t="str">
        <f t="shared" si="6"/>
        <v/>
      </c>
      <c r="Q57" s="499"/>
      <c r="R57" s="483" t="str">
        <f t="shared" si="1"/>
        <v/>
      </c>
      <c r="S57" s="500"/>
      <c r="T57" s="38"/>
      <c r="U57" s="502"/>
      <c r="V57" s="480"/>
      <c r="W57" s="503" t="str">
        <f t="shared" si="2"/>
        <v/>
      </c>
      <c r="X57" s="504"/>
      <c r="Y57" s="493"/>
      <c r="Z57" s="505"/>
      <c r="AA57" s="496" t="str">
        <f t="shared" si="3"/>
        <v/>
      </c>
      <c r="AB57" s="506"/>
      <c r="AC57" s="496" t="str">
        <f t="shared" si="4"/>
        <v/>
      </c>
      <c r="AD57" s="507" t="str">
        <f t="shared" si="5"/>
        <v/>
      </c>
      <c r="AE57" s="508"/>
      <c r="AF57" s="509"/>
      <c r="AG57" s="507"/>
    </row>
    <row r="58" spans="1:33" ht="22.5" customHeight="1" x14ac:dyDescent="0.3">
      <c r="A58" s="37">
        <v>46</v>
      </c>
      <c r="B58" s="36"/>
      <c r="C58" s="487"/>
      <c r="D58" s="36"/>
      <c r="E58" s="487"/>
      <c r="F58" s="36"/>
      <c r="G58" s="488"/>
      <c r="H58" s="36"/>
      <c r="I58" s="488"/>
      <c r="J58" s="36"/>
      <c r="K58" s="493"/>
      <c r="L58" s="36"/>
      <c r="M58" s="493"/>
      <c r="N58" s="38"/>
      <c r="O58" s="496" t="str">
        <f t="shared" si="0"/>
        <v/>
      </c>
      <c r="P58" s="483" t="str">
        <f t="shared" si="6"/>
        <v/>
      </c>
      <c r="Q58" s="499"/>
      <c r="R58" s="483" t="str">
        <f t="shared" si="1"/>
        <v/>
      </c>
      <c r="S58" s="500"/>
      <c r="T58" s="38"/>
      <c r="U58" s="502"/>
      <c r="V58" s="480"/>
      <c r="W58" s="503" t="str">
        <f t="shared" si="2"/>
        <v/>
      </c>
      <c r="X58" s="504"/>
      <c r="Y58" s="493"/>
      <c r="Z58" s="505"/>
      <c r="AA58" s="496" t="str">
        <f t="shared" si="3"/>
        <v/>
      </c>
      <c r="AB58" s="506"/>
      <c r="AC58" s="496" t="str">
        <f t="shared" si="4"/>
        <v/>
      </c>
      <c r="AD58" s="507" t="str">
        <f t="shared" si="5"/>
        <v/>
      </c>
      <c r="AE58" s="508"/>
      <c r="AF58" s="509"/>
      <c r="AG58" s="507"/>
    </row>
    <row r="59" spans="1:33" ht="22.5" customHeight="1" x14ac:dyDescent="0.3">
      <c r="A59" s="37">
        <v>47</v>
      </c>
      <c r="B59" s="36"/>
      <c r="C59" s="487"/>
      <c r="D59" s="36"/>
      <c r="E59" s="487"/>
      <c r="F59" s="36"/>
      <c r="G59" s="488"/>
      <c r="H59" s="36"/>
      <c r="I59" s="488"/>
      <c r="J59" s="36"/>
      <c r="K59" s="493"/>
      <c r="L59" s="36"/>
      <c r="M59" s="493"/>
      <c r="N59" s="38"/>
      <c r="O59" s="496" t="str">
        <f t="shared" si="0"/>
        <v/>
      </c>
      <c r="P59" s="483" t="str">
        <f t="shared" si="6"/>
        <v/>
      </c>
      <c r="Q59" s="499"/>
      <c r="R59" s="483" t="str">
        <f t="shared" si="1"/>
        <v/>
      </c>
      <c r="S59" s="500"/>
      <c r="T59" s="38"/>
      <c r="U59" s="502"/>
      <c r="V59" s="480"/>
      <c r="W59" s="503" t="str">
        <f t="shared" si="2"/>
        <v/>
      </c>
      <c r="X59" s="504"/>
      <c r="Y59" s="493"/>
      <c r="Z59" s="505"/>
      <c r="AA59" s="496" t="str">
        <f t="shared" si="3"/>
        <v/>
      </c>
      <c r="AB59" s="506"/>
      <c r="AC59" s="496" t="str">
        <f t="shared" si="4"/>
        <v/>
      </c>
      <c r="AD59" s="507" t="str">
        <f t="shared" si="5"/>
        <v/>
      </c>
      <c r="AE59" s="508"/>
      <c r="AF59" s="509"/>
      <c r="AG59" s="507"/>
    </row>
    <row r="60" spans="1:33" ht="22.5" customHeight="1" x14ac:dyDescent="0.3">
      <c r="A60" s="37">
        <v>48</v>
      </c>
      <c r="B60" s="36"/>
      <c r="C60" s="487"/>
      <c r="D60" s="36"/>
      <c r="E60" s="487"/>
      <c r="F60" s="36"/>
      <c r="G60" s="488"/>
      <c r="H60" s="36"/>
      <c r="I60" s="488"/>
      <c r="J60" s="36"/>
      <c r="K60" s="493"/>
      <c r="L60" s="36"/>
      <c r="M60" s="493"/>
      <c r="N60" s="38"/>
      <c r="O60" s="496" t="str">
        <f t="shared" si="0"/>
        <v/>
      </c>
      <c r="P60" s="483" t="str">
        <f t="shared" si="6"/>
        <v/>
      </c>
      <c r="Q60" s="499"/>
      <c r="R60" s="483" t="str">
        <f t="shared" si="1"/>
        <v/>
      </c>
      <c r="S60" s="500"/>
      <c r="T60" s="38"/>
      <c r="U60" s="502"/>
      <c r="V60" s="480"/>
      <c r="W60" s="503" t="str">
        <f t="shared" si="2"/>
        <v/>
      </c>
      <c r="X60" s="504"/>
      <c r="Y60" s="493"/>
      <c r="Z60" s="505"/>
      <c r="AA60" s="496" t="str">
        <f t="shared" si="3"/>
        <v/>
      </c>
      <c r="AB60" s="506"/>
      <c r="AC60" s="496" t="str">
        <f t="shared" si="4"/>
        <v/>
      </c>
      <c r="AD60" s="507" t="str">
        <f t="shared" si="5"/>
        <v/>
      </c>
      <c r="AE60" s="508"/>
      <c r="AF60" s="509"/>
      <c r="AG60" s="507"/>
    </row>
    <row r="61" spans="1:33" ht="22.5" customHeight="1" x14ac:dyDescent="0.3">
      <c r="A61" s="37">
        <v>49</v>
      </c>
      <c r="B61" s="36"/>
      <c r="C61" s="487"/>
      <c r="D61" s="36"/>
      <c r="E61" s="487"/>
      <c r="F61" s="36"/>
      <c r="G61" s="488"/>
      <c r="H61" s="36"/>
      <c r="I61" s="488"/>
      <c r="J61" s="36"/>
      <c r="K61" s="493"/>
      <c r="L61" s="36"/>
      <c r="M61" s="493"/>
      <c r="N61" s="38"/>
      <c r="O61" s="496" t="str">
        <f t="shared" si="0"/>
        <v/>
      </c>
      <c r="P61" s="483" t="str">
        <f t="shared" si="6"/>
        <v/>
      </c>
      <c r="Q61" s="499"/>
      <c r="R61" s="483" t="str">
        <f t="shared" si="1"/>
        <v/>
      </c>
      <c r="S61" s="500"/>
      <c r="T61" s="38"/>
      <c r="U61" s="502"/>
      <c r="V61" s="480"/>
      <c r="W61" s="503" t="str">
        <f t="shared" si="2"/>
        <v/>
      </c>
      <c r="X61" s="504"/>
      <c r="Y61" s="493"/>
      <c r="Z61" s="505"/>
      <c r="AA61" s="496" t="str">
        <f t="shared" si="3"/>
        <v/>
      </c>
      <c r="AB61" s="506"/>
      <c r="AC61" s="496" t="str">
        <f t="shared" si="4"/>
        <v/>
      </c>
      <c r="AD61" s="507" t="str">
        <f t="shared" si="5"/>
        <v/>
      </c>
      <c r="AE61" s="508"/>
      <c r="AF61" s="509"/>
      <c r="AG61" s="507"/>
    </row>
    <row r="62" spans="1:33" ht="22.5" customHeight="1" x14ac:dyDescent="0.3">
      <c r="A62" s="37">
        <v>50</v>
      </c>
      <c r="B62" s="36"/>
      <c r="C62" s="487"/>
      <c r="D62" s="36"/>
      <c r="E62" s="487"/>
      <c r="F62" s="36"/>
      <c r="G62" s="488"/>
      <c r="H62" s="36"/>
      <c r="I62" s="488"/>
      <c r="J62" s="36"/>
      <c r="K62" s="493"/>
      <c r="L62" s="36"/>
      <c r="M62" s="493"/>
      <c r="N62" s="38"/>
      <c r="O62" s="496" t="str">
        <f t="shared" si="0"/>
        <v/>
      </c>
      <c r="P62" s="483" t="str">
        <f t="shared" si="6"/>
        <v/>
      </c>
      <c r="Q62" s="499"/>
      <c r="R62" s="483" t="str">
        <f t="shared" si="1"/>
        <v/>
      </c>
      <c r="S62" s="500"/>
      <c r="T62" s="38"/>
      <c r="U62" s="502"/>
      <c r="V62" s="480"/>
      <c r="W62" s="503" t="str">
        <f t="shared" si="2"/>
        <v/>
      </c>
      <c r="X62" s="504"/>
      <c r="Y62" s="493"/>
      <c r="Z62" s="505"/>
      <c r="AA62" s="496" t="str">
        <f t="shared" si="3"/>
        <v/>
      </c>
      <c r="AB62" s="506"/>
      <c r="AC62" s="496" t="str">
        <f t="shared" si="4"/>
        <v/>
      </c>
      <c r="AD62" s="507" t="str">
        <f t="shared" si="5"/>
        <v/>
      </c>
      <c r="AE62" s="508"/>
      <c r="AF62" s="509"/>
      <c r="AG62" s="507"/>
    </row>
    <row r="63" spans="1:33" ht="22.5" customHeight="1" x14ac:dyDescent="0.3">
      <c r="A63" s="37">
        <v>51</v>
      </c>
      <c r="B63" s="36"/>
      <c r="C63" s="487"/>
      <c r="D63" s="36"/>
      <c r="E63" s="487"/>
      <c r="F63" s="36"/>
      <c r="G63" s="488"/>
      <c r="H63" s="36"/>
      <c r="I63" s="488"/>
      <c r="J63" s="36"/>
      <c r="K63" s="493"/>
      <c r="L63" s="36"/>
      <c r="M63" s="493"/>
      <c r="N63" s="38"/>
      <c r="O63" s="496" t="str">
        <f t="shared" si="0"/>
        <v/>
      </c>
      <c r="P63" s="483" t="str">
        <f t="shared" si="6"/>
        <v/>
      </c>
      <c r="Q63" s="499"/>
      <c r="R63" s="483" t="str">
        <f t="shared" si="1"/>
        <v/>
      </c>
      <c r="S63" s="500"/>
      <c r="T63" s="38"/>
      <c r="U63" s="502"/>
      <c r="V63" s="480"/>
      <c r="W63" s="503" t="str">
        <f t="shared" si="2"/>
        <v/>
      </c>
      <c r="X63" s="504"/>
      <c r="Y63" s="493"/>
      <c r="Z63" s="505"/>
      <c r="AA63" s="496" t="str">
        <f t="shared" si="3"/>
        <v/>
      </c>
      <c r="AB63" s="506"/>
      <c r="AC63" s="496" t="str">
        <f t="shared" si="4"/>
        <v/>
      </c>
      <c r="AD63" s="507" t="str">
        <f t="shared" si="5"/>
        <v/>
      </c>
      <c r="AE63" s="508"/>
      <c r="AF63" s="509"/>
      <c r="AG63" s="507"/>
    </row>
    <row r="64" spans="1:33" ht="22.5" customHeight="1" x14ac:dyDescent="0.3">
      <c r="A64" s="37">
        <v>52</v>
      </c>
      <c r="B64" s="36"/>
      <c r="C64" s="487"/>
      <c r="D64" s="36"/>
      <c r="E64" s="487"/>
      <c r="F64" s="36"/>
      <c r="G64" s="488"/>
      <c r="H64" s="36"/>
      <c r="I64" s="488"/>
      <c r="J64" s="36"/>
      <c r="K64" s="493"/>
      <c r="L64" s="36"/>
      <c r="M64" s="493"/>
      <c r="N64" s="38"/>
      <c r="O64" s="496" t="str">
        <f t="shared" si="0"/>
        <v/>
      </c>
      <c r="P64" s="483" t="str">
        <f t="shared" si="6"/>
        <v/>
      </c>
      <c r="Q64" s="499"/>
      <c r="R64" s="483" t="str">
        <f t="shared" si="1"/>
        <v/>
      </c>
      <c r="S64" s="500"/>
      <c r="T64" s="38"/>
      <c r="U64" s="502"/>
      <c r="V64" s="480"/>
      <c r="W64" s="503" t="str">
        <f t="shared" si="2"/>
        <v/>
      </c>
      <c r="X64" s="504"/>
      <c r="Y64" s="493"/>
      <c r="Z64" s="505"/>
      <c r="AA64" s="496" t="str">
        <f t="shared" si="3"/>
        <v/>
      </c>
      <c r="AB64" s="506"/>
      <c r="AC64" s="496" t="str">
        <f t="shared" si="4"/>
        <v/>
      </c>
      <c r="AD64" s="507" t="str">
        <f t="shared" si="5"/>
        <v/>
      </c>
      <c r="AE64" s="508"/>
      <c r="AF64" s="509"/>
      <c r="AG64" s="507"/>
    </row>
    <row r="65" spans="1:33" ht="22.5" customHeight="1" x14ac:dyDescent="0.3">
      <c r="A65" s="37">
        <v>53</v>
      </c>
      <c r="B65" s="36"/>
      <c r="C65" s="487"/>
      <c r="D65" s="36"/>
      <c r="E65" s="487"/>
      <c r="F65" s="36"/>
      <c r="G65" s="488"/>
      <c r="H65" s="36"/>
      <c r="I65" s="488"/>
      <c r="J65" s="36"/>
      <c r="K65" s="493"/>
      <c r="L65" s="36"/>
      <c r="M65" s="493"/>
      <c r="N65" s="38"/>
      <c r="O65" s="496" t="str">
        <f t="shared" si="0"/>
        <v/>
      </c>
      <c r="P65" s="483" t="str">
        <f t="shared" si="6"/>
        <v/>
      </c>
      <c r="Q65" s="499"/>
      <c r="R65" s="483" t="str">
        <f t="shared" si="1"/>
        <v/>
      </c>
      <c r="S65" s="500"/>
      <c r="T65" s="38"/>
      <c r="U65" s="502"/>
      <c r="V65" s="480"/>
      <c r="W65" s="503" t="str">
        <f t="shared" si="2"/>
        <v/>
      </c>
      <c r="X65" s="504"/>
      <c r="Y65" s="493"/>
      <c r="Z65" s="505"/>
      <c r="AA65" s="496" t="str">
        <f t="shared" si="3"/>
        <v/>
      </c>
      <c r="AB65" s="506"/>
      <c r="AC65" s="496" t="str">
        <f t="shared" si="4"/>
        <v/>
      </c>
      <c r="AD65" s="507" t="str">
        <f t="shared" si="5"/>
        <v/>
      </c>
      <c r="AE65" s="508"/>
      <c r="AF65" s="509"/>
      <c r="AG65" s="507"/>
    </row>
    <row r="66" spans="1:33" ht="22.5" customHeight="1" x14ac:dyDescent="0.3">
      <c r="A66" s="37">
        <v>54</v>
      </c>
      <c r="B66" s="36"/>
      <c r="C66" s="487"/>
      <c r="D66" s="36"/>
      <c r="E66" s="487"/>
      <c r="F66" s="36"/>
      <c r="G66" s="488"/>
      <c r="H66" s="36"/>
      <c r="I66" s="488"/>
      <c r="J66" s="36"/>
      <c r="K66" s="493"/>
      <c r="L66" s="36"/>
      <c r="M66" s="493"/>
      <c r="N66" s="38"/>
      <c r="O66" s="496" t="str">
        <f t="shared" si="0"/>
        <v/>
      </c>
      <c r="P66" s="483" t="str">
        <f t="shared" si="6"/>
        <v/>
      </c>
      <c r="Q66" s="499"/>
      <c r="R66" s="483" t="str">
        <f t="shared" si="1"/>
        <v/>
      </c>
      <c r="S66" s="500"/>
      <c r="T66" s="38"/>
      <c r="U66" s="502"/>
      <c r="V66" s="480"/>
      <c r="W66" s="503" t="str">
        <f t="shared" si="2"/>
        <v/>
      </c>
      <c r="X66" s="504"/>
      <c r="Y66" s="493"/>
      <c r="Z66" s="505"/>
      <c r="AA66" s="496" t="str">
        <f t="shared" si="3"/>
        <v/>
      </c>
      <c r="AB66" s="506"/>
      <c r="AC66" s="496" t="str">
        <f t="shared" si="4"/>
        <v/>
      </c>
      <c r="AD66" s="507" t="str">
        <f t="shared" si="5"/>
        <v/>
      </c>
      <c r="AE66" s="508"/>
      <c r="AF66" s="509"/>
      <c r="AG66" s="507"/>
    </row>
    <row r="67" spans="1:33" ht="22.5" customHeight="1" x14ac:dyDescent="0.3">
      <c r="A67" s="37">
        <v>55</v>
      </c>
      <c r="B67" s="36"/>
      <c r="C67" s="487"/>
      <c r="D67" s="36"/>
      <c r="E67" s="487"/>
      <c r="F67" s="36"/>
      <c r="G67" s="488"/>
      <c r="H67" s="36"/>
      <c r="I67" s="488"/>
      <c r="J67" s="36"/>
      <c r="K67" s="493"/>
      <c r="L67" s="36"/>
      <c r="M67" s="493"/>
      <c r="N67" s="38"/>
      <c r="O67" s="496" t="str">
        <f t="shared" si="0"/>
        <v/>
      </c>
      <c r="P67" s="483" t="str">
        <f t="shared" si="6"/>
        <v/>
      </c>
      <c r="Q67" s="499"/>
      <c r="R67" s="483" t="str">
        <f t="shared" si="1"/>
        <v/>
      </c>
      <c r="S67" s="500"/>
      <c r="T67" s="38"/>
      <c r="U67" s="502"/>
      <c r="V67" s="480"/>
      <c r="W67" s="503" t="str">
        <f t="shared" si="2"/>
        <v/>
      </c>
      <c r="X67" s="504"/>
      <c r="Y67" s="493"/>
      <c r="Z67" s="505"/>
      <c r="AA67" s="496" t="str">
        <f t="shared" si="3"/>
        <v/>
      </c>
      <c r="AB67" s="506"/>
      <c r="AC67" s="496" t="str">
        <f t="shared" si="4"/>
        <v/>
      </c>
      <c r="AD67" s="507" t="str">
        <f t="shared" si="5"/>
        <v/>
      </c>
      <c r="AE67" s="508"/>
      <c r="AF67" s="509"/>
      <c r="AG67" s="507"/>
    </row>
    <row r="68" spans="1:33" ht="22.5" customHeight="1" x14ac:dyDescent="0.3">
      <c r="A68" s="37">
        <v>56</v>
      </c>
      <c r="B68" s="36"/>
      <c r="C68" s="487"/>
      <c r="D68" s="36"/>
      <c r="E68" s="487"/>
      <c r="F68" s="36"/>
      <c r="G68" s="488"/>
      <c r="H68" s="36"/>
      <c r="I68" s="488"/>
      <c r="J68" s="36"/>
      <c r="K68" s="493"/>
      <c r="L68" s="36"/>
      <c r="M68" s="493"/>
      <c r="N68" s="38"/>
      <c r="O68" s="496" t="str">
        <f t="shared" si="0"/>
        <v/>
      </c>
      <c r="P68" s="483" t="str">
        <f t="shared" si="6"/>
        <v/>
      </c>
      <c r="Q68" s="499"/>
      <c r="R68" s="483" t="str">
        <f t="shared" si="1"/>
        <v/>
      </c>
      <c r="S68" s="500"/>
      <c r="T68" s="38"/>
      <c r="U68" s="502"/>
      <c r="V68" s="480"/>
      <c r="W68" s="503" t="str">
        <f t="shared" si="2"/>
        <v/>
      </c>
      <c r="X68" s="504"/>
      <c r="Y68" s="493"/>
      <c r="Z68" s="505"/>
      <c r="AA68" s="496" t="str">
        <f t="shared" si="3"/>
        <v/>
      </c>
      <c r="AB68" s="506"/>
      <c r="AC68" s="496" t="str">
        <f t="shared" si="4"/>
        <v/>
      </c>
      <c r="AD68" s="507" t="str">
        <f t="shared" si="5"/>
        <v/>
      </c>
      <c r="AE68" s="508"/>
      <c r="AF68" s="509"/>
      <c r="AG68" s="507"/>
    </row>
    <row r="69" spans="1:33" ht="22.5" customHeight="1" x14ac:dyDescent="0.3">
      <c r="A69" s="37">
        <v>57</v>
      </c>
      <c r="B69" s="36"/>
      <c r="C69" s="487"/>
      <c r="D69" s="36"/>
      <c r="E69" s="487"/>
      <c r="F69" s="36"/>
      <c r="G69" s="488"/>
      <c r="H69" s="36"/>
      <c r="I69" s="488"/>
      <c r="J69" s="36"/>
      <c r="K69" s="493"/>
      <c r="L69" s="36"/>
      <c r="M69" s="493"/>
      <c r="N69" s="38"/>
      <c r="O69" s="496" t="str">
        <f t="shared" si="0"/>
        <v/>
      </c>
      <c r="P69" s="483" t="str">
        <f t="shared" si="6"/>
        <v/>
      </c>
      <c r="Q69" s="499"/>
      <c r="R69" s="483" t="str">
        <f t="shared" si="1"/>
        <v/>
      </c>
      <c r="S69" s="500"/>
      <c r="T69" s="38"/>
      <c r="U69" s="502"/>
      <c r="V69" s="480"/>
      <c r="W69" s="503" t="str">
        <f t="shared" si="2"/>
        <v/>
      </c>
      <c r="X69" s="504"/>
      <c r="Y69" s="493"/>
      <c r="Z69" s="505"/>
      <c r="AA69" s="496" t="str">
        <f t="shared" si="3"/>
        <v/>
      </c>
      <c r="AB69" s="506"/>
      <c r="AC69" s="496" t="str">
        <f t="shared" si="4"/>
        <v/>
      </c>
      <c r="AD69" s="507" t="str">
        <f t="shared" si="5"/>
        <v/>
      </c>
      <c r="AE69" s="508"/>
      <c r="AF69" s="509"/>
      <c r="AG69" s="507"/>
    </row>
    <row r="70" spans="1:33" ht="22.5" customHeight="1" x14ac:dyDescent="0.3">
      <c r="A70" s="37">
        <v>58</v>
      </c>
      <c r="B70" s="36"/>
      <c r="C70" s="487"/>
      <c r="D70" s="36"/>
      <c r="E70" s="487"/>
      <c r="F70" s="36"/>
      <c r="G70" s="488"/>
      <c r="H70" s="36"/>
      <c r="I70" s="488"/>
      <c r="J70" s="36"/>
      <c r="K70" s="493"/>
      <c r="L70" s="36"/>
      <c r="M70" s="493"/>
      <c r="N70" s="38"/>
      <c r="O70" s="496" t="str">
        <f t="shared" si="0"/>
        <v/>
      </c>
      <c r="P70" s="483" t="str">
        <f t="shared" si="6"/>
        <v/>
      </c>
      <c r="Q70" s="499"/>
      <c r="R70" s="483" t="str">
        <f t="shared" si="1"/>
        <v/>
      </c>
      <c r="S70" s="500"/>
      <c r="T70" s="38"/>
      <c r="U70" s="502"/>
      <c r="V70" s="480"/>
      <c r="W70" s="503" t="str">
        <f t="shared" si="2"/>
        <v/>
      </c>
      <c r="X70" s="504"/>
      <c r="Y70" s="493"/>
      <c r="Z70" s="505"/>
      <c r="AA70" s="496" t="str">
        <f t="shared" si="3"/>
        <v/>
      </c>
      <c r="AB70" s="506"/>
      <c r="AC70" s="496" t="str">
        <f t="shared" si="4"/>
        <v/>
      </c>
      <c r="AD70" s="507" t="str">
        <f t="shared" si="5"/>
        <v/>
      </c>
      <c r="AE70" s="508"/>
      <c r="AF70" s="509"/>
      <c r="AG70" s="507"/>
    </row>
    <row r="71" spans="1:33" ht="22.5" customHeight="1" x14ac:dyDescent="0.3">
      <c r="A71" s="37">
        <v>59</v>
      </c>
      <c r="B71" s="36"/>
      <c r="C71" s="487"/>
      <c r="D71" s="36"/>
      <c r="E71" s="487"/>
      <c r="F71" s="36"/>
      <c r="G71" s="488"/>
      <c r="H71" s="36"/>
      <c r="I71" s="488"/>
      <c r="J71" s="36"/>
      <c r="K71" s="493"/>
      <c r="L71" s="36"/>
      <c r="M71" s="493"/>
      <c r="N71" s="38"/>
      <c r="O71" s="496" t="str">
        <f t="shared" si="0"/>
        <v/>
      </c>
      <c r="P71" s="483" t="str">
        <f t="shared" si="6"/>
        <v/>
      </c>
      <c r="Q71" s="499"/>
      <c r="R71" s="483" t="str">
        <f t="shared" si="1"/>
        <v/>
      </c>
      <c r="S71" s="500"/>
      <c r="T71" s="38"/>
      <c r="U71" s="502"/>
      <c r="V71" s="480"/>
      <c r="W71" s="503" t="str">
        <f t="shared" si="2"/>
        <v/>
      </c>
      <c r="X71" s="504"/>
      <c r="Y71" s="493"/>
      <c r="Z71" s="505"/>
      <c r="AA71" s="496" t="str">
        <f t="shared" si="3"/>
        <v/>
      </c>
      <c r="AB71" s="506"/>
      <c r="AC71" s="496" t="str">
        <f t="shared" si="4"/>
        <v/>
      </c>
      <c r="AD71" s="507" t="str">
        <f t="shared" si="5"/>
        <v/>
      </c>
      <c r="AE71" s="508"/>
      <c r="AF71" s="509"/>
      <c r="AG71" s="507"/>
    </row>
    <row r="72" spans="1:33" ht="22.5" customHeight="1" x14ac:dyDescent="0.3">
      <c r="A72" s="37">
        <v>60</v>
      </c>
      <c r="B72" s="36"/>
      <c r="C72" s="487"/>
      <c r="D72" s="36"/>
      <c r="E72" s="487"/>
      <c r="F72" s="36"/>
      <c r="G72" s="488"/>
      <c r="H72" s="36"/>
      <c r="I72" s="488"/>
      <c r="J72" s="36"/>
      <c r="K72" s="493"/>
      <c r="L72" s="36"/>
      <c r="M72" s="493"/>
      <c r="N72" s="38"/>
      <c r="O72" s="496" t="str">
        <f t="shared" si="0"/>
        <v/>
      </c>
      <c r="P72" s="483" t="str">
        <f t="shared" si="6"/>
        <v/>
      </c>
      <c r="Q72" s="499"/>
      <c r="R72" s="483" t="str">
        <f t="shared" si="1"/>
        <v/>
      </c>
      <c r="S72" s="500"/>
      <c r="T72" s="38"/>
      <c r="U72" s="502"/>
      <c r="V72" s="480"/>
      <c r="W72" s="503" t="str">
        <f t="shared" si="2"/>
        <v/>
      </c>
      <c r="X72" s="504"/>
      <c r="Y72" s="493"/>
      <c r="Z72" s="505"/>
      <c r="AA72" s="496" t="str">
        <f t="shared" si="3"/>
        <v/>
      </c>
      <c r="AB72" s="506"/>
      <c r="AC72" s="496" t="str">
        <f t="shared" si="4"/>
        <v/>
      </c>
      <c r="AD72" s="507" t="str">
        <f t="shared" si="5"/>
        <v/>
      </c>
      <c r="AE72" s="508"/>
      <c r="AF72" s="509"/>
      <c r="AG72" s="507"/>
    </row>
    <row r="73" spans="1:33" ht="22.5" customHeight="1" x14ac:dyDescent="0.3">
      <c r="A73" s="37">
        <v>61</v>
      </c>
      <c r="B73" s="36"/>
      <c r="C73" s="487"/>
      <c r="D73" s="36"/>
      <c r="E73" s="487"/>
      <c r="F73" s="36"/>
      <c r="G73" s="488"/>
      <c r="H73" s="36"/>
      <c r="I73" s="488"/>
      <c r="J73" s="36"/>
      <c r="K73" s="493"/>
      <c r="L73" s="36"/>
      <c r="M73" s="493"/>
      <c r="N73" s="38"/>
      <c r="O73" s="496" t="str">
        <f t="shared" si="0"/>
        <v/>
      </c>
      <c r="P73" s="483" t="str">
        <f t="shared" si="6"/>
        <v/>
      </c>
      <c r="Q73" s="499"/>
      <c r="R73" s="483" t="str">
        <f t="shared" si="1"/>
        <v/>
      </c>
      <c r="S73" s="500"/>
      <c r="T73" s="38"/>
      <c r="U73" s="502"/>
      <c r="V73" s="480"/>
      <c r="W73" s="503" t="str">
        <f t="shared" si="2"/>
        <v/>
      </c>
      <c r="X73" s="504"/>
      <c r="Y73" s="493"/>
      <c r="Z73" s="505"/>
      <c r="AA73" s="496" t="str">
        <f t="shared" si="3"/>
        <v/>
      </c>
      <c r="AB73" s="506"/>
      <c r="AC73" s="496" t="str">
        <f t="shared" si="4"/>
        <v/>
      </c>
      <c r="AD73" s="507" t="str">
        <f t="shared" si="5"/>
        <v/>
      </c>
      <c r="AE73" s="508"/>
      <c r="AF73" s="509"/>
      <c r="AG73" s="507"/>
    </row>
    <row r="74" spans="1:33" ht="22.5" customHeight="1" x14ac:dyDescent="0.3">
      <c r="A74" s="37">
        <v>62</v>
      </c>
      <c r="B74" s="36"/>
      <c r="C74" s="487"/>
      <c r="D74" s="36"/>
      <c r="E74" s="487"/>
      <c r="F74" s="36"/>
      <c r="G74" s="488"/>
      <c r="H74" s="36"/>
      <c r="I74" s="488"/>
      <c r="J74" s="36"/>
      <c r="K74" s="493"/>
      <c r="L74" s="36"/>
      <c r="M74" s="493"/>
      <c r="N74" s="38"/>
      <c r="O74" s="496" t="str">
        <f t="shared" si="0"/>
        <v/>
      </c>
      <c r="P74" s="483" t="str">
        <f t="shared" si="6"/>
        <v/>
      </c>
      <c r="Q74" s="499"/>
      <c r="R74" s="483" t="str">
        <f t="shared" si="1"/>
        <v/>
      </c>
      <c r="S74" s="500"/>
      <c r="T74" s="38"/>
      <c r="U74" s="502"/>
      <c r="V74" s="480"/>
      <c r="W74" s="503" t="str">
        <f t="shared" si="2"/>
        <v/>
      </c>
      <c r="X74" s="504"/>
      <c r="Y74" s="493"/>
      <c r="Z74" s="505"/>
      <c r="AA74" s="496" t="str">
        <f t="shared" si="3"/>
        <v/>
      </c>
      <c r="AB74" s="506"/>
      <c r="AC74" s="496" t="str">
        <f t="shared" si="4"/>
        <v/>
      </c>
      <c r="AD74" s="507" t="str">
        <f t="shared" si="5"/>
        <v/>
      </c>
      <c r="AE74" s="508"/>
      <c r="AF74" s="509"/>
      <c r="AG74" s="507"/>
    </row>
    <row r="75" spans="1:33" ht="22.5" customHeight="1" x14ac:dyDescent="0.3">
      <c r="A75" s="37">
        <v>63</v>
      </c>
      <c r="B75" s="36"/>
      <c r="C75" s="487"/>
      <c r="D75" s="36"/>
      <c r="E75" s="487"/>
      <c r="F75" s="36"/>
      <c r="G75" s="488"/>
      <c r="H75" s="36"/>
      <c r="I75" s="488"/>
      <c r="J75" s="36"/>
      <c r="K75" s="493"/>
      <c r="L75" s="36"/>
      <c r="M75" s="493"/>
      <c r="N75" s="38"/>
      <c r="O75" s="496" t="str">
        <f t="shared" si="0"/>
        <v/>
      </c>
      <c r="P75" s="483" t="str">
        <f t="shared" si="6"/>
        <v/>
      </c>
      <c r="Q75" s="499"/>
      <c r="R75" s="483" t="str">
        <f t="shared" si="1"/>
        <v/>
      </c>
      <c r="S75" s="500"/>
      <c r="T75" s="38"/>
      <c r="U75" s="502"/>
      <c r="V75" s="480"/>
      <c r="W75" s="503" t="str">
        <f t="shared" si="2"/>
        <v/>
      </c>
      <c r="X75" s="504"/>
      <c r="Y75" s="493"/>
      <c r="Z75" s="505"/>
      <c r="AA75" s="496" t="str">
        <f t="shared" si="3"/>
        <v/>
      </c>
      <c r="AB75" s="506"/>
      <c r="AC75" s="496" t="str">
        <f t="shared" si="4"/>
        <v/>
      </c>
      <c r="AD75" s="507" t="str">
        <f t="shared" si="5"/>
        <v/>
      </c>
      <c r="AE75" s="508"/>
      <c r="AF75" s="509"/>
      <c r="AG75" s="507"/>
    </row>
    <row r="76" spans="1:33" ht="22.5" customHeight="1" x14ac:dyDescent="0.3">
      <c r="A76" s="37">
        <v>64</v>
      </c>
      <c r="B76" s="36"/>
      <c r="C76" s="487"/>
      <c r="D76" s="36"/>
      <c r="E76" s="487"/>
      <c r="F76" s="36"/>
      <c r="G76" s="488"/>
      <c r="H76" s="36"/>
      <c r="I76" s="488"/>
      <c r="J76" s="36"/>
      <c r="K76" s="493"/>
      <c r="L76" s="36"/>
      <c r="M76" s="493"/>
      <c r="N76" s="38"/>
      <c r="O76" s="496" t="str">
        <f t="shared" si="0"/>
        <v/>
      </c>
      <c r="P76" s="483" t="str">
        <f t="shared" si="6"/>
        <v/>
      </c>
      <c r="Q76" s="499"/>
      <c r="R76" s="483" t="str">
        <f t="shared" si="1"/>
        <v/>
      </c>
      <c r="S76" s="500"/>
      <c r="T76" s="38"/>
      <c r="U76" s="502"/>
      <c r="V76" s="480"/>
      <c r="W76" s="503" t="str">
        <f t="shared" si="2"/>
        <v/>
      </c>
      <c r="X76" s="504"/>
      <c r="Y76" s="493"/>
      <c r="Z76" s="505"/>
      <c r="AA76" s="496" t="str">
        <f t="shared" si="3"/>
        <v/>
      </c>
      <c r="AB76" s="506"/>
      <c r="AC76" s="496" t="str">
        <f t="shared" si="4"/>
        <v/>
      </c>
      <c r="AD76" s="507" t="str">
        <f t="shared" si="5"/>
        <v/>
      </c>
      <c r="AE76" s="508"/>
      <c r="AF76" s="509"/>
      <c r="AG76" s="507"/>
    </row>
    <row r="77" spans="1:33" ht="22.5" customHeight="1" x14ac:dyDescent="0.3">
      <c r="A77" s="37">
        <v>65</v>
      </c>
      <c r="B77" s="36"/>
      <c r="C77" s="487"/>
      <c r="D77" s="36"/>
      <c r="E77" s="487"/>
      <c r="F77" s="36"/>
      <c r="G77" s="488"/>
      <c r="H77" s="36"/>
      <c r="I77" s="488"/>
      <c r="J77" s="36"/>
      <c r="K77" s="493"/>
      <c r="L77" s="36"/>
      <c r="M77" s="493"/>
      <c r="N77" s="38"/>
      <c r="O77" s="496" t="str">
        <f t="shared" ref="O77:O140" si="7">IF(TypeOrg ="Coopérative",$K77-$M77,"")</f>
        <v/>
      </c>
      <c r="P77" s="483" t="str">
        <f t="shared" ref="P77:P140" si="8">IF(OR(DateDebExo="", DateFinExo="",$Q77=""),"",DATEDIF(DateDebExo,$Q77,"m"))</f>
        <v/>
      </c>
      <c r="Q77" s="499"/>
      <c r="R77" s="483" t="str">
        <f t="shared" ref="R77:R140" si="9">IF(OR(DateDebExo="", DateFinExo="",$Q77=""),"",DATEDIF(DATE(YEAR($Q77),MONTH($Q77),DAY($Q77))-1,DateFinExo,"m"))</f>
        <v/>
      </c>
      <c r="S77" s="500"/>
      <c r="T77" s="38"/>
      <c r="U77" s="502"/>
      <c r="V77" s="480"/>
      <c r="W77" s="503" t="str">
        <f t="shared" ref="W77:W140" si="10">IF($K77="","",IF(AND($S77&lt;&gt;"",$U77&lt;&gt;""),"Faites un seul choix",IF($S77&lt;&gt;"",ROUND($K77+$S77,0),IF($U77&lt;&gt;"",ROUND($K77*(1+$U77),0),$K77))))</f>
        <v/>
      </c>
      <c r="X77" s="504"/>
      <c r="Y77" s="493"/>
      <c r="Z77" s="505"/>
      <c r="AA77" s="496" t="str">
        <f t="shared" ref="AA77:AA140" si="11">IF($K77="","",IF(AND($S77&lt;&gt;"",$U77&lt;&gt;""),"",IF(TypeOrg ="Coopérative",$W77-$Y77,"")))</f>
        <v/>
      </c>
      <c r="AB77" s="506"/>
      <c r="AC77" s="496" t="str">
        <f t="shared" ref="AC77:AC140" si="12">IF($K77="","",IF(AND($S77&lt;&gt;"",$U77&lt;&gt;""),"",IF(TypeOrg="Coopérative",$AA77-$O77,IF(TypeOrg="OBNL",$W77-$K77,""))))</f>
        <v/>
      </c>
      <c r="AD77" s="507" t="str">
        <f t="shared" ref="AD77:AD140" si="13">IF(AND($S77&lt;&gt;"",$U77&lt;&gt;""),"",IF(ISBLANK($K77),"",IF(TypeOrg="Coopérative",($AA77-$O77)/$O77,IF(TypeOrg="OBNL",($W77-$K77)/$K77,""))))</f>
        <v/>
      </c>
      <c r="AE77" s="508"/>
      <c r="AF77" s="509"/>
      <c r="AG77" s="507"/>
    </row>
    <row r="78" spans="1:33" ht="22.5" customHeight="1" x14ac:dyDescent="0.3">
      <c r="A78" s="37">
        <v>66</v>
      </c>
      <c r="B78" s="36"/>
      <c r="C78" s="487"/>
      <c r="D78" s="36"/>
      <c r="E78" s="487"/>
      <c r="F78" s="36"/>
      <c r="G78" s="488"/>
      <c r="H78" s="36"/>
      <c r="I78" s="488"/>
      <c r="J78" s="36"/>
      <c r="K78" s="493"/>
      <c r="L78" s="36"/>
      <c r="M78" s="493"/>
      <c r="N78" s="38"/>
      <c r="O78" s="496" t="str">
        <f t="shared" si="7"/>
        <v/>
      </c>
      <c r="P78" s="483" t="str">
        <f t="shared" si="8"/>
        <v/>
      </c>
      <c r="Q78" s="499"/>
      <c r="R78" s="483" t="str">
        <f t="shared" si="9"/>
        <v/>
      </c>
      <c r="S78" s="500"/>
      <c r="T78" s="38"/>
      <c r="U78" s="502"/>
      <c r="V78" s="480"/>
      <c r="W78" s="503" t="str">
        <f t="shared" si="10"/>
        <v/>
      </c>
      <c r="X78" s="504"/>
      <c r="Y78" s="493"/>
      <c r="Z78" s="505"/>
      <c r="AA78" s="496" t="str">
        <f t="shared" si="11"/>
        <v/>
      </c>
      <c r="AB78" s="506"/>
      <c r="AC78" s="496" t="str">
        <f t="shared" si="12"/>
        <v/>
      </c>
      <c r="AD78" s="507" t="str">
        <f t="shared" si="13"/>
        <v/>
      </c>
      <c r="AE78" s="508"/>
      <c r="AF78" s="509"/>
      <c r="AG78" s="507"/>
    </row>
    <row r="79" spans="1:33" ht="22.5" customHeight="1" x14ac:dyDescent="0.3">
      <c r="A79" s="37">
        <v>67</v>
      </c>
      <c r="B79" s="36"/>
      <c r="C79" s="487"/>
      <c r="D79" s="36"/>
      <c r="E79" s="487"/>
      <c r="F79" s="36"/>
      <c r="G79" s="488"/>
      <c r="H79" s="36"/>
      <c r="I79" s="488"/>
      <c r="J79" s="36"/>
      <c r="K79" s="493"/>
      <c r="L79" s="36"/>
      <c r="M79" s="493"/>
      <c r="N79" s="38"/>
      <c r="O79" s="496" t="str">
        <f t="shared" si="7"/>
        <v/>
      </c>
      <c r="P79" s="483" t="str">
        <f t="shared" si="8"/>
        <v/>
      </c>
      <c r="Q79" s="499"/>
      <c r="R79" s="483" t="str">
        <f t="shared" si="9"/>
        <v/>
      </c>
      <c r="S79" s="500"/>
      <c r="T79" s="38"/>
      <c r="U79" s="502"/>
      <c r="V79" s="480"/>
      <c r="W79" s="503" t="str">
        <f t="shared" si="10"/>
        <v/>
      </c>
      <c r="X79" s="504"/>
      <c r="Y79" s="493"/>
      <c r="Z79" s="505"/>
      <c r="AA79" s="496" t="str">
        <f t="shared" si="11"/>
        <v/>
      </c>
      <c r="AB79" s="506"/>
      <c r="AC79" s="496" t="str">
        <f t="shared" si="12"/>
        <v/>
      </c>
      <c r="AD79" s="507" t="str">
        <f t="shared" si="13"/>
        <v/>
      </c>
      <c r="AE79" s="508"/>
      <c r="AF79" s="509"/>
      <c r="AG79" s="507"/>
    </row>
    <row r="80" spans="1:33" ht="22.5" customHeight="1" x14ac:dyDescent="0.3">
      <c r="A80" s="37">
        <v>68</v>
      </c>
      <c r="B80" s="36"/>
      <c r="C80" s="487"/>
      <c r="D80" s="36"/>
      <c r="E80" s="487"/>
      <c r="F80" s="36"/>
      <c r="G80" s="488"/>
      <c r="H80" s="36"/>
      <c r="I80" s="488"/>
      <c r="J80" s="36"/>
      <c r="K80" s="493"/>
      <c r="L80" s="36"/>
      <c r="M80" s="493"/>
      <c r="N80" s="38"/>
      <c r="O80" s="496" t="str">
        <f t="shared" si="7"/>
        <v/>
      </c>
      <c r="P80" s="483" t="str">
        <f t="shared" si="8"/>
        <v/>
      </c>
      <c r="Q80" s="499"/>
      <c r="R80" s="483" t="str">
        <f t="shared" si="9"/>
        <v/>
      </c>
      <c r="S80" s="500"/>
      <c r="T80" s="38"/>
      <c r="U80" s="502"/>
      <c r="V80" s="480"/>
      <c r="W80" s="503" t="str">
        <f t="shared" si="10"/>
        <v/>
      </c>
      <c r="X80" s="504"/>
      <c r="Y80" s="493"/>
      <c r="Z80" s="505"/>
      <c r="AA80" s="496" t="str">
        <f t="shared" si="11"/>
        <v/>
      </c>
      <c r="AB80" s="506"/>
      <c r="AC80" s="496" t="str">
        <f t="shared" si="12"/>
        <v/>
      </c>
      <c r="AD80" s="507" t="str">
        <f t="shared" si="13"/>
        <v/>
      </c>
      <c r="AE80" s="508"/>
      <c r="AF80" s="509"/>
      <c r="AG80" s="507"/>
    </row>
    <row r="81" spans="1:33" ht="22.5" customHeight="1" x14ac:dyDescent="0.3">
      <c r="A81" s="37">
        <v>69</v>
      </c>
      <c r="B81" s="36"/>
      <c r="C81" s="487"/>
      <c r="D81" s="36"/>
      <c r="E81" s="487"/>
      <c r="F81" s="36"/>
      <c r="G81" s="488"/>
      <c r="H81" s="36"/>
      <c r="I81" s="488"/>
      <c r="J81" s="36"/>
      <c r="K81" s="493"/>
      <c r="L81" s="36"/>
      <c r="M81" s="493"/>
      <c r="N81" s="38"/>
      <c r="O81" s="496" t="str">
        <f t="shared" si="7"/>
        <v/>
      </c>
      <c r="P81" s="483" t="str">
        <f t="shared" si="8"/>
        <v/>
      </c>
      <c r="Q81" s="499"/>
      <c r="R81" s="483" t="str">
        <f t="shared" si="9"/>
        <v/>
      </c>
      <c r="S81" s="500"/>
      <c r="T81" s="38"/>
      <c r="U81" s="502"/>
      <c r="V81" s="480"/>
      <c r="W81" s="503" t="str">
        <f t="shared" si="10"/>
        <v/>
      </c>
      <c r="X81" s="504"/>
      <c r="Y81" s="493"/>
      <c r="Z81" s="505"/>
      <c r="AA81" s="496" t="str">
        <f t="shared" si="11"/>
        <v/>
      </c>
      <c r="AB81" s="506"/>
      <c r="AC81" s="496" t="str">
        <f t="shared" si="12"/>
        <v/>
      </c>
      <c r="AD81" s="507" t="str">
        <f t="shared" si="13"/>
        <v/>
      </c>
      <c r="AE81" s="508"/>
      <c r="AF81" s="509"/>
      <c r="AG81" s="507"/>
    </row>
    <row r="82" spans="1:33" ht="22.5" customHeight="1" x14ac:dyDescent="0.3">
      <c r="A82" s="37">
        <v>70</v>
      </c>
      <c r="B82" s="36"/>
      <c r="C82" s="487"/>
      <c r="D82" s="36"/>
      <c r="E82" s="487"/>
      <c r="F82" s="36"/>
      <c r="G82" s="488"/>
      <c r="H82" s="36"/>
      <c r="I82" s="488"/>
      <c r="J82" s="36"/>
      <c r="K82" s="493"/>
      <c r="L82" s="36"/>
      <c r="M82" s="493"/>
      <c r="N82" s="38"/>
      <c r="O82" s="496" t="str">
        <f t="shared" si="7"/>
        <v/>
      </c>
      <c r="P82" s="483" t="str">
        <f t="shared" si="8"/>
        <v/>
      </c>
      <c r="Q82" s="499"/>
      <c r="R82" s="483" t="str">
        <f t="shared" si="9"/>
        <v/>
      </c>
      <c r="S82" s="500"/>
      <c r="T82" s="38"/>
      <c r="U82" s="502"/>
      <c r="V82" s="480"/>
      <c r="W82" s="503" t="str">
        <f t="shared" si="10"/>
        <v/>
      </c>
      <c r="X82" s="504"/>
      <c r="Y82" s="493"/>
      <c r="Z82" s="505"/>
      <c r="AA82" s="496" t="str">
        <f t="shared" si="11"/>
        <v/>
      </c>
      <c r="AB82" s="506"/>
      <c r="AC82" s="496" t="str">
        <f t="shared" si="12"/>
        <v/>
      </c>
      <c r="AD82" s="507" t="str">
        <f t="shared" si="13"/>
        <v/>
      </c>
      <c r="AE82" s="508"/>
      <c r="AF82" s="509"/>
      <c r="AG82" s="507"/>
    </row>
    <row r="83" spans="1:33" ht="22.5" customHeight="1" x14ac:dyDescent="0.3">
      <c r="A83" s="37">
        <v>71</v>
      </c>
      <c r="B83" s="36"/>
      <c r="C83" s="487"/>
      <c r="D83" s="36"/>
      <c r="E83" s="487"/>
      <c r="F83" s="36"/>
      <c r="G83" s="488"/>
      <c r="H83" s="36"/>
      <c r="I83" s="488"/>
      <c r="J83" s="36"/>
      <c r="K83" s="493"/>
      <c r="L83" s="36"/>
      <c r="M83" s="493"/>
      <c r="N83" s="38"/>
      <c r="O83" s="496" t="str">
        <f t="shared" si="7"/>
        <v/>
      </c>
      <c r="P83" s="483" t="str">
        <f t="shared" si="8"/>
        <v/>
      </c>
      <c r="Q83" s="499"/>
      <c r="R83" s="483" t="str">
        <f t="shared" si="9"/>
        <v/>
      </c>
      <c r="S83" s="500"/>
      <c r="T83" s="38"/>
      <c r="U83" s="502"/>
      <c r="V83" s="480"/>
      <c r="W83" s="503" t="str">
        <f t="shared" si="10"/>
        <v/>
      </c>
      <c r="X83" s="504"/>
      <c r="Y83" s="493"/>
      <c r="Z83" s="505"/>
      <c r="AA83" s="496" t="str">
        <f t="shared" si="11"/>
        <v/>
      </c>
      <c r="AB83" s="506"/>
      <c r="AC83" s="496" t="str">
        <f t="shared" si="12"/>
        <v/>
      </c>
      <c r="AD83" s="507" t="str">
        <f t="shared" si="13"/>
        <v/>
      </c>
      <c r="AE83" s="508"/>
      <c r="AF83" s="509"/>
      <c r="AG83" s="507"/>
    </row>
    <row r="84" spans="1:33" ht="22.5" customHeight="1" x14ac:dyDescent="0.3">
      <c r="A84" s="37">
        <v>72</v>
      </c>
      <c r="B84" s="36"/>
      <c r="C84" s="487"/>
      <c r="D84" s="36"/>
      <c r="E84" s="487"/>
      <c r="F84" s="36"/>
      <c r="G84" s="488"/>
      <c r="H84" s="36"/>
      <c r="I84" s="488"/>
      <c r="J84" s="36"/>
      <c r="K84" s="493"/>
      <c r="L84" s="36"/>
      <c r="M84" s="493"/>
      <c r="N84" s="38"/>
      <c r="O84" s="496" t="str">
        <f t="shared" si="7"/>
        <v/>
      </c>
      <c r="P84" s="483" t="str">
        <f t="shared" si="8"/>
        <v/>
      </c>
      <c r="Q84" s="499"/>
      <c r="R84" s="483" t="str">
        <f t="shared" si="9"/>
        <v/>
      </c>
      <c r="S84" s="500"/>
      <c r="T84" s="38"/>
      <c r="U84" s="502"/>
      <c r="V84" s="480"/>
      <c r="W84" s="503" t="str">
        <f t="shared" si="10"/>
        <v/>
      </c>
      <c r="X84" s="504"/>
      <c r="Y84" s="493"/>
      <c r="Z84" s="505"/>
      <c r="AA84" s="496" t="str">
        <f t="shared" si="11"/>
        <v/>
      </c>
      <c r="AB84" s="506"/>
      <c r="AC84" s="496" t="str">
        <f t="shared" si="12"/>
        <v/>
      </c>
      <c r="AD84" s="507" t="str">
        <f t="shared" si="13"/>
        <v/>
      </c>
      <c r="AE84" s="508"/>
      <c r="AF84" s="509"/>
      <c r="AG84" s="507"/>
    </row>
    <row r="85" spans="1:33" ht="22.5" customHeight="1" x14ac:dyDescent="0.3">
      <c r="A85" s="37">
        <v>73</v>
      </c>
      <c r="B85" s="36"/>
      <c r="C85" s="487"/>
      <c r="D85" s="36"/>
      <c r="E85" s="487"/>
      <c r="F85" s="36"/>
      <c r="G85" s="488"/>
      <c r="H85" s="36"/>
      <c r="I85" s="488"/>
      <c r="J85" s="36"/>
      <c r="K85" s="493"/>
      <c r="L85" s="36"/>
      <c r="M85" s="493"/>
      <c r="N85" s="38"/>
      <c r="O85" s="496" t="str">
        <f t="shared" si="7"/>
        <v/>
      </c>
      <c r="P85" s="483" t="str">
        <f t="shared" si="8"/>
        <v/>
      </c>
      <c r="Q85" s="499"/>
      <c r="R85" s="483" t="str">
        <f t="shared" si="9"/>
        <v/>
      </c>
      <c r="S85" s="500"/>
      <c r="T85" s="38"/>
      <c r="U85" s="502"/>
      <c r="V85" s="480"/>
      <c r="W85" s="503" t="str">
        <f t="shared" si="10"/>
        <v/>
      </c>
      <c r="X85" s="504"/>
      <c r="Y85" s="493"/>
      <c r="Z85" s="505"/>
      <c r="AA85" s="496" t="str">
        <f t="shared" si="11"/>
        <v/>
      </c>
      <c r="AB85" s="506"/>
      <c r="AC85" s="496" t="str">
        <f t="shared" si="12"/>
        <v/>
      </c>
      <c r="AD85" s="507" t="str">
        <f t="shared" si="13"/>
        <v/>
      </c>
      <c r="AE85" s="508"/>
      <c r="AF85" s="509"/>
      <c r="AG85" s="507"/>
    </row>
    <row r="86" spans="1:33" ht="22.5" customHeight="1" x14ac:dyDescent="0.3">
      <c r="A86" s="37">
        <v>74</v>
      </c>
      <c r="B86" s="36"/>
      <c r="C86" s="487"/>
      <c r="D86" s="36"/>
      <c r="E86" s="487"/>
      <c r="F86" s="36"/>
      <c r="G86" s="488"/>
      <c r="H86" s="36"/>
      <c r="I86" s="488"/>
      <c r="J86" s="36"/>
      <c r="K86" s="493"/>
      <c r="L86" s="36"/>
      <c r="M86" s="493"/>
      <c r="N86" s="38"/>
      <c r="O86" s="496" t="str">
        <f t="shared" si="7"/>
        <v/>
      </c>
      <c r="P86" s="483" t="str">
        <f t="shared" si="8"/>
        <v/>
      </c>
      <c r="Q86" s="499"/>
      <c r="R86" s="483" t="str">
        <f t="shared" si="9"/>
        <v/>
      </c>
      <c r="S86" s="500"/>
      <c r="T86" s="38"/>
      <c r="U86" s="502"/>
      <c r="V86" s="480"/>
      <c r="W86" s="503" t="str">
        <f t="shared" si="10"/>
        <v/>
      </c>
      <c r="X86" s="504"/>
      <c r="Y86" s="493"/>
      <c r="Z86" s="505"/>
      <c r="AA86" s="496" t="str">
        <f t="shared" si="11"/>
        <v/>
      </c>
      <c r="AB86" s="506"/>
      <c r="AC86" s="496" t="str">
        <f t="shared" si="12"/>
        <v/>
      </c>
      <c r="AD86" s="507" t="str">
        <f t="shared" si="13"/>
        <v/>
      </c>
      <c r="AE86" s="508"/>
      <c r="AF86" s="509"/>
      <c r="AG86" s="507"/>
    </row>
    <row r="87" spans="1:33" ht="22.5" customHeight="1" x14ac:dyDescent="0.3">
      <c r="A87" s="37">
        <v>75</v>
      </c>
      <c r="B87" s="36"/>
      <c r="C87" s="487"/>
      <c r="D87" s="36"/>
      <c r="E87" s="487"/>
      <c r="F87" s="36"/>
      <c r="G87" s="488"/>
      <c r="H87" s="36"/>
      <c r="I87" s="488"/>
      <c r="J87" s="36"/>
      <c r="K87" s="493"/>
      <c r="L87" s="36"/>
      <c r="M87" s="493"/>
      <c r="N87" s="38"/>
      <c r="O87" s="496" t="str">
        <f t="shared" si="7"/>
        <v/>
      </c>
      <c r="P87" s="483" t="str">
        <f t="shared" si="8"/>
        <v/>
      </c>
      <c r="Q87" s="499"/>
      <c r="R87" s="483" t="str">
        <f t="shared" si="9"/>
        <v/>
      </c>
      <c r="S87" s="500"/>
      <c r="T87" s="38"/>
      <c r="U87" s="502"/>
      <c r="V87" s="480"/>
      <c r="W87" s="503" t="str">
        <f t="shared" si="10"/>
        <v/>
      </c>
      <c r="X87" s="504"/>
      <c r="Y87" s="493"/>
      <c r="Z87" s="505"/>
      <c r="AA87" s="496" t="str">
        <f t="shared" si="11"/>
        <v/>
      </c>
      <c r="AB87" s="506"/>
      <c r="AC87" s="496" t="str">
        <f t="shared" si="12"/>
        <v/>
      </c>
      <c r="AD87" s="507" t="str">
        <f t="shared" si="13"/>
        <v/>
      </c>
      <c r="AE87" s="508"/>
      <c r="AF87" s="509"/>
      <c r="AG87" s="507"/>
    </row>
    <row r="88" spans="1:33" ht="22.5" customHeight="1" x14ac:dyDescent="0.3">
      <c r="A88" s="37">
        <v>76</v>
      </c>
      <c r="B88" s="36"/>
      <c r="C88" s="487"/>
      <c r="D88" s="36"/>
      <c r="E88" s="487"/>
      <c r="F88" s="36"/>
      <c r="G88" s="488"/>
      <c r="H88" s="36"/>
      <c r="I88" s="488"/>
      <c r="J88" s="36"/>
      <c r="K88" s="493"/>
      <c r="L88" s="36"/>
      <c r="M88" s="493"/>
      <c r="N88" s="38"/>
      <c r="O88" s="496" t="str">
        <f t="shared" si="7"/>
        <v/>
      </c>
      <c r="P88" s="483" t="str">
        <f t="shared" si="8"/>
        <v/>
      </c>
      <c r="Q88" s="499"/>
      <c r="R88" s="483" t="str">
        <f t="shared" si="9"/>
        <v/>
      </c>
      <c r="S88" s="500"/>
      <c r="T88" s="38"/>
      <c r="U88" s="502"/>
      <c r="V88" s="480"/>
      <c r="W88" s="503" t="str">
        <f t="shared" si="10"/>
        <v/>
      </c>
      <c r="X88" s="504"/>
      <c r="Y88" s="493"/>
      <c r="Z88" s="505"/>
      <c r="AA88" s="496" t="str">
        <f t="shared" si="11"/>
        <v/>
      </c>
      <c r="AB88" s="506"/>
      <c r="AC88" s="496" t="str">
        <f t="shared" si="12"/>
        <v/>
      </c>
      <c r="AD88" s="507" t="str">
        <f t="shared" si="13"/>
        <v/>
      </c>
      <c r="AE88" s="508"/>
      <c r="AF88" s="509"/>
      <c r="AG88" s="507"/>
    </row>
    <row r="89" spans="1:33" ht="22.5" customHeight="1" x14ac:dyDescent="0.3">
      <c r="A89" s="37">
        <v>77</v>
      </c>
      <c r="B89" s="36"/>
      <c r="C89" s="487"/>
      <c r="D89" s="36"/>
      <c r="E89" s="487"/>
      <c r="F89" s="36"/>
      <c r="G89" s="488"/>
      <c r="H89" s="36"/>
      <c r="I89" s="488"/>
      <c r="J89" s="36"/>
      <c r="K89" s="493"/>
      <c r="L89" s="36"/>
      <c r="M89" s="493"/>
      <c r="N89" s="38"/>
      <c r="O89" s="496" t="str">
        <f t="shared" si="7"/>
        <v/>
      </c>
      <c r="P89" s="483" t="str">
        <f t="shared" si="8"/>
        <v/>
      </c>
      <c r="Q89" s="499"/>
      <c r="R89" s="483" t="str">
        <f t="shared" si="9"/>
        <v/>
      </c>
      <c r="S89" s="500"/>
      <c r="T89" s="38"/>
      <c r="U89" s="502"/>
      <c r="V89" s="480"/>
      <c r="W89" s="503" t="str">
        <f t="shared" si="10"/>
        <v/>
      </c>
      <c r="X89" s="504"/>
      <c r="Y89" s="493"/>
      <c r="Z89" s="505"/>
      <c r="AA89" s="496" t="str">
        <f t="shared" si="11"/>
        <v/>
      </c>
      <c r="AB89" s="506"/>
      <c r="AC89" s="496" t="str">
        <f t="shared" si="12"/>
        <v/>
      </c>
      <c r="AD89" s="507" t="str">
        <f t="shared" si="13"/>
        <v/>
      </c>
      <c r="AE89" s="508"/>
      <c r="AF89" s="509"/>
      <c r="AG89" s="507"/>
    </row>
    <row r="90" spans="1:33" ht="22.5" customHeight="1" x14ac:dyDescent="0.3">
      <c r="A90" s="37">
        <v>78</v>
      </c>
      <c r="B90" s="36"/>
      <c r="C90" s="487"/>
      <c r="D90" s="36"/>
      <c r="E90" s="487"/>
      <c r="F90" s="36"/>
      <c r="G90" s="488"/>
      <c r="H90" s="36"/>
      <c r="I90" s="488"/>
      <c r="J90" s="36"/>
      <c r="K90" s="493"/>
      <c r="L90" s="36"/>
      <c r="M90" s="493"/>
      <c r="N90" s="38"/>
      <c r="O90" s="496" t="str">
        <f t="shared" si="7"/>
        <v/>
      </c>
      <c r="P90" s="483" t="str">
        <f t="shared" si="8"/>
        <v/>
      </c>
      <c r="Q90" s="499"/>
      <c r="R90" s="483" t="str">
        <f t="shared" si="9"/>
        <v/>
      </c>
      <c r="S90" s="500"/>
      <c r="T90" s="38"/>
      <c r="U90" s="502"/>
      <c r="V90" s="480"/>
      <c r="W90" s="503" t="str">
        <f t="shared" si="10"/>
        <v/>
      </c>
      <c r="X90" s="504"/>
      <c r="Y90" s="493"/>
      <c r="Z90" s="505"/>
      <c r="AA90" s="496" t="str">
        <f t="shared" si="11"/>
        <v/>
      </c>
      <c r="AB90" s="506"/>
      <c r="AC90" s="496" t="str">
        <f t="shared" si="12"/>
        <v/>
      </c>
      <c r="AD90" s="507" t="str">
        <f t="shared" si="13"/>
        <v/>
      </c>
      <c r="AE90" s="508"/>
      <c r="AF90" s="509"/>
      <c r="AG90" s="507"/>
    </row>
    <row r="91" spans="1:33" ht="22.5" customHeight="1" x14ac:dyDescent="0.3">
      <c r="A91" s="37">
        <v>79</v>
      </c>
      <c r="B91" s="36"/>
      <c r="C91" s="487"/>
      <c r="D91" s="36"/>
      <c r="E91" s="487"/>
      <c r="F91" s="36"/>
      <c r="G91" s="488"/>
      <c r="H91" s="36"/>
      <c r="I91" s="488"/>
      <c r="J91" s="36"/>
      <c r="K91" s="493"/>
      <c r="L91" s="36"/>
      <c r="M91" s="493"/>
      <c r="N91" s="38"/>
      <c r="O91" s="496" t="str">
        <f t="shared" si="7"/>
        <v/>
      </c>
      <c r="P91" s="483" t="str">
        <f t="shared" si="8"/>
        <v/>
      </c>
      <c r="Q91" s="499"/>
      <c r="R91" s="483" t="str">
        <f t="shared" si="9"/>
        <v/>
      </c>
      <c r="S91" s="500"/>
      <c r="T91" s="38"/>
      <c r="U91" s="502"/>
      <c r="V91" s="480"/>
      <c r="W91" s="503" t="str">
        <f t="shared" si="10"/>
        <v/>
      </c>
      <c r="X91" s="504"/>
      <c r="Y91" s="493"/>
      <c r="Z91" s="505"/>
      <c r="AA91" s="496" t="str">
        <f t="shared" si="11"/>
        <v/>
      </c>
      <c r="AB91" s="506"/>
      <c r="AC91" s="496" t="str">
        <f t="shared" si="12"/>
        <v/>
      </c>
      <c r="AD91" s="507" t="str">
        <f t="shared" si="13"/>
        <v/>
      </c>
      <c r="AE91" s="508"/>
      <c r="AF91" s="509"/>
      <c r="AG91" s="507"/>
    </row>
    <row r="92" spans="1:33" ht="22.5" customHeight="1" x14ac:dyDescent="0.3">
      <c r="A92" s="37">
        <v>80</v>
      </c>
      <c r="B92" s="36"/>
      <c r="C92" s="487"/>
      <c r="D92" s="36"/>
      <c r="E92" s="487"/>
      <c r="F92" s="36"/>
      <c r="G92" s="488"/>
      <c r="H92" s="36"/>
      <c r="I92" s="488"/>
      <c r="J92" s="36"/>
      <c r="K92" s="493"/>
      <c r="L92" s="36"/>
      <c r="M92" s="493"/>
      <c r="N92" s="38"/>
      <c r="O92" s="496" t="str">
        <f t="shared" si="7"/>
        <v/>
      </c>
      <c r="P92" s="483" t="str">
        <f t="shared" si="8"/>
        <v/>
      </c>
      <c r="Q92" s="499"/>
      <c r="R92" s="483" t="str">
        <f t="shared" si="9"/>
        <v/>
      </c>
      <c r="S92" s="500"/>
      <c r="T92" s="38"/>
      <c r="U92" s="502"/>
      <c r="V92" s="480"/>
      <c r="W92" s="503" t="str">
        <f t="shared" si="10"/>
        <v/>
      </c>
      <c r="X92" s="504"/>
      <c r="Y92" s="493"/>
      <c r="Z92" s="505"/>
      <c r="AA92" s="496" t="str">
        <f t="shared" si="11"/>
        <v/>
      </c>
      <c r="AB92" s="506"/>
      <c r="AC92" s="496" t="str">
        <f t="shared" si="12"/>
        <v/>
      </c>
      <c r="AD92" s="507" t="str">
        <f t="shared" si="13"/>
        <v/>
      </c>
      <c r="AE92" s="508"/>
      <c r="AF92" s="509"/>
      <c r="AG92" s="507"/>
    </row>
    <row r="93" spans="1:33" ht="22.5" customHeight="1" x14ac:dyDescent="0.3">
      <c r="A93" s="37">
        <v>81</v>
      </c>
      <c r="B93" s="36"/>
      <c r="C93" s="487"/>
      <c r="D93" s="36"/>
      <c r="E93" s="487"/>
      <c r="F93" s="36"/>
      <c r="G93" s="488"/>
      <c r="H93" s="36"/>
      <c r="I93" s="488"/>
      <c r="J93" s="36"/>
      <c r="K93" s="493"/>
      <c r="L93" s="36"/>
      <c r="M93" s="493"/>
      <c r="N93" s="38"/>
      <c r="O93" s="496" t="str">
        <f t="shared" si="7"/>
        <v/>
      </c>
      <c r="P93" s="483" t="str">
        <f t="shared" si="8"/>
        <v/>
      </c>
      <c r="Q93" s="499"/>
      <c r="R93" s="483" t="str">
        <f t="shared" si="9"/>
        <v/>
      </c>
      <c r="S93" s="500"/>
      <c r="T93" s="38"/>
      <c r="U93" s="502"/>
      <c r="V93" s="480"/>
      <c r="W93" s="503" t="str">
        <f t="shared" si="10"/>
        <v/>
      </c>
      <c r="X93" s="504"/>
      <c r="Y93" s="493"/>
      <c r="Z93" s="505"/>
      <c r="AA93" s="496" t="str">
        <f t="shared" si="11"/>
        <v/>
      </c>
      <c r="AB93" s="506"/>
      <c r="AC93" s="496" t="str">
        <f t="shared" si="12"/>
        <v/>
      </c>
      <c r="AD93" s="507" t="str">
        <f t="shared" si="13"/>
        <v/>
      </c>
      <c r="AE93" s="508"/>
      <c r="AF93" s="509"/>
      <c r="AG93" s="507"/>
    </row>
    <row r="94" spans="1:33" ht="22.5" customHeight="1" x14ac:dyDescent="0.3">
      <c r="A94" s="37">
        <v>82</v>
      </c>
      <c r="B94" s="36"/>
      <c r="C94" s="487"/>
      <c r="D94" s="36"/>
      <c r="E94" s="487"/>
      <c r="F94" s="36"/>
      <c r="G94" s="488"/>
      <c r="H94" s="36"/>
      <c r="I94" s="488"/>
      <c r="J94" s="36"/>
      <c r="K94" s="493"/>
      <c r="L94" s="36"/>
      <c r="M94" s="493"/>
      <c r="N94" s="38"/>
      <c r="O94" s="496" t="str">
        <f t="shared" si="7"/>
        <v/>
      </c>
      <c r="P94" s="483" t="str">
        <f t="shared" si="8"/>
        <v/>
      </c>
      <c r="Q94" s="499"/>
      <c r="R94" s="483" t="str">
        <f t="shared" si="9"/>
        <v/>
      </c>
      <c r="S94" s="500"/>
      <c r="T94" s="38"/>
      <c r="U94" s="502"/>
      <c r="V94" s="480"/>
      <c r="W94" s="503" t="str">
        <f t="shared" si="10"/>
        <v/>
      </c>
      <c r="X94" s="504"/>
      <c r="Y94" s="493"/>
      <c r="Z94" s="505"/>
      <c r="AA94" s="496" t="str">
        <f t="shared" si="11"/>
        <v/>
      </c>
      <c r="AB94" s="506"/>
      <c r="AC94" s="496" t="str">
        <f t="shared" si="12"/>
        <v/>
      </c>
      <c r="AD94" s="507" t="str">
        <f t="shared" si="13"/>
        <v/>
      </c>
      <c r="AE94" s="508"/>
      <c r="AF94" s="509"/>
      <c r="AG94" s="507"/>
    </row>
    <row r="95" spans="1:33" ht="22.5" customHeight="1" x14ac:dyDescent="0.3">
      <c r="A95" s="37">
        <v>83</v>
      </c>
      <c r="B95" s="36"/>
      <c r="C95" s="487"/>
      <c r="D95" s="36"/>
      <c r="E95" s="487"/>
      <c r="F95" s="36"/>
      <c r="G95" s="488"/>
      <c r="H95" s="36"/>
      <c r="I95" s="488"/>
      <c r="J95" s="36"/>
      <c r="K95" s="493"/>
      <c r="L95" s="36"/>
      <c r="M95" s="493"/>
      <c r="N95" s="38"/>
      <c r="O95" s="496" t="str">
        <f t="shared" si="7"/>
        <v/>
      </c>
      <c r="P95" s="483" t="str">
        <f t="shared" si="8"/>
        <v/>
      </c>
      <c r="Q95" s="499"/>
      <c r="R95" s="483" t="str">
        <f t="shared" si="9"/>
        <v/>
      </c>
      <c r="S95" s="500"/>
      <c r="T95" s="38"/>
      <c r="U95" s="502"/>
      <c r="V95" s="480"/>
      <c r="W95" s="503" t="str">
        <f t="shared" si="10"/>
        <v/>
      </c>
      <c r="X95" s="504"/>
      <c r="Y95" s="493"/>
      <c r="Z95" s="505"/>
      <c r="AA95" s="496" t="str">
        <f t="shared" si="11"/>
        <v/>
      </c>
      <c r="AB95" s="506"/>
      <c r="AC95" s="496" t="str">
        <f t="shared" si="12"/>
        <v/>
      </c>
      <c r="AD95" s="507" t="str">
        <f t="shared" si="13"/>
        <v/>
      </c>
      <c r="AE95" s="508"/>
      <c r="AF95" s="509"/>
      <c r="AG95" s="507"/>
    </row>
    <row r="96" spans="1:33" ht="22.5" customHeight="1" x14ac:dyDescent="0.3">
      <c r="A96" s="37">
        <v>84</v>
      </c>
      <c r="B96" s="36"/>
      <c r="C96" s="487"/>
      <c r="D96" s="36"/>
      <c r="E96" s="487"/>
      <c r="F96" s="36"/>
      <c r="G96" s="488"/>
      <c r="H96" s="36"/>
      <c r="I96" s="488"/>
      <c r="J96" s="36"/>
      <c r="K96" s="493"/>
      <c r="L96" s="36"/>
      <c r="M96" s="493"/>
      <c r="N96" s="38"/>
      <c r="O96" s="496" t="str">
        <f t="shared" si="7"/>
        <v/>
      </c>
      <c r="P96" s="483" t="str">
        <f t="shared" si="8"/>
        <v/>
      </c>
      <c r="Q96" s="499"/>
      <c r="R96" s="483" t="str">
        <f t="shared" si="9"/>
        <v/>
      </c>
      <c r="S96" s="500"/>
      <c r="T96" s="38"/>
      <c r="U96" s="502"/>
      <c r="V96" s="480"/>
      <c r="W96" s="503" t="str">
        <f t="shared" si="10"/>
        <v/>
      </c>
      <c r="X96" s="504"/>
      <c r="Y96" s="493"/>
      <c r="Z96" s="505"/>
      <c r="AA96" s="496" t="str">
        <f t="shared" si="11"/>
        <v/>
      </c>
      <c r="AB96" s="506"/>
      <c r="AC96" s="496" t="str">
        <f t="shared" si="12"/>
        <v/>
      </c>
      <c r="AD96" s="507" t="str">
        <f t="shared" si="13"/>
        <v/>
      </c>
      <c r="AE96" s="508"/>
      <c r="AF96" s="509"/>
      <c r="AG96" s="507"/>
    </row>
    <row r="97" spans="1:33" ht="22.5" customHeight="1" x14ac:dyDescent="0.3">
      <c r="A97" s="37">
        <v>85</v>
      </c>
      <c r="B97" s="36"/>
      <c r="C97" s="487"/>
      <c r="D97" s="36"/>
      <c r="E97" s="487"/>
      <c r="F97" s="36"/>
      <c r="G97" s="488"/>
      <c r="H97" s="36"/>
      <c r="I97" s="488"/>
      <c r="J97" s="36"/>
      <c r="K97" s="493"/>
      <c r="L97" s="36"/>
      <c r="M97" s="493"/>
      <c r="N97" s="38"/>
      <c r="O97" s="496" t="str">
        <f t="shared" si="7"/>
        <v/>
      </c>
      <c r="P97" s="483" t="str">
        <f t="shared" si="8"/>
        <v/>
      </c>
      <c r="Q97" s="499"/>
      <c r="R97" s="483" t="str">
        <f t="shared" si="9"/>
        <v/>
      </c>
      <c r="S97" s="500"/>
      <c r="T97" s="38"/>
      <c r="U97" s="502"/>
      <c r="V97" s="480"/>
      <c r="W97" s="503" t="str">
        <f t="shared" si="10"/>
        <v/>
      </c>
      <c r="X97" s="504"/>
      <c r="Y97" s="493"/>
      <c r="Z97" s="505"/>
      <c r="AA97" s="496" t="str">
        <f t="shared" si="11"/>
        <v/>
      </c>
      <c r="AB97" s="506"/>
      <c r="AC97" s="496" t="str">
        <f t="shared" si="12"/>
        <v/>
      </c>
      <c r="AD97" s="507" t="str">
        <f t="shared" si="13"/>
        <v/>
      </c>
      <c r="AE97" s="508"/>
      <c r="AF97" s="509"/>
      <c r="AG97" s="507"/>
    </row>
    <row r="98" spans="1:33" ht="22.5" customHeight="1" x14ac:dyDescent="0.3">
      <c r="A98" s="37">
        <v>86</v>
      </c>
      <c r="B98" s="36"/>
      <c r="C98" s="487"/>
      <c r="D98" s="36"/>
      <c r="E98" s="487"/>
      <c r="F98" s="36"/>
      <c r="G98" s="488"/>
      <c r="H98" s="36"/>
      <c r="I98" s="488"/>
      <c r="J98" s="36"/>
      <c r="K98" s="493"/>
      <c r="L98" s="36"/>
      <c r="M98" s="493"/>
      <c r="N98" s="38"/>
      <c r="O98" s="496" t="str">
        <f t="shared" si="7"/>
        <v/>
      </c>
      <c r="P98" s="483" t="str">
        <f t="shared" si="8"/>
        <v/>
      </c>
      <c r="Q98" s="499"/>
      <c r="R98" s="483" t="str">
        <f t="shared" si="9"/>
        <v/>
      </c>
      <c r="S98" s="500"/>
      <c r="T98" s="38"/>
      <c r="U98" s="502"/>
      <c r="V98" s="480"/>
      <c r="W98" s="503" t="str">
        <f t="shared" si="10"/>
        <v/>
      </c>
      <c r="X98" s="504"/>
      <c r="Y98" s="493"/>
      <c r="Z98" s="505"/>
      <c r="AA98" s="496" t="str">
        <f t="shared" si="11"/>
        <v/>
      </c>
      <c r="AB98" s="506"/>
      <c r="AC98" s="496" t="str">
        <f t="shared" si="12"/>
        <v/>
      </c>
      <c r="AD98" s="507" t="str">
        <f t="shared" si="13"/>
        <v/>
      </c>
      <c r="AE98" s="508"/>
      <c r="AF98" s="509"/>
      <c r="AG98" s="507"/>
    </row>
    <row r="99" spans="1:33" ht="22.5" customHeight="1" x14ac:dyDescent="0.3">
      <c r="A99" s="37">
        <v>87</v>
      </c>
      <c r="B99" s="36"/>
      <c r="C99" s="487"/>
      <c r="D99" s="36"/>
      <c r="E99" s="487"/>
      <c r="F99" s="36"/>
      <c r="G99" s="488"/>
      <c r="H99" s="36"/>
      <c r="I99" s="488"/>
      <c r="J99" s="36"/>
      <c r="K99" s="493"/>
      <c r="L99" s="36"/>
      <c r="M99" s="493"/>
      <c r="N99" s="38"/>
      <c r="O99" s="496" t="str">
        <f t="shared" si="7"/>
        <v/>
      </c>
      <c r="P99" s="483" t="str">
        <f t="shared" si="8"/>
        <v/>
      </c>
      <c r="Q99" s="499"/>
      <c r="R99" s="483" t="str">
        <f t="shared" si="9"/>
        <v/>
      </c>
      <c r="S99" s="500"/>
      <c r="T99" s="38"/>
      <c r="U99" s="502"/>
      <c r="V99" s="480"/>
      <c r="W99" s="503" t="str">
        <f t="shared" si="10"/>
        <v/>
      </c>
      <c r="X99" s="504"/>
      <c r="Y99" s="493"/>
      <c r="Z99" s="505"/>
      <c r="AA99" s="496" t="str">
        <f t="shared" si="11"/>
        <v/>
      </c>
      <c r="AB99" s="506"/>
      <c r="AC99" s="496" t="str">
        <f t="shared" si="12"/>
        <v/>
      </c>
      <c r="AD99" s="507" t="str">
        <f t="shared" si="13"/>
        <v/>
      </c>
      <c r="AE99" s="508"/>
      <c r="AF99" s="509"/>
      <c r="AG99" s="507"/>
    </row>
    <row r="100" spans="1:33" ht="22.5" customHeight="1" x14ac:dyDescent="0.3">
      <c r="A100" s="37">
        <v>88</v>
      </c>
      <c r="B100" s="36"/>
      <c r="C100" s="487"/>
      <c r="D100" s="36"/>
      <c r="E100" s="487"/>
      <c r="F100" s="36"/>
      <c r="G100" s="488"/>
      <c r="H100" s="36"/>
      <c r="I100" s="488"/>
      <c r="J100" s="36"/>
      <c r="K100" s="493"/>
      <c r="L100" s="36"/>
      <c r="M100" s="493"/>
      <c r="N100" s="38"/>
      <c r="O100" s="496" t="str">
        <f t="shared" si="7"/>
        <v/>
      </c>
      <c r="P100" s="483" t="str">
        <f t="shared" si="8"/>
        <v/>
      </c>
      <c r="Q100" s="499"/>
      <c r="R100" s="483" t="str">
        <f t="shared" si="9"/>
        <v/>
      </c>
      <c r="S100" s="500"/>
      <c r="T100" s="38"/>
      <c r="U100" s="502"/>
      <c r="V100" s="480"/>
      <c r="W100" s="503" t="str">
        <f t="shared" si="10"/>
        <v/>
      </c>
      <c r="X100" s="504"/>
      <c r="Y100" s="493"/>
      <c r="Z100" s="505"/>
      <c r="AA100" s="496" t="str">
        <f t="shared" si="11"/>
        <v/>
      </c>
      <c r="AB100" s="506"/>
      <c r="AC100" s="496" t="str">
        <f t="shared" si="12"/>
        <v/>
      </c>
      <c r="AD100" s="507" t="str">
        <f t="shared" si="13"/>
        <v/>
      </c>
      <c r="AE100" s="508"/>
      <c r="AF100" s="509"/>
      <c r="AG100" s="507"/>
    </row>
    <row r="101" spans="1:33" ht="22.5" customHeight="1" x14ac:dyDescent="0.3">
      <c r="A101" s="37">
        <v>89</v>
      </c>
      <c r="B101" s="36"/>
      <c r="C101" s="487"/>
      <c r="D101" s="36"/>
      <c r="E101" s="487"/>
      <c r="F101" s="36"/>
      <c r="G101" s="488"/>
      <c r="H101" s="36"/>
      <c r="I101" s="488"/>
      <c r="J101" s="36"/>
      <c r="K101" s="493"/>
      <c r="L101" s="36"/>
      <c r="M101" s="493"/>
      <c r="N101" s="38"/>
      <c r="O101" s="496" t="str">
        <f t="shared" si="7"/>
        <v/>
      </c>
      <c r="P101" s="483" t="str">
        <f t="shared" si="8"/>
        <v/>
      </c>
      <c r="Q101" s="499"/>
      <c r="R101" s="483" t="str">
        <f t="shared" si="9"/>
        <v/>
      </c>
      <c r="S101" s="500"/>
      <c r="T101" s="38"/>
      <c r="U101" s="502"/>
      <c r="V101" s="480"/>
      <c r="W101" s="503" t="str">
        <f t="shared" si="10"/>
        <v/>
      </c>
      <c r="X101" s="504"/>
      <c r="Y101" s="493"/>
      <c r="Z101" s="505"/>
      <c r="AA101" s="496" t="str">
        <f t="shared" si="11"/>
        <v/>
      </c>
      <c r="AB101" s="506"/>
      <c r="AC101" s="496" t="str">
        <f t="shared" si="12"/>
        <v/>
      </c>
      <c r="AD101" s="507" t="str">
        <f t="shared" si="13"/>
        <v/>
      </c>
      <c r="AE101" s="508"/>
      <c r="AF101" s="509"/>
      <c r="AG101" s="507"/>
    </row>
    <row r="102" spans="1:33" ht="22.5" customHeight="1" x14ac:dyDescent="0.3">
      <c r="A102" s="37">
        <v>90</v>
      </c>
      <c r="B102" s="36"/>
      <c r="C102" s="487"/>
      <c r="D102" s="36"/>
      <c r="E102" s="487"/>
      <c r="F102" s="36"/>
      <c r="G102" s="488"/>
      <c r="H102" s="36"/>
      <c r="I102" s="488"/>
      <c r="J102" s="36"/>
      <c r="K102" s="493"/>
      <c r="L102" s="36"/>
      <c r="M102" s="493"/>
      <c r="N102" s="38"/>
      <c r="O102" s="496" t="str">
        <f t="shared" si="7"/>
        <v/>
      </c>
      <c r="P102" s="483" t="str">
        <f t="shared" si="8"/>
        <v/>
      </c>
      <c r="Q102" s="499"/>
      <c r="R102" s="483" t="str">
        <f t="shared" si="9"/>
        <v/>
      </c>
      <c r="S102" s="500"/>
      <c r="T102" s="38"/>
      <c r="U102" s="502"/>
      <c r="V102" s="480"/>
      <c r="W102" s="503" t="str">
        <f t="shared" si="10"/>
        <v/>
      </c>
      <c r="X102" s="504"/>
      <c r="Y102" s="493"/>
      <c r="Z102" s="505"/>
      <c r="AA102" s="496" t="str">
        <f t="shared" si="11"/>
        <v/>
      </c>
      <c r="AB102" s="506"/>
      <c r="AC102" s="496" t="str">
        <f t="shared" si="12"/>
        <v/>
      </c>
      <c r="AD102" s="507" t="str">
        <f t="shared" si="13"/>
        <v/>
      </c>
      <c r="AE102" s="508"/>
      <c r="AF102" s="509"/>
      <c r="AG102" s="507"/>
    </row>
    <row r="103" spans="1:33" ht="22.5" customHeight="1" x14ac:dyDescent="0.3">
      <c r="A103" s="37">
        <v>91</v>
      </c>
      <c r="B103" s="36"/>
      <c r="C103" s="487"/>
      <c r="D103" s="36"/>
      <c r="E103" s="487"/>
      <c r="F103" s="36"/>
      <c r="G103" s="488"/>
      <c r="H103" s="36"/>
      <c r="I103" s="488"/>
      <c r="J103" s="36"/>
      <c r="K103" s="493"/>
      <c r="L103" s="36"/>
      <c r="M103" s="493"/>
      <c r="N103" s="38"/>
      <c r="O103" s="496" t="str">
        <f t="shared" si="7"/>
        <v/>
      </c>
      <c r="P103" s="483" t="str">
        <f t="shared" si="8"/>
        <v/>
      </c>
      <c r="Q103" s="499"/>
      <c r="R103" s="483" t="str">
        <f t="shared" si="9"/>
        <v/>
      </c>
      <c r="S103" s="500"/>
      <c r="T103" s="38"/>
      <c r="U103" s="502"/>
      <c r="V103" s="480"/>
      <c r="W103" s="503" t="str">
        <f t="shared" si="10"/>
        <v/>
      </c>
      <c r="X103" s="504"/>
      <c r="Y103" s="493"/>
      <c r="Z103" s="505"/>
      <c r="AA103" s="496" t="str">
        <f t="shared" si="11"/>
        <v/>
      </c>
      <c r="AB103" s="506"/>
      <c r="AC103" s="496" t="str">
        <f t="shared" si="12"/>
        <v/>
      </c>
      <c r="AD103" s="507" t="str">
        <f t="shared" si="13"/>
        <v/>
      </c>
      <c r="AE103" s="508"/>
      <c r="AF103" s="509"/>
      <c r="AG103" s="507"/>
    </row>
    <row r="104" spans="1:33" ht="22.5" customHeight="1" x14ac:dyDescent="0.3">
      <c r="A104" s="37">
        <v>92</v>
      </c>
      <c r="B104" s="36"/>
      <c r="C104" s="487"/>
      <c r="D104" s="36"/>
      <c r="E104" s="487"/>
      <c r="F104" s="36"/>
      <c r="G104" s="488"/>
      <c r="H104" s="36"/>
      <c r="I104" s="488"/>
      <c r="J104" s="36"/>
      <c r="K104" s="493"/>
      <c r="L104" s="36"/>
      <c r="M104" s="493"/>
      <c r="N104" s="38"/>
      <c r="O104" s="496" t="str">
        <f t="shared" si="7"/>
        <v/>
      </c>
      <c r="P104" s="483" t="str">
        <f t="shared" si="8"/>
        <v/>
      </c>
      <c r="Q104" s="499"/>
      <c r="R104" s="483" t="str">
        <f t="shared" si="9"/>
        <v/>
      </c>
      <c r="S104" s="500"/>
      <c r="T104" s="38"/>
      <c r="U104" s="502"/>
      <c r="V104" s="480"/>
      <c r="W104" s="503" t="str">
        <f t="shared" si="10"/>
        <v/>
      </c>
      <c r="X104" s="504"/>
      <c r="Y104" s="493"/>
      <c r="Z104" s="505"/>
      <c r="AA104" s="496" t="str">
        <f t="shared" si="11"/>
        <v/>
      </c>
      <c r="AB104" s="506"/>
      <c r="AC104" s="496" t="str">
        <f t="shared" si="12"/>
        <v/>
      </c>
      <c r="AD104" s="507" t="str">
        <f t="shared" si="13"/>
        <v/>
      </c>
      <c r="AE104" s="508"/>
      <c r="AF104" s="509"/>
      <c r="AG104" s="507"/>
    </row>
    <row r="105" spans="1:33" ht="22.5" customHeight="1" x14ac:dyDescent="0.3">
      <c r="A105" s="37">
        <v>93</v>
      </c>
      <c r="B105" s="36"/>
      <c r="C105" s="487"/>
      <c r="D105" s="36"/>
      <c r="E105" s="487"/>
      <c r="F105" s="36"/>
      <c r="G105" s="488"/>
      <c r="H105" s="36"/>
      <c r="I105" s="488"/>
      <c r="J105" s="36"/>
      <c r="K105" s="493"/>
      <c r="L105" s="36"/>
      <c r="M105" s="493"/>
      <c r="N105" s="38"/>
      <c r="O105" s="496" t="str">
        <f t="shared" si="7"/>
        <v/>
      </c>
      <c r="P105" s="483" t="str">
        <f t="shared" si="8"/>
        <v/>
      </c>
      <c r="Q105" s="499"/>
      <c r="R105" s="483" t="str">
        <f t="shared" si="9"/>
        <v/>
      </c>
      <c r="S105" s="500"/>
      <c r="T105" s="38"/>
      <c r="U105" s="502"/>
      <c r="V105" s="480"/>
      <c r="W105" s="503" t="str">
        <f t="shared" si="10"/>
        <v/>
      </c>
      <c r="X105" s="504"/>
      <c r="Y105" s="493"/>
      <c r="Z105" s="505"/>
      <c r="AA105" s="496" t="str">
        <f t="shared" si="11"/>
        <v/>
      </c>
      <c r="AB105" s="506"/>
      <c r="AC105" s="496" t="str">
        <f t="shared" si="12"/>
        <v/>
      </c>
      <c r="AD105" s="507" t="str">
        <f t="shared" si="13"/>
        <v/>
      </c>
      <c r="AE105" s="508"/>
      <c r="AF105" s="509"/>
      <c r="AG105" s="507"/>
    </row>
    <row r="106" spans="1:33" ht="22.5" customHeight="1" x14ac:dyDescent="0.3">
      <c r="A106" s="37">
        <v>94</v>
      </c>
      <c r="B106" s="36"/>
      <c r="C106" s="487"/>
      <c r="D106" s="36"/>
      <c r="E106" s="487"/>
      <c r="F106" s="36"/>
      <c r="G106" s="488"/>
      <c r="H106" s="36"/>
      <c r="I106" s="488"/>
      <c r="J106" s="36"/>
      <c r="K106" s="493"/>
      <c r="L106" s="36"/>
      <c r="M106" s="493"/>
      <c r="N106" s="38"/>
      <c r="O106" s="496" t="str">
        <f t="shared" si="7"/>
        <v/>
      </c>
      <c r="P106" s="483" t="str">
        <f t="shared" si="8"/>
        <v/>
      </c>
      <c r="Q106" s="499"/>
      <c r="R106" s="483" t="str">
        <f t="shared" si="9"/>
        <v/>
      </c>
      <c r="S106" s="500"/>
      <c r="T106" s="38"/>
      <c r="U106" s="502"/>
      <c r="V106" s="480"/>
      <c r="W106" s="503" t="str">
        <f t="shared" si="10"/>
        <v/>
      </c>
      <c r="X106" s="504"/>
      <c r="Y106" s="493"/>
      <c r="Z106" s="505"/>
      <c r="AA106" s="496" t="str">
        <f t="shared" si="11"/>
        <v/>
      </c>
      <c r="AB106" s="506"/>
      <c r="AC106" s="496" t="str">
        <f t="shared" si="12"/>
        <v/>
      </c>
      <c r="AD106" s="507" t="str">
        <f t="shared" si="13"/>
        <v/>
      </c>
      <c r="AE106" s="508"/>
      <c r="AF106" s="509"/>
      <c r="AG106" s="507"/>
    </row>
    <row r="107" spans="1:33" ht="22.5" customHeight="1" x14ac:dyDescent="0.3">
      <c r="A107" s="37">
        <v>95</v>
      </c>
      <c r="B107" s="36"/>
      <c r="C107" s="487"/>
      <c r="D107" s="36"/>
      <c r="E107" s="487"/>
      <c r="F107" s="36"/>
      <c r="G107" s="488"/>
      <c r="H107" s="36"/>
      <c r="I107" s="488"/>
      <c r="J107" s="36"/>
      <c r="K107" s="493"/>
      <c r="L107" s="36"/>
      <c r="M107" s="493"/>
      <c r="N107" s="38"/>
      <c r="O107" s="496" t="str">
        <f t="shared" si="7"/>
        <v/>
      </c>
      <c r="P107" s="483" t="str">
        <f t="shared" si="8"/>
        <v/>
      </c>
      <c r="Q107" s="499"/>
      <c r="R107" s="483" t="str">
        <f t="shared" si="9"/>
        <v/>
      </c>
      <c r="S107" s="500"/>
      <c r="T107" s="38"/>
      <c r="U107" s="502"/>
      <c r="V107" s="480"/>
      <c r="W107" s="503" t="str">
        <f t="shared" si="10"/>
        <v/>
      </c>
      <c r="X107" s="504"/>
      <c r="Y107" s="493"/>
      <c r="Z107" s="505"/>
      <c r="AA107" s="496" t="str">
        <f t="shared" si="11"/>
        <v/>
      </c>
      <c r="AB107" s="506"/>
      <c r="AC107" s="496" t="str">
        <f t="shared" si="12"/>
        <v/>
      </c>
      <c r="AD107" s="507" t="str">
        <f t="shared" si="13"/>
        <v/>
      </c>
      <c r="AE107" s="508"/>
      <c r="AF107" s="509"/>
      <c r="AG107" s="507"/>
    </row>
    <row r="108" spans="1:33" ht="22.5" customHeight="1" x14ac:dyDescent="0.3">
      <c r="A108" s="37">
        <v>96</v>
      </c>
      <c r="B108" s="36"/>
      <c r="C108" s="487"/>
      <c r="D108" s="36"/>
      <c r="E108" s="487"/>
      <c r="F108" s="36"/>
      <c r="G108" s="488"/>
      <c r="H108" s="36"/>
      <c r="I108" s="488"/>
      <c r="J108" s="36"/>
      <c r="K108" s="493"/>
      <c r="L108" s="36"/>
      <c r="M108" s="493"/>
      <c r="N108" s="38"/>
      <c r="O108" s="496" t="str">
        <f t="shared" si="7"/>
        <v/>
      </c>
      <c r="P108" s="483" t="str">
        <f t="shared" si="8"/>
        <v/>
      </c>
      <c r="Q108" s="499"/>
      <c r="R108" s="483" t="str">
        <f t="shared" si="9"/>
        <v/>
      </c>
      <c r="S108" s="500"/>
      <c r="T108" s="38"/>
      <c r="U108" s="502"/>
      <c r="V108" s="480"/>
      <c r="W108" s="503" t="str">
        <f t="shared" si="10"/>
        <v/>
      </c>
      <c r="X108" s="504"/>
      <c r="Y108" s="493"/>
      <c r="Z108" s="505"/>
      <c r="AA108" s="496" t="str">
        <f t="shared" si="11"/>
        <v/>
      </c>
      <c r="AB108" s="506"/>
      <c r="AC108" s="496" t="str">
        <f t="shared" si="12"/>
        <v/>
      </c>
      <c r="AD108" s="507" t="str">
        <f t="shared" si="13"/>
        <v/>
      </c>
      <c r="AE108" s="508"/>
      <c r="AF108" s="509"/>
      <c r="AG108" s="507"/>
    </row>
    <row r="109" spans="1:33" ht="22.5" customHeight="1" x14ac:dyDescent="0.3">
      <c r="A109" s="37">
        <v>97</v>
      </c>
      <c r="B109" s="36"/>
      <c r="C109" s="487"/>
      <c r="D109" s="36"/>
      <c r="E109" s="487"/>
      <c r="F109" s="36"/>
      <c r="G109" s="488"/>
      <c r="H109" s="36"/>
      <c r="I109" s="488"/>
      <c r="J109" s="36"/>
      <c r="K109" s="493"/>
      <c r="L109" s="36"/>
      <c r="M109" s="493"/>
      <c r="N109" s="38"/>
      <c r="O109" s="496" t="str">
        <f t="shared" si="7"/>
        <v/>
      </c>
      <c r="P109" s="483" t="str">
        <f t="shared" si="8"/>
        <v/>
      </c>
      <c r="Q109" s="499"/>
      <c r="R109" s="483" t="str">
        <f t="shared" si="9"/>
        <v/>
      </c>
      <c r="S109" s="500"/>
      <c r="T109" s="38"/>
      <c r="U109" s="502"/>
      <c r="V109" s="480"/>
      <c r="W109" s="503" t="str">
        <f t="shared" si="10"/>
        <v/>
      </c>
      <c r="X109" s="504"/>
      <c r="Y109" s="493"/>
      <c r="Z109" s="505"/>
      <c r="AA109" s="496" t="str">
        <f t="shared" si="11"/>
        <v/>
      </c>
      <c r="AB109" s="506"/>
      <c r="AC109" s="496" t="str">
        <f t="shared" si="12"/>
        <v/>
      </c>
      <c r="AD109" s="507" t="str">
        <f t="shared" si="13"/>
        <v/>
      </c>
      <c r="AE109" s="508"/>
      <c r="AF109" s="509"/>
      <c r="AG109" s="507"/>
    </row>
    <row r="110" spans="1:33" ht="22.5" customHeight="1" x14ac:dyDescent="0.3">
      <c r="A110" s="37">
        <v>98</v>
      </c>
      <c r="B110" s="36"/>
      <c r="C110" s="487"/>
      <c r="D110" s="36"/>
      <c r="E110" s="487"/>
      <c r="F110" s="36"/>
      <c r="G110" s="488"/>
      <c r="H110" s="36"/>
      <c r="I110" s="488"/>
      <c r="J110" s="36"/>
      <c r="K110" s="493"/>
      <c r="L110" s="36"/>
      <c r="M110" s="493"/>
      <c r="N110" s="38"/>
      <c r="O110" s="496" t="str">
        <f t="shared" si="7"/>
        <v/>
      </c>
      <c r="P110" s="483" t="str">
        <f t="shared" si="8"/>
        <v/>
      </c>
      <c r="Q110" s="499"/>
      <c r="R110" s="483" t="str">
        <f t="shared" si="9"/>
        <v/>
      </c>
      <c r="S110" s="500"/>
      <c r="T110" s="38"/>
      <c r="U110" s="502"/>
      <c r="V110" s="480"/>
      <c r="W110" s="503" t="str">
        <f t="shared" si="10"/>
        <v/>
      </c>
      <c r="X110" s="504"/>
      <c r="Y110" s="493"/>
      <c r="Z110" s="505"/>
      <c r="AA110" s="496" t="str">
        <f t="shared" si="11"/>
        <v/>
      </c>
      <c r="AB110" s="506"/>
      <c r="AC110" s="496" t="str">
        <f t="shared" si="12"/>
        <v/>
      </c>
      <c r="AD110" s="507" t="str">
        <f t="shared" si="13"/>
        <v/>
      </c>
      <c r="AE110" s="508"/>
      <c r="AF110" s="509"/>
      <c r="AG110" s="507"/>
    </row>
    <row r="111" spans="1:33" ht="22.5" customHeight="1" x14ac:dyDescent="0.3">
      <c r="A111" s="37">
        <v>99</v>
      </c>
      <c r="B111" s="36"/>
      <c r="C111" s="487"/>
      <c r="D111" s="36"/>
      <c r="E111" s="487"/>
      <c r="F111" s="36"/>
      <c r="G111" s="488"/>
      <c r="H111" s="36"/>
      <c r="I111" s="488"/>
      <c r="J111" s="36"/>
      <c r="K111" s="493"/>
      <c r="L111" s="36"/>
      <c r="M111" s="493"/>
      <c r="N111" s="38"/>
      <c r="O111" s="496" t="str">
        <f t="shared" si="7"/>
        <v/>
      </c>
      <c r="P111" s="483" t="str">
        <f t="shared" si="8"/>
        <v/>
      </c>
      <c r="Q111" s="499"/>
      <c r="R111" s="483" t="str">
        <f t="shared" si="9"/>
        <v/>
      </c>
      <c r="S111" s="500"/>
      <c r="T111" s="38"/>
      <c r="U111" s="502"/>
      <c r="V111" s="480"/>
      <c r="W111" s="503" t="str">
        <f t="shared" si="10"/>
        <v/>
      </c>
      <c r="X111" s="504"/>
      <c r="Y111" s="493"/>
      <c r="Z111" s="505"/>
      <c r="AA111" s="496" t="str">
        <f t="shared" si="11"/>
        <v/>
      </c>
      <c r="AB111" s="506"/>
      <c r="AC111" s="496" t="str">
        <f t="shared" si="12"/>
        <v/>
      </c>
      <c r="AD111" s="507" t="str">
        <f t="shared" si="13"/>
        <v/>
      </c>
      <c r="AE111" s="508"/>
      <c r="AF111" s="509"/>
      <c r="AG111" s="507"/>
    </row>
    <row r="112" spans="1:33" ht="22.5" customHeight="1" x14ac:dyDescent="0.3">
      <c r="A112" s="37">
        <v>100</v>
      </c>
      <c r="B112" s="36"/>
      <c r="C112" s="487"/>
      <c r="D112" s="36"/>
      <c r="E112" s="487"/>
      <c r="F112" s="36"/>
      <c r="G112" s="488"/>
      <c r="H112" s="36"/>
      <c r="I112" s="488"/>
      <c r="J112" s="36"/>
      <c r="K112" s="493"/>
      <c r="L112" s="36"/>
      <c r="M112" s="493"/>
      <c r="N112" s="38"/>
      <c r="O112" s="496" t="str">
        <f t="shared" si="7"/>
        <v/>
      </c>
      <c r="P112" s="483" t="str">
        <f t="shared" si="8"/>
        <v/>
      </c>
      <c r="Q112" s="499"/>
      <c r="R112" s="483" t="str">
        <f t="shared" si="9"/>
        <v/>
      </c>
      <c r="S112" s="500"/>
      <c r="T112" s="38"/>
      <c r="U112" s="502"/>
      <c r="V112" s="480"/>
      <c r="W112" s="503" t="str">
        <f t="shared" si="10"/>
        <v/>
      </c>
      <c r="X112" s="504"/>
      <c r="Y112" s="493"/>
      <c r="Z112" s="505"/>
      <c r="AA112" s="496" t="str">
        <f t="shared" si="11"/>
        <v/>
      </c>
      <c r="AB112" s="506"/>
      <c r="AC112" s="496" t="str">
        <f t="shared" si="12"/>
        <v/>
      </c>
      <c r="AD112" s="507" t="str">
        <f t="shared" si="13"/>
        <v/>
      </c>
      <c r="AE112" s="508"/>
      <c r="AF112" s="509"/>
      <c r="AG112" s="507"/>
    </row>
    <row r="113" spans="1:33" ht="22.5" customHeight="1" x14ac:dyDescent="0.3">
      <c r="A113" s="37">
        <v>101</v>
      </c>
      <c r="B113" s="36"/>
      <c r="C113" s="487"/>
      <c r="D113" s="36"/>
      <c r="E113" s="487"/>
      <c r="F113" s="36"/>
      <c r="G113" s="488"/>
      <c r="H113" s="36"/>
      <c r="I113" s="488"/>
      <c r="J113" s="36"/>
      <c r="K113" s="493"/>
      <c r="L113" s="36"/>
      <c r="M113" s="493"/>
      <c r="N113" s="38"/>
      <c r="O113" s="496" t="str">
        <f t="shared" si="7"/>
        <v/>
      </c>
      <c r="P113" s="483" t="str">
        <f t="shared" si="8"/>
        <v/>
      </c>
      <c r="Q113" s="499"/>
      <c r="R113" s="483" t="str">
        <f t="shared" si="9"/>
        <v/>
      </c>
      <c r="S113" s="500"/>
      <c r="T113" s="38"/>
      <c r="U113" s="502"/>
      <c r="V113" s="480"/>
      <c r="W113" s="503" t="str">
        <f t="shared" si="10"/>
        <v/>
      </c>
      <c r="X113" s="504"/>
      <c r="Y113" s="493"/>
      <c r="Z113" s="505"/>
      <c r="AA113" s="496" t="str">
        <f t="shared" si="11"/>
        <v/>
      </c>
      <c r="AB113" s="506"/>
      <c r="AC113" s="496" t="str">
        <f t="shared" si="12"/>
        <v/>
      </c>
      <c r="AD113" s="507" t="str">
        <f t="shared" si="13"/>
        <v/>
      </c>
      <c r="AE113" s="508"/>
      <c r="AF113" s="509"/>
      <c r="AG113" s="507"/>
    </row>
    <row r="114" spans="1:33" ht="22.5" customHeight="1" x14ac:dyDescent="0.3">
      <c r="A114" s="37">
        <v>102</v>
      </c>
      <c r="B114" s="36"/>
      <c r="C114" s="487"/>
      <c r="D114" s="36"/>
      <c r="E114" s="487"/>
      <c r="F114" s="36"/>
      <c r="G114" s="488"/>
      <c r="H114" s="36"/>
      <c r="I114" s="488"/>
      <c r="J114" s="36"/>
      <c r="K114" s="493"/>
      <c r="L114" s="36"/>
      <c r="M114" s="493"/>
      <c r="N114" s="38"/>
      <c r="O114" s="496" t="str">
        <f t="shared" si="7"/>
        <v/>
      </c>
      <c r="P114" s="483" t="str">
        <f t="shared" si="8"/>
        <v/>
      </c>
      <c r="Q114" s="499"/>
      <c r="R114" s="483" t="str">
        <f t="shared" si="9"/>
        <v/>
      </c>
      <c r="S114" s="500"/>
      <c r="T114" s="38"/>
      <c r="U114" s="502"/>
      <c r="V114" s="480"/>
      <c r="W114" s="503" t="str">
        <f t="shared" si="10"/>
        <v/>
      </c>
      <c r="X114" s="504"/>
      <c r="Y114" s="493"/>
      <c r="Z114" s="505"/>
      <c r="AA114" s="496" t="str">
        <f t="shared" si="11"/>
        <v/>
      </c>
      <c r="AB114" s="506"/>
      <c r="AC114" s="496" t="str">
        <f t="shared" si="12"/>
        <v/>
      </c>
      <c r="AD114" s="507" t="str">
        <f t="shared" si="13"/>
        <v/>
      </c>
      <c r="AE114" s="508"/>
      <c r="AF114" s="509"/>
      <c r="AG114" s="507"/>
    </row>
    <row r="115" spans="1:33" ht="22.5" customHeight="1" x14ac:dyDescent="0.3">
      <c r="A115" s="37">
        <v>103</v>
      </c>
      <c r="B115" s="36"/>
      <c r="C115" s="487"/>
      <c r="D115" s="36"/>
      <c r="E115" s="487"/>
      <c r="F115" s="36"/>
      <c r="G115" s="488"/>
      <c r="H115" s="36"/>
      <c r="I115" s="488"/>
      <c r="J115" s="36"/>
      <c r="K115" s="493"/>
      <c r="L115" s="36"/>
      <c r="M115" s="493"/>
      <c r="N115" s="38"/>
      <c r="O115" s="496" t="str">
        <f t="shared" si="7"/>
        <v/>
      </c>
      <c r="P115" s="483" t="str">
        <f t="shared" si="8"/>
        <v/>
      </c>
      <c r="Q115" s="499"/>
      <c r="R115" s="483" t="str">
        <f t="shared" si="9"/>
        <v/>
      </c>
      <c r="S115" s="500"/>
      <c r="T115" s="38"/>
      <c r="U115" s="502"/>
      <c r="V115" s="480"/>
      <c r="W115" s="503" t="str">
        <f t="shared" si="10"/>
        <v/>
      </c>
      <c r="X115" s="504"/>
      <c r="Y115" s="493"/>
      <c r="Z115" s="505"/>
      <c r="AA115" s="496" t="str">
        <f t="shared" si="11"/>
        <v/>
      </c>
      <c r="AB115" s="506"/>
      <c r="AC115" s="496" t="str">
        <f t="shared" si="12"/>
        <v/>
      </c>
      <c r="AD115" s="507" t="str">
        <f t="shared" si="13"/>
        <v/>
      </c>
      <c r="AE115" s="508"/>
      <c r="AF115" s="509"/>
      <c r="AG115" s="507"/>
    </row>
    <row r="116" spans="1:33" ht="22.5" customHeight="1" x14ac:dyDescent="0.3">
      <c r="A116" s="37">
        <v>104</v>
      </c>
      <c r="B116" s="36"/>
      <c r="C116" s="487"/>
      <c r="D116" s="36"/>
      <c r="E116" s="487"/>
      <c r="F116" s="36"/>
      <c r="G116" s="488"/>
      <c r="H116" s="36"/>
      <c r="I116" s="488"/>
      <c r="J116" s="36"/>
      <c r="K116" s="493"/>
      <c r="L116" s="36"/>
      <c r="M116" s="493"/>
      <c r="N116" s="38"/>
      <c r="O116" s="496" t="str">
        <f t="shared" si="7"/>
        <v/>
      </c>
      <c r="P116" s="483" t="str">
        <f t="shared" si="8"/>
        <v/>
      </c>
      <c r="Q116" s="499"/>
      <c r="R116" s="483" t="str">
        <f t="shared" si="9"/>
        <v/>
      </c>
      <c r="S116" s="500"/>
      <c r="T116" s="38"/>
      <c r="U116" s="502"/>
      <c r="V116" s="480"/>
      <c r="W116" s="503" t="str">
        <f t="shared" si="10"/>
        <v/>
      </c>
      <c r="X116" s="504"/>
      <c r="Y116" s="493"/>
      <c r="Z116" s="505"/>
      <c r="AA116" s="496" t="str">
        <f t="shared" si="11"/>
        <v/>
      </c>
      <c r="AB116" s="506"/>
      <c r="AC116" s="496" t="str">
        <f t="shared" si="12"/>
        <v/>
      </c>
      <c r="AD116" s="507" t="str">
        <f t="shared" si="13"/>
        <v/>
      </c>
      <c r="AE116" s="508"/>
      <c r="AF116" s="509"/>
      <c r="AG116" s="507"/>
    </row>
    <row r="117" spans="1:33" ht="22.5" customHeight="1" x14ac:dyDescent="0.3">
      <c r="A117" s="37">
        <v>105</v>
      </c>
      <c r="B117" s="36"/>
      <c r="C117" s="487"/>
      <c r="D117" s="36"/>
      <c r="E117" s="487"/>
      <c r="F117" s="36"/>
      <c r="G117" s="488"/>
      <c r="H117" s="36"/>
      <c r="I117" s="488"/>
      <c r="J117" s="36"/>
      <c r="K117" s="493"/>
      <c r="L117" s="36"/>
      <c r="M117" s="493"/>
      <c r="N117" s="38"/>
      <c r="O117" s="496" t="str">
        <f t="shared" si="7"/>
        <v/>
      </c>
      <c r="P117" s="483" t="str">
        <f t="shared" si="8"/>
        <v/>
      </c>
      <c r="Q117" s="499"/>
      <c r="R117" s="483" t="str">
        <f t="shared" si="9"/>
        <v/>
      </c>
      <c r="S117" s="500"/>
      <c r="T117" s="38"/>
      <c r="U117" s="502"/>
      <c r="V117" s="480"/>
      <c r="W117" s="503" t="str">
        <f t="shared" si="10"/>
        <v/>
      </c>
      <c r="X117" s="504"/>
      <c r="Y117" s="493"/>
      <c r="Z117" s="505"/>
      <c r="AA117" s="496" t="str">
        <f t="shared" si="11"/>
        <v/>
      </c>
      <c r="AB117" s="506"/>
      <c r="AC117" s="496" t="str">
        <f t="shared" si="12"/>
        <v/>
      </c>
      <c r="AD117" s="507" t="str">
        <f t="shared" si="13"/>
        <v/>
      </c>
      <c r="AE117" s="508"/>
      <c r="AF117" s="509"/>
      <c r="AG117" s="507"/>
    </row>
    <row r="118" spans="1:33" ht="22.5" customHeight="1" x14ac:dyDescent="0.3">
      <c r="A118" s="37">
        <v>106</v>
      </c>
      <c r="B118" s="36"/>
      <c r="C118" s="487"/>
      <c r="D118" s="36"/>
      <c r="E118" s="487"/>
      <c r="F118" s="36"/>
      <c r="G118" s="488"/>
      <c r="H118" s="36"/>
      <c r="I118" s="488"/>
      <c r="J118" s="36"/>
      <c r="K118" s="493"/>
      <c r="L118" s="36"/>
      <c r="M118" s="493"/>
      <c r="N118" s="38"/>
      <c r="O118" s="496" t="str">
        <f t="shared" si="7"/>
        <v/>
      </c>
      <c r="P118" s="483" t="str">
        <f t="shared" si="8"/>
        <v/>
      </c>
      <c r="Q118" s="499"/>
      <c r="R118" s="483" t="str">
        <f t="shared" si="9"/>
        <v/>
      </c>
      <c r="S118" s="500"/>
      <c r="T118" s="38"/>
      <c r="U118" s="502"/>
      <c r="V118" s="480"/>
      <c r="W118" s="503" t="str">
        <f t="shared" si="10"/>
        <v/>
      </c>
      <c r="X118" s="504"/>
      <c r="Y118" s="493"/>
      <c r="Z118" s="505"/>
      <c r="AA118" s="496" t="str">
        <f t="shared" si="11"/>
        <v/>
      </c>
      <c r="AB118" s="506"/>
      <c r="AC118" s="496" t="str">
        <f t="shared" si="12"/>
        <v/>
      </c>
      <c r="AD118" s="507" t="str">
        <f t="shared" si="13"/>
        <v/>
      </c>
      <c r="AE118" s="508"/>
      <c r="AF118" s="509"/>
      <c r="AG118" s="507"/>
    </row>
    <row r="119" spans="1:33" ht="22.5" customHeight="1" x14ac:dyDescent="0.3">
      <c r="A119" s="37">
        <v>107</v>
      </c>
      <c r="B119" s="36"/>
      <c r="C119" s="487"/>
      <c r="D119" s="36"/>
      <c r="E119" s="487"/>
      <c r="F119" s="36"/>
      <c r="G119" s="488"/>
      <c r="H119" s="36"/>
      <c r="I119" s="488"/>
      <c r="J119" s="36"/>
      <c r="K119" s="493"/>
      <c r="L119" s="36"/>
      <c r="M119" s="493"/>
      <c r="N119" s="38"/>
      <c r="O119" s="496" t="str">
        <f t="shared" si="7"/>
        <v/>
      </c>
      <c r="P119" s="483" t="str">
        <f t="shared" si="8"/>
        <v/>
      </c>
      <c r="Q119" s="499"/>
      <c r="R119" s="483" t="str">
        <f t="shared" si="9"/>
        <v/>
      </c>
      <c r="S119" s="500"/>
      <c r="T119" s="38"/>
      <c r="U119" s="502"/>
      <c r="V119" s="480"/>
      <c r="W119" s="503" t="str">
        <f t="shared" si="10"/>
        <v/>
      </c>
      <c r="X119" s="504"/>
      <c r="Y119" s="493"/>
      <c r="Z119" s="505"/>
      <c r="AA119" s="496" t="str">
        <f t="shared" si="11"/>
        <v/>
      </c>
      <c r="AB119" s="506"/>
      <c r="AC119" s="496" t="str">
        <f t="shared" si="12"/>
        <v/>
      </c>
      <c r="AD119" s="507" t="str">
        <f t="shared" si="13"/>
        <v/>
      </c>
      <c r="AE119" s="508"/>
      <c r="AF119" s="509"/>
      <c r="AG119" s="507"/>
    </row>
    <row r="120" spans="1:33" ht="22.5" customHeight="1" x14ac:dyDescent="0.3">
      <c r="A120" s="37">
        <v>108</v>
      </c>
      <c r="B120" s="36"/>
      <c r="C120" s="487"/>
      <c r="D120" s="36"/>
      <c r="E120" s="487"/>
      <c r="F120" s="36"/>
      <c r="G120" s="488"/>
      <c r="H120" s="36"/>
      <c r="I120" s="488"/>
      <c r="J120" s="36"/>
      <c r="K120" s="493"/>
      <c r="L120" s="36"/>
      <c r="M120" s="493"/>
      <c r="N120" s="38"/>
      <c r="O120" s="496" t="str">
        <f t="shared" si="7"/>
        <v/>
      </c>
      <c r="P120" s="483" t="str">
        <f t="shared" si="8"/>
        <v/>
      </c>
      <c r="Q120" s="499"/>
      <c r="R120" s="483" t="str">
        <f t="shared" si="9"/>
        <v/>
      </c>
      <c r="S120" s="500"/>
      <c r="T120" s="38"/>
      <c r="U120" s="502"/>
      <c r="V120" s="480"/>
      <c r="W120" s="503" t="str">
        <f t="shared" si="10"/>
        <v/>
      </c>
      <c r="X120" s="504"/>
      <c r="Y120" s="493"/>
      <c r="Z120" s="505"/>
      <c r="AA120" s="496" t="str">
        <f t="shared" si="11"/>
        <v/>
      </c>
      <c r="AB120" s="506"/>
      <c r="AC120" s="496" t="str">
        <f t="shared" si="12"/>
        <v/>
      </c>
      <c r="AD120" s="507" t="str">
        <f t="shared" si="13"/>
        <v/>
      </c>
      <c r="AE120" s="508"/>
      <c r="AF120" s="509"/>
      <c r="AG120" s="507"/>
    </row>
    <row r="121" spans="1:33" ht="22.5" customHeight="1" x14ac:dyDescent="0.3">
      <c r="A121" s="37">
        <v>109</v>
      </c>
      <c r="B121" s="36"/>
      <c r="C121" s="487"/>
      <c r="D121" s="36"/>
      <c r="E121" s="487"/>
      <c r="F121" s="36"/>
      <c r="G121" s="488"/>
      <c r="H121" s="36"/>
      <c r="I121" s="488"/>
      <c r="J121" s="36"/>
      <c r="K121" s="493"/>
      <c r="L121" s="36"/>
      <c r="M121" s="493"/>
      <c r="N121" s="38"/>
      <c r="O121" s="496" t="str">
        <f t="shared" si="7"/>
        <v/>
      </c>
      <c r="P121" s="483" t="str">
        <f t="shared" si="8"/>
        <v/>
      </c>
      <c r="Q121" s="499"/>
      <c r="R121" s="483" t="str">
        <f t="shared" si="9"/>
        <v/>
      </c>
      <c r="S121" s="500"/>
      <c r="T121" s="38"/>
      <c r="U121" s="502"/>
      <c r="V121" s="480"/>
      <c r="W121" s="503" t="str">
        <f t="shared" si="10"/>
        <v/>
      </c>
      <c r="X121" s="504"/>
      <c r="Y121" s="493"/>
      <c r="Z121" s="505"/>
      <c r="AA121" s="496" t="str">
        <f t="shared" si="11"/>
        <v/>
      </c>
      <c r="AB121" s="506"/>
      <c r="AC121" s="496" t="str">
        <f t="shared" si="12"/>
        <v/>
      </c>
      <c r="AD121" s="507" t="str">
        <f t="shared" si="13"/>
        <v/>
      </c>
      <c r="AE121" s="508"/>
      <c r="AF121" s="509"/>
      <c r="AG121" s="507"/>
    </row>
    <row r="122" spans="1:33" ht="22.5" customHeight="1" x14ac:dyDescent="0.3">
      <c r="A122" s="37">
        <v>110</v>
      </c>
      <c r="B122" s="36"/>
      <c r="C122" s="487"/>
      <c r="D122" s="36"/>
      <c r="E122" s="487"/>
      <c r="F122" s="36"/>
      <c r="G122" s="488"/>
      <c r="H122" s="36"/>
      <c r="I122" s="488"/>
      <c r="J122" s="36"/>
      <c r="K122" s="493"/>
      <c r="L122" s="36"/>
      <c r="M122" s="493"/>
      <c r="N122" s="38"/>
      <c r="O122" s="496" t="str">
        <f t="shared" si="7"/>
        <v/>
      </c>
      <c r="P122" s="483" t="str">
        <f t="shared" si="8"/>
        <v/>
      </c>
      <c r="Q122" s="499"/>
      <c r="R122" s="483" t="str">
        <f t="shared" si="9"/>
        <v/>
      </c>
      <c r="S122" s="500"/>
      <c r="T122" s="38"/>
      <c r="U122" s="502"/>
      <c r="V122" s="480"/>
      <c r="W122" s="503" t="str">
        <f t="shared" si="10"/>
        <v/>
      </c>
      <c r="X122" s="504"/>
      <c r="Y122" s="493"/>
      <c r="Z122" s="505"/>
      <c r="AA122" s="496" t="str">
        <f t="shared" si="11"/>
        <v/>
      </c>
      <c r="AB122" s="506"/>
      <c r="AC122" s="496" t="str">
        <f t="shared" si="12"/>
        <v/>
      </c>
      <c r="AD122" s="507" t="str">
        <f t="shared" si="13"/>
        <v/>
      </c>
      <c r="AE122" s="508"/>
      <c r="AF122" s="509"/>
      <c r="AG122" s="507"/>
    </row>
    <row r="123" spans="1:33" ht="22.5" customHeight="1" x14ac:dyDescent="0.3">
      <c r="A123" s="37">
        <v>111</v>
      </c>
      <c r="B123" s="36"/>
      <c r="C123" s="487"/>
      <c r="D123" s="36"/>
      <c r="E123" s="487"/>
      <c r="F123" s="36"/>
      <c r="G123" s="488"/>
      <c r="H123" s="36"/>
      <c r="I123" s="488"/>
      <c r="J123" s="36"/>
      <c r="K123" s="493"/>
      <c r="L123" s="36"/>
      <c r="M123" s="493"/>
      <c r="N123" s="38"/>
      <c r="O123" s="496" t="str">
        <f t="shared" si="7"/>
        <v/>
      </c>
      <c r="P123" s="483" t="str">
        <f t="shared" si="8"/>
        <v/>
      </c>
      <c r="Q123" s="499"/>
      <c r="R123" s="483" t="str">
        <f t="shared" si="9"/>
        <v/>
      </c>
      <c r="S123" s="500"/>
      <c r="T123" s="38"/>
      <c r="U123" s="502"/>
      <c r="V123" s="480"/>
      <c r="W123" s="503" t="str">
        <f t="shared" si="10"/>
        <v/>
      </c>
      <c r="X123" s="504"/>
      <c r="Y123" s="493"/>
      <c r="Z123" s="505"/>
      <c r="AA123" s="496" t="str">
        <f t="shared" si="11"/>
        <v/>
      </c>
      <c r="AB123" s="506"/>
      <c r="AC123" s="496" t="str">
        <f t="shared" si="12"/>
        <v/>
      </c>
      <c r="AD123" s="507" t="str">
        <f t="shared" si="13"/>
        <v/>
      </c>
      <c r="AE123" s="508"/>
      <c r="AF123" s="509"/>
      <c r="AG123" s="507"/>
    </row>
    <row r="124" spans="1:33" ht="22.5" customHeight="1" x14ac:dyDescent="0.3">
      <c r="A124" s="37">
        <v>112</v>
      </c>
      <c r="B124" s="36"/>
      <c r="C124" s="487"/>
      <c r="D124" s="36"/>
      <c r="E124" s="487"/>
      <c r="F124" s="36"/>
      <c r="G124" s="488"/>
      <c r="H124" s="36"/>
      <c r="I124" s="488"/>
      <c r="J124" s="36"/>
      <c r="K124" s="493"/>
      <c r="L124" s="36"/>
      <c r="M124" s="493"/>
      <c r="N124" s="38"/>
      <c r="O124" s="496" t="str">
        <f t="shared" si="7"/>
        <v/>
      </c>
      <c r="P124" s="483" t="str">
        <f t="shared" si="8"/>
        <v/>
      </c>
      <c r="Q124" s="499"/>
      <c r="R124" s="483" t="str">
        <f t="shared" si="9"/>
        <v/>
      </c>
      <c r="S124" s="500"/>
      <c r="T124" s="38"/>
      <c r="U124" s="502"/>
      <c r="V124" s="480"/>
      <c r="W124" s="503" t="str">
        <f t="shared" si="10"/>
        <v/>
      </c>
      <c r="X124" s="504"/>
      <c r="Y124" s="493"/>
      <c r="Z124" s="505"/>
      <c r="AA124" s="496" t="str">
        <f t="shared" si="11"/>
        <v/>
      </c>
      <c r="AB124" s="506"/>
      <c r="AC124" s="496" t="str">
        <f t="shared" si="12"/>
        <v/>
      </c>
      <c r="AD124" s="507" t="str">
        <f t="shared" si="13"/>
        <v/>
      </c>
      <c r="AE124" s="508"/>
      <c r="AF124" s="509"/>
      <c r="AG124" s="507"/>
    </row>
    <row r="125" spans="1:33" ht="22.5" customHeight="1" x14ac:dyDescent="0.3">
      <c r="A125" s="37">
        <v>113</v>
      </c>
      <c r="B125" s="36"/>
      <c r="C125" s="487"/>
      <c r="D125" s="36"/>
      <c r="E125" s="487"/>
      <c r="F125" s="36"/>
      <c r="G125" s="488"/>
      <c r="H125" s="36"/>
      <c r="I125" s="488"/>
      <c r="J125" s="36"/>
      <c r="K125" s="493"/>
      <c r="L125" s="36"/>
      <c r="M125" s="493"/>
      <c r="N125" s="38"/>
      <c r="O125" s="496" t="str">
        <f t="shared" si="7"/>
        <v/>
      </c>
      <c r="P125" s="483" t="str">
        <f t="shared" si="8"/>
        <v/>
      </c>
      <c r="Q125" s="499"/>
      <c r="R125" s="483" t="str">
        <f t="shared" si="9"/>
        <v/>
      </c>
      <c r="S125" s="500"/>
      <c r="T125" s="38"/>
      <c r="U125" s="502"/>
      <c r="V125" s="480"/>
      <c r="W125" s="503" t="str">
        <f t="shared" si="10"/>
        <v/>
      </c>
      <c r="X125" s="504"/>
      <c r="Y125" s="493"/>
      <c r="Z125" s="505"/>
      <c r="AA125" s="496" t="str">
        <f t="shared" si="11"/>
        <v/>
      </c>
      <c r="AB125" s="506"/>
      <c r="AC125" s="496" t="str">
        <f t="shared" si="12"/>
        <v/>
      </c>
      <c r="AD125" s="507" t="str">
        <f t="shared" si="13"/>
        <v/>
      </c>
      <c r="AE125" s="508"/>
      <c r="AF125" s="509"/>
      <c r="AG125" s="507"/>
    </row>
    <row r="126" spans="1:33" ht="22.5" customHeight="1" x14ac:dyDescent="0.3">
      <c r="A126" s="37">
        <v>114</v>
      </c>
      <c r="B126" s="36"/>
      <c r="C126" s="487"/>
      <c r="D126" s="36"/>
      <c r="E126" s="487"/>
      <c r="F126" s="36"/>
      <c r="G126" s="488"/>
      <c r="H126" s="36"/>
      <c r="I126" s="488"/>
      <c r="J126" s="36"/>
      <c r="K126" s="493"/>
      <c r="L126" s="36"/>
      <c r="M126" s="493"/>
      <c r="N126" s="38"/>
      <c r="O126" s="496" t="str">
        <f t="shared" si="7"/>
        <v/>
      </c>
      <c r="P126" s="483" t="str">
        <f t="shared" si="8"/>
        <v/>
      </c>
      <c r="Q126" s="499"/>
      <c r="R126" s="483" t="str">
        <f t="shared" si="9"/>
        <v/>
      </c>
      <c r="S126" s="500"/>
      <c r="T126" s="38"/>
      <c r="U126" s="502"/>
      <c r="V126" s="480"/>
      <c r="W126" s="503" t="str">
        <f t="shared" si="10"/>
        <v/>
      </c>
      <c r="X126" s="504"/>
      <c r="Y126" s="493"/>
      <c r="Z126" s="505"/>
      <c r="AA126" s="496" t="str">
        <f t="shared" si="11"/>
        <v/>
      </c>
      <c r="AB126" s="506"/>
      <c r="AC126" s="496" t="str">
        <f t="shared" si="12"/>
        <v/>
      </c>
      <c r="AD126" s="507" t="str">
        <f t="shared" si="13"/>
        <v/>
      </c>
      <c r="AE126" s="508"/>
      <c r="AF126" s="509"/>
      <c r="AG126" s="507"/>
    </row>
    <row r="127" spans="1:33" ht="22.5" customHeight="1" x14ac:dyDescent="0.3">
      <c r="A127" s="37">
        <v>115</v>
      </c>
      <c r="B127" s="36"/>
      <c r="C127" s="487"/>
      <c r="D127" s="36"/>
      <c r="E127" s="487"/>
      <c r="F127" s="36"/>
      <c r="G127" s="488"/>
      <c r="H127" s="36"/>
      <c r="I127" s="488"/>
      <c r="J127" s="36"/>
      <c r="K127" s="493"/>
      <c r="L127" s="36"/>
      <c r="M127" s="493"/>
      <c r="N127" s="38"/>
      <c r="O127" s="496" t="str">
        <f t="shared" si="7"/>
        <v/>
      </c>
      <c r="P127" s="483" t="str">
        <f t="shared" si="8"/>
        <v/>
      </c>
      <c r="Q127" s="499"/>
      <c r="R127" s="483" t="str">
        <f t="shared" si="9"/>
        <v/>
      </c>
      <c r="S127" s="500"/>
      <c r="T127" s="38"/>
      <c r="U127" s="502"/>
      <c r="V127" s="480"/>
      <c r="W127" s="503" t="str">
        <f t="shared" si="10"/>
        <v/>
      </c>
      <c r="X127" s="504"/>
      <c r="Y127" s="493"/>
      <c r="Z127" s="505"/>
      <c r="AA127" s="496" t="str">
        <f t="shared" si="11"/>
        <v/>
      </c>
      <c r="AB127" s="506"/>
      <c r="AC127" s="496" t="str">
        <f t="shared" si="12"/>
        <v/>
      </c>
      <c r="AD127" s="507" t="str">
        <f t="shared" si="13"/>
        <v/>
      </c>
      <c r="AE127" s="508"/>
      <c r="AF127" s="509"/>
      <c r="AG127" s="507"/>
    </row>
    <row r="128" spans="1:33" ht="22.5" customHeight="1" x14ac:dyDescent="0.3">
      <c r="A128" s="37">
        <v>116</v>
      </c>
      <c r="B128" s="36"/>
      <c r="C128" s="487"/>
      <c r="D128" s="36"/>
      <c r="E128" s="487"/>
      <c r="F128" s="36"/>
      <c r="G128" s="488"/>
      <c r="H128" s="36"/>
      <c r="I128" s="488"/>
      <c r="J128" s="36"/>
      <c r="K128" s="493"/>
      <c r="L128" s="36"/>
      <c r="M128" s="493"/>
      <c r="N128" s="38"/>
      <c r="O128" s="496" t="str">
        <f t="shared" si="7"/>
        <v/>
      </c>
      <c r="P128" s="483" t="str">
        <f t="shared" si="8"/>
        <v/>
      </c>
      <c r="Q128" s="499"/>
      <c r="R128" s="483" t="str">
        <f t="shared" si="9"/>
        <v/>
      </c>
      <c r="S128" s="500"/>
      <c r="T128" s="38"/>
      <c r="U128" s="502"/>
      <c r="V128" s="480"/>
      <c r="W128" s="503" t="str">
        <f t="shared" si="10"/>
        <v/>
      </c>
      <c r="X128" s="504"/>
      <c r="Y128" s="493"/>
      <c r="Z128" s="505"/>
      <c r="AA128" s="496" t="str">
        <f t="shared" si="11"/>
        <v/>
      </c>
      <c r="AB128" s="506"/>
      <c r="AC128" s="496" t="str">
        <f t="shared" si="12"/>
        <v/>
      </c>
      <c r="AD128" s="507" t="str">
        <f t="shared" si="13"/>
        <v/>
      </c>
      <c r="AE128" s="508"/>
      <c r="AF128" s="509"/>
      <c r="AG128" s="507"/>
    </row>
    <row r="129" spans="1:33" ht="22.5" customHeight="1" x14ac:dyDescent="0.3">
      <c r="A129" s="37">
        <v>117</v>
      </c>
      <c r="B129" s="36"/>
      <c r="C129" s="487"/>
      <c r="D129" s="36"/>
      <c r="E129" s="487"/>
      <c r="F129" s="36"/>
      <c r="G129" s="488"/>
      <c r="H129" s="36"/>
      <c r="I129" s="488"/>
      <c r="J129" s="36"/>
      <c r="K129" s="493"/>
      <c r="L129" s="36"/>
      <c r="M129" s="493"/>
      <c r="N129" s="38"/>
      <c r="O129" s="496" t="str">
        <f t="shared" si="7"/>
        <v/>
      </c>
      <c r="P129" s="483" t="str">
        <f t="shared" si="8"/>
        <v/>
      </c>
      <c r="Q129" s="499"/>
      <c r="R129" s="483" t="str">
        <f t="shared" si="9"/>
        <v/>
      </c>
      <c r="S129" s="500"/>
      <c r="T129" s="38"/>
      <c r="U129" s="502"/>
      <c r="V129" s="480"/>
      <c r="W129" s="503" t="str">
        <f t="shared" si="10"/>
        <v/>
      </c>
      <c r="X129" s="504"/>
      <c r="Y129" s="493"/>
      <c r="Z129" s="505"/>
      <c r="AA129" s="496" t="str">
        <f t="shared" si="11"/>
        <v/>
      </c>
      <c r="AB129" s="506"/>
      <c r="AC129" s="496" t="str">
        <f t="shared" si="12"/>
        <v/>
      </c>
      <c r="AD129" s="507" t="str">
        <f t="shared" si="13"/>
        <v/>
      </c>
      <c r="AE129" s="508"/>
      <c r="AF129" s="509"/>
      <c r="AG129" s="507"/>
    </row>
    <row r="130" spans="1:33" ht="22.5" customHeight="1" x14ac:dyDescent="0.3">
      <c r="A130" s="37">
        <v>118</v>
      </c>
      <c r="B130" s="36"/>
      <c r="C130" s="487"/>
      <c r="D130" s="36"/>
      <c r="E130" s="487"/>
      <c r="F130" s="36"/>
      <c r="G130" s="488"/>
      <c r="H130" s="36"/>
      <c r="I130" s="488"/>
      <c r="J130" s="36"/>
      <c r="K130" s="493"/>
      <c r="L130" s="36"/>
      <c r="M130" s="493"/>
      <c r="N130" s="38"/>
      <c r="O130" s="496" t="str">
        <f t="shared" si="7"/>
        <v/>
      </c>
      <c r="P130" s="483" t="str">
        <f t="shared" si="8"/>
        <v/>
      </c>
      <c r="Q130" s="499"/>
      <c r="R130" s="483" t="str">
        <f t="shared" si="9"/>
        <v/>
      </c>
      <c r="S130" s="500"/>
      <c r="T130" s="38"/>
      <c r="U130" s="502"/>
      <c r="V130" s="480"/>
      <c r="W130" s="503" t="str">
        <f t="shared" si="10"/>
        <v/>
      </c>
      <c r="X130" s="504"/>
      <c r="Y130" s="493"/>
      <c r="Z130" s="505"/>
      <c r="AA130" s="496" t="str">
        <f t="shared" si="11"/>
        <v/>
      </c>
      <c r="AB130" s="506"/>
      <c r="AC130" s="496" t="str">
        <f t="shared" si="12"/>
        <v/>
      </c>
      <c r="AD130" s="507" t="str">
        <f t="shared" si="13"/>
        <v/>
      </c>
      <c r="AE130" s="508"/>
      <c r="AF130" s="509"/>
      <c r="AG130" s="507"/>
    </row>
    <row r="131" spans="1:33" ht="22.5" customHeight="1" x14ac:dyDescent="0.3">
      <c r="A131" s="37">
        <v>119</v>
      </c>
      <c r="B131" s="36"/>
      <c r="C131" s="487"/>
      <c r="D131" s="36"/>
      <c r="E131" s="487"/>
      <c r="F131" s="36"/>
      <c r="G131" s="488"/>
      <c r="H131" s="36"/>
      <c r="I131" s="488"/>
      <c r="J131" s="36"/>
      <c r="K131" s="493"/>
      <c r="L131" s="36"/>
      <c r="M131" s="493"/>
      <c r="N131" s="38"/>
      <c r="O131" s="496" t="str">
        <f t="shared" si="7"/>
        <v/>
      </c>
      <c r="P131" s="483" t="str">
        <f t="shared" si="8"/>
        <v/>
      </c>
      <c r="Q131" s="499"/>
      <c r="R131" s="483" t="str">
        <f t="shared" si="9"/>
        <v/>
      </c>
      <c r="S131" s="500"/>
      <c r="T131" s="38"/>
      <c r="U131" s="502"/>
      <c r="V131" s="480"/>
      <c r="W131" s="503" t="str">
        <f t="shared" si="10"/>
        <v/>
      </c>
      <c r="X131" s="504"/>
      <c r="Y131" s="493"/>
      <c r="Z131" s="505"/>
      <c r="AA131" s="496" t="str">
        <f t="shared" si="11"/>
        <v/>
      </c>
      <c r="AB131" s="506"/>
      <c r="AC131" s="496" t="str">
        <f t="shared" si="12"/>
        <v/>
      </c>
      <c r="AD131" s="507" t="str">
        <f t="shared" si="13"/>
        <v/>
      </c>
      <c r="AE131" s="508"/>
      <c r="AF131" s="509"/>
      <c r="AG131" s="507"/>
    </row>
    <row r="132" spans="1:33" ht="22.5" customHeight="1" x14ac:dyDescent="0.3">
      <c r="A132" s="37">
        <v>120</v>
      </c>
      <c r="B132" s="36"/>
      <c r="C132" s="487"/>
      <c r="D132" s="36"/>
      <c r="E132" s="487"/>
      <c r="F132" s="36"/>
      <c r="G132" s="488"/>
      <c r="H132" s="36"/>
      <c r="I132" s="488"/>
      <c r="J132" s="36"/>
      <c r="K132" s="493"/>
      <c r="L132" s="36"/>
      <c r="M132" s="493"/>
      <c r="N132" s="38"/>
      <c r="O132" s="496" t="str">
        <f t="shared" si="7"/>
        <v/>
      </c>
      <c r="P132" s="483" t="str">
        <f t="shared" si="8"/>
        <v/>
      </c>
      <c r="Q132" s="499"/>
      <c r="R132" s="483" t="str">
        <f t="shared" si="9"/>
        <v/>
      </c>
      <c r="S132" s="500"/>
      <c r="T132" s="38"/>
      <c r="U132" s="502"/>
      <c r="V132" s="480"/>
      <c r="W132" s="503" t="str">
        <f t="shared" si="10"/>
        <v/>
      </c>
      <c r="X132" s="504"/>
      <c r="Y132" s="493"/>
      <c r="Z132" s="505"/>
      <c r="AA132" s="496" t="str">
        <f t="shared" si="11"/>
        <v/>
      </c>
      <c r="AB132" s="506"/>
      <c r="AC132" s="496" t="str">
        <f t="shared" si="12"/>
        <v/>
      </c>
      <c r="AD132" s="507" t="str">
        <f t="shared" si="13"/>
        <v/>
      </c>
      <c r="AE132" s="508"/>
      <c r="AF132" s="509"/>
      <c r="AG132" s="507"/>
    </row>
    <row r="133" spans="1:33" ht="22.5" customHeight="1" x14ac:dyDescent="0.3">
      <c r="A133" s="37">
        <v>121</v>
      </c>
      <c r="B133" s="36"/>
      <c r="C133" s="487"/>
      <c r="D133" s="36"/>
      <c r="E133" s="487"/>
      <c r="F133" s="36"/>
      <c r="G133" s="488"/>
      <c r="H133" s="36"/>
      <c r="I133" s="488"/>
      <c r="J133" s="36"/>
      <c r="K133" s="493"/>
      <c r="L133" s="36"/>
      <c r="M133" s="493"/>
      <c r="N133" s="38"/>
      <c r="O133" s="496" t="str">
        <f t="shared" si="7"/>
        <v/>
      </c>
      <c r="P133" s="483" t="str">
        <f t="shared" si="8"/>
        <v/>
      </c>
      <c r="Q133" s="499"/>
      <c r="R133" s="483" t="str">
        <f t="shared" si="9"/>
        <v/>
      </c>
      <c r="S133" s="500"/>
      <c r="T133" s="38"/>
      <c r="U133" s="502"/>
      <c r="V133" s="480"/>
      <c r="W133" s="503" t="str">
        <f t="shared" si="10"/>
        <v/>
      </c>
      <c r="X133" s="504"/>
      <c r="Y133" s="493"/>
      <c r="Z133" s="505"/>
      <c r="AA133" s="496" t="str">
        <f t="shared" si="11"/>
        <v/>
      </c>
      <c r="AB133" s="506"/>
      <c r="AC133" s="496" t="str">
        <f t="shared" si="12"/>
        <v/>
      </c>
      <c r="AD133" s="507" t="str">
        <f t="shared" si="13"/>
        <v/>
      </c>
      <c r="AE133" s="508"/>
      <c r="AF133" s="509"/>
      <c r="AG133" s="507"/>
    </row>
    <row r="134" spans="1:33" ht="22.5" customHeight="1" x14ac:dyDescent="0.3">
      <c r="A134" s="37">
        <v>122</v>
      </c>
      <c r="B134" s="36"/>
      <c r="C134" s="487"/>
      <c r="D134" s="36"/>
      <c r="E134" s="487"/>
      <c r="F134" s="36"/>
      <c r="G134" s="488"/>
      <c r="H134" s="36"/>
      <c r="I134" s="488"/>
      <c r="J134" s="36"/>
      <c r="K134" s="493"/>
      <c r="L134" s="36"/>
      <c r="M134" s="493"/>
      <c r="N134" s="38"/>
      <c r="O134" s="496" t="str">
        <f t="shared" si="7"/>
        <v/>
      </c>
      <c r="P134" s="483" t="str">
        <f t="shared" si="8"/>
        <v/>
      </c>
      <c r="Q134" s="499"/>
      <c r="R134" s="483" t="str">
        <f t="shared" si="9"/>
        <v/>
      </c>
      <c r="S134" s="500"/>
      <c r="T134" s="38"/>
      <c r="U134" s="502"/>
      <c r="V134" s="480"/>
      <c r="W134" s="503" t="str">
        <f t="shared" si="10"/>
        <v/>
      </c>
      <c r="X134" s="504"/>
      <c r="Y134" s="493"/>
      <c r="Z134" s="505"/>
      <c r="AA134" s="496" t="str">
        <f t="shared" si="11"/>
        <v/>
      </c>
      <c r="AB134" s="506"/>
      <c r="AC134" s="496" t="str">
        <f t="shared" si="12"/>
        <v/>
      </c>
      <c r="AD134" s="507" t="str">
        <f t="shared" si="13"/>
        <v/>
      </c>
      <c r="AE134" s="508"/>
      <c r="AF134" s="509"/>
      <c r="AG134" s="507"/>
    </row>
    <row r="135" spans="1:33" ht="22.5" customHeight="1" x14ac:dyDescent="0.3">
      <c r="A135" s="37">
        <v>123</v>
      </c>
      <c r="B135" s="36"/>
      <c r="C135" s="487"/>
      <c r="D135" s="36"/>
      <c r="E135" s="487"/>
      <c r="F135" s="36"/>
      <c r="G135" s="488"/>
      <c r="H135" s="36"/>
      <c r="I135" s="488"/>
      <c r="J135" s="36"/>
      <c r="K135" s="493"/>
      <c r="L135" s="36"/>
      <c r="M135" s="493"/>
      <c r="N135" s="38"/>
      <c r="O135" s="496" t="str">
        <f t="shared" si="7"/>
        <v/>
      </c>
      <c r="P135" s="483" t="str">
        <f t="shared" si="8"/>
        <v/>
      </c>
      <c r="Q135" s="499"/>
      <c r="R135" s="483" t="str">
        <f t="shared" si="9"/>
        <v/>
      </c>
      <c r="S135" s="500"/>
      <c r="T135" s="38"/>
      <c r="U135" s="502"/>
      <c r="V135" s="480"/>
      <c r="W135" s="503" t="str">
        <f t="shared" si="10"/>
        <v/>
      </c>
      <c r="X135" s="504"/>
      <c r="Y135" s="493"/>
      <c r="Z135" s="505"/>
      <c r="AA135" s="496" t="str">
        <f t="shared" si="11"/>
        <v/>
      </c>
      <c r="AB135" s="506"/>
      <c r="AC135" s="496" t="str">
        <f t="shared" si="12"/>
        <v/>
      </c>
      <c r="AD135" s="507" t="str">
        <f t="shared" si="13"/>
        <v/>
      </c>
      <c r="AE135" s="508"/>
      <c r="AF135" s="509"/>
      <c r="AG135" s="507"/>
    </row>
    <row r="136" spans="1:33" ht="22.5" customHeight="1" x14ac:dyDescent="0.3">
      <c r="A136" s="37">
        <v>124</v>
      </c>
      <c r="B136" s="36"/>
      <c r="C136" s="487"/>
      <c r="D136" s="36"/>
      <c r="E136" s="487"/>
      <c r="F136" s="36"/>
      <c r="G136" s="488"/>
      <c r="H136" s="36"/>
      <c r="I136" s="488"/>
      <c r="J136" s="36"/>
      <c r="K136" s="493"/>
      <c r="L136" s="36"/>
      <c r="M136" s="493"/>
      <c r="N136" s="38"/>
      <c r="O136" s="496" t="str">
        <f t="shared" si="7"/>
        <v/>
      </c>
      <c r="P136" s="483" t="str">
        <f t="shared" si="8"/>
        <v/>
      </c>
      <c r="Q136" s="499"/>
      <c r="R136" s="483" t="str">
        <f t="shared" si="9"/>
        <v/>
      </c>
      <c r="S136" s="500"/>
      <c r="T136" s="38"/>
      <c r="U136" s="502"/>
      <c r="V136" s="480"/>
      <c r="W136" s="503" t="str">
        <f t="shared" si="10"/>
        <v/>
      </c>
      <c r="X136" s="504"/>
      <c r="Y136" s="493"/>
      <c r="Z136" s="505"/>
      <c r="AA136" s="496" t="str">
        <f t="shared" si="11"/>
        <v/>
      </c>
      <c r="AB136" s="506"/>
      <c r="AC136" s="496" t="str">
        <f t="shared" si="12"/>
        <v/>
      </c>
      <c r="AD136" s="507" t="str">
        <f t="shared" si="13"/>
        <v/>
      </c>
      <c r="AE136" s="508"/>
      <c r="AF136" s="509"/>
      <c r="AG136" s="507"/>
    </row>
    <row r="137" spans="1:33" ht="22.5" customHeight="1" x14ac:dyDescent="0.3">
      <c r="A137" s="37">
        <v>125</v>
      </c>
      <c r="B137" s="36"/>
      <c r="C137" s="487"/>
      <c r="D137" s="36"/>
      <c r="E137" s="487"/>
      <c r="F137" s="36"/>
      <c r="G137" s="488"/>
      <c r="H137" s="36"/>
      <c r="I137" s="488"/>
      <c r="J137" s="36"/>
      <c r="K137" s="493"/>
      <c r="L137" s="36"/>
      <c r="M137" s="493"/>
      <c r="N137" s="38"/>
      <c r="O137" s="496" t="str">
        <f t="shared" si="7"/>
        <v/>
      </c>
      <c r="P137" s="483" t="str">
        <f t="shared" si="8"/>
        <v/>
      </c>
      <c r="Q137" s="499"/>
      <c r="R137" s="483" t="str">
        <f t="shared" si="9"/>
        <v/>
      </c>
      <c r="S137" s="500"/>
      <c r="T137" s="38"/>
      <c r="U137" s="502"/>
      <c r="V137" s="480"/>
      <c r="W137" s="503" t="str">
        <f t="shared" si="10"/>
        <v/>
      </c>
      <c r="X137" s="504"/>
      <c r="Y137" s="493"/>
      <c r="Z137" s="505"/>
      <c r="AA137" s="496" t="str">
        <f t="shared" si="11"/>
        <v/>
      </c>
      <c r="AB137" s="506"/>
      <c r="AC137" s="496" t="str">
        <f t="shared" si="12"/>
        <v/>
      </c>
      <c r="AD137" s="507" t="str">
        <f t="shared" si="13"/>
        <v/>
      </c>
      <c r="AE137" s="508"/>
      <c r="AF137" s="509"/>
      <c r="AG137" s="507"/>
    </row>
    <row r="138" spans="1:33" ht="22.5" customHeight="1" x14ac:dyDescent="0.3">
      <c r="A138" s="37">
        <v>126</v>
      </c>
      <c r="B138" s="36"/>
      <c r="C138" s="487"/>
      <c r="D138" s="36"/>
      <c r="E138" s="487"/>
      <c r="F138" s="36"/>
      <c r="G138" s="488"/>
      <c r="H138" s="36"/>
      <c r="I138" s="488"/>
      <c r="J138" s="36"/>
      <c r="K138" s="493"/>
      <c r="L138" s="36"/>
      <c r="M138" s="493"/>
      <c r="N138" s="38"/>
      <c r="O138" s="496" t="str">
        <f t="shared" si="7"/>
        <v/>
      </c>
      <c r="P138" s="483" t="str">
        <f t="shared" si="8"/>
        <v/>
      </c>
      <c r="Q138" s="499"/>
      <c r="R138" s="483" t="str">
        <f t="shared" si="9"/>
        <v/>
      </c>
      <c r="S138" s="500"/>
      <c r="T138" s="38"/>
      <c r="U138" s="502"/>
      <c r="V138" s="480"/>
      <c r="W138" s="503" t="str">
        <f t="shared" si="10"/>
        <v/>
      </c>
      <c r="X138" s="504"/>
      <c r="Y138" s="493"/>
      <c r="Z138" s="505"/>
      <c r="AA138" s="496" t="str">
        <f t="shared" si="11"/>
        <v/>
      </c>
      <c r="AB138" s="506"/>
      <c r="AC138" s="496" t="str">
        <f t="shared" si="12"/>
        <v/>
      </c>
      <c r="AD138" s="507" t="str">
        <f t="shared" si="13"/>
        <v/>
      </c>
      <c r="AE138" s="508"/>
      <c r="AF138" s="509"/>
      <c r="AG138" s="507"/>
    </row>
    <row r="139" spans="1:33" ht="22.5" customHeight="1" x14ac:dyDescent="0.3">
      <c r="A139" s="37">
        <v>127</v>
      </c>
      <c r="B139" s="36"/>
      <c r="C139" s="487"/>
      <c r="D139" s="36"/>
      <c r="E139" s="487"/>
      <c r="F139" s="36"/>
      <c r="G139" s="488"/>
      <c r="H139" s="36"/>
      <c r="I139" s="488"/>
      <c r="J139" s="36"/>
      <c r="K139" s="493"/>
      <c r="L139" s="36"/>
      <c r="M139" s="493"/>
      <c r="N139" s="38"/>
      <c r="O139" s="496" t="str">
        <f t="shared" si="7"/>
        <v/>
      </c>
      <c r="P139" s="483" t="str">
        <f t="shared" si="8"/>
        <v/>
      </c>
      <c r="Q139" s="499"/>
      <c r="R139" s="483" t="str">
        <f t="shared" si="9"/>
        <v/>
      </c>
      <c r="S139" s="500"/>
      <c r="T139" s="38"/>
      <c r="U139" s="502"/>
      <c r="V139" s="480"/>
      <c r="W139" s="503" t="str">
        <f t="shared" si="10"/>
        <v/>
      </c>
      <c r="X139" s="504"/>
      <c r="Y139" s="493"/>
      <c r="Z139" s="505"/>
      <c r="AA139" s="496" t="str">
        <f t="shared" si="11"/>
        <v/>
      </c>
      <c r="AB139" s="506"/>
      <c r="AC139" s="496" t="str">
        <f t="shared" si="12"/>
        <v/>
      </c>
      <c r="AD139" s="507" t="str">
        <f t="shared" si="13"/>
        <v/>
      </c>
      <c r="AE139" s="508"/>
      <c r="AF139" s="509"/>
      <c r="AG139" s="507"/>
    </row>
    <row r="140" spans="1:33" ht="22.5" customHeight="1" x14ac:dyDescent="0.3">
      <c r="A140" s="37">
        <v>128</v>
      </c>
      <c r="B140" s="36"/>
      <c r="C140" s="487"/>
      <c r="D140" s="36"/>
      <c r="E140" s="487"/>
      <c r="F140" s="36"/>
      <c r="G140" s="488"/>
      <c r="H140" s="36"/>
      <c r="I140" s="488"/>
      <c r="J140" s="36"/>
      <c r="K140" s="493"/>
      <c r="L140" s="36"/>
      <c r="M140" s="493"/>
      <c r="N140" s="38"/>
      <c r="O140" s="496" t="str">
        <f t="shared" si="7"/>
        <v/>
      </c>
      <c r="P140" s="483" t="str">
        <f t="shared" si="8"/>
        <v/>
      </c>
      <c r="Q140" s="499"/>
      <c r="R140" s="483" t="str">
        <f t="shared" si="9"/>
        <v/>
      </c>
      <c r="S140" s="500"/>
      <c r="T140" s="38"/>
      <c r="U140" s="502"/>
      <c r="V140" s="480"/>
      <c r="W140" s="503" t="str">
        <f t="shared" si="10"/>
        <v/>
      </c>
      <c r="X140" s="504"/>
      <c r="Y140" s="493"/>
      <c r="Z140" s="505"/>
      <c r="AA140" s="496" t="str">
        <f t="shared" si="11"/>
        <v/>
      </c>
      <c r="AB140" s="506"/>
      <c r="AC140" s="496" t="str">
        <f t="shared" si="12"/>
        <v/>
      </c>
      <c r="AD140" s="507" t="str">
        <f t="shared" si="13"/>
        <v/>
      </c>
      <c r="AE140" s="508"/>
      <c r="AF140" s="509"/>
      <c r="AG140" s="507"/>
    </row>
    <row r="141" spans="1:33" ht="22.5" customHeight="1" x14ac:dyDescent="0.3">
      <c r="A141" s="37">
        <v>129</v>
      </c>
      <c r="B141" s="36"/>
      <c r="C141" s="487"/>
      <c r="D141" s="36"/>
      <c r="E141" s="487"/>
      <c r="F141" s="36"/>
      <c r="G141" s="488"/>
      <c r="H141" s="36"/>
      <c r="I141" s="488"/>
      <c r="J141" s="36"/>
      <c r="K141" s="493"/>
      <c r="L141" s="36"/>
      <c r="M141" s="493"/>
      <c r="N141" s="38"/>
      <c r="O141" s="496" t="str">
        <f t="shared" ref="O141:O204" si="14">IF(TypeOrg ="Coopérative",$K141-$M141,"")</f>
        <v/>
      </c>
      <c r="P141" s="483" t="str">
        <f t="shared" ref="P141:P204" si="15">IF(OR(DateDebExo="", DateFinExo="",$Q141=""),"",DATEDIF(DateDebExo,$Q141,"m"))</f>
        <v/>
      </c>
      <c r="Q141" s="499"/>
      <c r="R141" s="483" t="str">
        <f t="shared" ref="R141:R204" si="16">IF(OR(DateDebExo="", DateFinExo="",$Q141=""),"",DATEDIF(DATE(YEAR($Q141),MONTH($Q141),DAY($Q141))-1,DateFinExo,"m"))</f>
        <v/>
      </c>
      <c r="S141" s="500"/>
      <c r="T141" s="38"/>
      <c r="U141" s="502"/>
      <c r="V141" s="480"/>
      <c r="W141" s="503" t="str">
        <f t="shared" ref="W141:W204" si="17">IF($K141="","",IF(AND($S141&lt;&gt;"",$U141&lt;&gt;""),"Faites un seul choix",IF($S141&lt;&gt;"",ROUND($K141+$S141,0),IF($U141&lt;&gt;"",ROUND($K141*(1+$U141),0),$K141))))</f>
        <v/>
      </c>
      <c r="X141" s="504"/>
      <c r="Y141" s="493"/>
      <c r="Z141" s="505"/>
      <c r="AA141" s="496" t="str">
        <f t="shared" ref="AA141:AA204" si="18">IF($K141="","",IF(AND($S141&lt;&gt;"",$U141&lt;&gt;""),"",IF(TypeOrg ="Coopérative",$W141-$Y141,"")))</f>
        <v/>
      </c>
      <c r="AB141" s="506"/>
      <c r="AC141" s="496" t="str">
        <f t="shared" ref="AC141:AC204" si="19">IF($K141="","",IF(AND($S141&lt;&gt;"",$U141&lt;&gt;""),"",IF(TypeOrg="Coopérative",$AA141-$O141,IF(TypeOrg="OBNL",$W141-$K141,""))))</f>
        <v/>
      </c>
      <c r="AD141" s="507" t="str">
        <f t="shared" ref="AD141:AD204" si="20">IF(AND($S141&lt;&gt;"",$U141&lt;&gt;""),"",IF(ISBLANK($K141),"",IF(TypeOrg="Coopérative",($AA141-$O141)/$O141,IF(TypeOrg="OBNL",($W141-$K141)/$K141,""))))</f>
        <v/>
      </c>
      <c r="AE141" s="508"/>
      <c r="AF141" s="509"/>
      <c r="AG141" s="507"/>
    </row>
    <row r="142" spans="1:33" ht="22.5" customHeight="1" x14ac:dyDescent="0.3">
      <c r="A142" s="37">
        <v>130</v>
      </c>
      <c r="B142" s="36"/>
      <c r="C142" s="487"/>
      <c r="D142" s="36"/>
      <c r="E142" s="487"/>
      <c r="F142" s="36"/>
      <c r="G142" s="488"/>
      <c r="H142" s="36"/>
      <c r="I142" s="488"/>
      <c r="J142" s="36"/>
      <c r="K142" s="493"/>
      <c r="L142" s="36"/>
      <c r="M142" s="493"/>
      <c r="N142" s="38"/>
      <c r="O142" s="496" t="str">
        <f t="shared" si="14"/>
        <v/>
      </c>
      <c r="P142" s="483" t="str">
        <f t="shared" si="15"/>
        <v/>
      </c>
      <c r="Q142" s="499"/>
      <c r="R142" s="483" t="str">
        <f t="shared" si="16"/>
        <v/>
      </c>
      <c r="S142" s="500"/>
      <c r="T142" s="38"/>
      <c r="U142" s="502"/>
      <c r="V142" s="480"/>
      <c r="W142" s="503" t="str">
        <f t="shared" si="17"/>
        <v/>
      </c>
      <c r="X142" s="504"/>
      <c r="Y142" s="493"/>
      <c r="Z142" s="505"/>
      <c r="AA142" s="496" t="str">
        <f t="shared" si="18"/>
        <v/>
      </c>
      <c r="AB142" s="506"/>
      <c r="AC142" s="496" t="str">
        <f t="shared" si="19"/>
        <v/>
      </c>
      <c r="AD142" s="507" t="str">
        <f t="shared" si="20"/>
        <v/>
      </c>
      <c r="AE142" s="508"/>
      <c r="AF142" s="509"/>
      <c r="AG142" s="507"/>
    </row>
    <row r="143" spans="1:33" ht="22.5" customHeight="1" x14ac:dyDescent="0.3">
      <c r="A143" s="37">
        <v>131</v>
      </c>
      <c r="B143" s="36"/>
      <c r="C143" s="487"/>
      <c r="D143" s="36"/>
      <c r="E143" s="487"/>
      <c r="F143" s="36"/>
      <c r="G143" s="488"/>
      <c r="H143" s="36"/>
      <c r="I143" s="488"/>
      <c r="J143" s="36"/>
      <c r="K143" s="493"/>
      <c r="L143" s="36"/>
      <c r="M143" s="493"/>
      <c r="N143" s="38"/>
      <c r="O143" s="496" t="str">
        <f t="shared" si="14"/>
        <v/>
      </c>
      <c r="P143" s="483" t="str">
        <f t="shared" si="15"/>
        <v/>
      </c>
      <c r="Q143" s="499"/>
      <c r="R143" s="483" t="str">
        <f t="shared" si="16"/>
        <v/>
      </c>
      <c r="S143" s="500"/>
      <c r="T143" s="38"/>
      <c r="U143" s="502"/>
      <c r="V143" s="480"/>
      <c r="W143" s="503" t="str">
        <f t="shared" si="17"/>
        <v/>
      </c>
      <c r="X143" s="504"/>
      <c r="Y143" s="493"/>
      <c r="Z143" s="505"/>
      <c r="AA143" s="496" t="str">
        <f t="shared" si="18"/>
        <v/>
      </c>
      <c r="AB143" s="506"/>
      <c r="AC143" s="496" t="str">
        <f t="shared" si="19"/>
        <v/>
      </c>
      <c r="AD143" s="507" t="str">
        <f t="shared" si="20"/>
        <v/>
      </c>
      <c r="AE143" s="508"/>
      <c r="AF143" s="509"/>
      <c r="AG143" s="507"/>
    </row>
    <row r="144" spans="1:33" ht="22.5" customHeight="1" x14ac:dyDescent="0.3">
      <c r="A144" s="37">
        <v>132</v>
      </c>
      <c r="B144" s="36"/>
      <c r="C144" s="487"/>
      <c r="D144" s="36"/>
      <c r="E144" s="487"/>
      <c r="F144" s="36"/>
      <c r="G144" s="488"/>
      <c r="H144" s="36"/>
      <c r="I144" s="488"/>
      <c r="J144" s="36"/>
      <c r="K144" s="493"/>
      <c r="L144" s="36"/>
      <c r="M144" s="493"/>
      <c r="N144" s="38"/>
      <c r="O144" s="496" t="str">
        <f t="shared" si="14"/>
        <v/>
      </c>
      <c r="P144" s="483" t="str">
        <f t="shared" si="15"/>
        <v/>
      </c>
      <c r="Q144" s="499"/>
      <c r="R144" s="483" t="str">
        <f t="shared" si="16"/>
        <v/>
      </c>
      <c r="S144" s="500"/>
      <c r="T144" s="38"/>
      <c r="U144" s="502"/>
      <c r="V144" s="480"/>
      <c r="W144" s="503" t="str">
        <f t="shared" si="17"/>
        <v/>
      </c>
      <c r="X144" s="504"/>
      <c r="Y144" s="493"/>
      <c r="Z144" s="505"/>
      <c r="AA144" s="496" t="str">
        <f t="shared" si="18"/>
        <v/>
      </c>
      <c r="AB144" s="506"/>
      <c r="AC144" s="496" t="str">
        <f t="shared" si="19"/>
        <v/>
      </c>
      <c r="AD144" s="507" t="str">
        <f t="shared" si="20"/>
        <v/>
      </c>
      <c r="AE144" s="508"/>
      <c r="AF144" s="509"/>
      <c r="AG144" s="507"/>
    </row>
    <row r="145" spans="1:33" ht="22.5" customHeight="1" x14ac:dyDescent="0.3">
      <c r="A145" s="37">
        <v>133</v>
      </c>
      <c r="B145" s="36"/>
      <c r="C145" s="487"/>
      <c r="D145" s="36"/>
      <c r="E145" s="487"/>
      <c r="F145" s="36"/>
      <c r="G145" s="488"/>
      <c r="H145" s="36"/>
      <c r="I145" s="488"/>
      <c r="J145" s="36"/>
      <c r="K145" s="493"/>
      <c r="L145" s="36"/>
      <c r="M145" s="493"/>
      <c r="N145" s="38"/>
      <c r="O145" s="496" t="str">
        <f t="shared" si="14"/>
        <v/>
      </c>
      <c r="P145" s="483" t="str">
        <f t="shared" si="15"/>
        <v/>
      </c>
      <c r="Q145" s="499"/>
      <c r="R145" s="483" t="str">
        <f t="shared" si="16"/>
        <v/>
      </c>
      <c r="S145" s="500"/>
      <c r="T145" s="38"/>
      <c r="U145" s="502"/>
      <c r="V145" s="480"/>
      <c r="W145" s="503" t="str">
        <f t="shared" si="17"/>
        <v/>
      </c>
      <c r="X145" s="504"/>
      <c r="Y145" s="493"/>
      <c r="Z145" s="505"/>
      <c r="AA145" s="496" t="str">
        <f t="shared" si="18"/>
        <v/>
      </c>
      <c r="AB145" s="506"/>
      <c r="AC145" s="496" t="str">
        <f t="shared" si="19"/>
        <v/>
      </c>
      <c r="AD145" s="507" t="str">
        <f t="shared" si="20"/>
        <v/>
      </c>
      <c r="AE145" s="508"/>
      <c r="AF145" s="509"/>
      <c r="AG145" s="507"/>
    </row>
    <row r="146" spans="1:33" ht="22.5" customHeight="1" x14ac:dyDescent="0.3">
      <c r="A146" s="37">
        <v>134</v>
      </c>
      <c r="B146" s="36"/>
      <c r="C146" s="487"/>
      <c r="D146" s="36"/>
      <c r="E146" s="487"/>
      <c r="F146" s="36"/>
      <c r="G146" s="488"/>
      <c r="H146" s="36"/>
      <c r="I146" s="488"/>
      <c r="J146" s="36"/>
      <c r="K146" s="493"/>
      <c r="L146" s="36"/>
      <c r="M146" s="493"/>
      <c r="N146" s="38"/>
      <c r="O146" s="496" t="str">
        <f t="shared" si="14"/>
        <v/>
      </c>
      <c r="P146" s="483" t="str">
        <f t="shared" si="15"/>
        <v/>
      </c>
      <c r="Q146" s="499"/>
      <c r="R146" s="483" t="str">
        <f t="shared" si="16"/>
        <v/>
      </c>
      <c r="S146" s="500"/>
      <c r="T146" s="38"/>
      <c r="U146" s="502"/>
      <c r="V146" s="480"/>
      <c r="W146" s="503" t="str">
        <f t="shared" si="17"/>
        <v/>
      </c>
      <c r="X146" s="504"/>
      <c r="Y146" s="493"/>
      <c r="Z146" s="505"/>
      <c r="AA146" s="496" t="str">
        <f t="shared" si="18"/>
        <v/>
      </c>
      <c r="AB146" s="506"/>
      <c r="AC146" s="496" t="str">
        <f t="shared" si="19"/>
        <v/>
      </c>
      <c r="AD146" s="507" t="str">
        <f t="shared" si="20"/>
        <v/>
      </c>
      <c r="AE146" s="508"/>
      <c r="AF146" s="509"/>
      <c r="AG146" s="507"/>
    </row>
    <row r="147" spans="1:33" ht="22.5" customHeight="1" x14ac:dyDescent="0.3">
      <c r="A147" s="37">
        <v>135</v>
      </c>
      <c r="B147" s="36"/>
      <c r="C147" s="487"/>
      <c r="D147" s="36"/>
      <c r="E147" s="487"/>
      <c r="F147" s="36"/>
      <c r="G147" s="488"/>
      <c r="H147" s="36"/>
      <c r="I147" s="488"/>
      <c r="J147" s="36"/>
      <c r="K147" s="493"/>
      <c r="L147" s="36"/>
      <c r="M147" s="493"/>
      <c r="N147" s="38"/>
      <c r="O147" s="496" t="str">
        <f t="shared" si="14"/>
        <v/>
      </c>
      <c r="P147" s="483" t="str">
        <f t="shared" si="15"/>
        <v/>
      </c>
      <c r="Q147" s="499"/>
      <c r="R147" s="483" t="str">
        <f t="shared" si="16"/>
        <v/>
      </c>
      <c r="S147" s="500"/>
      <c r="T147" s="38"/>
      <c r="U147" s="502"/>
      <c r="V147" s="480"/>
      <c r="W147" s="503" t="str">
        <f t="shared" si="17"/>
        <v/>
      </c>
      <c r="X147" s="504"/>
      <c r="Y147" s="493"/>
      <c r="Z147" s="505"/>
      <c r="AA147" s="496" t="str">
        <f t="shared" si="18"/>
        <v/>
      </c>
      <c r="AB147" s="506"/>
      <c r="AC147" s="496" t="str">
        <f t="shared" si="19"/>
        <v/>
      </c>
      <c r="AD147" s="507" t="str">
        <f t="shared" si="20"/>
        <v/>
      </c>
      <c r="AE147" s="508"/>
      <c r="AF147" s="509"/>
      <c r="AG147" s="507"/>
    </row>
    <row r="148" spans="1:33" ht="22.5" customHeight="1" x14ac:dyDescent="0.3">
      <c r="A148" s="37">
        <v>136</v>
      </c>
      <c r="B148" s="36"/>
      <c r="C148" s="487"/>
      <c r="D148" s="36"/>
      <c r="E148" s="487"/>
      <c r="F148" s="36"/>
      <c r="G148" s="488"/>
      <c r="H148" s="36"/>
      <c r="I148" s="488"/>
      <c r="J148" s="36"/>
      <c r="K148" s="493"/>
      <c r="L148" s="36"/>
      <c r="M148" s="493"/>
      <c r="N148" s="38"/>
      <c r="O148" s="496" t="str">
        <f t="shared" si="14"/>
        <v/>
      </c>
      <c r="P148" s="483" t="str">
        <f t="shared" si="15"/>
        <v/>
      </c>
      <c r="Q148" s="499"/>
      <c r="R148" s="483" t="str">
        <f t="shared" si="16"/>
        <v/>
      </c>
      <c r="S148" s="500"/>
      <c r="T148" s="38"/>
      <c r="U148" s="502"/>
      <c r="V148" s="480"/>
      <c r="W148" s="503" t="str">
        <f t="shared" si="17"/>
        <v/>
      </c>
      <c r="X148" s="504"/>
      <c r="Y148" s="493"/>
      <c r="Z148" s="505"/>
      <c r="AA148" s="496" t="str">
        <f t="shared" si="18"/>
        <v/>
      </c>
      <c r="AB148" s="506"/>
      <c r="AC148" s="496" t="str">
        <f t="shared" si="19"/>
        <v/>
      </c>
      <c r="AD148" s="507" t="str">
        <f t="shared" si="20"/>
        <v/>
      </c>
      <c r="AE148" s="508"/>
      <c r="AF148" s="509"/>
      <c r="AG148" s="507"/>
    </row>
    <row r="149" spans="1:33" ht="22.5" customHeight="1" x14ac:dyDescent="0.3">
      <c r="A149" s="37">
        <v>137</v>
      </c>
      <c r="B149" s="36"/>
      <c r="C149" s="487"/>
      <c r="D149" s="36"/>
      <c r="E149" s="487"/>
      <c r="F149" s="36"/>
      <c r="G149" s="488"/>
      <c r="H149" s="36"/>
      <c r="I149" s="488"/>
      <c r="J149" s="36"/>
      <c r="K149" s="493"/>
      <c r="L149" s="36"/>
      <c r="M149" s="493"/>
      <c r="N149" s="38"/>
      <c r="O149" s="496" t="str">
        <f t="shared" si="14"/>
        <v/>
      </c>
      <c r="P149" s="483" t="str">
        <f t="shared" si="15"/>
        <v/>
      </c>
      <c r="Q149" s="499"/>
      <c r="R149" s="483" t="str">
        <f t="shared" si="16"/>
        <v/>
      </c>
      <c r="S149" s="500"/>
      <c r="T149" s="38"/>
      <c r="U149" s="502"/>
      <c r="V149" s="480"/>
      <c r="W149" s="503" t="str">
        <f t="shared" si="17"/>
        <v/>
      </c>
      <c r="X149" s="504"/>
      <c r="Y149" s="493"/>
      <c r="Z149" s="505"/>
      <c r="AA149" s="496" t="str">
        <f t="shared" si="18"/>
        <v/>
      </c>
      <c r="AB149" s="506"/>
      <c r="AC149" s="496" t="str">
        <f t="shared" si="19"/>
        <v/>
      </c>
      <c r="AD149" s="507" t="str">
        <f t="shared" si="20"/>
        <v/>
      </c>
      <c r="AE149" s="508"/>
      <c r="AF149" s="509"/>
      <c r="AG149" s="507"/>
    </row>
    <row r="150" spans="1:33" ht="22.5" customHeight="1" x14ac:dyDescent="0.3">
      <c r="A150" s="37">
        <v>138</v>
      </c>
      <c r="B150" s="36"/>
      <c r="C150" s="487"/>
      <c r="D150" s="36"/>
      <c r="E150" s="487"/>
      <c r="F150" s="36"/>
      <c r="G150" s="488"/>
      <c r="H150" s="36"/>
      <c r="I150" s="488"/>
      <c r="J150" s="36"/>
      <c r="K150" s="493"/>
      <c r="L150" s="36"/>
      <c r="M150" s="493"/>
      <c r="N150" s="38"/>
      <c r="O150" s="496" t="str">
        <f t="shared" si="14"/>
        <v/>
      </c>
      <c r="P150" s="483" t="str">
        <f t="shared" si="15"/>
        <v/>
      </c>
      <c r="Q150" s="499"/>
      <c r="R150" s="483" t="str">
        <f t="shared" si="16"/>
        <v/>
      </c>
      <c r="S150" s="500"/>
      <c r="T150" s="38"/>
      <c r="U150" s="502"/>
      <c r="V150" s="480"/>
      <c r="W150" s="503" t="str">
        <f t="shared" si="17"/>
        <v/>
      </c>
      <c r="X150" s="504"/>
      <c r="Y150" s="493"/>
      <c r="Z150" s="505"/>
      <c r="AA150" s="496" t="str">
        <f t="shared" si="18"/>
        <v/>
      </c>
      <c r="AB150" s="506"/>
      <c r="AC150" s="496" t="str">
        <f t="shared" si="19"/>
        <v/>
      </c>
      <c r="AD150" s="507" t="str">
        <f t="shared" si="20"/>
        <v/>
      </c>
      <c r="AE150" s="508"/>
      <c r="AF150" s="509"/>
      <c r="AG150" s="507"/>
    </row>
    <row r="151" spans="1:33" ht="22.5" customHeight="1" x14ac:dyDescent="0.3">
      <c r="A151" s="37">
        <v>139</v>
      </c>
      <c r="B151" s="36"/>
      <c r="C151" s="487"/>
      <c r="D151" s="36"/>
      <c r="E151" s="487"/>
      <c r="F151" s="36"/>
      <c r="G151" s="488"/>
      <c r="H151" s="36"/>
      <c r="I151" s="488"/>
      <c r="J151" s="36"/>
      <c r="K151" s="493"/>
      <c r="L151" s="36"/>
      <c r="M151" s="493"/>
      <c r="N151" s="38"/>
      <c r="O151" s="496" t="str">
        <f t="shared" si="14"/>
        <v/>
      </c>
      <c r="P151" s="483" t="str">
        <f t="shared" si="15"/>
        <v/>
      </c>
      <c r="Q151" s="499"/>
      <c r="R151" s="483" t="str">
        <f t="shared" si="16"/>
        <v/>
      </c>
      <c r="S151" s="500"/>
      <c r="T151" s="38"/>
      <c r="U151" s="502"/>
      <c r="V151" s="480"/>
      <c r="W151" s="503" t="str">
        <f t="shared" si="17"/>
        <v/>
      </c>
      <c r="X151" s="504"/>
      <c r="Y151" s="493"/>
      <c r="Z151" s="505"/>
      <c r="AA151" s="496" t="str">
        <f t="shared" si="18"/>
        <v/>
      </c>
      <c r="AB151" s="506"/>
      <c r="AC151" s="496" t="str">
        <f t="shared" si="19"/>
        <v/>
      </c>
      <c r="AD151" s="507" t="str">
        <f t="shared" si="20"/>
        <v/>
      </c>
      <c r="AE151" s="508"/>
      <c r="AF151" s="509"/>
      <c r="AG151" s="507"/>
    </row>
    <row r="152" spans="1:33" ht="22.5" customHeight="1" x14ac:dyDescent="0.3">
      <c r="A152" s="37">
        <v>140</v>
      </c>
      <c r="B152" s="36"/>
      <c r="C152" s="487"/>
      <c r="D152" s="36"/>
      <c r="E152" s="487"/>
      <c r="F152" s="36"/>
      <c r="G152" s="488"/>
      <c r="H152" s="36"/>
      <c r="I152" s="488"/>
      <c r="J152" s="36"/>
      <c r="K152" s="493"/>
      <c r="L152" s="36"/>
      <c r="M152" s="493"/>
      <c r="N152" s="38"/>
      <c r="O152" s="496" t="str">
        <f t="shared" si="14"/>
        <v/>
      </c>
      <c r="P152" s="483" t="str">
        <f t="shared" si="15"/>
        <v/>
      </c>
      <c r="Q152" s="499"/>
      <c r="R152" s="483" t="str">
        <f t="shared" si="16"/>
        <v/>
      </c>
      <c r="S152" s="500"/>
      <c r="T152" s="38"/>
      <c r="U152" s="502"/>
      <c r="V152" s="480"/>
      <c r="W152" s="503" t="str">
        <f t="shared" si="17"/>
        <v/>
      </c>
      <c r="X152" s="504"/>
      <c r="Y152" s="493"/>
      <c r="Z152" s="505"/>
      <c r="AA152" s="496" t="str">
        <f t="shared" si="18"/>
        <v/>
      </c>
      <c r="AB152" s="506"/>
      <c r="AC152" s="496" t="str">
        <f t="shared" si="19"/>
        <v/>
      </c>
      <c r="AD152" s="507" t="str">
        <f t="shared" si="20"/>
        <v/>
      </c>
      <c r="AE152" s="508"/>
      <c r="AF152" s="509"/>
      <c r="AG152" s="507"/>
    </row>
    <row r="153" spans="1:33" ht="22.5" customHeight="1" x14ac:dyDescent="0.3">
      <c r="A153" s="37">
        <v>141</v>
      </c>
      <c r="B153" s="36"/>
      <c r="C153" s="487"/>
      <c r="D153" s="36"/>
      <c r="E153" s="487"/>
      <c r="F153" s="36"/>
      <c r="G153" s="488"/>
      <c r="H153" s="36"/>
      <c r="I153" s="488"/>
      <c r="J153" s="36"/>
      <c r="K153" s="493"/>
      <c r="L153" s="36"/>
      <c r="M153" s="493"/>
      <c r="N153" s="38"/>
      <c r="O153" s="496" t="str">
        <f t="shared" si="14"/>
        <v/>
      </c>
      <c r="P153" s="483" t="str">
        <f t="shared" si="15"/>
        <v/>
      </c>
      <c r="Q153" s="499"/>
      <c r="R153" s="483" t="str">
        <f t="shared" si="16"/>
        <v/>
      </c>
      <c r="S153" s="500"/>
      <c r="T153" s="38"/>
      <c r="U153" s="502"/>
      <c r="V153" s="480"/>
      <c r="W153" s="503" t="str">
        <f t="shared" si="17"/>
        <v/>
      </c>
      <c r="X153" s="504"/>
      <c r="Y153" s="493"/>
      <c r="Z153" s="505"/>
      <c r="AA153" s="496" t="str">
        <f t="shared" si="18"/>
        <v/>
      </c>
      <c r="AB153" s="506"/>
      <c r="AC153" s="496" t="str">
        <f t="shared" si="19"/>
        <v/>
      </c>
      <c r="AD153" s="507" t="str">
        <f t="shared" si="20"/>
        <v/>
      </c>
      <c r="AE153" s="508"/>
      <c r="AF153" s="509"/>
      <c r="AG153" s="507"/>
    </row>
    <row r="154" spans="1:33" ht="22.5" customHeight="1" x14ac:dyDescent="0.3">
      <c r="A154" s="37">
        <v>142</v>
      </c>
      <c r="B154" s="36"/>
      <c r="C154" s="487"/>
      <c r="D154" s="36"/>
      <c r="E154" s="487"/>
      <c r="F154" s="36"/>
      <c r="G154" s="488"/>
      <c r="H154" s="36"/>
      <c r="I154" s="488"/>
      <c r="J154" s="36"/>
      <c r="K154" s="493"/>
      <c r="L154" s="36"/>
      <c r="M154" s="493"/>
      <c r="N154" s="38"/>
      <c r="O154" s="496" t="str">
        <f t="shared" si="14"/>
        <v/>
      </c>
      <c r="P154" s="483" t="str">
        <f t="shared" si="15"/>
        <v/>
      </c>
      <c r="Q154" s="499"/>
      <c r="R154" s="483" t="str">
        <f t="shared" si="16"/>
        <v/>
      </c>
      <c r="S154" s="500"/>
      <c r="T154" s="38"/>
      <c r="U154" s="502"/>
      <c r="V154" s="480"/>
      <c r="W154" s="503" t="str">
        <f t="shared" si="17"/>
        <v/>
      </c>
      <c r="X154" s="504"/>
      <c r="Y154" s="493"/>
      <c r="Z154" s="505"/>
      <c r="AA154" s="496" t="str">
        <f t="shared" si="18"/>
        <v/>
      </c>
      <c r="AB154" s="506"/>
      <c r="AC154" s="496" t="str">
        <f t="shared" si="19"/>
        <v/>
      </c>
      <c r="AD154" s="507" t="str">
        <f t="shared" si="20"/>
        <v/>
      </c>
      <c r="AE154" s="508"/>
      <c r="AF154" s="509"/>
      <c r="AG154" s="507"/>
    </row>
    <row r="155" spans="1:33" ht="22.5" customHeight="1" x14ac:dyDescent="0.3">
      <c r="A155" s="37">
        <v>143</v>
      </c>
      <c r="B155" s="36"/>
      <c r="C155" s="487"/>
      <c r="D155" s="36"/>
      <c r="E155" s="487"/>
      <c r="F155" s="36"/>
      <c r="G155" s="488"/>
      <c r="H155" s="36"/>
      <c r="I155" s="488"/>
      <c r="J155" s="36"/>
      <c r="K155" s="493"/>
      <c r="L155" s="36"/>
      <c r="M155" s="493"/>
      <c r="N155" s="38"/>
      <c r="O155" s="496" t="str">
        <f t="shared" si="14"/>
        <v/>
      </c>
      <c r="P155" s="483" t="str">
        <f t="shared" si="15"/>
        <v/>
      </c>
      <c r="Q155" s="499"/>
      <c r="R155" s="483" t="str">
        <f t="shared" si="16"/>
        <v/>
      </c>
      <c r="S155" s="500"/>
      <c r="T155" s="38"/>
      <c r="U155" s="502"/>
      <c r="V155" s="480"/>
      <c r="W155" s="503" t="str">
        <f t="shared" si="17"/>
        <v/>
      </c>
      <c r="X155" s="504"/>
      <c r="Y155" s="493"/>
      <c r="Z155" s="505"/>
      <c r="AA155" s="496" t="str">
        <f t="shared" si="18"/>
        <v/>
      </c>
      <c r="AB155" s="506"/>
      <c r="AC155" s="496" t="str">
        <f t="shared" si="19"/>
        <v/>
      </c>
      <c r="AD155" s="507" t="str">
        <f t="shared" si="20"/>
        <v/>
      </c>
      <c r="AE155" s="508"/>
      <c r="AF155" s="509"/>
      <c r="AG155" s="507"/>
    </row>
    <row r="156" spans="1:33" ht="22.5" customHeight="1" x14ac:dyDescent="0.3">
      <c r="A156" s="37">
        <v>144</v>
      </c>
      <c r="B156" s="36"/>
      <c r="C156" s="487"/>
      <c r="D156" s="36"/>
      <c r="E156" s="487"/>
      <c r="F156" s="36"/>
      <c r="G156" s="488"/>
      <c r="H156" s="36"/>
      <c r="I156" s="488"/>
      <c r="J156" s="36"/>
      <c r="K156" s="493"/>
      <c r="L156" s="36"/>
      <c r="M156" s="493"/>
      <c r="N156" s="38"/>
      <c r="O156" s="496" t="str">
        <f t="shared" si="14"/>
        <v/>
      </c>
      <c r="P156" s="483" t="str">
        <f t="shared" si="15"/>
        <v/>
      </c>
      <c r="Q156" s="499"/>
      <c r="R156" s="483" t="str">
        <f t="shared" si="16"/>
        <v/>
      </c>
      <c r="S156" s="500"/>
      <c r="T156" s="38"/>
      <c r="U156" s="502"/>
      <c r="V156" s="480"/>
      <c r="W156" s="503" t="str">
        <f t="shared" si="17"/>
        <v/>
      </c>
      <c r="X156" s="504"/>
      <c r="Y156" s="493"/>
      <c r="Z156" s="505"/>
      <c r="AA156" s="496" t="str">
        <f t="shared" si="18"/>
        <v/>
      </c>
      <c r="AB156" s="506"/>
      <c r="AC156" s="496" t="str">
        <f t="shared" si="19"/>
        <v/>
      </c>
      <c r="AD156" s="507" t="str">
        <f t="shared" si="20"/>
        <v/>
      </c>
      <c r="AE156" s="508"/>
      <c r="AF156" s="509"/>
      <c r="AG156" s="507"/>
    </row>
    <row r="157" spans="1:33" ht="22.5" customHeight="1" x14ac:dyDescent="0.3">
      <c r="A157" s="37">
        <v>145</v>
      </c>
      <c r="B157" s="36"/>
      <c r="C157" s="487"/>
      <c r="D157" s="36"/>
      <c r="E157" s="487"/>
      <c r="F157" s="36"/>
      <c r="G157" s="488"/>
      <c r="H157" s="36"/>
      <c r="I157" s="488"/>
      <c r="J157" s="36"/>
      <c r="K157" s="493"/>
      <c r="L157" s="36"/>
      <c r="M157" s="493"/>
      <c r="N157" s="38"/>
      <c r="O157" s="496" t="str">
        <f t="shared" si="14"/>
        <v/>
      </c>
      <c r="P157" s="483" t="str">
        <f t="shared" si="15"/>
        <v/>
      </c>
      <c r="Q157" s="499"/>
      <c r="R157" s="483" t="str">
        <f t="shared" si="16"/>
        <v/>
      </c>
      <c r="S157" s="500"/>
      <c r="T157" s="38"/>
      <c r="U157" s="502"/>
      <c r="V157" s="480"/>
      <c r="W157" s="503" t="str">
        <f t="shared" si="17"/>
        <v/>
      </c>
      <c r="X157" s="504"/>
      <c r="Y157" s="493"/>
      <c r="Z157" s="505"/>
      <c r="AA157" s="496" t="str">
        <f t="shared" si="18"/>
        <v/>
      </c>
      <c r="AB157" s="506"/>
      <c r="AC157" s="496" t="str">
        <f t="shared" si="19"/>
        <v/>
      </c>
      <c r="AD157" s="507" t="str">
        <f t="shared" si="20"/>
        <v/>
      </c>
      <c r="AE157" s="508"/>
      <c r="AF157" s="509"/>
      <c r="AG157" s="507"/>
    </row>
    <row r="158" spans="1:33" ht="22.5" customHeight="1" x14ac:dyDescent="0.3">
      <c r="A158" s="37">
        <v>146</v>
      </c>
      <c r="B158" s="36"/>
      <c r="C158" s="487"/>
      <c r="D158" s="36"/>
      <c r="E158" s="487"/>
      <c r="F158" s="36"/>
      <c r="G158" s="488"/>
      <c r="H158" s="36"/>
      <c r="I158" s="488"/>
      <c r="J158" s="36"/>
      <c r="K158" s="493"/>
      <c r="L158" s="36"/>
      <c r="M158" s="493"/>
      <c r="N158" s="38"/>
      <c r="O158" s="496" t="str">
        <f t="shared" si="14"/>
        <v/>
      </c>
      <c r="P158" s="483" t="str">
        <f t="shared" si="15"/>
        <v/>
      </c>
      <c r="Q158" s="499"/>
      <c r="R158" s="483" t="str">
        <f t="shared" si="16"/>
        <v/>
      </c>
      <c r="S158" s="500"/>
      <c r="T158" s="38"/>
      <c r="U158" s="502"/>
      <c r="V158" s="480"/>
      <c r="W158" s="503" t="str">
        <f t="shared" si="17"/>
        <v/>
      </c>
      <c r="X158" s="504"/>
      <c r="Y158" s="493"/>
      <c r="Z158" s="505"/>
      <c r="AA158" s="496" t="str">
        <f t="shared" si="18"/>
        <v/>
      </c>
      <c r="AB158" s="506"/>
      <c r="AC158" s="496" t="str">
        <f t="shared" si="19"/>
        <v/>
      </c>
      <c r="AD158" s="507" t="str">
        <f t="shared" si="20"/>
        <v/>
      </c>
      <c r="AE158" s="508"/>
      <c r="AF158" s="509"/>
      <c r="AG158" s="507"/>
    </row>
    <row r="159" spans="1:33" ht="22.5" customHeight="1" x14ac:dyDescent="0.3">
      <c r="A159" s="37">
        <v>147</v>
      </c>
      <c r="B159" s="36"/>
      <c r="C159" s="487"/>
      <c r="D159" s="36"/>
      <c r="E159" s="487"/>
      <c r="F159" s="36"/>
      <c r="G159" s="488"/>
      <c r="H159" s="36"/>
      <c r="I159" s="488"/>
      <c r="J159" s="36"/>
      <c r="K159" s="493"/>
      <c r="L159" s="36"/>
      <c r="M159" s="493"/>
      <c r="N159" s="38"/>
      <c r="O159" s="496" t="str">
        <f t="shared" si="14"/>
        <v/>
      </c>
      <c r="P159" s="483" t="str">
        <f t="shared" si="15"/>
        <v/>
      </c>
      <c r="Q159" s="499"/>
      <c r="R159" s="483" t="str">
        <f t="shared" si="16"/>
        <v/>
      </c>
      <c r="S159" s="500"/>
      <c r="T159" s="38"/>
      <c r="U159" s="502"/>
      <c r="V159" s="480"/>
      <c r="W159" s="503" t="str">
        <f t="shared" si="17"/>
        <v/>
      </c>
      <c r="X159" s="504"/>
      <c r="Y159" s="493"/>
      <c r="Z159" s="505"/>
      <c r="AA159" s="496" t="str">
        <f t="shared" si="18"/>
        <v/>
      </c>
      <c r="AB159" s="506"/>
      <c r="AC159" s="496" t="str">
        <f t="shared" si="19"/>
        <v/>
      </c>
      <c r="AD159" s="507" t="str">
        <f t="shared" si="20"/>
        <v/>
      </c>
      <c r="AE159" s="508"/>
      <c r="AF159" s="509"/>
      <c r="AG159" s="507"/>
    </row>
    <row r="160" spans="1:33" ht="22.5" customHeight="1" x14ac:dyDescent="0.3">
      <c r="A160" s="37">
        <v>148</v>
      </c>
      <c r="B160" s="36"/>
      <c r="C160" s="487"/>
      <c r="D160" s="36"/>
      <c r="E160" s="487"/>
      <c r="F160" s="36"/>
      <c r="G160" s="488"/>
      <c r="H160" s="36"/>
      <c r="I160" s="488"/>
      <c r="J160" s="36"/>
      <c r="K160" s="493"/>
      <c r="L160" s="36"/>
      <c r="M160" s="493"/>
      <c r="N160" s="38"/>
      <c r="O160" s="496" t="str">
        <f t="shared" si="14"/>
        <v/>
      </c>
      <c r="P160" s="483" t="str">
        <f t="shared" si="15"/>
        <v/>
      </c>
      <c r="Q160" s="499"/>
      <c r="R160" s="483" t="str">
        <f t="shared" si="16"/>
        <v/>
      </c>
      <c r="S160" s="500"/>
      <c r="T160" s="38"/>
      <c r="U160" s="502"/>
      <c r="V160" s="480"/>
      <c r="W160" s="503" t="str">
        <f t="shared" si="17"/>
        <v/>
      </c>
      <c r="X160" s="504"/>
      <c r="Y160" s="493"/>
      <c r="Z160" s="505"/>
      <c r="AA160" s="496" t="str">
        <f t="shared" si="18"/>
        <v/>
      </c>
      <c r="AB160" s="506"/>
      <c r="AC160" s="496" t="str">
        <f t="shared" si="19"/>
        <v/>
      </c>
      <c r="AD160" s="507" t="str">
        <f t="shared" si="20"/>
        <v/>
      </c>
      <c r="AE160" s="508"/>
      <c r="AF160" s="509"/>
      <c r="AG160" s="507"/>
    </row>
    <row r="161" spans="1:33" ht="22.5" customHeight="1" x14ac:dyDescent="0.3">
      <c r="A161" s="37">
        <v>149</v>
      </c>
      <c r="B161" s="36"/>
      <c r="C161" s="487"/>
      <c r="D161" s="36"/>
      <c r="E161" s="487"/>
      <c r="F161" s="36"/>
      <c r="G161" s="488"/>
      <c r="H161" s="36"/>
      <c r="I161" s="488"/>
      <c r="J161" s="36"/>
      <c r="K161" s="493"/>
      <c r="L161" s="36"/>
      <c r="M161" s="493"/>
      <c r="N161" s="38"/>
      <c r="O161" s="496" t="str">
        <f t="shared" si="14"/>
        <v/>
      </c>
      <c r="P161" s="483" t="str">
        <f t="shared" si="15"/>
        <v/>
      </c>
      <c r="Q161" s="499"/>
      <c r="R161" s="483" t="str">
        <f t="shared" si="16"/>
        <v/>
      </c>
      <c r="S161" s="500"/>
      <c r="T161" s="38"/>
      <c r="U161" s="502"/>
      <c r="V161" s="480"/>
      <c r="W161" s="503" t="str">
        <f t="shared" si="17"/>
        <v/>
      </c>
      <c r="X161" s="504"/>
      <c r="Y161" s="493"/>
      <c r="Z161" s="505"/>
      <c r="AA161" s="496" t="str">
        <f t="shared" si="18"/>
        <v/>
      </c>
      <c r="AB161" s="506"/>
      <c r="AC161" s="496" t="str">
        <f t="shared" si="19"/>
        <v/>
      </c>
      <c r="AD161" s="507" t="str">
        <f t="shared" si="20"/>
        <v/>
      </c>
      <c r="AE161" s="508"/>
      <c r="AF161" s="509"/>
      <c r="AG161" s="507"/>
    </row>
    <row r="162" spans="1:33" ht="22.5" customHeight="1" x14ac:dyDescent="0.3">
      <c r="A162" s="37">
        <v>150</v>
      </c>
      <c r="B162" s="36"/>
      <c r="C162" s="487"/>
      <c r="D162" s="36"/>
      <c r="E162" s="487"/>
      <c r="F162" s="36"/>
      <c r="G162" s="488"/>
      <c r="H162" s="36"/>
      <c r="I162" s="488"/>
      <c r="J162" s="36"/>
      <c r="K162" s="493"/>
      <c r="L162" s="36"/>
      <c r="M162" s="493"/>
      <c r="N162" s="38"/>
      <c r="O162" s="496" t="str">
        <f t="shared" si="14"/>
        <v/>
      </c>
      <c r="P162" s="483" t="str">
        <f t="shared" si="15"/>
        <v/>
      </c>
      <c r="Q162" s="499"/>
      <c r="R162" s="483" t="str">
        <f t="shared" si="16"/>
        <v/>
      </c>
      <c r="S162" s="500"/>
      <c r="T162" s="38"/>
      <c r="U162" s="502"/>
      <c r="V162" s="480"/>
      <c r="W162" s="503" t="str">
        <f t="shared" si="17"/>
        <v/>
      </c>
      <c r="X162" s="504"/>
      <c r="Y162" s="493"/>
      <c r="Z162" s="505"/>
      <c r="AA162" s="496" t="str">
        <f t="shared" si="18"/>
        <v/>
      </c>
      <c r="AB162" s="506"/>
      <c r="AC162" s="496" t="str">
        <f t="shared" si="19"/>
        <v/>
      </c>
      <c r="AD162" s="507" t="str">
        <f t="shared" si="20"/>
        <v/>
      </c>
      <c r="AE162" s="508"/>
      <c r="AF162" s="509"/>
      <c r="AG162" s="507"/>
    </row>
    <row r="163" spans="1:33" ht="22.5" customHeight="1" x14ac:dyDescent="0.3">
      <c r="A163" s="37">
        <v>151</v>
      </c>
      <c r="B163" s="36"/>
      <c r="C163" s="487"/>
      <c r="D163" s="36"/>
      <c r="E163" s="487"/>
      <c r="F163" s="36"/>
      <c r="G163" s="488"/>
      <c r="H163" s="36"/>
      <c r="I163" s="488"/>
      <c r="J163" s="36"/>
      <c r="K163" s="493"/>
      <c r="L163" s="36"/>
      <c r="M163" s="493"/>
      <c r="N163" s="38"/>
      <c r="O163" s="496" t="str">
        <f t="shared" si="14"/>
        <v/>
      </c>
      <c r="P163" s="483" t="str">
        <f t="shared" si="15"/>
        <v/>
      </c>
      <c r="Q163" s="499"/>
      <c r="R163" s="483" t="str">
        <f t="shared" si="16"/>
        <v/>
      </c>
      <c r="S163" s="500"/>
      <c r="T163" s="38"/>
      <c r="U163" s="502"/>
      <c r="V163" s="480"/>
      <c r="W163" s="503" t="str">
        <f t="shared" si="17"/>
        <v/>
      </c>
      <c r="X163" s="504"/>
      <c r="Y163" s="493"/>
      <c r="Z163" s="505"/>
      <c r="AA163" s="496" t="str">
        <f t="shared" si="18"/>
        <v/>
      </c>
      <c r="AB163" s="506"/>
      <c r="AC163" s="496" t="str">
        <f t="shared" si="19"/>
        <v/>
      </c>
      <c r="AD163" s="507" t="str">
        <f t="shared" si="20"/>
        <v/>
      </c>
      <c r="AE163" s="508"/>
      <c r="AF163" s="509"/>
      <c r="AG163" s="507"/>
    </row>
    <row r="164" spans="1:33" ht="22.5" customHeight="1" x14ac:dyDescent="0.3">
      <c r="A164" s="37">
        <v>152</v>
      </c>
      <c r="B164" s="36"/>
      <c r="C164" s="487"/>
      <c r="D164" s="36"/>
      <c r="E164" s="487"/>
      <c r="F164" s="36"/>
      <c r="G164" s="488"/>
      <c r="H164" s="36"/>
      <c r="I164" s="488"/>
      <c r="J164" s="36"/>
      <c r="K164" s="493"/>
      <c r="L164" s="36"/>
      <c r="M164" s="493"/>
      <c r="N164" s="38"/>
      <c r="O164" s="496" t="str">
        <f t="shared" si="14"/>
        <v/>
      </c>
      <c r="P164" s="483" t="str">
        <f t="shared" si="15"/>
        <v/>
      </c>
      <c r="Q164" s="499"/>
      <c r="R164" s="483" t="str">
        <f t="shared" si="16"/>
        <v/>
      </c>
      <c r="S164" s="500"/>
      <c r="T164" s="38"/>
      <c r="U164" s="502"/>
      <c r="V164" s="480"/>
      <c r="W164" s="503" t="str">
        <f t="shared" si="17"/>
        <v/>
      </c>
      <c r="X164" s="504"/>
      <c r="Y164" s="493"/>
      <c r="Z164" s="505"/>
      <c r="AA164" s="496" t="str">
        <f t="shared" si="18"/>
        <v/>
      </c>
      <c r="AB164" s="506"/>
      <c r="AC164" s="496" t="str">
        <f t="shared" si="19"/>
        <v/>
      </c>
      <c r="AD164" s="507" t="str">
        <f t="shared" si="20"/>
        <v/>
      </c>
      <c r="AE164" s="508"/>
      <c r="AF164" s="509"/>
      <c r="AG164" s="507"/>
    </row>
    <row r="165" spans="1:33" ht="22.5" customHeight="1" x14ac:dyDescent="0.3">
      <c r="A165" s="37">
        <v>153</v>
      </c>
      <c r="B165" s="36"/>
      <c r="C165" s="487"/>
      <c r="D165" s="36"/>
      <c r="E165" s="487"/>
      <c r="F165" s="36"/>
      <c r="G165" s="488"/>
      <c r="H165" s="36"/>
      <c r="I165" s="488"/>
      <c r="J165" s="36"/>
      <c r="K165" s="493"/>
      <c r="L165" s="36"/>
      <c r="M165" s="493"/>
      <c r="N165" s="38"/>
      <c r="O165" s="496" t="str">
        <f t="shared" si="14"/>
        <v/>
      </c>
      <c r="P165" s="483" t="str">
        <f t="shared" si="15"/>
        <v/>
      </c>
      <c r="Q165" s="499"/>
      <c r="R165" s="483" t="str">
        <f t="shared" si="16"/>
        <v/>
      </c>
      <c r="S165" s="500"/>
      <c r="T165" s="38"/>
      <c r="U165" s="502"/>
      <c r="V165" s="480"/>
      <c r="W165" s="503" t="str">
        <f t="shared" si="17"/>
        <v/>
      </c>
      <c r="X165" s="504"/>
      <c r="Y165" s="493"/>
      <c r="Z165" s="505"/>
      <c r="AA165" s="496" t="str">
        <f t="shared" si="18"/>
        <v/>
      </c>
      <c r="AB165" s="506"/>
      <c r="AC165" s="496" t="str">
        <f t="shared" si="19"/>
        <v/>
      </c>
      <c r="AD165" s="507" t="str">
        <f t="shared" si="20"/>
        <v/>
      </c>
      <c r="AE165" s="508"/>
      <c r="AF165" s="509"/>
      <c r="AG165" s="507"/>
    </row>
    <row r="166" spans="1:33" ht="22.5" customHeight="1" x14ac:dyDescent="0.3">
      <c r="A166" s="37">
        <v>154</v>
      </c>
      <c r="B166" s="36"/>
      <c r="C166" s="487"/>
      <c r="D166" s="36"/>
      <c r="E166" s="487"/>
      <c r="F166" s="36"/>
      <c r="G166" s="488"/>
      <c r="H166" s="36"/>
      <c r="I166" s="488"/>
      <c r="J166" s="36"/>
      <c r="K166" s="493"/>
      <c r="L166" s="36"/>
      <c r="M166" s="493"/>
      <c r="N166" s="38"/>
      <c r="O166" s="496" t="str">
        <f t="shared" si="14"/>
        <v/>
      </c>
      <c r="P166" s="483" t="str">
        <f t="shared" si="15"/>
        <v/>
      </c>
      <c r="Q166" s="499"/>
      <c r="R166" s="483" t="str">
        <f t="shared" si="16"/>
        <v/>
      </c>
      <c r="S166" s="500"/>
      <c r="T166" s="38"/>
      <c r="U166" s="502"/>
      <c r="V166" s="480"/>
      <c r="W166" s="503" t="str">
        <f t="shared" si="17"/>
        <v/>
      </c>
      <c r="X166" s="504"/>
      <c r="Y166" s="493"/>
      <c r="Z166" s="505"/>
      <c r="AA166" s="496" t="str">
        <f t="shared" si="18"/>
        <v/>
      </c>
      <c r="AB166" s="506"/>
      <c r="AC166" s="496" t="str">
        <f t="shared" si="19"/>
        <v/>
      </c>
      <c r="AD166" s="507" t="str">
        <f t="shared" si="20"/>
        <v/>
      </c>
      <c r="AE166" s="508"/>
      <c r="AF166" s="509"/>
      <c r="AG166" s="507"/>
    </row>
    <row r="167" spans="1:33" ht="22.5" customHeight="1" x14ac:dyDescent="0.3">
      <c r="A167" s="37">
        <v>155</v>
      </c>
      <c r="B167" s="36"/>
      <c r="C167" s="487"/>
      <c r="D167" s="36"/>
      <c r="E167" s="487"/>
      <c r="F167" s="36"/>
      <c r="G167" s="488"/>
      <c r="H167" s="36"/>
      <c r="I167" s="488"/>
      <c r="J167" s="36"/>
      <c r="K167" s="493"/>
      <c r="L167" s="36"/>
      <c r="M167" s="493"/>
      <c r="N167" s="38"/>
      <c r="O167" s="496" t="str">
        <f t="shared" si="14"/>
        <v/>
      </c>
      <c r="P167" s="483" t="str">
        <f t="shared" si="15"/>
        <v/>
      </c>
      <c r="Q167" s="499"/>
      <c r="R167" s="483" t="str">
        <f t="shared" si="16"/>
        <v/>
      </c>
      <c r="S167" s="500"/>
      <c r="T167" s="38"/>
      <c r="U167" s="502"/>
      <c r="V167" s="480"/>
      <c r="W167" s="503" t="str">
        <f t="shared" si="17"/>
        <v/>
      </c>
      <c r="X167" s="504"/>
      <c r="Y167" s="493"/>
      <c r="Z167" s="505"/>
      <c r="AA167" s="496" t="str">
        <f t="shared" si="18"/>
        <v/>
      </c>
      <c r="AB167" s="506"/>
      <c r="AC167" s="496" t="str">
        <f t="shared" si="19"/>
        <v/>
      </c>
      <c r="AD167" s="507" t="str">
        <f t="shared" si="20"/>
        <v/>
      </c>
      <c r="AE167" s="508"/>
      <c r="AF167" s="509"/>
      <c r="AG167" s="507"/>
    </row>
    <row r="168" spans="1:33" ht="22.5" customHeight="1" x14ac:dyDescent="0.3">
      <c r="A168" s="37">
        <v>156</v>
      </c>
      <c r="B168" s="36"/>
      <c r="C168" s="487"/>
      <c r="D168" s="36"/>
      <c r="E168" s="487"/>
      <c r="F168" s="36"/>
      <c r="G168" s="488"/>
      <c r="H168" s="36"/>
      <c r="I168" s="488"/>
      <c r="J168" s="36"/>
      <c r="K168" s="493"/>
      <c r="L168" s="36"/>
      <c r="M168" s="493"/>
      <c r="N168" s="38"/>
      <c r="O168" s="496" t="str">
        <f t="shared" si="14"/>
        <v/>
      </c>
      <c r="P168" s="483" t="str">
        <f t="shared" si="15"/>
        <v/>
      </c>
      <c r="Q168" s="499"/>
      <c r="R168" s="483" t="str">
        <f t="shared" si="16"/>
        <v/>
      </c>
      <c r="S168" s="500"/>
      <c r="T168" s="38"/>
      <c r="U168" s="502"/>
      <c r="V168" s="480"/>
      <c r="W168" s="503" t="str">
        <f t="shared" si="17"/>
        <v/>
      </c>
      <c r="X168" s="504"/>
      <c r="Y168" s="493"/>
      <c r="Z168" s="505"/>
      <c r="AA168" s="496" t="str">
        <f t="shared" si="18"/>
        <v/>
      </c>
      <c r="AB168" s="506"/>
      <c r="AC168" s="496" t="str">
        <f t="shared" si="19"/>
        <v/>
      </c>
      <c r="AD168" s="507" t="str">
        <f t="shared" si="20"/>
        <v/>
      </c>
      <c r="AE168" s="508"/>
      <c r="AF168" s="509"/>
      <c r="AG168" s="507"/>
    </row>
    <row r="169" spans="1:33" ht="22.5" customHeight="1" x14ac:dyDescent="0.3">
      <c r="A169" s="37">
        <v>157</v>
      </c>
      <c r="B169" s="36"/>
      <c r="C169" s="487"/>
      <c r="D169" s="36"/>
      <c r="E169" s="487"/>
      <c r="F169" s="36"/>
      <c r="G169" s="488"/>
      <c r="H169" s="36"/>
      <c r="I169" s="488"/>
      <c r="J169" s="36"/>
      <c r="K169" s="493"/>
      <c r="L169" s="36"/>
      <c r="M169" s="493"/>
      <c r="N169" s="38"/>
      <c r="O169" s="496" t="str">
        <f t="shared" si="14"/>
        <v/>
      </c>
      <c r="P169" s="483" t="str">
        <f t="shared" si="15"/>
        <v/>
      </c>
      <c r="Q169" s="499"/>
      <c r="R169" s="483" t="str">
        <f t="shared" si="16"/>
        <v/>
      </c>
      <c r="S169" s="500"/>
      <c r="T169" s="38"/>
      <c r="U169" s="502"/>
      <c r="V169" s="480"/>
      <c r="W169" s="503" t="str">
        <f t="shared" si="17"/>
        <v/>
      </c>
      <c r="X169" s="504"/>
      <c r="Y169" s="493"/>
      <c r="Z169" s="505"/>
      <c r="AA169" s="496" t="str">
        <f t="shared" si="18"/>
        <v/>
      </c>
      <c r="AB169" s="506"/>
      <c r="AC169" s="496" t="str">
        <f t="shared" si="19"/>
        <v/>
      </c>
      <c r="AD169" s="507" t="str">
        <f t="shared" si="20"/>
        <v/>
      </c>
      <c r="AE169" s="508"/>
      <c r="AF169" s="509"/>
      <c r="AG169" s="507"/>
    </row>
    <row r="170" spans="1:33" ht="22.5" customHeight="1" x14ac:dyDescent="0.3">
      <c r="A170" s="37">
        <v>158</v>
      </c>
      <c r="B170" s="36"/>
      <c r="C170" s="487"/>
      <c r="D170" s="36"/>
      <c r="E170" s="487"/>
      <c r="F170" s="36"/>
      <c r="G170" s="488"/>
      <c r="H170" s="36"/>
      <c r="I170" s="488"/>
      <c r="J170" s="36"/>
      <c r="K170" s="493"/>
      <c r="L170" s="36"/>
      <c r="M170" s="493"/>
      <c r="N170" s="38"/>
      <c r="O170" s="496" t="str">
        <f t="shared" si="14"/>
        <v/>
      </c>
      <c r="P170" s="483" t="str">
        <f t="shared" si="15"/>
        <v/>
      </c>
      <c r="Q170" s="499"/>
      <c r="R170" s="483" t="str">
        <f t="shared" si="16"/>
        <v/>
      </c>
      <c r="S170" s="500"/>
      <c r="T170" s="38"/>
      <c r="U170" s="502"/>
      <c r="V170" s="480"/>
      <c r="W170" s="503" t="str">
        <f t="shared" si="17"/>
        <v/>
      </c>
      <c r="X170" s="504"/>
      <c r="Y170" s="493"/>
      <c r="Z170" s="505"/>
      <c r="AA170" s="496" t="str">
        <f t="shared" si="18"/>
        <v/>
      </c>
      <c r="AB170" s="506"/>
      <c r="AC170" s="496" t="str">
        <f t="shared" si="19"/>
        <v/>
      </c>
      <c r="AD170" s="507" t="str">
        <f t="shared" si="20"/>
        <v/>
      </c>
      <c r="AE170" s="508"/>
      <c r="AF170" s="509"/>
      <c r="AG170" s="507"/>
    </row>
    <row r="171" spans="1:33" ht="22.5" customHeight="1" x14ac:dyDescent="0.3">
      <c r="A171" s="37">
        <v>159</v>
      </c>
      <c r="B171" s="36"/>
      <c r="C171" s="487"/>
      <c r="D171" s="36"/>
      <c r="E171" s="487"/>
      <c r="F171" s="36"/>
      <c r="G171" s="488"/>
      <c r="H171" s="36"/>
      <c r="I171" s="488"/>
      <c r="J171" s="36"/>
      <c r="K171" s="493"/>
      <c r="L171" s="36"/>
      <c r="M171" s="493"/>
      <c r="N171" s="38"/>
      <c r="O171" s="496" t="str">
        <f t="shared" si="14"/>
        <v/>
      </c>
      <c r="P171" s="483" t="str">
        <f t="shared" si="15"/>
        <v/>
      </c>
      <c r="Q171" s="499"/>
      <c r="R171" s="483" t="str">
        <f t="shared" si="16"/>
        <v/>
      </c>
      <c r="S171" s="500"/>
      <c r="T171" s="38"/>
      <c r="U171" s="502"/>
      <c r="V171" s="480"/>
      <c r="W171" s="503" t="str">
        <f t="shared" si="17"/>
        <v/>
      </c>
      <c r="X171" s="504"/>
      <c r="Y171" s="493"/>
      <c r="Z171" s="505"/>
      <c r="AA171" s="496" t="str">
        <f t="shared" si="18"/>
        <v/>
      </c>
      <c r="AB171" s="506"/>
      <c r="AC171" s="496" t="str">
        <f t="shared" si="19"/>
        <v/>
      </c>
      <c r="AD171" s="507" t="str">
        <f t="shared" si="20"/>
        <v/>
      </c>
      <c r="AE171" s="508"/>
      <c r="AF171" s="509"/>
      <c r="AG171" s="507"/>
    </row>
    <row r="172" spans="1:33" ht="22.5" customHeight="1" x14ac:dyDescent="0.3">
      <c r="A172" s="37">
        <v>160</v>
      </c>
      <c r="B172" s="36"/>
      <c r="C172" s="487"/>
      <c r="D172" s="36"/>
      <c r="E172" s="487"/>
      <c r="F172" s="36"/>
      <c r="G172" s="488"/>
      <c r="H172" s="36"/>
      <c r="I172" s="488"/>
      <c r="J172" s="36"/>
      <c r="K172" s="493"/>
      <c r="L172" s="36"/>
      <c r="M172" s="493"/>
      <c r="N172" s="38"/>
      <c r="O172" s="496" t="str">
        <f t="shared" si="14"/>
        <v/>
      </c>
      <c r="P172" s="483" t="str">
        <f t="shared" si="15"/>
        <v/>
      </c>
      <c r="Q172" s="499"/>
      <c r="R172" s="483" t="str">
        <f t="shared" si="16"/>
        <v/>
      </c>
      <c r="S172" s="500"/>
      <c r="T172" s="38"/>
      <c r="U172" s="502"/>
      <c r="V172" s="480"/>
      <c r="W172" s="503" t="str">
        <f t="shared" si="17"/>
        <v/>
      </c>
      <c r="X172" s="504"/>
      <c r="Y172" s="493"/>
      <c r="Z172" s="505"/>
      <c r="AA172" s="496" t="str">
        <f t="shared" si="18"/>
        <v/>
      </c>
      <c r="AB172" s="506"/>
      <c r="AC172" s="496" t="str">
        <f t="shared" si="19"/>
        <v/>
      </c>
      <c r="AD172" s="507" t="str">
        <f t="shared" si="20"/>
        <v/>
      </c>
      <c r="AE172" s="508"/>
      <c r="AF172" s="509"/>
      <c r="AG172" s="507"/>
    </row>
    <row r="173" spans="1:33" ht="22.5" customHeight="1" x14ac:dyDescent="0.3">
      <c r="A173" s="37">
        <v>161</v>
      </c>
      <c r="B173" s="36"/>
      <c r="C173" s="487"/>
      <c r="D173" s="36"/>
      <c r="E173" s="487"/>
      <c r="F173" s="36"/>
      <c r="G173" s="488"/>
      <c r="H173" s="36"/>
      <c r="I173" s="488"/>
      <c r="J173" s="36"/>
      <c r="K173" s="493"/>
      <c r="L173" s="36"/>
      <c r="M173" s="493"/>
      <c r="N173" s="38"/>
      <c r="O173" s="496" t="str">
        <f t="shared" si="14"/>
        <v/>
      </c>
      <c r="P173" s="483" t="str">
        <f t="shared" si="15"/>
        <v/>
      </c>
      <c r="Q173" s="499"/>
      <c r="R173" s="483" t="str">
        <f t="shared" si="16"/>
        <v/>
      </c>
      <c r="S173" s="500"/>
      <c r="T173" s="38"/>
      <c r="U173" s="502"/>
      <c r="V173" s="480"/>
      <c r="W173" s="503" t="str">
        <f t="shared" si="17"/>
        <v/>
      </c>
      <c r="X173" s="504"/>
      <c r="Y173" s="493"/>
      <c r="Z173" s="505"/>
      <c r="AA173" s="496" t="str">
        <f t="shared" si="18"/>
        <v/>
      </c>
      <c r="AB173" s="506"/>
      <c r="AC173" s="496" t="str">
        <f t="shared" si="19"/>
        <v/>
      </c>
      <c r="AD173" s="507" t="str">
        <f t="shared" si="20"/>
        <v/>
      </c>
      <c r="AE173" s="508"/>
      <c r="AF173" s="509"/>
      <c r="AG173" s="507"/>
    </row>
    <row r="174" spans="1:33" ht="22.5" customHeight="1" x14ac:dyDescent="0.3">
      <c r="A174" s="37">
        <v>162</v>
      </c>
      <c r="B174" s="36"/>
      <c r="C174" s="487"/>
      <c r="D174" s="36"/>
      <c r="E174" s="487"/>
      <c r="F174" s="36"/>
      <c r="G174" s="488"/>
      <c r="H174" s="36"/>
      <c r="I174" s="488"/>
      <c r="J174" s="36"/>
      <c r="K174" s="493"/>
      <c r="L174" s="36"/>
      <c r="M174" s="493"/>
      <c r="N174" s="38"/>
      <c r="O174" s="496" t="str">
        <f t="shared" si="14"/>
        <v/>
      </c>
      <c r="P174" s="483" t="str">
        <f t="shared" si="15"/>
        <v/>
      </c>
      <c r="Q174" s="499"/>
      <c r="R174" s="483" t="str">
        <f t="shared" si="16"/>
        <v/>
      </c>
      <c r="S174" s="500"/>
      <c r="T174" s="38"/>
      <c r="U174" s="502"/>
      <c r="V174" s="480"/>
      <c r="W174" s="503" t="str">
        <f t="shared" si="17"/>
        <v/>
      </c>
      <c r="X174" s="504"/>
      <c r="Y174" s="493"/>
      <c r="Z174" s="505"/>
      <c r="AA174" s="496" t="str">
        <f t="shared" si="18"/>
        <v/>
      </c>
      <c r="AB174" s="506"/>
      <c r="AC174" s="496" t="str">
        <f t="shared" si="19"/>
        <v/>
      </c>
      <c r="AD174" s="507" t="str">
        <f t="shared" si="20"/>
        <v/>
      </c>
      <c r="AE174" s="508"/>
      <c r="AF174" s="509"/>
      <c r="AG174" s="507"/>
    </row>
    <row r="175" spans="1:33" ht="22.5" customHeight="1" x14ac:dyDescent="0.3">
      <c r="A175" s="37">
        <v>163</v>
      </c>
      <c r="B175" s="36"/>
      <c r="C175" s="487"/>
      <c r="D175" s="36"/>
      <c r="E175" s="487"/>
      <c r="F175" s="36"/>
      <c r="G175" s="488"/>
      <c r="H175" s="36"/>
      <c r="I175" s="488"/>
      <c r="J175" s="36"/>
      <c r="K175" s="493"/>
      <c r="L175" s="36"/>
      <c r="M175" s="493"/>
      <c r="N175" s="38"/>
      <c r="O175" s="496" t="str">
        <f t="shared" si="14"/>
        <v/>
      </c>
      <c r="P175" s="483" t="str">
        <f t="shared" si="15"/>
        <v/>
      </c>
      <c r="Q175" s="499"/>
      <c r="R175" s="483" t="str">
        <f t="shared" si="16"/>
        <v/>
      </c>
      <c r="S175" s="500"/>
      <c r="T175" s="38"/>
      <c r="U175" s="502"/>
      <c r="V175" s="480"/>
      <c r="W175" s="503" t="str">
        <f t="shared" si="17"/>
        <v/>
      </c>
      <c r="X175" s="504"/>
      <c r="Y175" s="493"/>
      <c r="Z175" s="505"/>
      <c r="AA175" s="496" t="str">
        <f t="shared" si="18"/>
        <v/>
      </c>
      <c r="AB175" s="506"/>
      <c r="AC175" s="496" t="str">
        <f t="shared" si="19"/>
        <v/>
      </c>
      <c r="AD175" s="507" t="str">
        <f t="shared" si="20"/>
        <v/>
      </c>
      <c r="AE175" s="508"/>
      <c r="AF175" s="509"/>
      <c r="AG175" s="507"/>
    </row>
    <row r="176" spans="1:33" ht="22.5" customHeight="1" x14ac:dyDescent="0.3">
      <c r="A176" s="37">
        <v>164</v>
      </c>
      <c r="B176" s="36"/>
      <c r="C176" s="487"/>
      <c r="D176" s="36"/>
      <c r="E176" s="487"/>
      <c r="F176" s="36"/>
      <c r="G176" s="488"/>
      <c r="H176" s="36"/>
      <c r="I176" s="488"/>
      <c r="J176" s="36"/>
      <c r="K176" s="493"/>
      <c r="L176" s="36"/>
      <c r="M176" s="493"/>
      <c r="N176" s="38"/>
      <c r="O176" s="496" t="str">
        <f t="shared" si="14"/>
        <v/>
      </c>
      <c r="P176" s="483" t="str">
        <f t="shared" si="15"/>
        <v/>
      </c>
      <c r="Q176" s="499"/>
      <c r="R176" s="483" t="str">
        <f t="shared" si="16"/>
        <v/>
      </c>
      <c r="S176" s="500"/>
      <c r="T176" s="38"/>
      <c r="U176" s="502"/>
      <c r="V176" s="480"/>
      <c r="W176" s="503" t="str">
        <f t="shared" si="17"/>
        <v/>
      </c>
      <c r="X176" s="504"/>
      <c r="Y176" s="493"/>
      <c r="Z176" s="505"/>
      <c r="AA176" s="496" t="str">
        <f t="shared" si="18"/>
        <v/>
      </c>
      <c r="AB176" s="506"/>
      <c r="AC176" s="496" t="str">
        <f t="shared" si="19"/>
        <v/>
      </c>
      <c r="AD176" s="507" t="str">
        <f t="shared" si="20"/>
        <v/>
      </c>
      <c r="AE176" s="508"/>
      <c r="AF176" s="509"/>
      <c r="AG176" s="507"/>
    </row>
    <row r="177" spans="1:33" ht="22.5" customHeight="1" x14ac:dyDescent="0.3">
      <c r="A177" s="37">
        <v>165</v>
      </c>
      <c r="B177" s="36"/>
      <c r="C177" s="487"/>
      <c r="D177" s="36"/>
      <c r="E177" s="487"/>
      <c r="F177" s="36"/>
      <c r="G177" s="488"/>
      <c r="H177" s="36"/>
      <c r="I177" s="488"/>
      <c r="J177" s="36"/>
      <c r="K177" s="493"/>
      <c r="L177" s="36"/>
      <c r="M177" s="493"/>
      <c r="N177" s="38"/>
      <c r="O177" s="496" t="str">
        <f t="shared" si="14"/>
        <v/>
      </c>
      <c r="P177" s="483" t="str">
        <f t="shared" si="15"/>
        <v/>
      </c>
      <c r="Q177" s="499"/>
      <c r="R177" s="483" t="str">
        <f t="shared" si="16"/>
        <v/>
      </c>
      <c r="S177" s="500"/>
      <c r="T177" s="38"/>
      <c r="U177" s="502"/>
      <c r="V177" s="480"/>
      <c r="W177" s="503" t="str">
        <f t="shared" si="17"/>
        <v/>
      </c>
      <c r="X177" s="504"/>
      <c r="Y177" s="493"/>
      <c r="Z177" s="505"/>
      <c r="AA177" s="496" t="str">
        <f t="shared" si="18"/>
        <v/>
      </c>
      <c r="AB177" s="506"/>
      <c r="AC177" s="496" t="str">
        <f t="shared" si="19"/>
        <v/>
      </c>
      <c r="AD177" s="507" t="str">
        <f t="shared" si="20"/>
        <v/>
      </c>
      <c r="AE177" s="508"/>
      <c r="AF177" s="509"/>
      <c r="AG177" s="507"/>
    </row>
    <row r="178" spans="1:33" ht="22.5" customHeight="1" x14ac:dyDescent="0.3">
      <c r="A178" s="37">
        <v>166</v>
      </c>
      <c r="B178" s="36"/>
      <c r="C178" s="487"/>
      <c r="D178" s="36"/>
      <c r="E178" s="487"/>
      <c r="F178" s="36"/>
      <c r="G178" s="488"/>
      <c r="H178" s="36"/>
      <c r="I178" s="488"/>
      <c r="J178" s="36"/>
      <c r="K178" s="493"/>
      <c r="L178" s="36"/>
      <c r="M178" s="493"/>
      <c r="N178" s="38"/>
      <c r="O178" s="496" t="str">
        <f t="shared" si="14"/>
        <v/>
      </c>
      <c r="P178" s="483" t="str">
        <f t="shared" si="15"/>
        <v/>
      </c>
      <c r="Q178" s="499"/>
      <c r="R178" s="483" t="str">
        <f t="shared" si="16"/>
        <v/>
      </c>
      <c r="S178" s="500"/>
      <c r="T178" s="38"/>
      <c r="U178" s="502"/>
      <c r="V178" s="480"/>
      <c r="W178" s="503" t="str">
        <f t="shared" si="17"/>
        <v/>
      </c>
      <c r="X178" s="504"/>
      <c r="Y178" s="493"/>
      <c r="Z178" s="505"/>
      <c r="AA178" s="496" t="str">
        <f t="shared" si="18"/>
        <v/>
      </c>
      <c r="AB178" s="506"/>
      <c r="AC178" s="496" t="str">
        <f t="shared" si="19"/>
        <v/>
      </c>
      <c r="AD178" s="507" t="str">
        <f t="shared" si="20"/>
        <v/>
      </c>
      <c r="AE178" s="508"/>
      <c r="AF178" s="509"/>
      <c r="AG178" s="507"/>
    </row>
    <row r="179" spans="1:33" ht="22.5" customHeight="1" x14ac:dyDescent="0.3">
      <c r="A179" s="37">
        <v>167</v>
      </c>
      <c r="B179" s="36"/>
      <c r="C179" s="487"/>
      <c r="D179" s="36"/>
      <c r="E179" s="487"/>
      <c r="F179" s="36"/>
      <c r="G179" s="488"/>
      <c r="H179" s="36"/>
      <c r="I179" s="488"/>
      <c r="J179" s="36"/>
      <c r="K179" s="493"/>
      <c r="L179" s="36"/>
      <c r="M179" s="493"/>
      <c r="N179" s="38"/>
      <c r="O179" s="496" t="str">
        <f t="shared" si="14"/>
        <v/>
      </c>
      <c r="P179" s="483" t="str">
        <f t="shared" si="15"/>
        <v/>
      </c>
      <c r="Q179" s="499"/>
      <c r="R179" s="483" t="str">
        <f t="shared" si="16"/>
        <v/>
      </c>
      <c r="S179" s="500"/>
      <c r="T179" s="38"/>
      <c r="U179" s="502"/>
      <c r="V179" s="480"/>
      <c r="W179" s="503" t="str">
        <f t="shared" si="17"/>
        <v/>
      </c>
      <c r="X179" s="504"/>
      <c r="Y179" s="493"/>
      <c r="Z179" s="505"/>
      <c r="AA179" s="496" t="str">
        <f t="shared" si="18"/>
        <v/>
      </c>
      <c r="AB179" s="506"/>
      <c r="AC179" s="496" t="str">
        <f t="shared" si="19"/>
        <v/>
      </c>
      <c r="AD179" s="507" t="str">
        <f t="shared" si="20"/>
        <v/>
      </c>
      <c r="AE179" s="508"/>
      <c r="AF179" s="509"/>
      <c r="AG179" s="507"/>
    </row>
    <row r="180" spans="1:33" ht="22.5" customHeight="1" x14ac:dyDescent="0.3">
      <c r="A180" s="37">
        <v>168</v>
      </c>
      <c r="B180" s="36"/>
      <c r="C180" s="487"/>
      <c r="D180" s="36"/>
      <c r="E180" s="487"/>
      <c r="F180" s="36"/>
      <c r="G180" s="488"/>
      <c r="H180" s="36"/>
      <c r="I180" s="488"/>
      <c r="J180" s="36"/>
      <c r="K180" s="493"/>
      <c r="L180" s="36"/>
      <c r="M180" s="493"/>
      <c r="N180" s="38"/>
      <c r="O180" s="496" t="str">
        <f t="shared" si="14"/>
        <v/>
      </c>
      <c r="P180" s="483" t="str">
        <f t="shared" si="15"/>
        <v/>
      </c>
      <c r="Q180" s="499"/>
      <c r="R180" s="483" t="str">
        <f t="shared" si="16"/>
        <v/>
      </c>
      <c r="S180" s="500"/>
      <c r="T180" s="38"/>
      <c r="U180" s="502"/>
      <c r="V180" s="480"/>
      <c r="W180" s="503" t="str">
        <f t="shared" si="17"/>
        <v/>
      </c>
      <c r="X180" s="504"/>
      <c r="Y180" s="493"/>
      <c r="Z180" s="505"/>
      <c r="AA180" s="496" t="str">
        <f t="shared" si="18"/>
        <v/>
      </c>
      <c r="AB180" s="506"/>
      <c r="AC180" s="496" t="str">
        <f t="shared" si="19"/>
        <v/>
      </c>
      <c r="AD180" s="507" t="str">
        <f t="shared" si="20"/>
        <v/>
      </c>
      <c r="AE180" s="508"/>
      <c r="AF180" s="509"/>
      <c r="AG180" s="507"/>
    </row>
    <row r="181" spans="1:33" ht="22.5" customHeight="1" x14ac:dyDescent="0.3">
      <c r="A181" s="37">
        <v>169</v>
      </c>
      <c r="B181" s="36"/>
      <c r="C181" s="487"/>
      <c r="D181" s="36"/>
      <c r="E181" s="487"/>
      <c r="F181" s="36"/>
      <c r="G181" s="488"/>
      <c r="H181" s="36"/>
      <c r="I181" s="488"/>
      <c r="J181" s="36"/>
      <c r="K181" s="493"/>
      <c r="L181" s="36"/>
      <c r="M181" s="493"/>
      <c r="N181" s="38"/>
      <c r="O181" s="496" t="str">
        <f t="shared" si="14"/>
        <v/>
      </c>
      <c r="P181" s="483" t="str">
        <f t="shared" si="15"/>
        <v/>
      </c>
      <c r="Q181" s="499"/>
      <c r="R181" s="483" t="str">
        <f t="shared" si="16"/>
        <v/>
      </c>
      <c r="S181" s="500"/>
      <c r="T181" s="38"/>
      <c r="U181" s="502"/>
      <c r="V181" s="480"/>
      <c r="W181" s="503" t="str">
        <f t="shared" si="17"/>
        <v/>
      </c>
      <c r="X181" s="504"/>
      <c r="Y181" s="493"/>
      <c r="Z181" s="505"/>
      <c r="AA181" s="496" t="str">
        <f t="shared" si="18"/>
        <v/>
      </c>
      <c r="AB181" s="506"/>
      <c r="AC181" s="496" t="str">
        <f t="shared" si="19"/>
        <v/>
      </c>
      <c r="AD181" s="507" t="str">
        <f t="shared" si="20"/>
        <v/>
      </c>
      <c r="AE181" s="508"/>
      <c r="AF181" s="509"/>
      <c r="AG181" s="507"/>
    </row>
    <row r="182" spans="1:33" ht="22.5" customHeight="1" x14ac:dyDescent="0.3">
      <c r="A182" s="37">
        <v>170</v>
      </c>
      <c r="B182" s="36"/>
      <c r="C182" s="487"/>
      <c r="D182" s="36"/>
      <c r="E182" s="487"/>
      <c r="F182" s="36"/>
      <c r="G182" s="488"/>
      <c r="H182" s="36"/>
      <c r="I182" s="488"/>
      <c r="J182" s="36"/>
      <c r="K182" s="493"/>
      <c r="L182" s="36"/>
      <c r="M182" s="493"/>
      <c r="N182" s="38"/>
      <c r="O182" s="496" t="str">
        <f t="shared" si="14"/>
        <v/>
      </c>
      <c r="P182" s="483" t="str">
        <f t="shared" si="15"/>
        <v/>
      </c>
      <c r="Q182" s="499"/>
      <c r="R182" s="483" t="str">
        <f t="shared" si="16"/>
        <v/>
      </c>
      <c r="S182" s="500"/>
      <c r="T182" s="38"/>
      <c r="U182" s="502"/>
      <c r="V182" s="480"/>
      <c r="W182" s="503" t="str">
        <f t="shared" si="17"/>
        <v/>
      </c>
      <c r="X182" s="504"/>
      <c r="Y182" s="493"/>
      <c r="Z182" s="505"/>
      <c r="AA182" s="496" t="str">
        <f t="shared" si="18"/>
        <v/>
      </c>
      <c r="AB182" s="506"/>
      <c r="AC182" s="496" t="str">
        <f t="shared" si="19"/>
        <v/>
      </c>
      <c r="AD182" s="507" t="str">
        <f t="shared" si="20"/>
        <v/>
      </c>
      <c r="AE182" s="508"/>
      <c r="AF182" s="509"/>
      <c r="AG182" s="507"/>
    </row>
    <row r="183" spans="1:33" ht="22.5" customHeight="1" x14ac:dyDescent="0.3">
      <c r="A183" s="37">
        <v>171</v>
      </c>
      <c r="B183" s="36"/>
      <c r="C183" s="487"/>
      <c r="D183" s="36"/>
      <c r="E183" s="487"/>
      <c r="F183" s="36"/>
      <c r="G183" s="488"/>
      <c r="H183" s="36"/>
      <c r="I183" s="488"/>
      <c r="J183" s="36"/>
      <c r="K183" s="493"/>
      <c r="L183" s="36"/>
      <c r="M183" s="493"/>
      <c r="N183" s="38"/>
      <c r="O183" s="496" t="str">
        <f t="shared" si="14"/>
        <v/>
      </c>
      <c r="P183" s="483" t="str">
        <f t="shared" si="15"/>
        <v/>
      </c>
      <c r="Q183" s="499"/>
      <c r="R183" s="483" t="str">
        <f t="shared" si="16"/>
        <v/>
      </c>
      <c r="S183" s="500"/>
      <c r="T183" s="38"/>
      <c r="U183" s="502"/>
      <c r="V183" s="480"/>
      <c r="W183" s="503" t="str">
        <f t="shared" si="17"/>
        <v/>
      </c>
      <c r="X183" s="504"/>
      <c r="Y183" s="493"/>
      <c r="Z183" s="505"/>
      <c r="AA183" s="496" t="str">
        <f t="shared" si="18"/>
        <v/>
      </c>
      <c r="AB183" s="506"/>
      <c r="AC183" s="496" t="str">
        <f t="shared" si="19"/>
        <v/>
      </c>
      <c r="AD183" s="507" t="str">
        <f t="shared" si="20"/>
        <v/>
      </c>
      <c r="AE183" s="508"/>
      <c r="AF183" s="509"/>
      <c r="AG183" s="507"/>
    </row>
    <row r="184" spans="1:33" ht="22.5" customHeight="1" x14ac:dyDescent="0.3">
      <c r="A184" s="37">
        <v>172</v>
      </c>
      <c r="B184" s="36"/>
      <c r="C184" s="487"/>
      <c r="D184" s="36"/>
      <c r="E184" s="487"/>
      <c r="F184" s="36"/>
      <c r="G184" s="488"/>
      <c r="H184" s="36"/>
      <c r="I184" s="488"/>
      <c r="J184" s="36"/>
      <c r="K184" s="493"/>
      <c r="L184" s="36"/>
      <c r="M184" s="493"/>
      <c r="N184" s="38"/>
      <c r="O184" s="496" t="str">
        <f t="shared" si="14"/>
        <v/>
      </c>
      <c r="P184" s="483" t="str">
        <f t="shared" si="15"/>
        <v/>
      </c>
      <c r="Q184" s="499"/>
      <c r="R184" s="483" t="str">
        <f t="shared" si="16"/>
        <v/>
      </c>
      <c r="S184" s="500"/>
      <c r="T184" s="38"/>
      <c r="U184" s="502"/>
      <c r="V184" s="480"/>
      <c r="W184" s="503" t="str">
        <f t="shared" si="17"/>
        <v/>
      </c>
      <c r="X184" s="504"/>
      <c r="Y184" s="493"/>
      <c r="Z184" s="505"/>
      <c r="AA184" s="496" t="str">
        <f t="shared" si="18"/>
        <v/>
      </c>
      <c r="AB184" s="506"/>
      <c r="AC184" s="496" t="str">
        <f t="shared" si="19"/>
        <v/>
      </c>
      <c r="AD184" s="507" t="str">
        <f t="shared" si="20"/>
        <v/>
      </c>
      <c r="AE184" s="508"/>
      <c r="AF184" s="509"/>
      <c r="AG184" s="507"/>
    </row>
    <row r="185" spans="1:33" ht="22.5" customHeight="1" x14ac:dyDescent="0.3">
      <c r="A185" s="37">
        <v>173</v>
      </c>
      <c r="B185" s="36"/>
      <c r="C185" s="487"/>
      <c r="D185" s="36"/>
      <c r="E185" s="487"/>
      <c r="F185" s="36"/>
      <c r="G185" s="488"/>
      <c r="H185" s="36"/>
      <c r="I185" s="488"/>
      <c r="J185" s="36"/>
      <c r="K185" s="493"/>
      <c r="L185" s="36"/>
      <c r="M185" s="493"/>
      <c r="N185" s="38"/>
      <c r="O185" s="496" t="str">
        <f t="shared" si="14"/>
        <v/>
      </c>
      <c r="P185" s="483" t="str">
        <f t="shared" si="15"/>
        <v/>
      </c>
      <c r="Q185" s="499"/>
      <c r="R185" s="483" t="str">
        <f t="shared" si="16"/>
        <v/>
      </c>
      <c r="S185" s="500"/>
      <c r="T185" s="38"/>
      <c r="U185" s="502"/>
      <c r="V185" s="480"/>
      <c r="W185" s="503" t="str">
        <f t="shared" si="17"/>
        <v/>
      </c>
      <c r="X185" s="504"/>
      <c r="Y185" s="493"/>
      <c r="Z185" s="505"/>
      <c r="AA185" s="496" t="str">
        <f t="shared" si="18"/>
        <v/>
      </c>
      <c r="AB185" s="506"/>
      <c r="AC185" s="496" t="str">
        <f t="shared" si="19"/>
        <v/>
      </c>
      <c r="AD185" s="507" t="str">
        <f t="shared" si="20"/>
        <v/>
      </c>
      <c r="AE185" s="508"/>
      <c r="AF185" s="509"/>
      <c r="AG185" s="507"/>
    </row>
    <row r="186" spans="1:33" ht="22.5" customHeight="1" x14ac:dyDescent="0.3">
      <c r="A186" s="37">
        <v>174</v>
      </c>
      <c r="B186" s="36"/>
      <c r="C186" s="487"/>
      <c r="D186" s="36"/>
      <c r="E186" s="487"/>
      <c r="F186" s="36"/>
      <c r="G186" s="488"/>
      <c r="H186" s="36"/>
      <c r="I186" s="488"/>
      <c r="J186" s="36"/>
      <c r="K186" s="493"/>
      <c r="L186" s="36"/>
      <c r="M186" s="493"/>
      <c r="N186" s="38"/>
      <c r="O186" s="496" t="str">
        <f t="shared" si="14"/>
        <v/>
      </c>
      <c r="P186" s="483" t="str">
        <f t="shared" si="15"/>
        <v/>
      </c>
      <c r="Q186" s="499"/>
      <c r="R186" s="483" t="str">
        <f t="shared" si="16"/>
        <v/>
      </c>
      <c r="S186" s="500"/>
      <c r="T186" s="38"/>
      <c r="U186" s="502"/>
      <c r="V186" s="480"/>
      <c r="W186" s="503" t="str">
        <f t="shared" si="17"/>
        <v/>
      </c>
      <c r="X186" s="504"/>
      <c r="Y186" s="493"/>
      <c r="Z186" s="505"/>
      <c r="AA186" s="496" t="str">
        <f t="shared" si="18"/>
        <v/>
      </c>
      <c r="AB186" s="506"/>
      <c r="AC186" s="496" t="str">
        <f t="shared" si="19"/>
        <v/>
      </c>
      <c r="AD186" s="507" t="str">
        <f t="shared" si="20"/>
        <v/>
      </c>
      <c r="AE186" s="508"/>
      <c r="AF186" s="509"/>
      <c r="AG186" s="507"/>
    </row>
    <row r="187" spans="1:33" ht="22.5" customHeight="1" x14ac:dyDescent="0.3">
      <c r="A187" s="37">
        <v>175</v>
      </c>
      <c r="B187" s="36"/>
      <c r="C187" s="487"/>
      <c r="D187" s="36"/>
      <c r="E187" s="487"/>
      <c r="F187" s="36"/>
      <c r="G187" s="488"/>
      <c r="H187" s="36"/>
      <c r="I187" s="488"/>
      <c r="J187" s="36"/>
      <c r="K187" s="493"/>
      <c r="L187" s="36"/>
      <c r="M187" s="493"/>
      <c r="N187" s="38"/>
      <c r="O187" s="496" t="str">
        <f t="shared" si="14"/>
        <v/>
      </c>
      <c r="P187" s="483" t="str">
        <f t="shared" si="15"/>
        <v/>
      </c>
      <c r="Q187" s="499"/>
      <c r="R187" s="483" t="str">
        <f t="shared" si="16"/>
        <v/>
      </c>
      <c r="S187" s="500"/>
      <c r="T187" s="38"/>
      <c r="U187" s="502"/>
      <c r="V187" s="480"/>
      <c r="W187" s="503" t="str">
        <f t="shared" si="17"/>
        <v/>
      </c>
      <c r="X187" s="504"/>
      <c r="Y187" s="493"/>
      <c r="Z187" s="505"/>
      <c r="AA187" s="496" t="str">
        <f t="shared" si="18"/>
        <v/>
      </c>
      <c r="AB187" s="506"/>
      <c r="AC187" s="496" t="str">
        <f t="shared" si="19"/>
        <v/>
      </c>
      <c r="AD187" s="507" t="str">
        <f t="shared" si="20"/>
        <v/>
      </c>
      <c r="AE187" s="508"/>
      <c r="AF187" s="509"/>
      <c r="AG187" s="507"/>
    </row>
    <row r="188" spans="1:33" ht="22.5" customHeight="1" x14ac:dyDescent="0.3">
      <c r="A188" s="37">
        <v>176</v>
      </c>
      <c r="B188" s="36"/>
      <c r="C188" s="487"/>
      <c r="D188" s="36"/>
      <c r="E188" s="487"/>
      <c r="F188" s="36"/>
      <c r="G188" s="488"/>
      <c r="H188" s="36"/>
      <c r="I188" s="488"/>
      <c r="J188" s="36"/>
      <c r="K188" s="493"/>
      <c r="L188" s="36"/>
      <c r="M188" s="493"/>
      <c r="N188" s="38"/>
      <c r="O188" s="496" t="str">
        <f t="shared" si="14"/>
        <v/>
      </c>
      <c r="P188" s="483" t="str">
        <f t="shared" si="15"/>
        <v/>
      </c>
      <c r="Q188" s="499"/>
      <c r="R188" s="483" t="str">
        <f t="shared" si="16"/>
        <v/>
      </c>
      <c r="S188" s="500"/>
      <c r="T188" s="38"/>
      <c r="U188" s="502"/>
      <c r="V188" s="480"/>
      <c r="W188" s="503" t="str">
        <f t="shared" si="17"/>
        <v/>
      </c>
      <c r="X188" s="504"/>
      <c r="Y188" s="493"/>
      <c r="Z188" s="505"/>
      <c r="AA188" s="496" t="str">
        <f t="shared" si="18"/>
        <v/>
      </c>
      <c r="AB188" s="506"/>
      <c r="AC188" s="496" t="str">
        <f t="shared" si="19"/>
        <v/>
      </c>
      <c r="AD188" s="507" t="str">
        <f t="shared" si="20"/>
        <v/>
      </c>
      <c r="AE188" s="508"/>
      <c r="AF188" s="509"/>
      <c r="AG188" s="507"/>
    </row>
    <row r="189" spans="1:33" ht="22.5" customHeight="1" x14ac:dyDescent="0.3">
      <c r="A189" s="37">
        <v>177</v>
      </c>
      <c r="B189" s="36"/>
      <c r="C189" s="487"/>
      <c r="D189" s="36"/>
      <c r="E189" s="487"/>
      <c r="F189" s="36"/>
      <c r="G189" s="488"/>
      <c r="H189" s="36"/>
      <c r="I189" s="488"/>
      <c r="J189" s="36"/>
      <c r="K189" s="493"/>
      <c r="L189" s="36"/>
      <c r="M189" s="493"/>
      <c r="N189" s="38"/>
      <c r="O189" s="496" t="str">
        <f t="shared" si="14"/>
        <v/>
      </c>
      <c r="P189" s="483" t="str">
        <f t="shared" si="15"/>
        <v/>
      </c>
      <c r="Q189" s="499"/>
      <c r="R189" s="483" t="str">
        <f t="shared" si="16"/>
        <v/>
      </c>
      <c r="S189" s="500"/>
      <c r="T189" s="38"/>
      <c r="U189" s="502"/>
      <c r="V189" s="480"/>
      <c r="W189" s="503" t="str">
        <f t="shared" si="17"/>
        <v/>
      </c>
      <c r="X189" s="504"/>
      <c r="Y189" s="493"/>
      <c r="Z189" s="505"/>
      <c r="AA189" s="496" t="str">
        <f t="shared" si="18"/>
        <v/>
      </c>
      <c r="AB189" s="506"/>
      <c r="AC189" s="496" t="str">
        <f t="shared" si="19"/>
        <v/>
      </c>
      <c r="AD189" s="507" t="str">
        <f t="shared" si="20"/>
        <v/>
      </c>
      <c r="AE189" s="508"/>
      <c r="AF189" s="509"/>
      <c r="AG189" s="507"/>
    </row>
    <row r="190" spans="1:33" ht="22.5" customHeight="1" x14ac:dyDescent="0.3">
      <c r="A190" s="37">
        <v>178</v>
      </c>
      <c r="B190" s="36"/>
      <c r="C190" s="487"/>
      <c r="D190" s="36"/>
      <c r="E190" s="487"/>
      <c r="F190" s="36"/>
      <c r="G190" s="488"/>
      <c r="H190" s="36"/>
      <c r="I190" s="488"/>
      <c r="J190" s="36"/>
      <c r="K190" s="493"/>
      <c r="L190" s="36"/>
      <c r="M190" s="493"/>
      <c r="N190" s="38"/>
      <c r="O190" s="496" t="str">
        <f t="shared" si="14"/>
        <v/>
      </c>
      <c r="P190" s="483" t="str">
        <f t="shared" si="15"/>
        <v/>
      </c>
      <c r="Q190" s="499"/>
      <c r="R190" s="483" t="str">
        <f t="shared" si="16"/>
        <v/>
      </c>
      <c r="S190" s="500"/>
      <c r="T190" s="38"/>
      <c r="U190" s="502"/>
      <c r="V190" s="480"/>
      <c r="W190" s="503" t="str">
        <f t="shared" si="17"/>
        <v/>
      </c>
      <c r="X190" s="504"/>
      <c r="Y190" s="493"/>
      <c r="Z190" s="505"/>
      <c r="AA190" s="496" t="str">
        <f t="shared" si="18"/>
        <v/>
      </c>
      <c r="AB190" s="506"/>
      <c r="AC190" s="496" t="str">
        <f t="shared" si="19"/>
        <v/>
      </c>
      <c r="AD190" s="507" t="str">
        <f t="shared" si="20"/>
        <v/>
      </c>
      <c r="AE190" s="508"/>
      <c r="AF190" s="509"/>
      <c r="AG190" s="507"/>
    </row>
    <row r="191" spans="1:33" ht="22.5" customHeight="1" x14ac:dyDescent="0.3">
      <c r="A191" s="37">
        <v>179</v>
      </c>
      <c r="B191" s="36"/>
      <c r="C191" s="487"/>
      <c r="D191" s="36"/>
      <c r="E191" s="487"/>
      <c r="F191" s="36"/>
      <c r="G191" s="488"/>
      <c r="H191" s="36"/>
      <c r="I191" s="488"/>
      <c r="J191" s="36"/>
      <c r="K191" s="493"/>
      <c r="L191" s="36"/>
      <c r="M191" s="493"/>
      <c r="N191" s="38"/>
      <c r="O191" s="496" t="str">
        <f t="shared" si="14"/>
        <v/>
      </c>
      <c r="P191" s="483" t="str">
        <f t="shared" si="15"/>
        <v/>
      </c>
      <c r="Q191" s="499"/>
      <c r="R191" s="483" t="str">
        <f t="shared" si="16"/>
        <v/>
      </c>
      <c r="S191" s="500"/>
      <c r="T191" s="38"/>
      <c r="U191" s="502"/>
      <c r="V191" s="480"/>
      <c r="W191" s="503" t="str">
        <f t="shared" si="17"/>
        <v/>
      </c>
      <c r="X191" s="504"/>
      <c r="Y191" s="493"/>
      <c r="Z191" s="505"/>
      <c r="AA191" s="496" t="str">
        <f t="shared" si="18"/>
        <v/>
      </c>
      <c r="AB191" s="506"/>
      <c r="AC191" s="496" t="str">
        <f t="shared" si="19"/>
        <v/>
      </c>
      <c r="AD191" s="507" t="str">
        <f t="shared" si="20"/>
        <v/>
      </c>
      <c r="AE191" s="508"/>
      <c r="AF191" s="509"/>
      <c r="AG191" s="507"/>
    </row>
    <row r="192" spans="1:33" ht="22.5" customHeight="1" x14ac:dyDescent="0.3">
      <c r="A192" s="37">
        <v>180</v>
      </c>
      <c r="B192" s="36"/>
      <c r="C192" s="487"/>
      <c r="D192" s="36"/>
      <c r="E192" s="487"/>
      <c r="F192" s="36"/>
      <c r="G192" s="488"/>
      <c r="H192" s="36"/>
      <c r="I192" s="488"/>
      <c r="J192" s="36"/>
      <c r="K192" s="493"/>
      <c r="L192" s="36"/>
      <c r="M192" s="493"/>
      <c r="N192" s="38"/>
      <c r="O192" s="496" t="str">
        <f t="shared" si="14"/>
        <v/>
      </c>
      <c r="P192" s="483" t="str">
        <f t="shared" si="15"/>
        <v/>
      </c>
      <c r="Q192" s="499"/>
      <c r="R192" s="483" t="str">
        <f t="shared" si="16"/>
        <v/>
      </c>
      <c r="S192" s="500"/>
      <c r="T192" s="38"/>
      <c r="U192" s="502"/>
      <c r="V192" s="480"/>
      <c r="W192" s="503" t="str">
        <f t="shared" si="17"/>
        <v/>
      </c>
      <c r="X192" s="504"/>
      <c r="Y192" s="493"/>
      <c r="Z192" s="505"/>
      <c r="AA192" s="496" t="str">
        <f t="shared" si="18"/>
        <v/>
      </c>
      <c r="AB192" s="506"/>
      <c r="AC192" s="496" t="str">
        <f t="shared" si="19"/>
        <v/>
      </c>
      <c r="AD192" s="507" t="str">
        <f t="shared" si="20"/>
        <v/>
      </c>
      <c r="AE192" s="508"/>
      <c r="AF192" s="509"/>
      <c r="AG192" s="507"/>
    </row>
    <row r="193" spans="1:33" ht="22.5" customHeight="1" x14ac:dyDescent="0.3">
      <c r="A193" s="37">
        <v>181</v>
      </c>
      <c r="B193" s="36"/>
      <c r="C193" s="487"/>
      <c r="D193" s="36"/>
      <c r="E193" s="487"/>
      <c r="F193" s="36"/>
      <c r="G193" s="488"/>
      <c r="H193" s="36"/>
      <c r="I193" s="488"/>
      <c r="J193" s="36"/>
      <c r="K193" s="493"/>
      <c r="L193" s="36"/>
      <c r="M193" s="493"/>
      <c r="N193" s="38"/>
      <c r="O193" s="496" t="str">
        <f t="shared" si="14"/>
        <v/>
      </c>
      <c r="P193" s="483" t="str">
        <f t="shared" si="15"/>
        <v/>
      </c>
      <c r="Q193" s="499"/>
      <c r="R193" s="483" t="str">
        <f t="shared" si="16"/>
        <v/>
      </c>
      <c r="S193" s="500"/>
      <c r="T193" s="38"/>
      <c r="U193" s="502"/>
      <c r="V193" s="480"/>
      <c r="W193" s="503" t="str">
        <f t="shared" si="17"/>
        <v/>
      </c>
      <c r="X193" s="504"/>
      <c r="Y193" s="493"/>
      <c r="Z193" s="505"/>
      <c r="AA193" s="496" t="str">
        <f t="shared" si="18"/>
        <v/>
      </c>
      <c r="AB193" s="506"/>
      <c r="AC193" s="496" t="str">
        <f t="shared" si="19"/>
        <v/>
      </c>
      <c r="AD193" s="507" t="str">
        <f t="shared" si="20"/>
        <v/>
      </c>
      <c r="AE193" s="508"/>
      <c r="AF193" s="509"/>
      <c r="AG193" s="507"/>
    </row>
    <row r="194" spans="1:33" ht="22.5" customHeight="1" x14ac:dyDescent="0.3">
      <c r="A194" s="37">
        <v>182</v>
      </c>
      <c r="B194" s="36"/>
      <c r="C194" s="487"/>
      <c r="D194" s="36"/>
      <c r="E194" s="487"/>
      <c r="F194" s="36"/>
      <c r="G194" s="488"/>
      <c r="H194" s="36"/>
      <c r="I194" s="488"/>
      <c r="J194" s="36"/>
      <c r="K194" s="493"/>
      <c r="L194" s="36"/>
      <c r="M194" s="493"/>
      <c r="N194" s="38"/>
      <c r="O194" s="496" t="str">
        <f t="shared" si="14"/>
        <v/>
      </c>
      <c r="P194" s="483" t="str">
        <f t="shared" si="15"/>
        <v/>
      </c>
      <c r="Q194" s="499"/>
      <c r="R194" s="483" t="str">
        <f t="shared" si="16"/>
        <v/>
      </c>
      <c r="S194" s="500"/>
      <c r="T194" s="38"/>
      <c r="U194" s="502"/>
      <c r="V194" s="480"/>
      <c r="W194" s="503" t="str">
        <f t="shared" si="17"/>
        <v/>
      </c>
      <c r="X194" s="504"/>
      <c r="Y194" s="493"/>
      <c r="Z194" s="505"/>
      <c r="AA194" s="496" t="str">
        <f t="shared" si="18"/>
        <v/>
      </c>
      <c r="AB194" s="506"/>
      <c r="AC194" s="496" t="str">
        <f t="shared" si="19"/>
        <v/>
      </c>
      <c r="AD194" s="507" t="str">
        <f t="shared" si="20"/>
        <v/>
      </c>
      <c r="AE194" s="508"/>
      <c r="AF194" s="509"/>
      <c r="AG194" s="507"/>
    </row>
    <row r="195" spans="1:33" ht="22.5" customHeight="1" x14ac:dyDescent="0.3">
      <c r="A195" s="37">
        <v>183</v>
      </c>
      <c r="B195" s="36"/>
      <c r="C195" s="487"/>
      <c r="D195" s="36"/>
      <c r="E195" s="487"/>
      <c r="F195" s="36"/>
      <c r="G195" s="488"/>
      <c r="H195" s="36"/>
      <c r="I195" s="488"/>
      <c r="J195" s="36"/>
      <c r="K195" s="493"/>
      <c r="L195" s="36"/>
      <c r="M195" s="493"/>
      <c r="N195" s="38"/>
      <c r="O195" s="496" t="str">
        <f t="shared" si="14"/>
        <v/>
      </c>
      <c r="P195" s="483" t="str">
        <f t="shared" si="15"/>
        <v/>
      </c>
      <c r="Q195" s="499"/>
      <c r="R195" s="483" t="str">
        <f t="shared" si="16"/>
        <v/>
      </c>
      <c r="S195" s="500"/>
      <c r="T195" s="38"/>
      <c r="U195" s="502"/>
      <c r="V195" s="480"/>
      <c r="W195" s="503" t="str">
        <f t="shared" si="17"/>
        <v/>
      </c>
      <c r="X195" s="504"/>
      <c r="Y195" s="493"/>
      <c r="Z195" s="505"/>
      <c r="AA195" s="496" t="str">
        <f t="shared" si="18"/>
        <v/>
      </c>
      <c r="AB195" s="506"/>
      <c r="AC195" s="496" t="str">
        <f t="shared" si="19"/>
        <v/>
      </c>
      <c r="AD195" s="507" t="str">
        <f t="shared" si="20"/>
        <v/>
      </c>
      <c r="AE195" s="508"/>
      <c r="AF195" s="509"/>
      <c r="AG195" s="507"/>
    </row>
    <row r="196" spans="1:33" ht="22.5" customHeight="1" x14ac:dyDescent="0.3">
      <c r="A196" s="37">
        <v>184</v>
      </c>
      <c r="B196" s="36"/>
      <c r="C196" s="487"/>
      <c r="D196" s="36"/>
      <c r="E196" s="487"/>
      <c r="F196" s="36"/>
      <c r="G196" s="488"/>
      <c r="H196" s="36"/>
      <c r="I196" s="488"/>
      <c r="J196" s="36"/>
      <c r="K196" s="493"/>
      <c r="L196" s="36"/>
      <c r="M196" s="493"/>
      <c r="N196" s="38"/>
      <c r="O196" s="496" t="str">
        <f t="shared" si="14"/>
        <v/>
      </c>
      <c r="P196" s="483" t="str">
        <f t="shared" si="15"/>
        <v/>
      </c>
      <c r="Q196" s="499"/>
      <c r="R196" s="483" t="str">
        <f t="shared" si="16"/>
        <v/>
      </c>
      <c r="S196" s="500"/>
      <c r="T196" s="38"/>
      <c r="U196" s="502"/>
      <c r="V196" s="480"/>
      <c r="W196" s="503" t="str">
        <f t="shared" si="17"/>
        <v/>
      </c>
      <c r="X196" s="504"/>
      <c r="Y196" s="493"/>
      <c r="Z196" s="505"/>
      <c r="AA196" s="496" t="str">
        <f t="shared" si="18"/>
        <v/>
      </c>
      <c r="AB196" s="506"/>
      <c r="AC196" s="496" t="str">
        <f t="shared" si="19"/>
        <v/>
      </c>
      <c r="AD196" s="507" t="str">
        <f t="shared" si="20"/>
        <v/>
      </c>
      <c r="AE196" s="508"/>
      <c r="AF196" s="509"/>
      <c r="AG196" s="507"/>
    </row>
    <row r="197" spans="1:33" ht="22.5" customHeight="1" x14ac:dyDescent="0.3">
      <c r="A197" s="37">
        <v>185</v>
      </c>
      <c r="B197" s="36"/>
      <c r="C197" s="487"/>
      <c r="D197" s="36"/>
      <c r="E197" s="487"/>
      <c r="F197" s="36"/>
      <c r="G197" s="488"/>
      <c r="H197" s="36"/>
      <c r="I197" s="488"/>
      <c r="J197" s="36"/>
      <c r="K197" s="493"/>
      <c r="L197" s="36"/>
      <c r="M197" s="493"/>
      <c r="N197" s="38"/>
      <c r="O197" s="496" t="str">
        <f t="shared" si="14"/>
        <v/>
      </c>
      <c r="P197" s="483" t="str">
        <f t="shared" si="15"/>
        <v/>
      </c>
      <c r="Q197" s="499"/>
      <c r="R197" s="483" t="str">
        <f t="shared" si="16"/>
        <v/>
      </c>
      <c r="S197" s="500"/>
      <c r="T197" s="38"/>
      <c r="U197" s="502"/>
      <c r="V197" s="480"/>
      <c r="W197" s="503" t="str">
        <f t="shared" si="17"/>
        <v/>
      </c>
      <c r="X197" s="504"/>
      <c r="Y197" s="493"/>
      <c r="Z197" s="505"/>
      <c r="AA197" s="496" t="str">
        <f t="shared" si="18"/>
        <v/>
      </c>
      <c r="AB197" s="506"/>
      <c r="AC197" s="496" t="str">
        <f t="shared" si="19"/>
        <v/>
      </c>
      <c r="AD197" s="507" t="str">
        <f t="shared" si="20"/>
        <v/>
      </c>
      <c r="AE197" s="508"/>
      <c r="AF197" s="509"/>
      <c r="AG197" s="507"/>
    </row>
    <row r="198" spans="1:33" ht="22.5" customHeight="1" x14ac:dyDescent="0.3">
      <c r="A198" s="37">
        <v>186</v>
      </c>
      <c r="B198" s="36"/>
      <c r="C198" s="487"/>
      <c r="D198" s="36"/>
      <c r="E198" s="487"/>
      <c r="F198" s="36"/>
      <c r="G198" s="488"/>
      <c r="H198" s="36"/>
      <c r="I198" s="488"/>
      <c r="J198" s="36"/>
      <c r="K198" s="493"/>
      <c r="L198" s="36"/>
      <c r="M198" s="493"/>
      <c r="N198" s="38"/>
      <c r="O198" s="496" t="str">
        <f t="shared" si="14"/>
        <v/>
      </c>
      <c r="P198" s="483" t="str">
        <f t="shared" si="15"/>
        <v/>
      </c>
      <c r="Q198" s="499"/>
      <c r="R198" s="483" t="str">
        <f t="shared" si="16"/>
        <v/>
      </c>
      <c r="S198" s="500"/>
      <c r="T198" s="38"/>
      <c r="U198" s="502"/>
      <c r="V198" s="480"/>
      <c r="W198" s="503" t="str">
        <f t="shared" si="17"/>
        <v/>
      </c>
      <c r="X198" s="504"/>
      <c r="Y198" s="493"/>
      <c r="Z198" s="505"/>
      <c r="AA198" s="496" t="str">
        <f t="shared" si="18"/>
        <v/>
      </c>
      <c r="AB198" s="506"/>
      <c r="AC198" s="496" t="str">
        <f t="shared" si="19"/>
        <v/>
      </c>
      <c r="AD198" s="507" t="str">
        <f t="shared" si="20"/>
        <v/>
      </c>
      <c r="AE198" s="508"/>
      <c r="AF198" s="509"/>
      <c r="AG198" s="507"/>
    </row>
    <row r="199" spans="1:33" ht="22.5" customHeight="1" x14ac:dyDescent="0.3">
      <c r="A199" s="37">
        <v>187</v>
      </c>
      <c r="B199" s="36"/>
      <c r="C199" s="487"/>
      <c r="D199" s="36"/>
      <c r="E199" s="487"/>
      <c r="F199" s="36"/>
      <c r="G199" s="488"/>
      <c r="H199" s="36"/>
      <c r="I199" s="488"/>
      <c r="J199" s="36"/>
      <c r="K199" s="493"/>
      <c r="L199" s="36"/>
      <c r="M199" s="493"/>
      <c r="N199" s="38"/>
      <c r="O199" s="496" t="str">
        <f t="shared" si="14"/>
        <v/>
      </c>
      <c r="P199" s="483" t="str">
        <f t="shared" si="15"/>
        <v/>
      </c>
      <c r="Q199" s="499"/>
      <c r="R199" s="483" t="str">
        <f t="shared" si="16"/>
        <v/>
      </c>
      <c r="S199" s="500"/>
      <c r="T199" s="38"/>
      <c r="U199" s="502"/>
      <c r="V199" s="480"/>
      <c r="W199" s="503" t="str">
        <f t="shared" si="17"/>
        <v/>
      </c>
      <c r="X199" s="504"/>
      <c r="Y199" s="493"/>
      <c r="Z199" s="505"/>
      <c r="AA199" s="496" t="str">
        <f t="shared" si="18"/>
        <v/>
      </c>
      <c r="AB199" s="506"/>
      <c r="AC199" s="496" t="str">
        <f t="shared" si="19"/>
        <v/>
      </c>
      <c r="AD199" s="507" t="str">
        <f t="shared" si="20"/>
        <v/>
      </c>
      <c r="AE199" s="508"/>
      <c r="AF199" s="509"/>
      <c r="AG199" s="507"/>
    </row>
    <row r="200" spans="1:33" ht="22.5" customHeight="1" x14ac:dyDescent="0.3">
      <c r="A200" s="37">
        <v>188</v>
      </c>
      <c r="B200" s="36"/>
      <c r="C200" s="487"/>
      <c r="D200" s="36"/>
      <c r="E200" s="487"/>
      <c r="F200" s="36"/>
      <c r="G200" s="488"/>
      <c r="H200" s="36"/>
      <c r="I200" s="488"/>
      <c r="J200" s="36"/>
      <c r="K200" s="493"/>
      <c r="L200" s="36"/>
      <c r="M200" s="493"/>
      <c r="N200" s="38"/>
      <c r="O200" s="496" t="str">
        <f t="shared" si="14"/>
        <v/>
      </c>
      <c r="P200" s="483" t="str">
        <f t="shared" si="15"/>
        <v/>
      </c>
      <c r="Q200" s="499"/>
      <c r="R200" s="483" t="str">
        <f t="shared" si="16"/>
        <v/>
      </c>
      <c r="S200" s="500"/>
      <c r="T200" s="38"/>
      <c r="U200" s="502"/>
      <c r="V200" s="480"/>
      <c r="W200" s="503" t="str">
        <f t="shared" si="17"/>
        <v/>
      </c>
      <c r="X200" s="504"/>
      <c r="Y200" s="493"/>
      <c r="Z200" s="505"/>
      <c r="AA200" s="496" t="str">
        <f t="shared" si="18"/>
        <v/>
      </c>
      <c r="AB200" s="506"/>
      <c r="AC200" s="496" t="str">
        <f t="shared" si="19"/>
        <v/>
      </c>
      <c r="AD200" s="507" t="str">
        <f t="shared" si="20"/>
        <v/>
      </c>
      <c r="AE200" s="508"/>
      <c r="AF200" s="509"/>
      <c r="AG200" s="507"/>
    </row>
    <row r="201" spans="1:33" ht="22.5" customHeight="1" x14ac:dyDescent="0.3">
      <c r="A201" s="37">
        <v>189</v>
      </c>
      <c r="B201" s="36"/>
      <c r="C201" s="487"/>
      <c r="D201" s="36"/>
      <c r="E201" s="487"/>
      <c r="F201" s="36"/>
      <c r="G201" s="488"/>
      <c r="H201" s="36"/>
      <c r="I201" s="488"/>
      <c r="J201" s="36"/>
      <c r="K201" s="493"/>
      <c r="L201" s="36"/>
      <c r="M201" s="493"/>
      <c r="N201" s="38"/>
      <c r="O201" s="496" t="str">
        <f t="shared" si="14"/>
        <v/>
      </c>
      <c r="P201" s="483" t="str">
        <f t="shared" si="15"/>
        <v/>
      </c>
      <c r="Q201" s="499"/>
      <c r="R201" s="483" t="str">
        <f t="shared" si="16"/>
        <v/>
      </c>
      <c r="S201" s="500"/>
      <c r="T201" s="38"/>
      <c r="U201" s="502"/>
      <c r="V201" s="480"/>
      <c r="W201" s="503" t="str">
        <f t="shared" si="17"/>
        <v/>
      </c>
      <c r="X201" s="504"/>
      <c r="Y201" s="493"/>
      <c r="Z201" s="505"/>
      <c r="AA201" s="496" t="str">
        <f t="shared" si="18"/>
        <v/>
      </c>
      <c r="AB201" s="506"/>
      <c r="AC201" s="496" t="str">
        <f t="shared" si="19"/>
        <v/>
      </c>
      <c r="AD201" s="507" t="str">
        <f t="shared" si="20"/>
        <v/>
      </c>
      <c r="AE201" s="508"/>
      <c r="AF201" s="509"/>
      <c r="AG201" s="507"/>
    </row>
    <row r="202" spans="1:33" ht="22.5" customHeight="1" x14ac:dyDescent="0.3">
      <c r="A202" s="37">
        <v>190</v>
      </c>
      <c r="B202" s="36"/>
      <c r="C202" s="487"/>
      <c r="D202" s="36"/>
      <c r="E202" s="487"/>
      <c r="F202" s="36"/>
      <c r="G202" s="488"/>
      <c r="H202" s="36"/>
      <c r="I202" s="488"/>
      <c r="J202" s="36"/>
      <c r="K202" s="493"/>
      <c r="L202" s="36"/>
      <c r="M202" s="493"/>
      <c r="N202" s="38"/>
      <c r="O202" s="496" t="str">
        <f t="shared" si="14"/>
        <v/>
      </c>
      <c r="P202" s="483" t="str">
        <f t="shared" si="15"/>
        <v/>
      </c>
      <c r="Q202" s="499"/>
      <c r="R202" s="483" t="str">
        <f t="shared" si="16"/>
        <v/>
      </c>
      <c r="S202" s="500"/>
      <c r="T202" s="38"/>
      <c r="U202" s="502"/>
      <c r="V202" s="480"/>
      <c r="W202" s="503" t="str">
        <f t="shared" si="17"/>
        <v/>
      </c>
      <c r="X202" s="504"/>
      <c r="Y202" s="493"/>
      <c r="Z202" s="505"/>
      <c r="AA202" s="496" t="str">
        <f t="shared" si="18"/>
        <v/>
      </c>
      <c r="AB202" s="506"/>
      <c r="AC202" s="496" t="str">
        <f t="shared" si="19"/>
        <v/>
      </c>
      <c r="AD202" s="507" t="str">
        <f t="shared" si="20"/>
        <v/>
      </c>
      <c r="AE202" s="508"/>
      <c r="AF202" s="509"/>
      <c r="AG202" s="507"/>
    </row>
    <row r="203" spans="1:33" ht="22.5" customHeight="1" x14ac:dyDescent="0.3">
      <c r="A203" s="37">
        <v>191</v>
      </c>
      <c r="B203" s="36"/>
      <c r="C203" s="487"/>
      <c r="D203" s="36"/>
      <c r="E203" s="487"/>
      <c r="F203" s="36"/>
      <c r="G203" s="488"/>
      <c r="H203" s="36"/>
      <c r="I203" s="488"/>
      <c r="J203" s="36"/>
      <c r="K203" s="493"/>
      <c r="L203" s="36"/>
      <c r="M203" s="493"/>
      <c r="N203" s="38"/>
      <c r="O203" s="496" t="str">
        <f t="shared" si="14"/>
        <v/>
      </c>
      <c r="P203" s="483" t="str">
        <f t="shared" si="15"/>
        <v/>
      </c>
      <c r="Q203" s="499"/>
      <c r="R203" s="483" t="str">
        <f t="shared" si="16"/>
        <v/>
      </c>
      <c r="S203" s="500"/>
      <c r="T203" s="38"/>
      <c r="U203" s="502"/>
      <c r="V203" s="480"/>
      <c r="W203" s="503" t="str">
        <f t="shared" si="17"/>
        <v/>
      </c>
      <c r="X203" s="504"/>
      <c r="Y203" s="493"/>
      <c r="Z203" s="505"/>
      <c r="AA203" s="496" t="str">
        <f t="shared" si="18"/>
        <v/>
      </c>
      <c r="AB203" s="506"/>
      <c r="AC203" s="496" t="str">
        <f t="shared" si="19"/>
        <v/>
      </c>
      <c r="AD203" s="507" t="str">
        <f t="shared" si="20"/>
        <v/>
      </c>
      <c r="AE203" s="508"/>
      <c r="AF203" s="509"/>
      <c r="AG203" s="507"/>
    </row>
    <row r="204" spans="1:33" ht="22.5" customHeight="1" x14ac:dyDescent="0.3">
      <c r="A204" s="37">
        <v>192</v>
      </c>
      <c r="B204" s="36"/>
      <c r="C204" s="487"/>
      <c r="D204" s="36"/>
      <c r="E204" s="487"/>
      <c r="F204" s="36"/>
      <c r="G204" s="488"/>
      <c r="H204" s="36"/>
      <c r="I204" s="488"/>
      <c r="J204" s="36"/>
      <c r="K204" s="493"/>
      <c r="L204" s="36"/>
      <c r="M204" s="493"/>
      <c r="N204" s="38"/>
      <c r="O204" s="496" t="str">
        <f t="shared" si="14"/>
        <v/>
      </c>
      <c r="P204" s="483" t="str">
        <f t="shared" si="15"/>
        <v/>
      </c>
      <c r="Q204" s="499"/>
      <c r="R204" s="483" t="str">
        <f t="shared" si="16"/>
        <v/>
      </c>
      <c r="S204" s="500"/>
      <c r="T204" s="38"/>
      <c r="U204" s="502"/>
      <c r="V204" s="480"/>
      <c r="W204" s="503" t="str">
        <f t="shared" si="17"/>
        <v/>
      </c>
      <c r="X204" s="504"/>
      <c r="Y204" s="493"/>
      <c r="Z204" s="505"/>
      <c r="AA204" s="496" t="str">
        <f t="shared" si="18"/>
        <v/>
      </c>
      <c r="AB204" s="506"/>
      <c r="AC204" s="496" t="str">
        <f t="shared" si="19"/>
        <v/>
      </c>
      <c r="AD204" s="507" t="str">
        <f t="shared" si="20"/>
        <v/>
      </c>
      <c r="AE204" s="508"/>
      <c r="AF204" s="509"/>
      <c r="AG204" s="507"/>
    </row>
    <row r="205" spans="1:33" ht="22.5" customHeight="1" x14ac:dyDescent="0.3">
      <c r="A205" s="37">
        <v>193</v>
      </c>
      <c r="B205" s="36"/>
      <c r="C205" s="487"/>
      <c r="D205" s="36"/>
      <c r="E205" s="487"/>
      <c r="F205" s="36"/>
      <c r="G205" s="488"/>
      <c r="H205" s="36"/>
      <c r="I205" s="488"/>
      <c r="J205" s="36"/>
      <c r="K205" s="493"/>
      <c r="L205" s="36"/>
      <c r="M205" s="493"/>
      <c r="N205" s="38"/>
      <c r="O205" s="496" t="str">
        <f t="shared" ref="O205:O232" si="21">IF(TypeOrg ="Coopérative",$K205-$M205,"")</f>
        <v/>
      </c>
      <c r="P205" s="483" t="str">
        <f t="shared" ref="P205:P232" si="22">IF(OR(DateDebExo="", DateFinExo="",$Q205=""),"",DATEDIF(DateDebExo,$Q205,"m"))</f>
        <v/>
      </c>
      <c r="Q205" s="499"/>
      <c r="R205" s="483" t="str">
        <f t="shared" ref="R205:R232" si="23">IF(OR(DateDebExo="", DateFinExo="",$Q205=""),"",DATEDIF(DATE(YEAR($Q205),MONTH($Q205),DAY($Q205))-1,DateFinExo,"m"))</f>
        <v/>
      </c>
      <c r="S205" s="500"/>
      <c r="T205" s="38"/>
      <c r="U205" s="502"/>
      <c r="V205" s="480"/>
      <c r="W205" s="503" t="str">
        <f t="shared" ref="W205:W232" si="24">IF($K205="","",IF(AND($S205&lt;&gt;"",$U205&lt;&gt;""),"Faites un seul choix",IF($S205&lt;&gt;"",ROUND($K205+$S205,0),IF($U205&lt;&gt;"",ROUND($K205*(1+$U205),0),$K205))))</f>
        <v/>
      </c>
      <c r="X205" s="504"/>
      <c r="Y205" s="493"/>
      <c r="Z205" s="505"/>
      <c r="AA205" s="496" t="str">
        <f t="shared" ref="AA205:AA232" si="25">IF($K205="","",IF(AND($S205&lt;&gt;"",$U205&lt;&gt;""),"",IF(TypeOrg ="Coopérative",$W205-$Y205,"")))</f>
        <v/>
      </c>
      <c r="AB205" s="506"/>
      <c r="AC205" s="496" t="str">
        <f t="shared" ref="AC205:AC232" si="26">IF($K205="","",IF(AND($S205&lt;&gt;"",$U205&lt;&gt;""),"",IF(TypeOrg="Coopérative",$AA205-$O205,IF(TypeOrg="OBNL",$W205-$K205,""))))</f>
        <v/>
      </c>
      <c r="AD205" s="507" t="str">
        <f t="shared" ref="AD205:AD232" si="27">IF(AND($S205&lt;&gt;"",$U205&lt;&gt;""),"",IF(ISBLANK($K205),"",IF(TypeOrg="Coopérative",($AA205-$O205)/$O205,IF(TypeOrg="OBNL",($W205-$K205)/$K205,""))))</f>
        <v/>
      </c>
      <c r="AE205" s="508"/>
      <c r="AF205" s="509"/>
      <c r="AG205" s="507"/>
    </row>
    <row r="206" spans="1:33" ht="22.5" customHeight="1" x14ac:dyDescent="0.3">
      <c r="A206" s="37">
        <v>194</v>
      </c>
      <c r="B206" s="36"/>
      <c r="C206" s="487"/>
      <c r="D206" s="36"/>
      <c r="E206" s="487"/>
      <c r="F206" s="36"/>
      <c r="G206" s="488"/>
      <c r="H206" s="36"/>
      <c r="I206" s="488"/>
      <c r="J206" s="36"/>
      <c r="K206" s="493"/>
      <c r="L206" s="36"/>
      <c r="M206" s="493"/>
      <c r="N206" s="38"/>
      <c r="O206" s="496" t="str">
        <f t="shared" si="21"/>
        <v/>
      </c>
      <c r="P206" s="483" t="str">
        <f t="shared" si="22"/>
        <v/>
      </c>
      <c r="Q206" s="499"/>
      <c r="R206" s="483" t="str">
        <f t="shared" si="23"/>
        <v/>
      </c>
      <c r="S206" s="500"/>
      <c r="T206" s="38"/>
      <c r="U206" s="502"/>
      <c r="V206" s="480"/>
      <c r="W206" s="503" t="str">
        <f t="shared" si="24"/>
        <v/>
      </c>
      <c r="X206" s="504"/>
      <c r="Y206" s="493"/>
      <c r="Z206" s="505"/>
      <c r="AA206" s="496" t="str">
        <f t="shared" si="25"/>
        <v/>
      </c>
      <c r="AB206" s="506"/>
      <c r="AC206" s="496" t="str">
        <f t="shared" si="26"/>
        <v/>
      </c>
      <c r="AD206" s="507" t="str">
        <f t="shared" si="27"/>
        <v/>
      </c>
      <c r="AE206" s="508"/>
      <c r="AF206" s="509"/>
      <c r="AG206" s="507"/>
    </row>
    <row r="207" spans="1:33" ht="22.5" customHeight="1" x14ac:dyDescent="0.3">
      <c r="A207" s="37">
        <v>195</v>
      </c>
      <c r="B207" s="36"/>
      <c r="C207" s="487"/>
      <c r="D207" s="36"/>
      <c r="E207" s="487"/>
      <c r="F207" s="36"/>
      <c r="G207" s="488"/>
      <c r="H207" s="36"/>
      <c r="I207" s="488"/>
      <c r="J207" s="36"/>
      <c r="K207" s="493"/>
      <c r="L207" s="36"/>
      <c r="M207" s="493"/>
      <c r="N207" s="38"/>
      <c r="O207" s="496" t="str">
        <f t="shared" si="21"/>
        <v/>
      </c>
      <c r="P207" s="483" t="str">
        <f t="shared" si="22"/>
        <v/>
      </c>
      <c r="Q207" s="499"/>
      <c r="R207" s="483" t="str">
        <f t="shared" si="23"/>
        <v/>
      </c>
      <c r="S207" s="500"/>
      <c r="T207" s="38"/>
      <c r="U207" s="502"/>
      <c r="V207" s="480"/>
      <c r="W207" s="503" t="str">
        <f t="shared" si="24"/>
        <v/>
      </c>
      <c r="X207" s="504"/>
      <c r="Y207" s="493"/>
      <c r="Z207" s="505"/>
      <c r="AA207" s="496" t="str">
        <f t="shared" si="25"/>
        <v/>
      </c>
      <c r="AB207" s="506"/>
      <c r="AC207" s="496" t="str">
        <f t="shared" si="26"/>
        <v/>
      </c>
      <c r="AD207" s="507" t="str">
        <f t="shared" si="27"/>
        <v/>
      </c>
      <c r="AE207" s="508"/>
      <c r="AF207" s="509"/>
      <c r="AG207" s="507"/>
    </row>
    <row r="208" spans="1:33" ht="22.5" customHeight="1" x14ac:dyDescent="0.3">
      <c r="A208" s="37">
        <v>196</v>
      </c>
      <c r="B208" s="36"/>
      <c r="C208" s="487"/>
      <c r="D208" s="36"/>
      <c r="E208" s="487"/>
      <c r="F208" s="36"/>
      <c r="G208" s="488"/>
      <c r="H208" s="36"/>
      <c r="I208" s="488"/>
      <c r="J208" s="36"/>
      <c r="K208" s="493"/>
      <c r="L208" s="36"/>
      <c r="M208" s="493"/>
      <c r="N208" s="38"/>
      <c r="O208" s="496" t="str">
        <f t="shared" si="21"/>
        <v/>
      </c>
      <c r="P208" s="483" t="str">
        <f t="shared" si="22"/>
        <v/>
      </c>
      <c r="Q208" s="499"/>
      <c r="R208" s="483" t="str">
        <f t="shared" si="23"/>
        <v/>
      </c>
      <c r="S208" s="500"/>
      <c r="T208" s="38"/>
      <c r="U208" s="502"/>
      <c r="V208" s="480"/>
      <c r="W208" s="503" t="str">
        <f t="shared" si="24"/>
        <v/>
      </c>
      <c r="X208" s="504"/>
      <c r="Y208" s="493"/>
      <c r="Z208" s="505"/>
      <c r="AA208" s="496" t="str">
        <f t="shared" si="25"/>
        <v/>
      </c>
      <c r="AB208" s="506"/>
      <c r="AC208" s="496" t="str">
        <f t="shared" si="26"/>
        <v/>
      </c>
      <c r="AD208" s="507" t="str">
        <f t="shared" si="27"/>
        <v/>
      </c>
      <c r="AE208" s="508"/>
      <c r="AF208" s="509"/>
      <c r="AG208" s="507"/>
    </row>
    <row r="209" spans="1:33" ht="22.5" customHeight="1" x14ac:dyDescent="0.3">
      <c r="A209" s="37">
        <v>197</v>
      </c>
      <c r="B209" s="36"/>
      <c r="C209" s="487"/>
      <c r="D209" s="36"/>
      <c r="E209" s="487"/>
      <c r="F209" s="36"/>
      <c r="G209" s="488"/>
      <c r="H209" s="36"/>
      <c r="I209" s="488"/>
      <c r="J209" s="36"/>
      <c r="K209" s="493"/>
      <c r="L209" s="36"/>
      <c r="M209" s="493"/>
      <c r="N209" s="38"/>
      <c r="O209" s="496" t="str">
        <f t="shared" si="21"/>
        <v/>
      </c>
      <c r="P209" s="483" t="str">
        <f t="shared" si="22"/>
        <v/>
      </c>
      <c r="Q209" s="499"/>
      <c r="R209" s="483" t="str">
        <f t="shared" si="23"/>
        <v/>
      </c>
      <c r="S209" s="500"/>
      <c r="T209" s="38"/>
      <c r="U209" s="502"/>
      <c r="V209" s="480"/>
      <c r="W209" s="503" t="str">
        <f t="shared" si="24"/>
        <v/>
      </c>
      <c r="X209" s="504"/>
      <c r="Y209" s="493"/>
      <c r="Z209" s="505"/>
      <c r="AA209" s="496" t="str">
        <f t="shared" si="25"/>
        <v/>
      </c>
      <c r="AB209" s="506"/>
      <c r="AC209" s="496" t="str">
        <f t="shared" si="26"/>
        <v/>
      </c>
      <c r="AD209" s="507" t="str">
        <f t="shared" si="27"/>
        <v/>
      </c>
      <c r="AE209" s="508"/>
      <c r="AF209" s="509"/>
      <c r="AG209" s="507"/>
    </row>
    <row r="210" spans="1:33" ht="22.5" customHeight="1" x14ac:dyDescent="0.3">
      <c r="A210" s="37">
        <v>198</v>
      </c>
      <c r="B210" s="36"/>
      <c r="C210" s="487"/>
      <c r="D210" s="36"/>
      <c r="E210" s="487"/>
      <c r="F210" s="36"/>
      <c r="G210" s="488"/>
      <c r="H210" s="36"/>
      <c r="I210" s="488"/>
      <c r="J210" s="36"/>
      <c r="K210" s="493"/>
      <c r="L210" s="36"/>
      <c r="M210" s="493"/>
      <c r="N210" s="38"/>
      <c r="O210" s="496" t="str">
        <f t="shared" si="21"/>
        <v/>
      </c>
      <c r="P210" s="483" t="str">
        <f t="shared" si="22"/>
        <v/>
      </c>
      <c r="Q210" s="499"/>
      <c r="R210" s="483" t="str">
        <f t="shared" si="23"/>
        <v/>
      </c>
      <c r="S210" s="500"/>
      <c r="T210" s="38"/>
      <c r="U210" s="502"/>
      <c r="V210" s="480"/>
      <c r="W210" s="503" t="str">
        <f t="shared" si="24"/>
        <v/>
      </c>
      <c r="X210" s="504"/>
      <c r="Y210" s="493"/>
      <c r="Z210" s="505"/>
      <c r="AA210" s="496" t="str">
        <f t="shared" si="25"/>
        <v/>
      </c>
      <c r="AB210" s="506"/>
      <c r="AC210" s="496" t="str">
        <f t="shared" si="26"/>
        <v/>
      </c>
      <c r="AD210" s="507" t="str">
        <f t="shared" si="27"/>
        <v/>
      </c>
      <c r="AE210" s="508"/>
      <c r="AF210" s="509"/>
      <c r="AG210" s="507"/>
    </row>
    <row r="211" spans="1:33" ht="22.5" customHeight="1" x14ac:dyDescent="0.3">
      <c r="A211" s="37">
        <v>199</v>
      </c>
      <c r="B211" s="36"/>
      <c r="C211" s="487"/>
      <c r="D211" s="36"/>
      <c r="E211" s="487"/>
      <c r="F211" s="36"/>
      <c r="G211" s="488"/>
      <c r="H211" s="36"/>
      <c r="I211" s="488"/>
      <c r="J211" s="36"/>
      <c r="K211" s="493"/>
      <c r="L211" s="36"/>
      <c r="M211" s="493"/>
      <c r="N211" s="38"/>
      <c r="O211" s="496" t="str">
        <f t="shared" si="21"/>
        <v/>
      </c>
      <c r="P211" s="483" t="str">
        <f t="shared" si="22"/>
        <v/>
      </c>
      <c r="Q211" s="499"/>
      <c r="R211" s="483" t="str">
        <f t="shared" si="23"/>
        <v/>
      </c>
      <c r="S211" s="500"/>
      <c r="T211" s="38"/>
      <c r="U211" s="502"/>
      <c r="V211" s="480"/>
      <c r="W211" s="503" t="str">
        <f t="shared" si="24"/>
        <v/>
      </c>
      <c r="X211" s="504"/>
      <c r="Y211" s="493"/>
      <c r="Z211" s="505"/>
      <c r="AA211" s="496" t="str">
        <f t="shared" si="25"/>
        <v/>
      </c>
      <c r="AB211" s="506"/>
      <c r="AC211" s="496" t="str">
        <f t="shared" si="26"/>
        <v/>
      </c>
      <c r="AD211" s="507" t="str">
        <f t="shared" si="27"/>
        <v/>
      </c>
      <c r="AE211" s="508"/>
      <c r="AF211" s="509"/>
      <c r="AG211" s="507"/>
    </row>
    <row r="212" spans="1:33" ht="22.5" customHeight="1" x14ac:dyDescent="0.3">
      <c r="A212" s="37">
        <v>200</v>
      </c>
      <c r="B212" s="36"/>
      <c r="C212" s="487"/>
      <c r="D212" s="36"/>
      <c r="E212" s="487"/>
      <c r="F212" s="36"/>
      <c r="G212" s="488"/>
      <c r="H212" s="36"/>
      <c r="I212" s="488"/>
      <c r="J212" s="36"/>
      <c r="K212" s="493"/>
      <c r="L212" s="36"/>
      <c r="M212" s="493"/>
      <c r="N212" s="38"/>
      <c r="O212" s="496" t="str">
        <f t="shared" si="21"/>
        <v/>
      </c>
      <c r="P212" s="483" t="str">
        <f t="shared" si="22"/>
        <v/>
      </c>
      <c r="Q212" s="499"/>
      <c r="R212" s="483" t="str">
        <f t="shared" si="23"/>
        <v/>
      </c>
      <c r="S212" s="500"/>
      <c r="T212" s="38"/>
      <c r="U212" s="502"/>
      <c r="V212" s="480"/>
      <c r="W212" s="503" t="str">
        <f t="shared" si="24"/>
        <v/>
      </c>
      <c r="X212" s="504"/>
      <c r="Y212" s="493"/>
      <c r="Z212" s="505"/>
      <c r="AA212" s="496" t="str">
        <f t="shared" si="25"/>
        <v/>
      </c>
      <c r="AB212" s="506"/>
      <c r="AC212" s="496" t="str">
        <f t="shared" si="26"/>
        <v/>
      </c>
      <c r="AD212" s="507" t="str">
        <f t="shared" si="27"/>
        <v/>
      </c>
      <c r="AE212" s="508"/>
      <c r="AF212" s="509"/>
      <c r="AG212" s="507"/>
    </row>
    <row r="213" spans="1:33" ht="22.5" customHeight="1" x14ac:dyDescent="0.3">
      <c r="A213" s="37">
        <v>201</v>
      </c>
      <c r="B213" s="36"/>
      <c r="C213" s="487"/>
      <c r="D213" s="36"/>
      <c r="E213" s="487"/>
      <c r="F213" s="36"/>
      <c r="G213" s="488"/>
      <c r="H213" s="36"/>
      <c r="I213" s="488"/>
      <c r="J213" s="36"/>
      <c r="K213" s="493"/>
      <c r="L213" s="36"/>
      <c r="M213" s="493"/>
      <c r="N213" s="38"/>
      <c r="O213" s="496" t="str">
        <f t="shared" si="21"/>
        <v/>
      </c>
      <c r="P213" s="483" t="str">
        <f t="shared" si="22"/>
        <v/>
      </c>
      <c r="Q213" s="499"/>
      <c r="R213" s="483" t="str">
        <f t="shared" si="23"/>
        <v/>
      </c>
      <c r="S213" s="500"/>
      <c r="T213" s="38"/>
      <c r="U213" s="502"/>
      <c r="V213" s="480"/>
      <c r="W213" s="503" t="str">
        <f t="shared" si="24"/>
        <v/>
      </c>
      <c r="X213" s="504"/>
      <c r="Y213" s="493"/>
      <c r="Z213" s="505"/>
      <c r="AA213" s="496" t="str">
        <f t="shared" si="25"/>
        <v/>
      </c>
      <c r="AB213" s="506"/>
      <c r="AC213" s="496" t="str">
        <f t="shared" si="26"/>
        <v/>
      </c>
      <c r="AD213" s="507" t="str">
        <f t="shared" si="27"/>
        <v/>
      </c>
      <c r="AE213" s="508"/>
      <c r="AF213" s="509"/>
      <c r="AG213" s="507"/>
    </row>
    <row r="214" spans="1:33" ht="22.5" customHeight="1" x14ac:dyDescent="0.3">
      <c r="A214" s="37">
        <v>202</v>
      </c>
      <c r="B214" s="36"/>
      <c r="C214" s="487"/>
      <c r="D214" s="36"/>
      <c r="E214" s="487"/>
      <c r="F214" s="36"/>
      <c r="G214" s="488"/>
      <c r="H214" s="36"/>
      <c r="I214" s="488"/>
      <c r="J214" s="36"/>
      <c r="K214" s="493"/>
      <c r="L214" s="36"/>
      <c r="M214" s="493"/>
      <c r="N214" s="38"/>
      <c r="O214" s="496" t="str">
        <f t="shared" si="21"/>
        <v/>
      </c>
      <c r="P214" s="483" t="str">
        <f t="shared" si="22"/>
        <v/>
      </c>
      <c r="Q214" s="499"/>
      <c r="R214" s="483" t="str">
        <f t="shared" si="23"/>
        <v/>
      </c>
      <c r="S214" s="500"/>
      <c r="T214" s="38"/>
      <c r="U214" s="502"/>
      <c r="V214" s="480"/>
      <c r="W214" s="503" t="str">
        <f t="shared" si="24"/>
        <v/>
      </c>
      <c r="X214" s="504"/>
      <c r="Y214" s="493"/>
      <c r="Z214" s="505"/>
      <c r="AA214" s="496" t="str">
        <f t="shared" si="25"/>
        <v/>
      </c>
      <c r="AB214" s="506"/>
      <c r="AC214" s="496" t="str">
        <f t="shared" si="26"/>
        <v/>
      </c>
      <c r="AD214" s="507" t="str">
        <f t="shared" si="27"/>
        <v/>
      </c>
      <c r="AE214" s="508"/>
      <c r="AF214" s="509"/>
      <c r="AG214" s="507"/>
    </row>
    <row r="215" spans="1:33" ht="22.5" customHeight="1" x14ac:dyDescent="0.3">
      <c r="A215" s="37">
        <v>203</v>
      </c>
      <c r="B215" s="36"/>
      <c r="C215" s="487"/>
      <c r="D215" s="36"/>
      <c r="E215" s="487"/>
      <c r="F215" s="36"/>
      <c r="G215" s="488"/>
      <c r="H215" s="36"/>
      <c r="I215" s="488"/>
      <c r="J215" s="36"/>
      <c r="K215" s="493"/>
      <c r="L215" s="36"/>
      <c r="M215" s="493"/>
      <c r="N215" s="38"/>
      <c r="O215" s="496" t="str">
        <f t="shared" si="21"/>
        <v/>
      </c>
      <c r="P215" s="483" t="str">
        <f t="shared" si="22"/>
        <v/>
      </c>
      <c r="Q215" s="499"/>
      <c r="R215" s="483" t="str">
        <f t="shared" si="23"/>
        <v/>
      </c>
      <c r="S215" s="500"/>
      <c r="T215" s="38"/>
      <c r="U215" s="502"/>
      <c r="V215" s="480"/>
      <c r="W215" s="503" t="str">
        <f t="shared" si="24"/>
        <v/>
      </c>
      <c r="X215" s="504"/>
      <c r="Y215" s="493"/>
      <c r="Z215" s="505"/>
      <c r="AA215" s="496" t="str">
        <f t="shared" si="25"/>
        <v/>
      </c>
      <c r="AB215" s="506"/>
      <c r="AC215" s="496" t="str">
        <f t="shared" si="26"/>
        <v/>
      </c>
      <c r="AD215" s="507" t="str">
        <f t="shared" si="27"/>
        <v/>
      </c>
      <c r="AE215" s="508"/>
      <c r="AF215" s="509"/>
      <c r="AG215" s="507"/>
    </row>
    <row r="216" spans="1:33" ht="22.5" customHeight="1" x14ac:dyDescent="0.3">
      <c r="A216" s="37">
        <v>204</v>
      </c>
      <c r="B216" s="36"/>
      <c r="C216" s="487"/>
      <c r="D216" s="36"/>
      <c r="E216" s="487"/>
      <c r="F216" s="36"/>
      <c r="G216" s="488"/>
      <c r="H216" s="36"/>
      <c r="I216" s="488"/>
      <c r="J216" s="36"/>
      <c r="K216" s="493"/>
      <c r="L216" s="36"/>
      <c r="M216" s="493"/>
      <c r="N216" s="38"/>
      <c r="O216" s="496" t="str">
        <f t="shared" si="21"/>
        <v/>
      </c>
      <c r="P216" s="483" t="str">
        <f t="shared" si="22"/>
        <v/>
      </c>
      <c r="Q216" s="499"/>
      <c r="R216" s="483" t="str">
        <f t="shared" si="23"/>
        <v/>
      </c>
      <c r="S216" s="500"/>
      <c r="T216" s="38"/>
      <c r="U216" s="502"/>
      <c r="V216" s="480"/>
      <c r="W216" s="503" t="str">
        <f t="shared" si="24"/>
        <v/>
      </c>
      <c r="X216" s="504"/>
      <c r="Y216" s="493"/>
      <c r="Z216" s="505"/>
      <c r="AA216" s="496" t="str">
        <f t="shared" si="25"/>
        <v/>
      </c>
      <c r="AB216" s="506"/>
      <c r="AC216" s="496" t="str">
        <f t="shared" si="26"/>
        <v/>
      </c>
      <c r="AD216" s="507" t="str">
        <f t="shared" si="27"/>
        <v/>
      </c>
      <c r="AE216" s="508"/>
      <c r="AF216" s="509"/>
      <c r="AG216" s="507"/>
    </row>
    <row r="217" spans="1:33" ht="22.5" customHeight="1" x14ac:dyDescent="0.3">
      <c r="A217" s="37">
        <v>205</v>
      </c>
      <c r="B217" s="36"/>
      <c r="C217" s="487"/>
      <c r="D217" s="36"/>
      <c r="E217" s="487"/>
      <c r="F217" s="36"/>
      <c r="G217" s="488"/>
      <c r="H217" s="36"/>
      <c r="I217" s="488"/>
      <c r="J217" s="36"/>
      <c r="K217" s="493"/>
      <c r="L217" s="36"/>
      <c r="M217" s="493"/>
      <c r="N217" s="38"/>
      <c r="O217" s="496" t="str">
        <f t="shared" si="21"/>
        <v/>
      </c>
      <c r="P217" s="483" t="str">
        <f t="shared" si="22"/>
        <v/>
      </c>
      <c r="Q217" s="499"/>
      <c r="R217" s="483" t="str">
        <f t="shared" si="23"/>
        <v/>
      </c>
      <c r="S217" s="500"/>
      <c r="T217" s="38"/>
      <c r="U217" s="502"/>
      <c r="V217" s="480"/>
      <c r="W217" s="503" t="str">
        <f t="shared" si="24"/>
        <v/>
      </c>
      <c r="X217" s="504"/>
      <c r="Y217" s="493"/>
      <c r="Z217" s="505"/>
      <c r="AA217" s="496" t="str">
        <f t="shared" si="25"/>
        <v/>
      </c>
      <c r="AB217" s="506"/>
      <c r="AC217" s="496" t="str">
        <f t="shared" si="26"/>
        <v/>
      </c>
      <c r="AD217" s="507" t="str">
        <f t="shared" si="27"/>
        <v/>
      </c>
      <c r="AE217" s="508"/>
      <c r="AF217" s="509"/>
      <c r="AG217" s="507"/>
    </row>
    <row r="218" spans="1:33" ht="22.5" customHeight="1" x14ac:dyDescent="0.3">
      <c r="A218" s="37">
        <v>206</v>
      </c>
      <c r="B218" s="36"/>
      <c r="C218" s="487"/>
      <c r="D218" s="36"/>
      <c r="E218" s="487"/>
      <c r="F218" s="36"/>
      <c r="G218" s="488"/>
      <c r="H218" s="36"/>
      <c r="I218" s="488"/>
      <c r="J218" s="36"/>
      <c r="K218" s="493"/>
      <c r="L218" s="36"/>
      <c r="M218" s="493"/>
      <c r="N218" s="38"/>
      <c r="O218" s="496" t="str">
        <f t="shared" si="21"/>
        <v/>
      </c>
      <c r="P218" s="483" t="str">
        <f t="shared" si="22"/>
        <v/>
      </c>
      <c r="Q218" s="499"/>
      <c r="R218" s="483" t="str">
        <f t="shared" si="23"/>
        <v/>
      </c>
      <c r="S218" s="500"/>
      <c r="T218" s="38"/>
      <c r="U218" s="502"/>
      <c r="V218" s="480"/>
      <c r="W218" s="503" t="str">
        <f t="shared" si="24"/>
        <v/>
      </c>
      <c r="X218" s="504"/>
      <c r="Y218" s="493"/>
      <c r="Z218" s="505"/>
      <c r="AA218" s="496" t="str">
        <f t="shared" si="25"/>
        <v/>
      </c>
      <c r="AB218" s="506"/>
      <c r="AC218" s="496" t="str">
        <f t="shared" si="26"/>
        <v/>
      </c>
      <c r="AD218" s="507" t="str">
        <f t="shared" si="27"/>
        <v/>
      </c>
      <c r="AE218" s="508"/>
      <c r="AF218" s="509"/>
      <c r="AG218" s="507"/>
    </row>
    <row r="219" spans="1:33" ht="22.5" customHeight="1" x14ac:dyDescent="0.3">
      <c r="A219" s="37">
        <v>207</v>
      </c>
      <c r="B219" s="36"/>
      <c r="C219" s="487"/>
      <c r="D219" s="36"/>
      <c r="E219" s="487"/>
      <c r="F219" s="36"/>
      <c r="G219" s="488"/>
      <c r="H219" s="36"/>
      <c r="I219" s="488"/>
      <c r="J219" s="36"/>
      <c r="K219" s="493"/>
      <c r="L219" s="36"/>
      <c r="M219" s="493"/>
      <c r="N219" s="38"/>
      <c r="O219" s="496" t="str">
        <f t="shared" si="21"/>
        <v/>
      </c>
      <c r="P219" s="483" t="str">
        <f t="shared" si="22"/>
        <v/>
      </c>
      <c r="Q219" s="499"/>
      <c r="R219" s="483" t="str">
        <f t="shared" si="23"/>
        <v/>
      </c>
      <c r="S219" s="500"/>
      <c r="T219" s="38"/>
      <c r="U219" s="502"/>
      <c r="V219" s="480"/>
      <c r="W219" s="503" t="str">
        <f t="shared" si="24"/>
        <v/>
      </c>
      <c r="X219" s="504"/>
      <c r="Y219" s="493"/>
      <c r="Z219" s="505"/>
      <c r="AA219" s="496" t="str">
        <f t="shared" si="25"/>
        <v/>
      </c>
      <c r="AB219" s="506"/>
      <c r="AC219" s="496" t="str">
        <f t="shared" si="26"/>
        <v/>
      </c>
      <c r="AD219" s="507" t="str">
        <f t="shared" si="27"/>
        <v/>
      </c>
      <c r="AE219" s="508"/>
      <c r="AF219" s="509"/>
      <c r="AG219" s="507"/>
    </row>
    <row r="220" spans="1:33" ht="22.5" customHeight="1" x14ac:dyDescent="0.3">
      <c r="A220" s="37">
        <v>208</v>
      </c>
      <c r="B220" s="36"/>
      <c r="C220" s="487"/>
      <c r="D220" s="36"/>
      <c r="E220" s="487"/>
      <c r="F220" s="36"/>
      <c r="G220" s="488"/>
      <c r="H220" s="36"/>
      <c r="I220" s="488"/>
      <c r="J220" s="36"/>
      <c r="K220" s="493"/>
      <c r="L220" s="36"/>
      <c r="M220" s="493"/>
      <c r="N220" s="38"/>
      <c r="O220" s="496" t="str">
        <f t="shared" si="21"/>
        <v/>
      </c>
      <c r="P220" s="483" t="str">
        <f t="shared" si="22"/>
        <v/>
      </c>
      <c r="Q220" s="499"/>
      <c r="R220" s="483" t="str">
        <f t="shared" si="23"/>
        <v/>
      </c>
      <c r="S220" s="500"/>
      <c r="T220" s="38"/>
      <c r="U220" s="502"/>
      <c r="V220" s="480"/>
      <c r="W220" s="503" t="str">
        <f t="shared" si="24"/>
        <v/>
      </c>
      <c r="X220" s="504"/>
      <c r="Y220" s="493"/>
      <c r="Z220" s="505"/>
      <c r="AA220" s="496" t="str">
        <f t="shared" si="25"/>
        <v/>
      </c>
      <c r="AB220" s="506"/>
      <c r="AC220" s="496" t="str">
        <f t="shared" si="26"/>
        <v/>
      </c>
      <c r="AD220" s="507" t="str">
        <f t="shared" si="27"/>
        <v/>
      </c>
      <c r="AE220" s="508"/>
      <c r="AF220" s="509"/>
      <c r="AG220" s="507"/>
    </row>
    <row r="221" spans="1:33" ht="22.5" customHeight="1" x14ac:dyDescent="0.3">
      <c r="A221" s="37">
        <v>209</v>
      </c>
      <c r="B221" s="36"/>
      <c r="C221" s="487"/>
      <c r="D221" s="36"/>
      <c r="E221" s="487"/>
      <c r="F221" s="36"/>
      <c r="G221" s="488"/>
      <c r="H221" s="36"/>
      <c r="I221" s="488"/>
      <c r="J221" s="36"/>
      <c r="K221" s="493"/>
      <c r="L221" s="36"/>
      <c r="M221" s="493"/>
      <c r="N221" s="38"/>
      <c r="O221" s="496" t="str">
        <f t="shared" si="21"/>
        <v/>
      </c>
      <c r="P221" s="483" t="str">
        <f t="shared" si="22"/>
        <v/>
      </c>
      <c r="Q221" s="499"/>
      <c r="R221" s="483" t="str">
        <f t="shared" si="23"/>
        <v/>
      </c>
      <c r="S221" s="500"/>
      <c r="T221" s="38"/>
      <c r="U221" s="502"/>
      <c r="V221" s="480"/>
      <c r="W221" s="503" t="str">
        <f t="shared" si="24"/>
        <v/>
      </c>
      <c r="X221" s="504"/>
      <c r="Y221" s="493"/>
      <c r="Z221" s="505"/>
      <c r="AA221" s="496" t="str">
        <f t="shared" si="25"/>
        <v/>
      </c>
      <c r="AB221" s="506"/>
      <c r="AC221" s="496" t="str">
        <f t="shared" si="26"/>
        <v/>
      </c>
      <c r="AD221" s="507" t="str">
        <f t="shared" si="27"/>
        <v/>
      </c>
      <c r="AE221" s="508"/>
      <c r="AF221" s="509"/>
      <c r="AG221" s="507"/>
    </row>
    <row r="222" spans="1:33" ht="22.5" customHeight="1" x14ac:dyDescent="0.3">
      <c r="A222" s="37">
        <v>210</v>
      </c>
      <c r="B222" s="36"/>
      <c r="C222" s="487"/>
      <c r="D222" s="36"/>
      <c r="E222" s="487"/>
      <c r="F222" s="36"/>
      <c r="G222" s="488"/>
      <c r="H222" s="36"/>
      <c r="I222" s="488"/>
      <c r="J222" s="36"/>
      <c r="K222" s="493"/>
      <c r="L222" s="36"/>
      <c r="M222" s="493"/>
      <c r="N222" s="38"/>
      <c r="O222" s="496" t="str">
        <f t="shared" si="21"/>
        <v/>
      </c>
      <c r="P222" s="483" t="str">
        <f t="shared" si="22"/>
        <v/>
      </c>
      <c r="Q222" s="499"/>
      <c r="R222" s="483" t="str">
        <f t="shared" si="23"/>
        <v/>
      </c>
      <c r="S222" s="500"/>
      <c r="T222" s="38"/>
      <c r="U222" s="502"/>
      <c r="V222" s="480"/>
      <c r="W222" s="503" t="str">
        <f t="shared" si="24"/>
        <v/>
      </c>
      <c r="X222" s="504"/>
      <c r="Y222" s="493"/>
      <c r="Z222" s="505"/>
      <c r="AA222" s="496" t="str">
        <f t="shared" si="25"/>
        <v/>
      </c>
      <c r="AB222" s="506"/>
      <c r="AC222" s="496" t="str">
        <f t="shared" si="26"/>
        <v/>
      </c>
      <c r="AD222" s="507" t="str">
        <f t="shared" si="27"/>
        <v/>
      </c>
      <c r="AE222" s="508"/>
      <c r="AF222" s="509"/>
      <c r="AG222" s="507"/>
    </row>
    <row r="223" spans="1:33" ht="22.5" customHeight="1" x14ac:dyDescent="0.3">
      <c r="A223" s="37">
        <v>211</v>
      </c>
      <c r="B223" s="36"/>
      <c r="C223" s="487"/>
      <c r="D223" s="36"/>
      <c r="E223" s="487"/>
      <c r="F223" s="36"/>
      <c r="G223" s="488"/>
      <c r="H223" s="36"/>
      <c r="I223" s="488"/>
      <c r="J223" s="36"/>
      <c r="K223" s="493"/>
      <c r="L223" s="36"/>
      <c r="M223" s="493"/>
      <c r="N223" s="38"/>
      <c r="O223" s="496" t="str">
        <f t="shared" si="21"/>
        <v/>
      </c>
      <c r="P223" s="483" t="str">
        <f t="shared" si="22"/>
        <v/>
      </c>
      <c r="Q223" s="499"/>
      <c r="R223" s="483" t="str">
        <f t="shared" si="23"/>
        <v/>
      </c>
      <c r="S223" s="500"/>
      <c r="T223" s="38"/>
      <c r="U223" s="502"/>
      <c r="V223" s="480"/>
      <c r="W223" s="503" t="str">
        <f t="shared" si="24"/>
        <v/>
      </c>
      <c r="X223" s="504"/>
      <c r="Y223" s="493"/>
      <c r="Z223" s="505"/>
      <c r="AA223" s="496" t="str">
        <f t="shared" si="25"/>
        <v/>
      </c>
      <c r="AB223" s="506"/>
      <c r="AC223" s="496" t="str">
        <f t="shared" si="26"/>
        <v/>
      </c>
      <c r="AD223" s="507" t="str">
        <f t="shared" si="27"/>
        <v/>
      </c>
      <c r="AE223" s="508"/>
      <c r="AF223" s="509"/>
      <c r="AG223" s="507"/>
    </row>
    <row r="224" spans="1:33" ht="22.5" customHeight="1" x14ac:dyDescent="0.3">
      <c r="A224" s="37">
        <v>212</v>
      </c>
      <c r="B224" s="36"/>
      <c r="C224" s="487"/>
      <c r="D224" s="36"/>
      <c r="E224" s="487"/>
      <c r="F224" s="36"/>
      <c r="G224" s="488"/>
      <c r="H224" s="36"/>
      <c r="I224" s="488"/>
      <c r="J224" s="36"/>
      <c r="K224" s="493"/>
      <c r="L224" s="36"/>
      <c r="M224" s="493"/>
      <c r="N224" s="38"/>
      <c r="O224" s="496" t="str">
        <f t="shared" si="21"/>
        <v/>
      </c>
      <c r="P224" s="483" t="str">
        <f t="shared" si="22"/>
        <v/>
      </c>
      <c r="Q224" s="499"/>
      <c r="R224" s="483" t="str">
        <f t="shared" si="23"/>
        <v/>
      </c>
      <c r="S224" s="500"/>
      <c r="T224" s="38"/>
      <c r="U224" s="502"/>
      <c r="V224" s="480"/>
      <c r="W224" s="503" t="str">
        <f t="shared" si="24"/>
        <v/>
      </c>
      <c r="X224" s="504"/>
      <c r="Y224" s="493"/>
      <c r="Z224" s="505"/>
      <c r="AA224" s="496" t="str">
        <f t="shared" si="25"/>
        <v/>
      </c>
      <c r="AB224" s="506"/>
      <c r="AC224" s="496" t="str">
        <f t="shared" si="26"/>
        <v/>
      </c>
      <c r="AD224" s="507" t="str">
        <f t="shared" si="27"/>
        <v/>
      </c>
      <c r="AE224" s="508"/>
      <c r="AF224" s="509"/>
      <c r="AG224" s="507"/>
    </row>
    <row r="225" spans="1:36" ht="22.5" customHeight="1" x14ac:dyDescent="0.3">
      <c r="A225" s="37">
        <v>213</v>
      </c>
      <c r="B225" s="36"/>
      <c r="C225" s="487"/>
      <c r="D225" s="36"/>
      <c r="E225" s="487"/>
      <c r="F225" s="36"/>
      <c r="G225" s="488"/>
      <c r="H225" s="36"/>
      <c r="I225" s="488"/>
      <c r="J225" s="36"/>
      <c r="K225" s="493"/>
      <c r="L225" s="36"/>
      <c r="M225" s="493"/>
      <c r="N225" s="38"/>
      <c r="O225" s="496" t="str">
        <f t="shared" si="21"/>
        <v/>
      </c>
      <c r="P225" s="483" t="str">
        <f t="shared" si="22"/>
        <v/>
      </c>
      <c r="Q225" s="499"/>
      <c r="R225" s="483" t="str">
        <f t="shared" si="23"/>
        <v/>
      </c>
      <c r="S225" s="500"/>
      <c r="T225" s="38"/>
      <c r="U225" s="502"/>
      <c r="V225" s="480"/>
      <c r="W225" s="503" t="str">
        <f t="shared" si="24"/>
        <v/>
      </c>
      <c r="X225" s="504"/>
      <c r="Y225" s="493"/>
      <c r="Z225" s="505"/>
      <c r="AA225" s="496" t="str">
        <f t="shared" si="25"/>
        <v/>
      </c>
      <c r="AB225" s="506"/>
      <c r="AC225" s="496" t="str">
        <f t="shared" si="26"/>
        <v/>
      </c>
      <c r="AD225" s="507" t="str">
        <f t="shared" si="27"/>
        <v/>
      </c>
      <c r="AE225" s="508"/>
      <c r="AF225" s="509"/>
      <c r="AG225" s="507"/>
    </row>
    <row r="226" spans="1:36" ht="22.5" customHeight="1" x14ac:dyDescent="0.3">
      <c r="A226" s="37">
        <v>214</v>
      </c>
      <c r="B226" s="36"/>
      <c r="C226" s="487"/>
      <c r="D226" s="36"/>
      <c r="E226" s="487"/>
      <c r="F226" s="36"/>
      <c r="G226" s="488"/>
      <c r="H226" s="36"/>
      <c r="I226" s="488"/>
      <c r="J226" s="36"/>
      <c r="K226" s="493"/>
      <c r="L226" s="36"/>
      <c r="M226" s="493"/>
      <c r="N226" s="38"/>
      <c r="O226" s="496" t="str">
        <f t="shared" si="21"/>
        <v/>
      </c>
      <c r="P226" s="483" t="str">
        <f t="shared" si="22"/>
        <v/>
      </c>
      <c r="Q226" s="499"/>
      <c r="R226" s="483" t="str">
        <f t="shared" si="23"/>
        <v/>
      </c>
      <c r="S226" s="500"/>
      <c r="T226" s="38"/>
      <c r="U226" s="502"/>
      <c r="V226" s="480"/>
      <c r="W226" s="503" t="str">
        <f t="shared" si="24"/>
        <v/>
      </c>
      <c r="X226" s="504"/>
      <c r="Y226" s="493"/>
      <c r="Z226" s="505"/>
      <c r="AA226" s="496" t="str">
        <f t="shared" si="25"/>
        <v/>
      </c>
      <c r="AB226" s="506"/>
      <c r="AC226" s="496" t="str">
        <f t="shared" si="26"/>
        <v/>
      </c>
      <c r="AD226" s="507" t="str">
        <f t="shared" si="27"/>
        <v/>
      </c>
      <c r="AE226" s="508"/>
      <c r="AF226" s="509"/>
      <c r="AG226" s="507"/>
    </row>
    <row r="227" spans="1:36" ht="22.5" customHeight="1" x14ac:dyDescent="0.3">
      <c r="A227" s="37">
        <v>215</v>
      </c>
      <c r="B227" s="36"/>
      <c r="C227" s="487"/>
      <c r="D227" s="36"/>
      <c r="E227" s="487"/>
      <c r="F227" s="36"/>
      <c r="G227" s="488"/>
      <c r="H227" s="36"/>
      <c r="I227" s="488"/>
      <c r="J227" s="36"/>
      <c r="K227" s="493"/>
      <c r="L227" s="36"/>
      <c r="M227" s="493"/>
      <c r="N227" s="38"/>
      <c r="O227" s="496" t="str">
        <f t="shared" si="21"/>
        <v/>
      </c>
      <c r="P227" s="483" t="str">
        <f t="shared" si="22"/>
        <v/>
      </c>
      <c r="Q227" s="499"/>
      <c r="R227" s="483" t="str">
        <f t="shared" si="23"/>
        <v/>
      </c>
      <c r="S227" s="500"/>
      <c r="T227" s="38"/>
      <c r="U227" s="502"/>
      <c r="V227" s="480"/>
      <c r="W227" s="503" t="str">
        <f t="shared" si="24"/>
        <v/>
      </c>
      <c r="X227" s="504"/>
      <c r="Y227" s="493"/>
      <c r="Z227" s="505"/>
      <c r="AA227" s="496" t="str">
        <f t="shared" si="25"/>
        <v/>
      </c>
      <c r="AB227" s="506"/>
      <c r="AC227" s="496" t="str">
        <f t="shared" si="26"/>
        <v/>
      </c>
      <c r="AD227" s="507" t="str">
        <f t="shared" si="27"/>
        <v/>
      </c>
      <c r="AE227" s="508"/>
      <c r="AF227" s="509"/>
      <c r="AG227" s="507"/>
    </row>
    <row r="228" spans="1:36" ht="22.5" customHeight="1" x14ac:dyDescent="0.3">
      <c r="A228" s="37">
        <v>216</v>
      </c>
      <c r="B228" s="36"/>
      <c r="C228" s="487"/>
      <c r="D228" s="36"/>
      <c r="E228" s="487"/>
      <c r="F228" s="36"/>
      <c r="G228" s="488"/>
      <c r="H228" s="36"/>
      <c r="I228" s="488"/>
      <c r="J228" s="36"/>
      <c r="K228" s="493"/>
      <c r="L228" s="36"/>
      <c r="M228" s="493"/>
      <c r="N228" s="38"/>
      <c r="O228" s="496" t="str">
        <f t="shared" si="21"/>
        <v/>
      </c>
      <c r="P228" s="483" t="str">
        <f t="shared" si="22"/>
        <v/>
      </c>
      <c r="Q228" s="499"/>
      <c r="R228" s="483" t="str">
        <f t="shared" si="23"/>
        <v/>
      </c>
      <c r="S228" s="500"/>
      <c r="T228" s="38"/>
      <c r="U228" s="502"/>
      <c r="V228" s="480"/>
      <c r="W228" s="503" t="str">
        <f t="shared" si="24"/>
        <v/>
      </c>
      <c r="X228" s="504"/>
      <c r="Y228" s="493"/>
      <c r="Z228" s="505"/>
      <c r="AA228" s="496" t="str">
        <f t="shared" si="25"/>
        <v/>
      </c>
      <c r="AB228" s="506"/>
      <c r="AC228" s="496" t="str">
        <f t="shared" si="26"/>
        <v/>
      </c>
      <c r="AD228" s="507" t="str">
        <f t="shared" si="27"/>
        <v/>
      </c>
      <c r="AE228" s="508"/>
      <c r="AF228" s="509"/>
      <c r="AG228" s="507"/>
    </row>
    <row r="229" spans="1:36" ht="22.5" customHeight="1" x14ac:dyDescent="0.3">
      <c r="A229" s="37">
        <v>217</v>
      </c>
      <c r="B229" s="36"/>
      <c r="C229" s="487"/>
      <c r="D229" s="36"/>
      <c r="E229" s="487"/>
      <c r="F229" s="36"/>
      <c r="G229" s="488"/>
      <c r="H229" s="36"/>
      <c r="I229" s="488"/>
      <c r="J229" s="36"/>
      <c r="K229" s="493"/>
      <c r="L229" s="36"/>
      <c r="M229" s="493"/>
      <c r="N229" s="38"/>
      <c r="O229" s="496" t="str">
        <f t="shared" si="21"/>
        <v/>
      </c>
      <c r="P229" s="483" t="str">
        <f t="shared" si="22"/>
        <v/>
      </c>
      <c r="Q229" s="499"/>
      <c r="R229" s="483" t="str">
        <f t="shared" si="23"/>
        <v/>
      </c>
      <c r="S229" s="500"/>
      <c r="T229" s="38"/>
      <c r="U229" s="502"/>
      <c r="V229" s="480"/>
      <c r="W229" s="503" t="str">
        <f t="shared" si="24"/>
        <v/>
      </c>
      <c r="X229" s="504"/>
      <c r="Y229" s="493"/>
      <c r="Z229" s="505"/>
      <c r="AA229" s="496" t="str">
        <f t="shared" si="25"/>
        <v/>
      </c>
      <c r="AB229" s="506"/>
      <c r="AC229" s="496" t="str">
        <f t="shared" si="26"/>
        <v/>
      </c>
      <c r="AD229" s="507" t="str">
        <f t="shared" si="27"/>
        <v/>
      </c>
      <c r="AE229" s="508"/>
      <c r="AF229" s="509"/>
      <c r="AG229" s="507"/>
    </row>
    <row r="230" spans="1:36" ht="22.5" customHeight="1" x14ac:dyDescent="0.3">
      <c r="A230" s="37">
        <v>218</v>
      </c>
      <c r="B230" s="36"/>
      <c r="C230" s="487"/>
      <c r="D230" s="36"/>
      <c r="E230" s="487"/>
      <c r="F230" s="36"/>
      <c r="G230" s="488"/>
      <c r="H230" s="36"/>
      <c r="I230" s="488"/>
      <c r="J230" s="36"/>
      <c r="K230" s="493"/>
      <c r="L230" s="36"/>
      <c r="M230" s="493"/>
      <c r="N230" s="38"/>
      <c r="O230" s="496" t="str">
        <f t="shared" si="21"/>
        <v/>
      </c>
      <c r="P230" s="483" t="str">
        <f t="shared" si="22"/>
        <v/>
      </c>
      <c r="Q230" s="499"/>
      <c r="R230" s="483" t="str">
        <f t="shared" si="23"/>
        <v/>
      </c>
      <c r="S230" s="500"/>
      <c r="T230" s="38"/>
      <c r="U230" s="502"/>
      <c r="V230" s="480"/>
      <c r="W230" s="503" t="str">
        <f t="shared" si="24"/>
        <v/>
      </c>
      <c r="X230" s="504"/>
      <c r="Y230" s="493"/>
      <c r="Z230" s="505"/>
      <c r="AA230" s="496" t="str">
        <f t="shared" si="25"/>
        <v/>
      </c>
      <c r="AB230" s="506"/>
      <c r="AC230" s="496" t="str">
        <f t="shared" si="26"/>
        <v/>
      </c>
      <c r="AD230" s="507" t="str">
        <f t="shared" si="27"/>
        <v/>
      </c>
      <c r="AE230" s="508"/>
      <c r="AF230" s="509"/>
      <c r="AG230" s="507"/>
    </row>
    <row r="231" spans="1:36" ht="22.5" customHeight="1" x14ac:dyDescent="0.3">
      <c r="A231" s="37">
        <v>219</v>
      </c>
      <c r="B231" s="36"/>
      <c r="C231" s="487"/>
      <c r="D231" s="36"/>
      <c r="E231" s="487"/>
      <c r="F231" s="36"/>
      <c r="G231" s="488"/>
      <c r="H231" s="36"/>
      <c r="I231" s="488"/>
      <c r="J231" s="36"/>
      <c r="K231" s="493"/>
      <c r="L231" s="36"/>
      <c r="M231" s="493"/>
      <c r="N231" s="38"/>
      <c r="O231" s="496" t="str">
        <f t="shared" si="21"/>
        <v/>
      </c>
      <c r="P231" s="483" t="str">
        <f t="shared" si="22"/>
        <v/>
      </c>
      <c r="Q231" s="499"/>
      <c r="R231" s="483" t="str">
        <f t="shared" si="23"/>
        <v/>
      </c>
      <c r="S231" s="500"/>
      <c r="T231" s="38"/>
      <c r="U231" s="502"/>
      <c r="V231" s="480"/>
      <c r="W231" s="503" t="str">
        <f t="shared" si="24"/>
        <v/>
      </c>
      <c r="X231" s="504"/>
      <c r="Y231" s="493"/>
      <c r="Z231" s="505"/>
      <c r="AA231" s="496" t="str">
        <f t="shared" si="25"/>
        <v/>
      </c>
      <c r="AB231" s="506"/>
      <c r="AC231" s="496" t="str">
        <f t="shared" si="26"/>
        <v/>
      </c>
      <c r="AD231" s="507" t="str">
        <f t="shared" si="27"/>
        <v/>
      </c>
      <c r="AE231" s="508"/>
      <c r="AF231" s="509"/>
      <c r="AG231" s="507"/>
    </row>
    <row r="232" spans="1:36" ht="22.5" customHeight="1" x14ac:dyDescent="0.3">
      <c r="A232" s="37">
        <v>220</v>
      </c>
      <c r="B232" s="36"/>
      <c r="C232" s="487"/>
      <c r="D232" s="36"/>
      <c r="E232" s="487"/>
      <c r="F232" s="36"/>
      <c r="G232" s="488"/>
      <c r="H232" s="36"/>
      <c r="I232" s="488"/>
      <c r="J232" s="36"/>
      <c r="K232" s="493"/>
      <c r="L232" s="36"/>
      <c r="M232" s="493"/>
      <c r="N232" s="38"/>
      <c r="O232" s="496" t="str">
        <f t="shared" si="21"/>
        <v/>
      </c>
      <c r="P232" s="483" t="str">
        <f t="shared" si="22"/>
        <v/>
      </c>
      <c r="Q232" s="499"/>
      <c r="R232" s="483" t="str">
        <f t="shared" si="23"/>
        <v/>
      </c>
      <c r="S232" s="500"/>
      <c r="T232" s="38"/>
      <c r="U232" s="502"/>
      <c r="V232" s="480"/>
      <c r="W232" s="503" t="str">
        <f t="shared" si="24"/>
        <v/>
      </c>
      <c r="X232" s="504"/>
      <c r="Y232" s="493"/>
      <c r="Z232" s="505"/>
      <c r="AA232" s="496" t="str">
        <f t="shared" si="25"/>
        <v/>
      </c>
      <c r="AB232" s="506"/>
      <c r="AC232" s="496" t="str">
        <f t="shared" si="26"/>
        <v/>
      </c>
      <c r="AD232" s="507" t="str">
        <f t="shared" si="27"/>
        <v/>
      </c>
      <c r="AE232" s="508"/>
      <c r="AF232" s="509"/>
      <c r="AG232" s="507"/>
    </row>
    <row r="233" spans="1:36" ht="5.25" customHeight="1" x14ac:dyDescent="0.3">
      <c r="A233" s="39"/>
      <c r="B233" s="36"/>
      <c r="C233" s="40"/>
      <c r="D233" s="36"/>
      <c r="E233" s="41"/>
      <c r="F233" s="36"/>
      <c r="G233" s="41"/>
      <c r="H233" s="36"/>
      <c r="I233" s="490"/>
      <c r="J233" s="36"/>
      <c r="K233" s="494"/>
      <c r="L233" s="36"/>
      <c r="M233" s="42"/>
      <c r="N233" s="43"/>
      <c r="O233" s="497"/>
      <c r="P233" s="484"/>
      <c r="Q233" s="44"/>
      <c r="R233" s="484"/>
      <c r="S233" s="135"/>
      <c r="T233" s="43"/>
      <c r="U233" s="135"/>
      <c r="V233" s="135"/>
      <c r="W233" s="494"/>
      <c r="X233" s="504"/>
      <c r="Y233" s="494"/>
      <c r="Z233" s="510"/>
      <c r="AA233" s="497"/>
      <c r="AB233" s="511"/>
      <c r="AC233" s="512"/>
      <c r="AD233" s="513"/>
      <c r="AE233" s="508"/>
      <c r="AF233" s="514"/>
      <c r="AG233" s="508"/>
    </row>
    <row r="234" spans="1:36" ht="18.75" customHeight="1" thickBot="1" x14ac:dyDescent="0.35">
      <c r="A234" s="45"/>
      <c r="B234" s="36"/>
      <c r="C234" s="46"/>
      <c r="D234" s="36"/>
      <c r="E234" s="1"/>
      <c r="F234" s="36"/>
      <c r="G234" s="1"/>
      <c r="H234" s="36"/>
      <c r="I234" s="490"/>
      <c r="J234" s="36"/>
      <c r="K234" s="495">
        <f>SUM($K$13:$K$232)</f>
        <v>0</v>
      </c>
      <c r="L234" s="36"/>
      <c r="M234" s="47" t="str">
        <f>IF(TypeOrg ="Coopérative",SUM($M$13:$M$232),"")</f>
        <v/>
      </c>
      <c r="N234" s="43"/>
      <c r="O234" s="498" t="str">
        <f>IF(TypeOrg ="Coopérative",SUM($O$13:$O$232),"")</f>
        <v/>
      </c>
      <c r="P234" s="484"/>
      <c r="Q234" s="129"/>
      <c r="R234" s="484"/>
      <c r="S234" s="129"/>
      <c r="T234" s="43"/>
      <c r="U234" s="129"/>
      <c r="V234" s="473"/>
      <c r="W234" s="498">
        <f>SUM($W$13:$W$232)</f>
        <v>0</v>
      </c>
      <c r="X234" s="504"/>
      <c r="Y234" s="495" t="str">
        <f>IF(TypeOrg ="Coopérative",SUM($Y$13:$Y$232),"")</f>
        <v/>
      </c>
      <c r="Z234" s="510"/>
      <c r="AA234" s="498" t="str">
        <f>IF(TypeOrg ="Coopérative",SUM($AA$13:$AA$232),"")</f>
        <v/>
      </c>
      <c r="AB234" s="515"/>
      <c r="AC234" s="516">
        <f>SUM($AC$13:$AC$232)</f>
        <v>0</v>
      </c>
      <c r="AD234" s="517"/>
      <c r="AE234" s="508"/>
      <c r="AF234" s="514"/>
      <c r="AG234" s="508"/>
    </row>
    <row r="235" spans="1:36" ht="33.75" customHeight="1" x14ac:dyDescent="0.3">
      <c r="A235" s="48"/>
      <c r="B235" s="49"/>
      <c r="C235" s="48"/>
      <c r="D235" s="49"/>
      <c r="E235" s="48"/>
      <c r="F235" s="49"/>
      <c r="G235" s="49"/>
      <c r="H235" s="49"/>
      <c r="I235" s="491"/>
      <c r="J235" s="49"/>
      <c r="K235" s="658"/>
      <c r="L235" s="659"/>
      <c r="M235" s="49"/>
      <c r="N235" s="49"/>
      <c r="O235" s="49"/>
      <c r="P235" s="485"/>
      <c r="Q235" s="49"/>
      <c r="R235" s="485"/>
      <c r="S235" s="50"/>
      <c r="T235" s="49"/>
      <c r="U235" s="50"/>
      <c r="V235" s="50"/>
      <c r="W235" s="50"/>
      <c r="X235" s="49"/>
      <c r="Y235" s="49"/>
      <c r="Z235" s="51"/>
      <c r="AA235" s="49"/>
      <c r="AB235" s="136"/>
      <c r="AC235" s="49"/>
      <c r="AD235" s="49"/>
      <c r="AE235" s="49"/>
      <c r="AF235" s="259"/>
      <c r="AG235" s="49"/>
    </row>
    <row r="236" spans="1:36" ht="33.75" customHeight="1" thickBot="1" x14ac:dyDescent="0.35">
      <c r="A236" s="638" t="s">
        <v>300</v>
      </c>
      <c r="B236" s="639"/>
      <c r="C236" s="640"/>
      <c r="D236" s="454"/>
      <c r="E236" s="48"/>
      <c r="F236" s="454"/>
      <c r="G236" s="49"/>
      <c r="H236" s="454"/>
      <c r="I236" s="492"/>
      <c r="J236" s="454"/>
      <c r="K236" s="647"/>
      <c r="L236" s="648"/>
      <c r="M236" s="461"/>
      <c r="N236" s="461"/>
      <c r="O236" s="461"/>
      <c r="P236" s="486"/>
      <c r="Q236" s="461"/>
      <c r="R236" s="486"/>
      <c r="S236" s="461"/>
      <c r="T236" s="461"/>
      <c r="U236" s="461"/>
      <c r="V236" s="461"/>
      <c r="W236" s="461"/>
      <c r="X236" s="461"/>
      <c r="Y236" s="461"/>
      <c r="Z236" s="462"/>
      <c r="AA236" s="461"/>
      <c r="AB236" s="463"/>
      <c r="AC236" s="461"/>
      <c r="AD236" s="461"/>
      <c r="AE236" s="461"/>
      <c r="AF236" s="461"/>
      <c r="AG236" s="461"/>
    </row>
    <row r="237" spans="1:36" ht="12" customHeight="1" thickBot="1" x14ac:dyDescent="0.35">
      <c r="A237" s="455"/>
      <c r="B237" s="435"/>
      <c r="C237" s="456"/>
      <c r="D237" s="435"/>
      <c r="E237" s="416"/>
      <c r="F237" s="435"/>
      <c r="G237" s="416"/>
      <c r="H237" s="435"/>
      <c r="I237" s="435"/>
      <c r="J237" s="435"/>
      <c r="K237" s="435"/>
      <c r="L237" s="435"/>
      <c r="M237" s="435"/>
      <c r="N237" s="457"/>
      <c r="O237" s="454"/>
      <c r="P237" s="435"/>
      <c r="Q237" s="454"/>
      <c r="R237" s="451"/>
      <c r="S237" s="454"/>
      <c r="T237" s="457"/>
      <c r="U237" s="454"/>
      <c r="V237" s="474"/>
      <c r="W237" s="451"/>
      <c r="X237" s="458"/>
      <c r="Y237" s="459"/>
      <c r="Z237" s="460"/>
      <c r="AA237" s="458"/>
      <c r="AB237" s="458"/>
      <c r="AC237" s="459"/>
      <c r="AD237" s="458"/>
      <c r="AE237" s="30"/>
      <c r="AF237" s="458"/>
      <c r="AG237" s="458"/>
    </row>
    <row r="238" spans="1:36" s="152" customFormat="1" ht="49.95" customHeight="1" thickBot="1" x14ac:dyDescent="0.35">
      <c r="A238" s="149"/>
      <c r="B238" s="138"/>
      <c r="C238" s="518" t="s">
        <v>24</v>
      </c>
      <c r="D238" s="519"/>
      <c r="E238" s="518" t="s">
        <v>31</v>
      </c>
      <c r="F238" s="519"/>
      <c r="G238" s="520" t="s">
        <v>301</v>
      </c>
      <c r="H238" s="138"/>
      <c r="I238" s="138"/>
      <c r="J238" s="138"/>
      <c r="K238" s="138"/>
      <c r="L238" s="138"/>
      <c r="M238" s="138"/>
      <c r="N238" s="687" t="s">
        <v>524</v>
      </c>
      <c r="O238" s="688"/>
      <c r="P238" s="141"/>
      <c r="Q238" s="518" t="s">
        <v>545</v>
      </c>
      <c r="R238" s="150"/>
      <c r="S238" s="655" t="s">
        <v>32</v>
      </c>
      <c r="T238" s="656"/>
      <c r="U238" s="657"/>
      <c r="V238" s="480"/>
      <c r="W238" s="372"/>
      <c r="X238" s="214"/>
      <c r="Y238" s="521" t="s">
        <v>25</v>
      </c>
      <c r="Z238" s="371"/>
      <c r="AA238" s="372"/>
      <c r="AB238" s="373"/>
      <c r="AC238" s="522" t="s">
        <v>33</v>
      </c>
      <c r="AD238" s="372"/>
      <c r="AE238" s="411"/>
      <c r="AF238" s="372"/>
      <c r="AG238" s="372"/>
      <c r="AH238" s="9"/>
      <c r="AI238" s="9"/>
      <c r="AJ238" s="9"/>
    </row>
    <row r="239" spans="1:36" ht="24" customHeight="1" thickBot="1" x14ac:dyDescent="0.35">
      <c r="A239" s="148"/>
      <c r="B239" s="1"/>
      <c r="C239" s="562"/>
      <c r="D239" s="519"/>
      <c r="E239" s="562"/>
      <c r="F239" s="519"/>
      <c r="G239" s="561"/>
      <c r="H239" s="1"/>
      <c r="I239" s="1"/>
      <c r="J239" s="1"/>
      <c r="K239" s="682" t="s">
        <v>35</v>
      </c>
      <c r="L239" s="682"/>
      <c r="M239" s="683"/>
      <c r="N239" s="649">
        <f>SUMPRODUCT($K$13:$K$232,$P$13:$P$232)</f>
        <v>0</v>
      </c>
      <c r="O239" s="651"/>
      <c r="P239" s="141"/>
      <c r="Q239" s="415">
        <f>SUMPRODUCT($W$13:$W$232,$R$13:$R$232)</f>
        <v>0</v>
      </c>
      <c r="R239" s="1"/>
      <c r="S239" s="649">
        <f>SUM(N239,Q239)</f>
        <v>0</v>
      </c>
      <c r="T239" s="650"/>
      <c r="U239" s="651"/>
      <c r="V239" s="475"/>
      <c r="W239" s="374"/>
      <c r="X239" s="215"/>
      <c r="Y239" s="535" t="s">
        <v>440</v>
      </c>
      <c r="Z239" s="375"/>
      <c r="AA239" s="374"/>
      <c r="AB239" s="375"/>
      <c r="AC239" s="433" t="s">
        <v>536</v>
      </c>
      <c r="AD239" s="374"/>
      <c r="AE239" s="412"/>
      <c r="AF239" s="374"/>
      <c r="AG239" s="374"/>
    </row>
    <row r="240" spans="1:36" ht="24" customHeight="1" thickTop="1" thickBot="1" x14ac:dyDescent="0.35">
      <c r="A240" s="148"/>
      <c r="B240" s="453"/>
      <c r="C240" s="523" t="s">
        <v>34</v>
      </c>
      <c r="D240" s="490"/>
      <c r="E240" s="524">
        <f t="shared" ref="E240:E246" si="28">COUNTIF($E$13:$E$232,$C240)</f>
        <v>0</v>
      </c>
      <c r="F240" s="490"/>
      <c r="G240" s="525">
        <f t="shared" ref="G240:G246" si="29">IF($E240=0,0, IF(TypeOrg ="Coopérative",SUMIFS($AA$13:$AA$232,$E$13:$E$232,$C240)/$E240, IF(TypeOrg ="OSBL-H",SUMIFS($W$13:$W$232,$E$13:$E$232,$C240)/$E240,"")))</f>
        <v>0</v>
      </c>
      <c r="H240" s="453"/>
      <c r="I240" s="452"/>
      <c r="J240" s="453"/>
      <c r="K240" s="644"/>
      <c r="L240" s="645"/>
      <c r="M240" s="645"/>
      <c r="N240" s="645"/>
      <c r="O240" s="645"/>
      <c r="P240" s="645"/>
      <c r="Q240" s="645"/>
      <c r="R240" s="645"/>
      <c r="S240" s="645"/>
      <c r="T240" s="645"/>
      <c r="U240" s="646"/>
      <c r="V240" s="468"/>
      <c r="W240" s="374"/>
      <c r="X240" s="215"/>
      <c r="Y240" s="536" t="s">
        <v>441</v>
      </c>
      <c r="Z240" s="375"/>
      <c r="AA240" s="374"/>
      <c r="AB240" s="375"/>
      <c r="AC240" s="434" t="s">
        <v>537</v>
      </c>
      <c r="AD240" s="374"/>
      <c r="AE240" s="412"/>
      <c r="AF240" s="374"/>
      <c r="AG240" s="374"/>
    </row>
    <row r="241" spans="2:39" ht="24" customHeight="1" thickTop="1" thickBot="1" x14ac:dyDescent="0.35">
      <c r="B241" s="1"/>
      <c r="C241" s="526" t="s">
        <v>36</v>
      </c>
      <c r="D241" s="527"/>
      <c r="E241" s="528">
        <f t="shared" si="28"/>
        <v>0</v>
      </c>
      <c r="F241" s="527"/>
      <c r="G241" s="529">
        <f t="shared" si="29"/>
        <v>0</v>
      </c>
      <c r="H241" s="1"/>
      <c r="I241" s="1"/>
      <c r="J241" s="1"/>
      <c r="K241" s="684" t="s">
        <v>302</v>
      </c>
      <c r="L241" s="685"/>
      <c r="M241" s="685"/>
      <c r="N241" s="685"/>
      <c r="O241" s="685"/>
      <c r="P241" s="685"/>
      <c r="Q241" s="685"/>
      <c r="R241" s="685"/>
      <c r="S241" s="685"/>
      <c r="T241" s="685"/>
      <c r="U241" s="686"/>
      <c r="V241" s="476"/>
      <c r="W241" s="374"/>
      <c r="X241" s="215"/>
      <c r="Y241" s="536" t="s">
        <v>442</v>
      </c>
      <c r="Z241" s="375"/>
      <c r="AA241" s="374"/>
      <c r="AB241" s="375"/>
      <c r="AC241" s="52"/>
      <c r="AD241" s="374"/>
      <c r="AE241" s="412"/>
      <c r="AF241" s="374"/>
      <c r="AG241" s="374"/>
    </row>
    <row r="242" spans="2:39" ht="24" customHeight="1" thickTop="1" thickBot="1" x14ac:dyDescent="0.35">
      <c r="B242" s="1"/>
      <c r="C242" s="526" t="s">
        <v>38</v>
      </c>
      <c r="D242" s="490"/>
      <c r="E242" s="528">
        <f t="shared" si="28"/>
        <v>0</v>
      </c>
      <c r="F242" s="490"/>
      <c r="G242" s="525">
        <f t="shared" si="29"/>
        <v>0</v>
      </c>
      <c r="H242" s="1"/>
      <c r="I242" s="1"/>
      <c r="J242" s="1"/>
      <c r="K242" s="641" t="s">
        <v>37</v>
      </c>
      <c r="L242" s="642"/>
      <c r="M242" s="643"/>
      <c r="N242" s="652">
        <f>SUMPRODUCT($M$13:$M$232,$P$13:$P$232)</f>
        <v>0</v>
      </c>
      <c r="O242" s="680"/>
      <c r="P242" s="1"/>
      <c r="Q242" s="139">
        <f>SUMPRODUCT($Y$13:$Y$232,$R$13:$R$232)</f>
        <v>0</v>
      </c>
      <c r="R242" s="1"/>
      <c r="S242" s="652">
        <f>SUM(N242,Q242)</f>
        <v>0</v>
      </c>
      <c r="T242" s="653"/>
      <c r="U242" s="654"/>
      <c r="V242" s="475"/>
      <c r="W242" s="376"/>
      <c r="X242" s="216"/>
      <c r="Y242" s="52"/>
      <c r="Z242" s="376"/>
      <c r="AA242" s="376"/>
      <c r="AB242" s="376"/>
      <c r="AC242" s="1"/>
      <c r="AD242" s="376"/>
      <c r="AE242" s="413"/>
      <c r="AF242" s="376"/>
      <c r="AG242" s="376"/>
    </row>
    <row r="243" spans="2:39" ht="24" customHeight="1" thickTop="1" x14ac:dyDescent="0.3">
      <c r="B243" s="1"/>
      <c r="C243" s="526" t="s">
        <v>40</v>
      </c>
      <c r="D243" s="490"/>
      <c r="E243" s="528">
        <f t="shared" si="28"/>
        <v>0</v>
      </c>
      <c r="F243" s="490"/>
      <c r="G243" s="525">
        <f t="shared" si="29"/>
        <v>0</v>
      </c>
      <c r="H243" s="1"/>
      <c r="I243" s="1"/>
      <c r="J243" s="1"/>
      <c r="K243" s="681" t="s">
        <v>39</v>
      </c>
      <c r="L243" s="682"/>
      <c r="M243" s="683"/>
      <c r="N243" s="652">
        <f>SUMPRODUCT($O$13:$O$232,$P$13:$P$232)</f>
        <v>0</v>
      </c>
      <c r="O243" s="680"/>
      <c r="P243" s="1"/>
      <c r="Q243" s="139">
        <f>SUMPRODUCT($AA$13:$AA$232,$R$13:$R$232)</f>
        <v>0</v>
      </c>
      <c r="R243" s="1"/>
      <c r="S243" s="652">
        <f>SUM(N243,Q243)</f>
        <v>0</v>
      </c>
      <c r="T243" s="653"/>
      <c r="U243" s="680"/>
      <c r="V243" s="475"/>
      <c r="W243" s="213"/>
      <c r="X243" s="213"/>
      <c r="Y243" s="213"/>
      <c r="Z243" s="213"/>
      <c r="AA243" s="213"/>
      <c r="AB243" s="213"/>
      <c r="AC243" s="1"/>
      <c r="AD243" s="32"/>
      <c r="AE243" s="414"/>
      <c r="AF243" s="213"/>
      <c r="AG243" s="213"/>
    </row>
    <row r="244" spans="2:39" ht="24" customHeight="1" x14ac:dyDescent="0.3">
      <c r="B244" s="1"/>
      <c r="C244" s="526" t="s">
        <v>41</v>
      </c>
      <c r="D244" s="490"/>
      <c r="E244" s="528">
        <f t="shared" si="28"/>
        <v>0</v>
      </c>
      <c r="F244" s="490"/>
      <c r="G244" s="525">
        <f t="shared" si="29"/>
        <v>0</v>
      </c>
      <c r="H244" s="1"/>
      <c r="J244" s="1"/>
      <c r="K244" s="49"/>
      <c r="L244" s="1"/>
      <c r="M244" s="1"/>
      <c r="N244" s="1"/>
      <c r="O244" s="1"/>
      <c r="P244" s="1"/>
      <c r="Q244" s="1"/>
      <c r="R244" s="1"/>
      <c r="S244" s="137"/>
      <c r="T244" s="1"/>
      <c r="U244" s="137"/>
      <c r="V244" s="137"/>
      <c r="W244" s="137"/>
      <c r="X244" s="1"/>
      <c r="Y244" s="41"/>
      <c r="Z244" s="1"/>
      <c r="AA244" s="1"/>
      <c r="AB244" s="1"/>
      <c r="AC244" s="1"/>
      <c r="AD244" s="1"/>
      <c r="AE244" s="35"/>
      <c r="AF244" s="1"/>
      <c r="AG244" s="1"/>
    </row>
    <row r="245" spans="2:39" ht="24" customHeight="1" x14ac:dyDescent="0.3">
      <c r="B245" s="1"/>
      <c r="C245" s="526" t="s">
        <v>42</v>
      </c>
      <c r="D245" s="490"/>
      <c r="E245" s="528">
        <f t="shared" si="28"/>
        <v>0</v>
      </c>
      <c r="F245" s="490"/>
      <c r="G245" s="525">
        <f t="shared" si="29"/>
        <v>0</v>
      </c>
      <c r="H245" s="1"/>
      <c r="I245" s="1"/>
      <c r="J245" s="1"/>
      <c r="K245" s="1"/>
      <c r="L245" s="1"/>
      <c r="M245" s="1"/>
      <c r="N245" s="1"/>
      <c r="O245" s="1"/>
      <c r="P245" s="1"/>
      <c r="Q245" s="1"/>
      <c r="R245" s="1"/>
      <c r="S245" s="137"/>
      <c r="T245" s="1"/>
      <c r="U245" s="137"/>
      <c r="V245" s="137"/>
      <c r="W245" s="53"/>
      <c r="X245" s="1"/>
      <c r="Y245" s="41"/>
      <c r="Z245" s="1"/>
      <c r="AA245" s="1"/>
      <c r="AB245" s="1"/>
      <c r="AC245" s="1"/>
      <c r="AD245" s="1"/>
      <c r="AE245" s="35"/>
      <c r="AF245" s="1"/>
      <c r="AG245" s="1"/>
    </row>
    <row r="246" spans="2:39" ht="24" customHeight="1" thickBot="1" x14ac:dyDescent="0.35">
      <c r="B246" s="1"/>
      <c r="C246" s="530" t="s">
        <v>43</v>
      </c>
      <c r="D246" s="490"/>
      <c r="E246" s="531">
        <f t="shared" si="28"/>
        <v>0</v>
      </c>
      <c r="F246" s="490"/>
      <c r="G246" s="546">
        <f t="shared" si="29"/>
        <v>0</v>
      </c>
      <c r="H246" s="551"/>
      <c r="I246" s="549"/>
      <c r="J246" s="547"/>
      <c r="K246" s="554"/>
      <c r="L246" s="49"/>
      <c r="M246" s="49"/>
      <c r="N246" s="49"/>
      <c r="O246" s="49"/>
      <c r="P246" s="49"/>
      <c r="Q246" s="49"/>
      <c r="R246" s="49"/>
      <c r="S246" s="547"/>
      <c r="T246" s="49"/>
      <c r="U246" s="547"/>
      <c r="V246" s="547"/>
      <c r="W246" s="547"/>
      <c r="X246" s="49"/>
      <c r="Y246" s="474"/>
      <c r="Z246" s="49"/>
      <c r="AA246" s="49"/>
      <c r="AB246" s="49"/>
      <c r="AC246" s="49"/>
      <c r="AD246" s="49"/>
      <c r="AE246" s="556"/>
      <c r="AF246" s="49"/>
      <c r="AG246" s="49"/>
      <c r="AH246" s="557"/>
      <c r="AI246" s="557"/>
      <c r="AJ246" s="557"/>
      <c r="AK246" s="558"/>
      <c r="AL246" s="558"/>
      <c r="AM246" s="558"/>
    </row>
    <row r="247" spans="2:39" ht="16.8" thickTop="1" thickBot="1" x14ac:dyDescent="0.35">
      <c r="C247" s="532" t="s">
        <v>44</v>
      </c>
      <c r="D247" s="490"/>
      <c r="E247" s="533">
        <f>SUM(E240:E246)</f>
        <v>0</v>
      </c>
      <c r="F247" s="490"/>
      <c r="G247" s="534"/>
      <c r="H247" s="552"/>
      <c r="I247" s="550"/>
      <c r="J247" s="553"/>
      <c r="K247" s="555"/>
      <c r="L247" s="555"/>
      <c r="M247" s="555"/>
      <c r="N247" s="555"/>
      <c r="O247" s="555"/>
      <c r="P247" s="555"/>
      <c r="Q247" s="555"/>
      <c r="R247" s="555"/>
      <c r="S247" s="555"/>
      <c r="T247" s="555"/>
      <c r="U247" s="555"/>
      <c r="V247" s="555"/>
      <c r="W247" s="555"/>
      <c r="X247" s="555"/>
      <c r="Y247" s="555"/>
      <c r="Z247" s="555"/>
      <c r="AA247" s="555"/>
      <c r="AB247" s="555"/>
      <c r="AC247" s="555"/>
      <c r="AD247" s="555"/>
      <c r="AE247" s="130"/>
      <c r="AF247" s="130"/>
      <c r="AG247" s="130"/>
    </row>
    <row r="248" spans="2:39" hidden="1" x14ac:dyDescent="0.3">
      <c r="H248" s="548"/>
      <c r="I248" s="548"/>
      <c r="J248" s="548"/>
      <c r="K248" s="548"/>
      <c r="L248" s="548"/>
      <c r="M248" s="548"/>
      <c r="N248" s="548"/>
      <c r="O248" s="548"/>
      <c r="P248" s="548"/>
      <c r="Q248" s="548"/>
      <c r="R248" s="548"/>
      <c r="S248" s="548"/>
      <c r="T248" s="548"/>
      <c r="U248" s="548"/>
      <c r="V248" s="548"/>
      <c r="W248" s="548"/>
      <c r="X248" s="548"/>
      <c r="Y248" s="548"/>
      <c r="Z248" s="548"/>
      <c r="AA248" s="548"/>
      <c r="AB248" s="548"/>
      <c r="AC248" s="548"/>
      <c r="AD248" s="548"/>
      <c r="AE248" s="151"/>
      <c r="AF248" s="151"/>
      <c r="AG248" s="151"/>
      <c r="AH248" s="559"/>
      <c r="AI248" s="559"/>
      <c r="AJ248" s="559"/>
      <c r="AK248" s="560"/>
      <c r="AL248" s="560"/>
      <c r="AM248" s="560"/>
    </row>
  </sheetData>
  <sheetProtection algorithmName="SHA-512" hashValue="qVlCUqyZL+i7a/osXVFxDz82h4kWaC6BNgni3pcO0miVdNk7IHyukRJrfv7z+6xP6AutKaH+JuS2Au5IxGUjLA==" saltValue="DbmSlE7Ae/LbZTL0JFGh0A==" spinCount="100000" sheet="1" selectLockedCells="1"/>
  <mergeCells count="42">
    <mergeCell ref="S243:U243"/>
    <mergeCell ref="K243:M243"/>
    <mergeCell ref="K241:U241"/>
    <mergeCell ref="N238:O238"/>
    <mergeCell ref="K239:M239"/>
    <mergeCell ref="N239:O239"/>
    <mergeCell ref="N242:O242"/>
    <mergeCell ref="N243:O243"/>
    <mergeCell ref="K235:L235"/>
    <mergeCell ref="Y12:AA12"/>
    <mergeCell ref="S10:U11"/>
    <mergeCell ref="Q10:Q12"/>
    <mergeCell ref="E7:G7"/>
    <mergeCell ref="K10:O10"/>
    <mergeCell ref="W10:AA10"/>
    <mergeCell ref="S7:U7"/>
    <mergeCell ref="K11:K12"/>
    <mergeCell ref="W11:W12"/>
    <mergeCell ref="M12:O12"/>
    <mergeCell ref="A236:C236"/>
    <mergeCell ref="K242:M242"/>
    <mergeCell ref="K240:U240"/>
    <mergeCell ref="K236:L236"/>
    <mergeCell ref="S239:U239"/>
    <mergeCell ref="S242:U242"/>
    <mergeCell ref="S238:U238"/>
    <mergeCell ref="A11:A12"/>
    <mergeCell ref="C11:C12"/>
    <mergeCell ref="E11:E12"/>
    <mergeCell ref="G11:G12"/>
    <mergeCell ref="I11:I12"/>
    <mergeCell ref="AC10:AD11"/>
    <mergeCell ref="AF10:AG12"/>
    <mergeCell ref="G3:Q3"/>
    <mergeCell ref="E5:AB5"/>
    <mergeCell ref="W3:X3"/>
    <mergeCell ref="G2:Q2"/>
    <mergeCell ref="S3:U3"/>
    <mergeCell ref="S2:U2"/>
    <mergeCell ref="W2:X2"/>
    <mergeCell ref="C2:E2"/>
    <mergeCell ref="C3:E3"/>
  </mergeCells>
  <phoneticPr fontId="57" type="noConversion"/>
  <conditionalFormatting sqref="B13:B14 B16:B232">
    <cfRule type="expression" dxfId="34" priority="1">
      <formula>$C$1="Terminé"</formula>
    </cfRule>
  </conditionalFormatting>
  <conditionalFormatting sqref="E7 G7">
    <cfRule type="expression" dxfId="33" priority="18">
      <formula>$C$1="Terminé"</formula>
    </cfRule>
  </conditionalFormatting>
  <conditionalFormatting sqref="G2:G3">
    <cfRule type="expression" dxfId="32" priority="14">
      <formula>$C$1="Terminé"</formula>
    </cfRule>
  </conditionalFormatting>
  <conditionalFormatting sqref="M13:M232">
    <cfRule type="expression" dxfId="31" priority="10">
      <formula>$E$7 &lt;&gt;"Coopérative"</formula>
    </cfRule>
  </conditionalFormatting>
  <conditionalFormatting sqref="O11 AA11 M11:M12 Y11:Y12">
    <cfRule type="expression" dxfId="30" priority="5">
      <formula>$I$7 = "OSBL-H"</formula>
    </cfRule>
  </conditionalFormatting>
  <conditionalFormatting sqref="S13:U232">
    <cfRule type="expression" dxfId="29" priority="4">
      <formula>$C$1="Terminé"</formula>
    </cfRule>
  </conditionalFormatting>
  <conditionalFormatting sqref="W2:W3">
    <cfRule type="expression" dxfId="28" priority="16">
      <formula>$C$1="Terminé"</formula>
    </cfRule>
  </conditionalFormatting>
  <conditionalFormatting sqref="W13:AG232 H13:S14 M15:S15 H16:S232 Q7 S7 D13:D14 F13:F14 C13:C232 E13:E232 G13:G232 I15 K15 D16:D232 F16:F232">
    <cfRule type="expression" dxfId="27" priority="17">
      <formula>$C$1="Terminé"</formula>
    </cfRule>
  </conditionalFormatting>
  <conditionalFormatting sqref="Y13:Y232">
    <cfRule type="expression" dxfId="26" priority="11">
      <formula>$E$7 &lt;&gt; "Coopérative"</formula>
    </cfRule>
  </conditionalFormatting>
  <dataValidations count="4">
    <dataValidation type="custom" allowBlank="1" showDropDown="1" sqref="Q13:Q232" xr:uid="{5EE17948-2F7B-4B15-A7C6-FE7B317B5576}">
      <formula1>OR(NOT(ISERROR(DATEVALUE(Q13))), AND(ISNUMBER(Q13), LEFT(CELL("format", Q13))="D"))</formula1>
    </dataValidation>
    <dataValidation type="list" allowBlank="1" showInputMessage="1" showErrorMessage="1" errorTitle="Utiliser la liste déroulante" error="Utiliser la liste déroulante" promptTitle="Utiliser la liste déroulante" prompt="Utiliser la liste déroulante" sqref="G13:G232" xr:uid="{A2EA9278-7A29-4282-8417-0DB467B6F9AE}">
      <formula1>$Y$239:$Y$242</formula1>
    </dataValidation>
    <dataValidation type="list" allowBlank="1" showInputMessage="1" showErrorMessage="1" errorTitle="Utiliser la liste déroulante" error="Utiliser la liste déroulante" promptTitle="Utiliser la liste déroulante" prompt="Utiliser la liste déroulante" sqref="I13:I232" xr:uid="{3B14DB3E-3491-473B-AD6E-9D9C79F82D0C}">
      <formula1>$AC$239:$AC$241</formula1>
    </dataValidation>
    <dataValidation type="list" allowBlank="1" showInputMessage="1" showErrorMessage="1" errorTitle="Utiliser la liste déroulante" error="Utiliser la liste déroulante" promptTitle="Utiliser la liste déroulante" prompt="Utiliser la liste déroulante" sqref="E13:E232" xr:uid="{70C1EE79-8C1E-4C8C-995A-068EF10AD0B3}">
      <formula1>$C$239:$C$246</formula1>
    </dataValidation>
  </dataValidations>
  <printOptions horizontalCentered="1"/>
  <pageMargins left="0.51181102362204722" right="0.51181102362204722" top="0.39370078740157483" bottom="0.55118110236220474" header="0.11811023622047245" footer="0.19685039370078741"/>
  <pageSetup paperSize="119" scale="44" fitToHeight="0" orientation="landscape" r:id="rId1"/>
  <headerFooter scaleWithDoc="0">
    <oddFooter>&amp;L&amp;G &amp;"Arial,Normal"&amp;A&amp;R&amp;"Arial,Normal"&amp;D</oddFooter>
  </headerFooter>
  <rowBreaks count="7" manualBreakCount="7">
    <brk id="42" max="33" man="1"/>
    <brk id="72" max="33" man="1"/>
    <brk id="102" max="33" man="1"/>
    <brk id="132" max="33" man="1"/>
    <brk id="162" max="33" man="1"/>
    <brk id="192" max="33" man="1"/>
    <brk id="222" max="33" man="1"/>
  </rowBreak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rgb="FF00B0F0"/>
  </sheetPr>
  <dimension ref="A1:AR267"/>
  <sheetViews>
    <sheetView showGridLines="0" topLeftCell="A35" zoomScale="85" zoomScaleNormal="85" workbookViewId="0">
      <selection activeCell="V52" sqref="V52"/>
    </sheetView>
  </sheetViews>
  <sheetFormatPr baseColWidth="10" defaultColWidth="0" defaultRowHeight="0" customHeight="1" zeroHeight="1" x14ac:dyDescent="0.3"/>
  <cols>
    <col min="1" max="1" width="3.109375" style="212" customWidth="1"/>
    <col min="2" max="2" width="9.5546875" customWidth="1"/>
    <col min="3" max="3" width="4.88671875" customWidth="1"/>
    <col min="4" max="4" width="17" customWidth="1"/>
    <col min="5" max="5" width="1.88671875" customWidth="1"/>
    <col min="6" max="6" width="18.6640625" customWidth="1"/>
    <col min="7" max="7" width="6.33203125" customWidth="1"/>
    <col min="8" max="8" width="11.33203125" customWidth="1"/>
    <col min="9" max="9" width="26" customWidth="1"/>
    <col min="10" max="10" width="4.88671875" customWidth="1"/>
    <col min="11" max="11" width="1.88671875" customWidth="1"/>
    <col min="12" max="12" width="19.44140625" customWidth="1"/>
    <col min="13" max="13" width="1.88671875" customWidth="1"/>
    <col min="14" max="14" width="17.88671875" customWidth="1"/>
    <col min="15" max="15" width="1.88671875" customWidth="1"/>
    <col min="16" max="16" width="20.5546875" customWidth="1"/>
    <col min="17" max="17" width="1.88671875" customWidth="1"/>
    <col min="18" max="18" width="10.44140625" customWidth="1"/>
    <col min="19" max="19" width="3.44140625" customWidth="1"/>
    <col min="20" max="20" width="19.44140625" customWidth="1"/>
    <col min="21" max="21" width="1.88671875" customWidth="1"/>
    <col min="22" max="22" width="54.109375" customWidth="1"/>
    <col min="23" max="23" width="1.6640625" style="437" customWidth="1"/>
    <col min="24" max="24" width="6.33203125" style="55" customWidth="1"/>
    <col min="25" max="25" width="86" style="327" hidden="1" customWidth="1"/>
    <col min="26" max="26" width="19.44140625" style="327" hidden="1" customWidth="1"/>
    <col min="27" max="27" width="13.6640625" style="327" hidden="1" customWidth="1"/>
    <col min="28" max="31" width="6.33203125" style="248" customWidth="1"/>
    <col min="32" max="32" width="11.109375" style="248" customWidth="1"/>
    <col min="33" max="33" width="6.33203125" style="248" customWidth="1"/>
    <col min="34" max="34" width="6.6640625" style="248" customWidth="1"/>
    <col min="35" max="35" width="7.44140625" style="248" customWidth="1"/>
    <col min="36" max="36" width="6.33203125" style="55" customWidth="1"/>
    <col min="37" max="44" width="10.6640625" hidden="1" customWidth="1"/>
    <col min="45" max="16384" width="14.44140625" hidden="1"/>
  </cols>
  <sheetData>
    <row r="1" spans="1:41" ht="12" customHeight="1" x14ac:dyDescent="0.3">
      <c r="A1" s="296"/>
      <c r="B1" s="19"/>
      <c r="C1" s="19"/>
      <c r="D1" s="19"/>
      <c r="E1" s="19"/>
      <c r="F1" s="19"/>
      <c r="G1" s="19"/>
      <c r="H1" s="19"/>
      <c r="I1" s="19"/>
      <c r="J1" s="19"/>
      <c r="K1" s="16"/>
      <c r="L1" s="19"/>
      <c r="M1" s="16"/>
      <c r="N1" s="19"/>
      <c r="O1" s="16"/>
      <c r="P1" s="70"/>
      <c r="Q1" s="16"/>
      <c r="R1" s="19"/>
      <c r="S1" s="19"/>
      <c r="T1" s="70"/>
      <c r="U1" s="16"/>
      <c r="V1" s="437"/>
    </row>
    <row r="2" spans="1:41" ht="25.5" customHeight="1" x14ac:dyDescent="0.3">
      <c r="A2" s="437"/>
      <c r="B2" s="437"/>
      <c r="C2" s="716" t="s">
        <v>14</v>
      </c>
      <c r="D2" s="716"/>
      <c r="F2" s="719" t="str">
        <f>IF(NomORG="","",NomORG)</f>
        <v/>
      </c>
      <c r="G2" s="719"/>
      <c r="H2" s="719"/>
      <c r="I2" s="719"/>
      <c r="J2" s="719"/>
      <c r="K2" s="719"/>
      <c r="L2" s="719"/>
      <c r="M2" s="719"/>
      <c r="N2" s="719"/>
      <c r="O2" s="16"/>
      <c r="P2" s="470" t="s">
        <v>446</v>
      </c>
      <c r="Q2" s="16"/>
      <c r="R2" s="718" t="str">
        <f>IF(NoOrg="","",NoOrg)</f>
        <v/>
      </c>
      <c r="S2" s="718"/>
      <c r="T2" s="718"/>
      <c r="U2" s="246"/>
      <c r="V2" s="437"/>
    </row>
    <row r="3" spans="1:41" ht="25.5" customHeight="1" x14ac:dyDescent="0.3">
      <c r="A3" s="437"/>
      <c r="B3" s="437"/>
      <c r="C3" s="716" t="s">
        <v>15</v>
      </c>
      <c r="D3" s="716"/>
      <c r="F3" s="720" t="str">
        <f>IF(NomProjet="","",NomProjet)</f>
        <v/>
      </c>
      <c r="G3" s="720"/>
      <c r="H3" s="720"/>
      <c r="I3" s="720"/>
      <c r="J3" s="720"/>
      <c r="K3" s="720"/>
      <c r="L3" s="720"/>
      <c r="M3" s="720"/>
      <c r="N3" s="720"/>
      <c r="O3" s="16"/>
      <c r="P3" s="63" t="s">
        <v>45</v>
      </c>
      <c r="Q3" s="16"/>
      <c r="R3" s="715" t="str">
        <f>IF(NoProjet="","",NoProjet)</f>
        <v/>
      </c>
      <c r="S3" s="715"/>
      <c r="T3" s="715"/>
      <c r="U3" s="246"/>
      <c r="V3" s="437"/>
    </row>
    <row r="4" spans="1:41" ht="12" customHeight="1" x14ac:dyDescent="0.3">
      <c r="A4" s="296"/>
      <c r="B4" s="19"/>
      <c r="C4" s="19"/>
      <c r="D4" s="67"/>
      <c r="E4" s="67"/>
      <c r="F4" s="68"/>
      <c r="G4" s="19"/>
      <c r="H4" s="19"/>
      <c r="I4" s="19"/>
      <c r="J4" s="19"/>
      <c r="K4" s="16"/>
      <c r="L4" s="67"/>
      <c r="M4" s="16"/>
      <c r="N4" s="67"/>
      <c r="O4" s="16"/>
      <c r="P4" s="69"/>
      <c r="Q4" s="16"/>
      <c r="R4" s="19"/>
      <c r="S4" s="19"/>
      <c r="T4" s="69"/>
      <c r="U4" s="16"/>
      <c r="V4" s="437"/>
    </row>
    <row r="5" spans="1:41" ht="12" customHeight="1" x14ac:dyDescent="0.3">
      <c r="A5" s="296"/>
      <c r="B5" s="19"/>
      <c r="C5" s="19"/>
      <c r="D5" s="19"/>
      <c r="E5" s="19"/>
      <c r="F5" s="19"/>
      <c r="G5" s="19"/>
      <c r="H5" s="19"/>
      <c r="I5" s="19"/>
      <c r="J5" s="19"/>
      <c r="K5" s="16"/>
      <c r="L5" s="19"/>
      <c r="M5" s="16"/>
      <c r="N5" s="19"/>
      <c r="O5" s="16"/>
      <c r="P5" s="70"/>
      <c r="Q5" s="16"/>
      <c r="R5" s="19"/>
      <c r="S5" s="19"/>
      <c r="T5" s="70"/>
      <c r="U5" s="16"/>
      <c r="V5" s="437"/>
    </row>
    <row r="6" spans="1:41" ht="21" customHeight="1" x14ac:dyDescent="0.3">
      <c r="A6" s="249"/>
      <c r="B6" s="717" t="str">
        <f>'Page titre'!A26</f>
        <v>Programmes AccèsLogis Québec, Logement abordable Québec, Achat-rénovation</v>
      </c>
      <c r="C6" s="717"/>
      <c r="D6" s="717"/>
      <c r="E6" s="717"/>
      <c r="F6" s="717"/>
      <c r="G6" s="717"/>
      <c r="H6" s="717"/>
      <c r="I6" s="717"/>
      <c r="J6" s="717"/>
      <c r="K6" s="717"/>
      <c r="L6" s="717"/>
      <c r="M6" s="717"/>
      <c r="N6" s="717"/>
      <c r="O6" s="717"/>
      <c r="P6" s="717"/>
      <c r="Q6" s="717"/>
      <c r="R6" s="717"/>
      <c r="S6" s="717"/>
      <c r="T6" s="717"/>
      <c r="U6" s="249"/>
      <c r="V6" s="437"/>
    </row>
    <row r="7" spans="1:41" ht="17.25" customHeight="1" x14ac:dyDescent="0.3">
      <c r="A7" s="296"/>
      <c r="B7" s="700" t="str">
        <f>"PRÉVISIONS BUDGÉTAIRES "&amp;AnFinProjet</f>
        <v>PRÉVISIONS BUDGÉTAIRES 2026</v>
      </c>
      <c r="C7" s="592"/>
      <c r="D7" s="592"/>
      <c r="E7" s="592"/>
      <c r="F7" s="592"/>
      <c r="G7" s="592"/>
      <c r="H7" s="592"/>
      <c r="I7" s="592"/>
      <c r="J7" s="592"/>
      <c r="K7" s="699"/>
      <c r="L7" s="592"/>
      <c r="M7" s="699"/>
      <c r="N7" s="592"/>
      <c r="O7" s="699"/>
      <c r="P7" s="592"/>
      <c r="Q7" s="699"/>
      <c r="R7" s="592"/>
      <c r="S7" s="592"/>
      <c r="T7" s="593"/>
      <c r="U7" s="16"/>
      <c r="V7" s="437"/>
    </row>
    <row r="8" spans="1:41" ht="17.25" customHeight="1" x14ac:dyDescent="0.3">
      <c r="A8" s="296"/>
      <c r="B8" s="701" t="s">
        <v>46</v>
      </c>
      <c r="C8" s="592"/>
      <c r="D8" s="592"/>
      <c r="E8" s="592"/>
      <c r="F8" s="592"/>
      <c r="G8" s="592"/>
      <c r="H8" s="592"/>
      <c r="I8" s="592"/>
      <c r="J8" s="592"/>
      <c r="K8" s="699"/>
      <c r="L8" s="592"/>
      <c r="M8" s="699"/>
      <c r="N8" s="592"/>
      <c r="O8" s="699"/>
      <c r="P8" s="592"/>
      <c r="Q8" s="699"/>
      <c r="R8" s="592"/>
      <c r="S8" s="592"/>
      <c r="T8" s="593"/>
      <c r="U8" s="2"/>
      <c r="V8" s="438"/>
    </row>
    <row r="9" spans="1:41" ht="12" customHeight="1" x14ac:dyDescent="0.3">
      <c r="A9" s="296"/>
      <c r="B9" s="71"/>
      <c r="C9" s="71"/>
      <c r="D9" s="71"/>
      <c r="E9" s="71"/>
      <c r="F9" s="71"/>
      <c r="G9" s="71"/>
      <c r="H9" s="71"/>
      <c r="I9" s="71"/>
      <c r="J9" s="71"/>
      <c r="K9" s="19"/>
      <c r="L9" s="71"/>
      <c r="M9" s="19"/>
      <c r="N9" s="71"/>
      <c r="O9" s="19"/>
      <c r="P9" s="71"/>
      <c r="Q9" s="19"/>
      <c r="R9" s="19"/>
      <c r="S9" s="19"/>
      <c r="T9" s="71"/>
      <c r="U9" s="19"/>
      <c r="V9" s="437"/>
    </row>
    <row r="10" spans="1:41" ht="31.2" customHeight="1" thickBot="1" x14ac:dyDescent="0.35">
      <c r="A10" s="296"/>
      <c r="B10" s="71"/>
      <c r="C10" s="71"/>
      <c r="D10" s="71"/>
      <c r="E10" s="71"/>
      <c r="F10" s="71"/>
      <c r="G10" s="71"/>
      <c r="H10" s="71"/>
      <c r="I10" s="71"/>
      <c r="J10" s="71"/>
      <c r="K10" s="16"/>
      <c r="L10" s="702" t="str">
        <f>CONCATENATE("Prévisions ", AnFinProjet)</f>
        <v>Prévisions 2026</v>
      </c>
      <c r="M10" s="703"/>
      <c r="N10" s="704"/>
      <c r="O10" s="705"/>
      <c r="P10" s="706"/>
      <c r="Q10" s="16"/>
      <c r="R10" s="19"/>
      <c r="S10" s="19"/>
      <c r="T10" s="285" t="s">
        <v>353</v>
      </c>
      <c r="U10" s="16"/>
      <c r="V10" s="439" t="s">
        <v>434</v>
      </c>
    </row>
    <row r="11" spans="1:41" ht="18.45" customHeight="1" x14ac:dyDescent="0.3">
      <c r="A11" s="296"/>
      <c r="B11" s="71"/>
      <c r="C11" s="71"/>
      <c r="D11" s="71"/>
      <c r="E11" s="71"/>
      <c r="F11" s="71"/>
      <c r="G11" s="71"/>
      <c r="H11" s="71"/>
      <c r="I11" s="71"/>
      <c r="J11" s="71"/>
      <c r="K11" s="250"/>
      <c r="L11" s="707" t="s">
        <v>47</v>
      </c>
      <c r="M11" s="387"/>
      <c r="N11" s="709" t="s">
        <v>48</v>
      </c>
      <c r="O11" s="284"/>
      <c r="P11" s="707" t="s">
        <v>32</v>
      </c>
      <c r="Q11" s="387"/>
      <c r="R11" s="19"/>
      <c r="S11" s="711" t="s">
        <v>352</v>
      </c>
      <c r="T11" s="711"/>
      <c r="U11" s="711"/>
      <c r="V11" s="437"/>
    </row>
    <row r="12" spans="1:41" ht="15.75" customHeight="1" x14ac:dyDescent="0.3">
      <c r="A12" s="295"/>
      <c r="B12" s="19"/>
      <c r="C12" s="19"/>
      <c r="D12" s="19"/>
      <c r="E12" s="19"/>
      <c r="F12" s="19"/>
      <c r="G12" s="19"/>
      <c r="H12" s="19"/>
      <c r="I12" s="19"/>
      <c r="J12" s="19"/>
      <c r="K12" s="286"/>
      <c r="L12" s="708"/>
      <c r="M12" s="286"/>
      <c r="N12" s="708"/>
      <c r="O12" s="286"/>
      <c r="P12" s="708"/>
      <c r="Q12" s="286"/>
      <c r="R12" s="19"/>
      <c r="S12" s="284"/>
      <c r="T12" s="287">
        <f>IF(ISBLANK(DateFinExo),"",IF(MONTH(DateFinExo)=12,(YEAR(DateFinExo-366)),(YEAR(DateFinExo-732))&amp;"-"&amp;(YEAR(DateFinExo-366))))</f>
        <v>2025</v>
      </c>
      <c r="U12" s="286"/>
      <c r="V12" s="437"/>
    </row>
    <row r="13" spans="1:41" ht="12" customHeight="1" x14ac:dyDescent="0.3">
      <c r="A13" s="714" t="s">
        <v>49</v>
      </c>
      <c r="B13" s="714"/>
      <c r="C13" s="714"/>
      <c r="D13" s="714"/>
      <c r="E13" s="714"/>
      <c r="F13" s="714"/>
      <c r="G13" s="714"/>
      <c r="H13" s="714"/>
      <c r="I13" s="714"/>
      <c r="J13" s="714"/>
      <c r="K13" s="16"/>
      <c r="L13" s="72"/>
      <c r="M13" s="16"/>
      <c r="N13" s="72"/>
      <c r="O13" s="16"/>
      <c r="P13" s="72"/>
      <c r="Q13" s="16"/>
      <c r="R13" s="19"/>
      <c r="S13" s="19"/>
      <c r="T13" s="72"/>
      <c r="U13" s="16"/>
      <c r="V13" s="437"/>
    </row>
    <row r="14" spans="1:41" ht="12" customHeight="1" x14ac:dyDescent="0.3">
      <c r="A14" s="297"/>
      <c r="B14" s="68"/>
      <c r="C14" s="68"/>
      <c r="D14" s="19"/>
      <c r="E14" s="19"/>
      <c r="F14" s="19"/>
      <c r="G14" s="19"/>
      <c r="H14" s="19"/>
      <c r="I14" s="19"/>
      <c r="J14" s="19"/>
      <c r="K14" s="16"/>
      <c r="L14" s="73"/>
      <c r="M14" s="16"/>
      <c r="N14" s="73"/>
      <c r="O14" s="16"/>
      <c r="P14" s="73"/>
      <c r="Q14" s="16"/>
      <c r="R14" s="19"/>
      <c r="S14" s="19"/>
      <c r="T14" s="73"/>
      <c r="U14" s="16"/>
      <c r="V14" s="437"/>
      <c r="AK14" s="2"/>
      <c r="AL14" s="2"/>
      <c r="AM14" s="2"/>
      <c r="AN14" s="2"/>
      <c r="AO14" s="2"/>
    </row>
    <row r="15" spans="1:41" ht="18" customHeight="1" x14ac:dyDescent="0.3">
      <c r="A15" s="297"/>
      <c r="B15" s="68"/>
      <c r="C15" s="713" t="s">
        <v>50</v>
      </c>
      <c r="D15" s="713"/>
      <c r="E15" s="713"/>
      <c r="F15" s="713"/>
      <c r="G15" s="713"/>
      <c r="H15" s="713"/>
      <c r="I15" s="713"/>
      <c r="J15" s="713"/>
      <c r="K15" s="16"/>
      <c r="L15" s="70"/>
      <c r="M15" s="16"/>
      <c r="N15" s="70"/>
      <c r="O15" s="16"/>
      <c r="P15" s="70"/>
      <c r="Q15" s="16"/>
      <c r="R15" s="19"/>
      <c r="S15" s="19"/>
      <c r="T15" s="70"/>
      <c r="U15" s="16"/>
      <c r="V15" s="437"/>
    </row>
    <row r="16" spans="1:41" ht="18" customHeight="1" x14ac:dyDescent="0.3">
      <c r="A16" s="295"/>
      <c r="B16" s="378">
        <v>71110</v>
      </c>
      <c r="C16" s="19"/>
      <c r="D16" s="712" t="s">
        <v>443</v>
      </c>
      <c r="E16" s="712"/>
      <c r="F16" s="712"/>
      <c r="G16" s="712"/>
      <c r="H16" s="712"/>
      <c r="I16" s="712"/>
      <c r="J16" s="712"/>
      <c r="K16" s="16"/>
      <c r="L16" s="389">
        <f>RevPotLoyerTotal</f>
        <v>0</v>
      </c>
      <c r="M16" s="16"/>
      <c r="N16" s="70"/>
      <c r="O16" s="16"/>
      <c r="P16" s="390">
        <f>L16</f>
        <v>0</v>
      </c>
      <c r="Q16" s="16"/>
      <c r="R16" s="19"/>
      <c r="S16" s="19"/>
      <c r="T16" s="131"/>
      <c r="U16" s="16"/>
      <c r="V16" s="132"/>
    </row>
    <row r="17" spans="2:22" ht="18" hidden="1" customHeight="1" x14ac:dyDescent="0.3">
      <c r="B17" s="378">
        <v>71130</v>
      </c>
      <c r="C17" s="19"/>
      <c r="D17" s="712" t="s">
        <v>444</v>
      </c>
      <c r="E17" s="712"/>
      <c r="F17" s="712"/>
      <c r="G17" s="712"/>
      <c r="H17" s="712"/>
      <c r="I17" s="712"/>
      <c r="J17" s="712"/>
      <c r="K17" s="16"/>
      <c r="L17" s="131"/>
      <c r="M17" s="16"/>
      <c r="O17" s="16"/>
      <c r="P17" s="390">
        <f>L17</f>
        <v>0</v>
      </c>
      <c r="Q17" s="16"/>
      <c r="R17" s="19"/>
      <c r="S17" s="19"/>
      <c r="T17" s="131"/>
      <c r="U17" s="16"/>
      <c r="V17" s="132"/>
    </row>
    <row r="18" spans="2:22" ht="18" customHeight="1" x14ac:dyDescent="0.3">
      <c r="B18" s="378"/>
      <c r="C18" s="19"/>
      <c r="D18" s="740" t="s">
        <v>534</v>
      </c>
      <c r="E18" s="740"/>
      <c r="F18" s="740"/>
      <c r="G18" s="739" t="s">
        <v>535</v>
      </c>
      <c r="H18" s="739"/>
      <c r="I18" s="739"/>
      <c r="J18" s="431"/>
      <c r="K18" s="16"/>
      <c r="L18" s="75">
        <f>-RabaisMTotal</f>
        <v>0</v>
      </c>
      <c r="M18" s="16"/>
      <c r="N18" s="70"/>
      <c r="O18" s="16"/>
      <c r="P18" s="390">
        <f>L18</f>
        <v>0</v>
      </c>
      <c r="Q18" s="16"/>
      <c r="R18" s="19"/>
      <c r="S18" s="19"/>
      <c r="T18" s="131"/>
      <c r="U18" s="16"/>
      <c r="V18" s="132"/>
    </row>
    <row r="19" spans="2:22" ht="18" customHeight="1" x14ac:dyDescent="0.3">
      <c r="B19" s="378">
        <v>71140</v>
      </c>
      <c r="C19" s="19"/>
      <c r="D19" s="712" t="s">
        <v>55</v>
      </c>
      <c r="E19" s="712"/>
      <c r="F19" s="712"/>
      <c r="G19" s="712"/>
      <c r="H19" s="712"/>
      <c r="I19" s="712"/>
      <c r="J19" s="712"/>
      <c r="K19" s="16"/>
      <c r="M19" s="16"/>
      <c r="N19" s="131"/>
      <c r="O19" s="16"/>
      <c r="P19" s="390">
        <f>N19</f>
        <v>0</v>
      </c>
      <c r="Q19" s="16"/>
      <c r="R19" s="19"/>
      <c r="S19" s="19"/>
      <c r="T19" s="131"/>
      <c r="U19" s="16"/>
      <c r="V19" s="132"/>
    </row>
    <row r="20" spans="2:22" ht="18" customHeight="1" x14ac:dyDescent="0.3">
      <c r="B20" s="378">
        <v>71160</v>
      </c>
      <c r="C20" s="19"/>
      <c r="D20" s="712" t="s">
        <v>56</v>
      </c>
      <c r="E20" s="712"/>
      <c r="F20" s="712"/>
      <c r="G20" s="712"/>
      <c r="H20" s="712"/>
      <c r="I20" s="712"/>
      <c r="J20" s="712"/>
      <c r="K20" s="16"/>
      <c r="M20" s="16"/>
      <c r="N20" s="131"/>
      <c r="O20" s="16"/>
      <c r="P20" s="390">
        <f>N20</f>
        <v>0</v>
      </c>
      <c r="Q20" s="16"/>
      <c r="R20" s="19"/>
      <c r="S20" s="19"/>
      <c r="T20" s="131"/>
      <c r="U20" s="16"/>
      <c r="V20" s="132"/>
    </row>
    <row r="21" spans="2:22" ht="18" customHeight="1" x14ac:dyDescent="0.3">
      <c r="B21" s="378"/>
      <c r="C21" s="19"/>
      <c r="D21" s="712" t="s">
        <v>52</v>
      </c>
      <c r="E21" s="712"/>
      <c r="F21" s="712"/>
      <c r="G21" s="712"/>
      <c r="H21" s="712"/>
      <c r="I21" s="712"/>
      <c r="J21" s="712"/>
      <c r="K21" s="16"/>
      <c r="L21" s="388"/>
      <c r="M21" s="16"/>
      <c r="N21" s="131"/>
      <c r="O21" s="16"/>
      <c r="P21" s="390">
        <f>L21+N21</f>
        <v>0</v>
      </c>
      <c r="Q21" s="16"/>
      <c r="R21" s="19"/>
      <c r="S21" s="19"/>
      <c r="T21" s="131"/>
      <c r="U21" s="16"/>
      <c r="V21" s="132"/>
    </row>
    <row r="22" spans="2:22" ht="18" customHeight="1" thickBot="1" x14ac:dyDescent="0.35">
      <c r="B22" s="379">
        <v>71000</v>
      </c>
      <c r="C22" s="713" t="s">
        <v>58</v>
      </c>
      <c r="D22" s="713"/>
      <c r="E22" s="713"/>
      <c r="F22" s="713"/>
      <c r="G22" s="713"/>
      <c r="H22" s="713"/>
      <c r="I22" s="713"/>
      <c r="J22" s="713"/>
      <c r="K22" s="16"/>
      <c r="L22" s="80">
        <f>SUM(L16:L21)</f>
        <v>0</v>
      </c>
      <c r="M22" s="16"/>
      <c r="N22" s="80">
        <f>SUM(N16:N21)</f>
        <v>0</v>
      </c>
      <c r="O22" s="16"/>
      <c r="P22" s="80">
        <f>SUM(P16:P21)</f>
        <v>0</v>
      </c>
      <c r="Q22" s="16"/>
      <c r="R22" s="19"/>
      <c r="S22" s="19"/>
      <c r="T22" s="80">
        <f>SUM(T16:T21)</f>
        <v>0</v>
      </c>
      <c r="U22" s="16"/>
      <c r="V22" s="440"/>
    </row>
    <row r="23" spans="2:22" ht="18" customHeight="1" x14ac:dyDescent="0.3">
      <c r="B23" s="432"/>
      <c r="C23" s="249"/>
      <c r="D23" s="249"/>
      <c r="E23" s="249"/>
      <c r="F23" s="168"/>
      <c r="G23" s="168"/>
      <c r="H23" s="168"/>
      <c r="I23" s="168"/>
      <c r="J23" s="168"/>
      <c r="K23" s="246"/>
      <c r="L23" s="377"/>
      <c r="M23" s="246"/>
      <c r="N23" s="377"/>
      <c r="O23" s="246"/>
      <c r="P23" s="377"/>
      <c r="Q23" s="246"/>
      <c r="R23" s="168"/>
      <c r="S23" s="168"/>
      <c r="T23" s="377"/>
      <c r="U23" s="246"/>
      <c r="V23" s="441"/>
    </row>
    <row r="24" spans="2:22" ht="18" customHeight="1" x14ac:dyDescent="0.3">
      <c r="B24" s="378"/>
      <c r="C24" s="713" t="s">
        <v>450</v>
      </c>
      <c r="D24" s="713"/>
      <c r="E24" s="713"/>
      <c r="F24" s="713"/>
      <c r="G24" s="713"/>
      <c r="H24" s="713"/>
      <c r="I24" s="713"/>
      <c r="J24" s="713"/>
      <c r="K24" s="16"/>
      <c r="L24" s="436"/>
      <c r="M24" s="16"/>
      <c r="N24" s="70"/>
      <c r="O24" s="16"/>
      <c r="P24" s="70"/>
      <c r="Q24" s="16"/>
      <c r="R24" s="19"/>
      <c r="S24" s="19"/>
      <c r="T24" s="70"/>
      <c r="U24" s="16"/>
      <c r="V24" s="437"/>
    </row>
    <row r="25" spans="2:22" ht="18" customHeight="1" x14ac:dyDescent="0.3">
      <c r="B25" s="378">
        <v>91200</v>
      </c>
      <c r="C25" s="19"/>
      <c r="D25" s="712" t="s">
        <v>452</v>
      </c>
      <c r="E25" s="712"/>
      <c r="F25" s="712"/>
      <c r="G25" s="712"/>
      <c r="H25" s="712"/>
      <c r="I25" s="712"/>
      <c r="J25" s="712"/>
      <c r="K25" s="16"/>
      <c r="L25" s="131"/>
      <c r="M25" s="16"/>
      <c r="N25" s="391"/>
      <c r="O25" s="16"/>
      <c r="P25" s="390">
        <f>L25</f>
        <v>0</v>
      </c>
      <c r="Q25" s="16"/>
      <c r="R25" s="19"/>
      <c r="S25" s="19"/>
      <c r="T25" s="131"/>
      <c r="U25" s="16"/>
      <c r="V25" s="132"/>
    </row>
    <row r="26" spans="2:22" ht="18" customHeight="1" x14ac:dyDescent="0.3">
      <c r="B26" s="378">
        <v>72112</v>
      </c>
      <c r="C26" s="19"/>
      <c r="D26" s="712" t="s">
        <v>453</v>
      </c>
      <c r="E26" s="712"/>
      <c r="F26" s="712"/>
      <c r="G26" s="712"/>
      <c r="H26" s="712"/>
      <c r="I26" s="712"/>
      <c r="J26" s="712"/>
      <c r="K26" s="16"/>
      <c r="L26" s="131"/>
      <c r="M26" s="16"/>
      <c r="N26" s="380"/>
      <c r="O26" s="16"/>
      <c r="P26" s="77">
        <f>L26</f>
        <v>0</v>
      </c>
      <c r="Q26" s="16"/>
      <c r="R26" s="19"/>
      <c r="S26" s="19"/>
      <c r="T26" s="131"/>
      <c r="U26" s="16"/>
      <c r="V26" s="132"/>
    </row>
    <row r="27" spans="2:22" ht="18" customHeight="1" x14ac:dyDescent="0.3">
      <c r="B27" s="378">
        <v>72212</v>
      </c>
      <c r="C27" s="19"/>
      <c r="D27" s="712" t="s">
        <v>454</v>
      </c>
      <c r="E27" s="712"/>
      <c r="F27" s="712"/>
      <c r="G27" s="712"/>
      <c r="H27" s="712"/>
      <c r="I27" s="712"/>
      <c r="J27" s="712"/>
      <c r="K27" s="16"/>
      <c r="L27" s="131"/>
      <c r="M27" s="16"/>
      <c r="N27" s="131"/>
      <c r="O27" s="16"/>
      <c r="P27" s="77">
        <f>L27+N27</f>
        <v>0</v>
      </c>
      <c r="Q27" s="16"/>
      <c r="R27" s="19"/>
      <c r="S27" s="19"/>
      <c r="T27" s="131"/>
      <c r="U27" s="16"/>
      <c r="V27" s="132"/>
    </row>
    <row r="28" spans="2:22" ht="18" customHeight="1" x14ac:dyDescent="0.3">
      <c r="B28" s="378">
        <v>72219</v>
      </c>
      <c r="C28" s="19"/>
      <c r="D28" s="712" t="s">
        <v>455</v>
      </c>
      <c r="E28" s="712"/>
      <c r="F28" s="712"/>
      <c r="G28" s="712"/>
      <c r="H28" s="712"/>
      <c r="I28" s="712"/>
      <c r="J28" s="712"/>
      <c r="K28" s="16"/>
      <c r="L28" s="131"/>
      <c r="M28" s="16"/>
      <c r="N28" s="131"/>
      <c r="O28" s="16"/>
      <c r="P28" s="77">
        <f>L28+N28</f>
        <v>0</v>
      </c>
      <c r="Q28" s="16"/>
      <c r="R28" s="19"/>
      <c r="S28" s="19"/>
      <c r="T28" s="131"/>
      <c r="U28" s="16"/>
      <c r="V28" s="132"/>
    </row>
    <row r="29" spans="2:22" ht="18" customHeight="1" x14ac:dyDescent="0.3">
      <c r="B29" s="378">
        <v>72229</v>
      </c>
      <c r="C29" s="19"/>
      <c r="D29" s="712" t="s">
        <v>456</v>
      </c>
      <c r="E29" s="712"/>
      <c r="F29" s="712"/>
      <c r="G29" s="712"/>
      <c r="H29" s="712"/>
      <c r="I29" s="712"/>
      <c r="J29" s="712"/>
      <c r="K29" s="16"/>
      <c r="L29" s="131"/>
      <c r="M29" s="16"/>
      <c r="N29" s="131"/>
      <c r="O29" s="16"/>
      <c r="P29" s="77">
        <f>L29+N29</f>
        <v>0</v>
      </c>
      <c r="Q29" s="16"/>
      <c r="R29" s="19"/>
      <c r="S29" s="19"/>
      <c r="T29" s="131"/>
      <c r="U29" s="16"/>
      <c r="V29" s="132"/>
    </row>
    <row r="30" spans="2:22" ht="18" customHeight="1" x14ac:dyDescent="0.3">
      <c r="B30" s="378">
        <v>72300</v>
      </c>
      <c r="C30" s="19"/>
      <c r="D30" s="712" t="s">
        <v>457</v>
      </c>
      <c r="E30" s="712"/>
      <c r="F30" s="712"/>
      <c r="G30" s="712"/>
      <c r="H30" s="712"/>
      <c r="I30" s="712"/>
      <c r="J30" s="712"/>
      <c r="K30" s="16"/>
      <c r="L30" s="131"/>
      <c r="M30" s="16"/>
      <c r="N30" s="131"/>
      <c r="O30" s="16"/>
      <c r="P30" s="77">
        <f>L30+N30</f>
        <v>0</v>
      </c>
      <c r="Q30" s="16"/>
      <c r="R30" s="19"/>
      <c r="S30" s="19"/>
      <c r="T30" s="131"/>
      <c r="U30" s="16"/>
      <c r="V30" s="132"/>
    </row>
    <row r="31" spans="2:22" ht="18" customHeight="1" x14ac:dyDescent="0.3">
      <c r="B31" s="378">
        <v>72900</v>
      </c>
      <c r="C31" s="19"/>
      <c r="D31" s="712" t="s">
        <v>458</v>
      </c>
      <c r="E31" s="712"/>
      <c r="F31" s="712"/>
      <c r="G31" s="712"/>
      <c r="H31" s="712"/>
      <c r="I31" s="712"/>
      <c r="J31" s="712"/>
      <c r="K31" s="16"/>
      <c r="L31" s="131"/>
      <c r="M31" s="16"/>
      <c r="N31" s="131"/>
      <c r="O31" s="16"/>
      <c r="P31" s="77">
        <f>L31+N31</f>
        <v>0</v>
      </c>
      <c r="Q31" s="16"/>
      <c r="R31" s="19"/>
      <c r="S31" s="19"/>
      <c r="T31" s="131"/>
      <c r="U31" s="16"/>
      <c r="V31" s="132"/>
    </row>
    <row r="32" spans="2:22" ht="18" customHeight="1" thickBot="1" x14ac:dyDescent="0.35">
      <c r="B32" s="379">
        <v>72000</v>
      </c>
      <c r="C32" s="713" t="s">
        <v>451</v>
      </c>
      <c r="D32" s="713"/>
      <c r="E32" s="713"/>
      <c r="F32" s="713"/>
      <c r="G32" s="713"/>
      <c r="H32" s="713"/>
      <c r="I32" s="713"/>
      <c r="J32" s="713"/>
      <c r="K32" s="16"/>
      <c r="L32" s="80">
        <f>SUM(L25:L31)</f>
        <v>0</v>
      </c>
      <c r="M32" s="16"/>
      <c r="N32" s="80">
        <f>SUM(N25:N31)</f>
        <v>0</v>
      </c>
      <c r="O32" s="16"/>
      <c r="P32" s="80">
        <f>SUM(P25:P31)</f>
        <v>0</v>
      </c>
      <c r="Q32" s="16"/>
      <c r="R32" s="19"/>
      <c r="S32" s="19"/>
      <c r="T32" s="80">
        <f>SUM(T25:T31)</f>
        <v>0</v>
      </c>
      <c r="U32" s="16"/>
      <c r="V32" s="440"/>
    </row>
    <row r="33" spans="2:22" ht="18" customHeight="1" x14ac:dyDescent="0.3">
      <c r="B33" s="378"/>
      <c r="C33" s="19"/>
      <c r="D33" s="19"/>
      <c r="E33" s="19"/>
      <c r="F33" s="19"/>
      <c r="G33" s="19"/>
      <c r="H33" s="19"/>
      <c r="I33" s="19"/>
      <c r="J33" s="19"/>
      <c r="K33" s="16"/>
      <c r="L33" s="70"/>
      <c r="M33" s="16"/>
      <c r="N33" s="70"/>
      <c r="O33" s="16"/>
      <c r="P33" s="70"/>
      <c r="Q33" s="16"/>
      <c r="R33" s="19"/>
      <c r="S33" s="19"/>
      <c r="T33" s="70"/>
      <c r="U33" s="16"/>
      <c r="V33" s="437"/>
    </row>
    <row r="34" spans="2:22" ht="18" customHeight="1" x14ac:dyDescent="0.3">
      <c r="B34" s="378"/>
      <c r="C34" s="74" t="s">
        <v>59</v>
      </c>
      <c r="D34" s="19"/>
      <c r="E34" s="19"/>
      <c r="F34" s="19"/>
      <c r="G34" s="19"/>
      <c r="H34" s="19"/>
      <c r="I34" s="19"/>
      <c r="J34" s="19"/>
      <c r="K34" s="16"/>
      <c r="L34" s="436"/>
      <c r="M34" s="16"/>
      <c r="N34" s="436"/>
      <c r="O34" s="16"/>
      <c r="P34" s="70"/>
      <c r="Q34" s="16"/>
      <c r="R34" s="19"/>
      <c r="S34" s="19"/>
      <c r="T34" s="70"/>
      <c r="U34" s="16"/>
      <c r="V34" s="437"/>
    </row>
    <row r="35" spans="2:22" ht="18" customHeight="1" x14ac:dyDescent="0.3">
      <c r="B35" s="378">
        <v>73100</v>
      </c>
      <c r="C35" s="19"/>
      <c r="D35" s="712" t="s">
        <v>60</v>
      </c>
      <c r="E35" s="712"/>
      <c r="F35" s="712"/>
      <c r="G35" s="712"/>
      <c r="H35" s="712"/>
      <c r="I35" s="712"/>
      <c r="J35" s="712"/>
      <c r="K35" s="16"/>
      <c r="L35" s="131"/>
      <c r="M35" s="16"/>
      <c r="N35" s="131"/>
      <c r="O35" s="16"/>
      <c r="P35" s="390">
        <f t="shared" ref="P35:P41" si="0">L35+N35</f>
        <v>0</v>
      </c>
      <c r="Q35" s="16"/>
      <c r="R35" s="19"/>
      <c r="S35" s="19"/>
      <c r="T35" s="131"/>
      <c r="U35" s="16"/>
      <c r="V35" s="132"/>
    </row>
    <row r="36" spans="2:22" ht="18" customHeight="1" x14ac:dyDescent="0.3">
      <c r="B36" s="378">
        <v>73200</v>
      </c>
      <c r="C36" s="19"/>
      <c r="D36" s="712" t="s">
        <v>447</v>
      </c>
      <c r="E36" s="712"/>
      <c r="F36" s="712"/>
      <c r="G36" s="712"/>
      <c r="H36" s="712"/>
      <c r="I36" s="712"/>
      <c r="J36" s="712"/>
      <c r="K36" s="16"/>
      <c r="L36" s="131"/>
      <c r="M36" s="16"/>
      <c r="N36" s="131"/>
      <c r="O36" s="16"/>
      <c r="P36" s="77">
        <f t="shared" si="0"/>
        <v>0</v>
      </c>
      <c r="Q36" s="16"/>
      <c r="R36" s="19"/>
      <c r="S36" s="19"/>
      <c r="T36" s="131"/>
      <c r="U36" s="16"/>
      <c r="V36" s="132"/>
    </row>
    <row r="37" spans="2:22" ht="18" customHeight="1" x14ac:dyDescent="0.3">
      <c r="B37" s="378">
        <v>73410</v>
      </c>
      <c r="C37" s="19"/>
      <c r="D37" s="712" t="s">
        <v>63</v>
      </c>
      <c r="E37" s="712"/>
      <c r="F37" s="712"/>
      <c r="G37" s="712"/>
      <c r="H37" s="712"/>
      <c r="I37" s="712"/>
      <c r="J37" s="712"/>
      <c r="K37" s="16"/>
      <c r="L37" s="131"/>
      <c r="M37" s="16"/>
      <c r="N37" s="131"/>
      <c r="O37" s="16"/>
      <c r="P37" s="77">
        <f t="shared" si="0"/>
        <v>0</v>
      </c>
      <c r="Q37" s="16"/>
      <c r="R37" s="19"/>
      <c r="S37" s="19"/>
      <c r="T37" s="131"/>
      <c r="U37" s="16"/>
      <c r="V37" s="132"/>
    </row>
    <row r="38" spans="2:22" ht="18" customHeight="1" x14ac:dyDescent="0.3">
      <c r="B38" s="378">
        <v>73420</v>
      </c>
      <c r="C38" s="19"/>
      <c r="D38" s="712" t="s">
        <v>64</v>
      </c>
      <c r="E38" s="712"/>
      <c r="F38" s="712"/>
      <c r="G38" s="712"/>
      <c r="H38" s="712"/>
      <c r="I38" s="712"/>
      <c r="J38" s="712"/>
      <c r="K38" s="16"/>
      <c r="L38" s="131"/>
      <c r="M38" s="16"/>
      <c r="N38" s="131"/>
      <c r="O38" s="16"/>
      <c r="P38" s="77">
        <f t="shared" si="0"/>
        <v>0</v>
      </c>
      <c r="Q38" s="16"/>
      <c r="R38" s="19"/>
      <c r="S38" s="19"/>
      <c r="T38" s="131"/>
      <c r="U38" s="16"/>
      <c r="V38" s="132"/>
    </row>
    <row r="39" spans="2:22" ht="18" customHeight="1" x14ac:dyDescent="0.3">
      <c r="B39" s="378">
        <v>73490</v>
      </c>
      <c r="C39" s="19"/>
      <c r="D39" s="712" t="s">
        <v>65</v>
      </c>
      <c r="E39" s="712"/>
      <c r="F39" s="712"/>
      <c r="G39" s="712"/>
      <c r="H39" s="712"/>
      <c r="I39" s="712"/>
      <c r="J39" s="712"/>
      <c r="K39" s="16"/>
      <c r="L39" s="131"/>
      <c r="M39" s="16"/>
      <c r="N39" s="131"/>
      <c r="O39" s="16"/>
      <c r="P39" s="77">
        <f t="shared" si="0"/>
        <v>0</v>
      </c>
      <c r="Q39" s="16"/>
      <c r="R39" s="19"/>
      <c r="S39" s="19"/>
      <c r="T39" s="131"/>
      <c r="U39" s="16"/>
      <c r="V39" s="132"/>
    </row>
    <row r="40" spans="2:22" ht="18" customHeight="1" x14ac:dyDescent="0.3">
      <c r="B40" s="378">
        <v>73590</v>
      </c>
      <c r="C40" s="19"/>
      <c r="D40" s="712" t="s">
        <v>448</v>
      </c>
      <c r="E40" s="712"/>
      <c r="F40" s="712"/>
      <c r="G40" s="712"/>
      <c r="H40" s="712"/>
      <c r="I40" s="712"/>
      <c r="J40" s="712"/>
      <c r="K40" s="16"/>
      <c r="L40" s="131"/>
      <c r="M40" s="16"/>
      <c r="N40" s="131"/>
      <c r="O40" s="16"/>
      <c r="P40" s="77">
        <f t="shared" si="0"/>
        <v>0</v>
      </c>
      <c r="Q40" s="16"/>
      <c r="R40" s="19"/>
      <c r="S40" s="19"/>
      <c r="T40" s="131"/>
      <c r="U40" s="16"/>
      <c r="V40" s="132"/>
    </row>
    <row r="41" spans="2:22" ht="18" customHeight="1" x14ac:dyDescent="0.3">
      <c r="B41" s="378">
        <v>73900</v>
      </c>
      <c r="C41" s="19"/>
      <c r="D41" s="712" t="s">
        <v>449</v>
      </c>
      <c r="E41" s="712"/>
      <c r="F41" s="712"/>
      <c r="G41" s="712"/>
      <c r="H41" s="712"/>
      <c r="I41" s="712"/>
      <c r="J41" s="712"/>
      <c r="K41" s="16"/>
      <c r="L41" s="131"/>
      <c r="M41" s="16"/>
      <c r="N41" s="131"/>
      <c r="O41" s="16"/>
      <c r="P41" s="77">
        <f t="shared" si="0"/>
        <v>0</v>
      </c>
      <c r="Q41" s="16"/>
      <c r="R41" s="19"/>
      <c r="S41" s="19"/>
      <c r="T41" s="131"/>
      <c r="U41" s="16"/>
      <c r="V41" s="132"/>
    </row>
    <row r="42" spans="2:22" ht="18" customHeight="1" thickBot="1" x14ac:dyDescent="0.35">
      <c r="B42" s="379">
        <v>73000</v>
      </c>
      <c r="C42" s="713" t="s">
        <v>67</v>
      </c>
      <c r="D42" s="713"/>
      <c r="E42" s="713"/>
      <c r="F42" s="713"/>
      <c r="G42" s="713"/>
      <c r="H42" s="713"/>
      <c r="I42" s="713"/>
      <c r="J42" s="713"/>
      <c r="K42" s="16"/>
      <c r="L42" s="80">
        <f>SUM(L35:L41)</f>
        <v>0</v>
      </c>
      <c r="M42" s="16"/>
      <c r="N42" s="80">
        <f>SUM(N35:N41)</f>
        <v>0</v>
      </c>
      <c r="O42" s="16"/>
      <c r="P42" s="80">
        <f>SUM(P35:P41)</f>
        <v>0</v>
      </c>
      <c r="Q42" s="16"/>
      <c r="R42" s="19"/>
      <c r="S42" s="19"/>
      <c r="T42" s="80">
        <f>SUM(T35:T41)</f>
        <v>0</v>
      </c>
      <c r="U42" s="16"/>
      <c r="V42" s="440"/>
    </row>
    <row r="43" spans="2:22" ht="18" customHeight="1" x14ac:dyDescent="0.3">
      <c r="B43" s="17"/>
      <c r="C43" s="249"/>
      <c r="D43" s="168"/>
      <c r="E43" s="168"/>
      <c r="F43" s="168"/>
      <c r="G43" s="168"/>
      <c r="H43" s="168"/>
      <c r="I43" s="168"/>
      <c r="J43" s="168"/>
      <c r="K43" s="246"/>
      <c r="L43" s="377"/>
      <c r="M43" s="246"/>
      <c r="N43" s="377"/>
      <c r="O43" s="246"/>
      <c r="P43" s="377"/>
      <c r="Q43" s="246"/>
      <c r="R43" s="168"/>
      <c r="S43" s="168"/>
      <c r="T43" s="377"/>
      <c r="U43" s="246"/>
      <c r="V43" s="441"/>
    </row>
    <row r="44" spans="2:22" ht="18" customHeight="1" x14ac:dyDescent="0.3">
      <c r="B44" s="17"/>
      <c r="C44" s="249"/>
      <c r="D44" s="168"/>
      <c r="E44" s="168"/>
      <c r="F44" s="168"/>
      <c r="G44" s="168"/>
      <c r="H44" s="168"/>
      <c r="I44" s="168"/>
      <c r="J44" s="168"/>
      <c r="K44" s="246"/>
      <c r="L44" s="377"/>
      <c r="M44" s="246"/>
      <c r="N44" s="377"/>
      <c r="O44" s="246"/>
      <c r="P44" s="377"/>
      <c r="Q44" s="246"/>
      <c r="R44" s="168"/>
      <c r="S44" s="168"/>
      <c r="T44" s="377"/>
      <c r="U44" s="246"/>
      <c r="V44" s="441"/>
    </row>
    <row r="45" spans="2:22" ht="18" customHeight="1" x14ac:dyDescent="0.3">
      <c r="B45" s="17"/>
      <c r="C45" s="713" t="s">
        <v>460</v>
      </c>
      <c r="D45" s="713"/>
      <c r="E45" s="713"/>
      <c r="F45" s="713"/>
      <c r="G45" s="713"/>
      <c r="H45" s="713"/>
      <c r="I45" s="713"/>
      <c r="J45" s="713"/>
      <c r="K45" s="16"/>
      <c r="L45" s="436"/>
      <c r="M45" s="16"/>
      <c r="N45" s="436"/>
      <c r="O45" s="16"/>
      <c r="P45" s="70"/>
      <c r="Q45" s="16"/>
      <c r="R45" s="19"/>
      <c r="S45" s="19"/>
      <c r="T45" s="70"/>
      <c r="U45" s="16"/>
      <c r="V45" s="437"/>
    </row>
    <row r="46" spans="2:22" ht="18" customHeight="1" x14ac:dyDescent="0.3">
      <c r="B46" s="378">
        <v>93100</v>
      </c>
      <c r="C46" s="19"/>
      <c r="D46" s="712" t="s">
        <v>459</v>
      </c>
      <c r="E46" s="712"/>
      <c r="F46" s="712"/>
      <c r="G46" s="712"/>
      <c r="H46" s="712"/>
      <c r="I46" s="712"/>
      <c r="J46" s="712"/>
      <c r="K46" s="16"/>
      <c r="L46" s="131"/>
      <c r="M46" s="16"/>
      <c r="N46" s="131"/>
      <c r="O46" s="16"/>
      <c r="P46" s="390">
        <f>L46+N46</f>
        <v>0</v>
      </c>
      <c r="Q46" s="16"/>
      <c r="R46" s="19"/>
      <c r="S46" s="19"/>
      <c r="T46" s="131"/>
      <c r="U46" s="16"/>
      <c r="V46" s="132"/>
    </row>
    <row r="47" spans="2:22" ht="18" customHeight="1" x14ac:dyDescent="0.3">
      <c r="B47" s="378">
        <v>72900</v>
      </c>
      <c r="C47" s="19"/>
      <c r="D47" s="712" t="s">
        <v>461</v>
      </c>
      <c r="E47" s="712"/>
      <c r="F47" s="712"/>
      <c r="G47" s="712"/>
      <c r="H47" s="712"/>
      <c r="I47" s="712"/>
      <c r="J47" s="712"/>
      <c r="K47" s="16"/>
      <c r="L47" s="131"/>
      <c r="M47" s="16"/>
      <c r="N47" s="131"/>
      <c r="O47" s="16"/>
      <c r="P47" s="77">
        <f>L47+N47</f>
        <v>0</v>
      </c>
      <c r="Q47" s="16"/>
      <c r="R47" s="19"/>
      <c r="S47" s="19"/>
      <c r="T47" s="131"/>
      <c r="U47" s="16"/>
      <c r="V47" s="132"/>
    </row>
    <row r="48" spans="2:22" ht="18" customHeight="1" thickBot="1" x14ac:dyDescent="0.35">
      <c r="B48" s="379">
        <v>92000</v>
      </c>
      <c r="C48" s="713" t="s">
        <v>462</v>
      </c>
      <c r="D48" s="713"/>
      <c r="E48" s="713"/>
      <c r="F48" s="713"/>
      <c r="G48" s="713"/>
      <c r="H48" s="713"/>
      <c r="I48" s="713"/>
      <c r="J48" s="713"/>
      <c r="K48" s="16"/>
      <c r="L48" s="80">
        <f>SUM(L46:L47)</f>
        <v>0</v>
      </c>
      <c r="M48" s="16"/>
      <c r="N48" s="80">
        <f>SUM(N46:N47)</f>
        <v>0</v>
      </c>
      <c r="O48" s="16"/>
      <c r="P48" s="80">
        <f>SUM(P46:P47)</f>
        <v>0</v>
      </c>
      <c r="Q48" s="16"/>
      <c r="R48" s="19"/>
      <c r="S48" s="19"/>
      <c r="T48" s="80">
        <f>SUM(T46:T47)</f>
        <v>0</v>
      </c>
      <c r="U48" s="16"/>
      <c r="V48" s="440"/>
    </row>
    <row r="49" spans="2:22" ht="18" customHeight="1" x14ac:dyDescent="0.3">
      <c r="B49" s="67"/>
      <c r="C49" s="74"/>
      <c r="D49" s="19"/>
      <c r="E49" s="19"/>
      <c r="F49" s="19"/>
      <c r="G49" s="19"/>
      <c r="H49" s="19"/>
      <c r="I49" s="19"/>
      <c r="J49" s="19"/>
      <c r="K49" s="16"/>
      <c r="L49" s="81"/>
      <c r="M49" s="16"/>
      <c r="N49" s="81"/>
      <c r="O49" s="16"/>
      <c r="P49" s="81"/>
      <c r="Q49" s="16"/>
      <c r="R49" s="19"/>
      <c r="S49" s="19"/>
      <c r="T49" s="81"/>
      <c r="U49" s="16"/>
      <c r="V49" s="437"/>
    </row>
    <row r="50" spans="2:22" ht="18" customHeight="1" x14ac:dyDescent="0.3">
      <c r="B50" s="17"/>
      <c r="C50" s="713" t="s">
        <v>68</v>
      </c>
      <c r="D50" s="713"/>
      <c r="E50" s="713"/>
      <c r="F50" s="713"/>
      <c r="G50" s="713"/>
      <c r="H50" s="713"/>
      <c r="I50" s="713"/>
      <c r="J50" s="713"/>
      <c r="K50" s="16"/>
      <c r="L50" s="70"/>
      <c r="M50" s="16"/>
      <c r="N50" s="436"/>
      <c r="O50" s="16"/>
      <c r="P50" s="70"/>
      <c r="Q50" s="16"/>
      <c r="R50" s="19"/>
      <c r="S50" s="19"/>
      <c r="T50" s="70"/>
      <c r="U50" s="16"/>
      <c r="V50" s="437"/>
    </row>
    <row r="51" spans="2:22" ht="18" customHeight="1" x14ac:dyDescent="0.3">
      <c r="B51" s="17">
        <v>74110</v>
      </c>
      <c r="C51" s="19"/>
      <c r="D51" s="19" t="s">
        <v>69</v>
      </c>
      <c r="E51" s="19"/>
      <c r="F51" s="19"/>
      <c r="G51" s="19"/>
      <c r="H51" s="19"/>
      <c r="I51" s="19"/>
      <c r="J51" s="19"/>
      <c r="K51" s="16"/>
      <c r="L51" s="76"/>
      <c r="M51" s="16"/>
      <c r="N51" s="131"/>
      <c r="O51" s="16"/>
      <c r="P51" s="392">
        <f t="shared" ref="P51:P58" si="1">N51</f>
        <v>0</v>
      </c>
      <c r="Q51" s="16"/>
      <c r="R51" s="19"/>
      <c r="S51" s="19"/>
      <c r="T51" s="131"/>
      <c r="U51" s="16"/>
      <c r="V51" s="132"/>
    </row>
    <row r="52" spans="2:22" ht="18" customHeight="1" x14ac:dyDescent="0.3">
      <c r="B52" s="17">
        <v>74190</v>
      </c>
      <c r="C52" s="19"/>
      <c r="D52" s="19" t="s">
        <v>70</v>
      </c>
      <c r="E52" s="19"/>
      <c r="F52" s="19"/>
      <c r="G52" s="19"/>
      <c r="H52" s="19"/>
      <c r="I52" s="19"/>
      <c r="J52" s="19"/>
      <c r="K52" s="16"/>
      <c r="L52" s="76"/>
      <c r="M52" s="16"/>
      <c r="N52" s="131"/>
      <c r="O52" s="16"/>
      <c r="P52" s="392">
        <f t="shared" si="1"/>
        <v>0</v>
      </c>
      <c r="Q52" s="16"/>
      <c r="R52" s="19"/>
      <c r="S52" s="19"/>
      <c r="T52" s="131"/>
      <c r="U52" s="16"/>
      <c r="V52" s="132"/>
    </row>
    <row r="53" spans="2:22" ht="18" customHeight="1" x14ac:dyDescent="0.3">
      <c r="B53" s="17">
        <v>74200</v>
      </c>
      <c r="C53" s="19"/>
      <c r="D53" s="19" t="s">
        <v>71</v>
      </c>
      <c r="E53" s="19"/>
      <c r="F53" s="19"/>
      <c r="G53" s="19"/>
      <c r="H53" s="19"/>
      <c r="I53" s="19"/>
      <c r="J53" s="19"/>
      <c r="K53" s="16"/>
      <c r="L53" s="76"/>
      <c r="M53" s="16"/>
      <c r="N53" s="131"/>
      <c r="O53" s="16"/>
      <c r="P53" s="392">
        <f t="shared" si="1"/>
        <v>0</v>
      </c>
      <c r="Q53" s="16"/>
      <c r="R53" s="19"/>
      <c r="S53" s="19"/>
      <c r="T53" s="131"/>
      <c r="U53" s="16"/>
      <c r="V53" s="132"/>
    </row>
    <row r="54" spans="2:22" ht="18" customHeight="1" x14ac:dyDescent="0.3">
      <c r="B54" s="17">
        <v>74330</v>
      </c>
      <c r="C54" s="19"/>
      <c r="D54" s="19" t="s">
        <v>72</v>
      </c>
      <c r="E54" s="19"/>
      <c r="F54" s="19"/>
      <c r="G54" s="19"/>
      <c r="H54" s="19"/>
      <c r="I54" s="19"/>
      <c r="J54" s="19"/>
      <c r="K54" s="16"/>
      <c r="L54" s="76"/>
      <c r="M54" s="16"/>
      <c r="N54" s="131"/>
      <c r="O54" s="16"/>
      <c r="P54" s="392">
        <f t="shared" si="1"/>
        <v>0</v>
      </c>
      <c r="Q54" s="16"/>
      <c r="R54" s="19"/>
      <c r="S54" s="19"/>
      <c r="T54" s="131"/>
      <c r="U54" s="16"/>
      <c r="V54" s="132"/>
    </row>
    <row r="55" spans="2:22" ht="18" customHeight="1" x14ac:dyDescent="0.3">
      <c r="B55" s="17">
        <v>74320</v>
      </c>
      <c r="C55" s="19"/>
      <c r="D55" s="19" t="s">
        <v>73</v>
      </c>
      <c r="E55" s="19"/>
      <c r="F55" s="19"/>
      <c r="G55" s="19"/>
      <c r="H55" s="19"/>
      <c r="I55" s="19"/>
      <c r="J55" s="19"/>
      <c r="K55" s="16"/>
      <c r="L55" s="76"/>
      <c r="M55" s="16"/>
      <c r="N55" s="131"/>
      <c r="O55" s="16"/>
      <c r="P55" s="392">
        <f t="shared" si="1"/>
        <v>0</v>
      </c>
      <c r="Q55" s="16"/>
      <c r="R55" s="19"/>
      <c r="S55" s="19"/>
      <c r="T55" s="131"/>
      <c r="U55" s="16"/>
      <c r="V55" s="132"/>
    </row>
    <row r="56" spans="2:22" ht="18" customHeight="1" x14ac:dyDescent="0.3">
      <c r="B56" s="17">
        <v>74330</v>
      </c>
      <c r="C56" s="19"/>
      <c r="D56" s="19" t="s">
        <v>74</v>
      </c>
      <c r="E56" s="19"/>
      <c r="F56" s="19"/>
      <c r="G56" s="19"/>
      <c r="H56" s="19"/>
      <c r="I56" s="19"/>
      <c r="J56" s="19"/>
      <c r="K56" s="16"/>
      <c r="L56" s="76"/>
      <c r="M56" s="16"/>
      <c r="N56" s="131"/>
      <c r="O56" s="16"/>
      <c r="P56" s="392">
        <f t="shared" si="1"/>
        <v>0</v>
      </c>
      <c r="Q56" s="16"/>
      <c r="R56" s="19"/>
      <c r="S56" s="19"/>
      <c r="T56" s="131"/>
      <c r="U56" s="16"/>
      <c r="V56" s="132"/>
    </row>
    <row r="57" spans="2:22" ht="18" customHeight="1" x14ac:dyDescent="0.3">
      <c r="B57" s="17">
        <v>74390</v>
      </c>
      <c r="C57" s="19"/>
      <c r="D57" s="19" t="s">
        <v>75</v>
      </c>
      <c r="E57" s="19"/>
      <c r="F57" s="19"/>
      <c r="G57" s="19"/>
      <c r="H57" s="19"/>
      <c r="I57" s="19"/>
      <c r="J57" s="19"/>
      <c r="K57" s="16"/>
      <c r="L57" s="76"/>
      <c r="M57" s="16"/>
      <c r="N57" s="131"/>
      <c r="O57" s="16"/>
      <c r="P57" s="392">
        <f t="shared" si="1"/>
        <v>0</v>
      </c>
      <c r="Q57" s="16"/>
      <c r="R57" s="19"/>
      <c r="S57" s="19"/>
      <c r="T57" s="131"/>
      <c r="U57" s="16"/>
      <c r="V57" s="132"/>
    </row>
    <row r="58" spans="2:22" ht="18" customHeight="1" x14ac:dyDescent="0.3">
      <c r="B58" s="17">
        <v>74900</v>
      </c>
      <c r="C58" s="19"/>
      <c r="D58" s="19" t="s">
        <v>463</v>
      </c>
      <c r="E58" s="19"/>
      <c r="F58" s="19"/>
      <c r="G58" s="19"/>
      <c r="H58" s="19"/>
      <c r="I58" s="19"/>
      <c r="J58" s="19"/>
      <c r="K58" s="16"/>
      <c r="L58" s="76"/>
      <c r="M58" s="16"/>
      <c r="N58" s="131"/>
      <c r="O58" s="16"/>
      <c r="P58" s="392">
        <f t="shared" si="1"/>
        <v>0</v>
      </c>
      <c r="Q58" s="16"/>
      <c r="R58" s="19"/>
      <c r="S58" s="19"/>
      <c r="T58" s="131"/>
      <c r="U58" s="16"/>
      <c r="V58" s="132"/>
    </row>
    <row r="59" spans="2:22" ht="18" customHeight="1" thickBot="1" x14ac:dyDescent="0.35">
      <c r="B59" s="67">
        <v>74000</v>
      </c>
      <c r="C59" s="713" t="s">
        <v>77</v>
      </c>
      <c r="D59" s="713"/>
      <c r="E59" s="713"/>
      <c r="F59" s="713"/>
      <c r="G59" s="713"/>
      <c r="H59" s="713"/>
      <c r="I59" s="713"/>
      <c r="J59" s="713"/>
      <c r="K59" s="16"/>
      <c r="L59" s="70"/>
      <c r="M59" s="16"/>
      <c r="N59" s="80">
        <f>SUM(N51:N58)</f>
        <v>0</v>
      </c>
      <c r="O59" s="16"/>
      <c r="P59" s="80">
        <f>SUM(P51:P58)</f>
        <v>0</v>
      </c>
      <c r="Q59" s="16"/>
      <c r="R59" s="19"/>
      <c r="S59" s="19"/>
      <c r="T59" s="80">
        <f>SUM(T51:T58)</f>
        <v>0</v>
      </c>
      <c r="U59" s="16"/>
      <c r="V59" s="440"/>
    </row>
    <row r="60" spans="2:22" ht="12" customHeight="1" x14ac:dyDescent="0.3">
      <c r="B60" s="67"/>
      <c r="C60" s="19"/>
      <c r="D60" s="67"/>
      <c r="E60" s="19"/>
      <c r="F60" s="67"/>
      <c r="G60" s="19"/>
      <c r="H60" s="67"/>
      <c r="I60" s="19"/>
      <c r="J60" s="67"/>
      <c r="K60" s="16"/>
      <c r="L60" s="67"/>
      <c r="M60" s="16"/>
      <c r="N60" s="67"/>
      <c r="O60" s="16"/>
      <c r="P60" s="67"/>
      <c r="Q60" s="16"/>
      <c r="R60" s="19"/>
      <c r="S60" s="67"/>
      <c r="T60" s="19"/>
      <c r="U60" s="16"/>
      <c r="V60" s="437"/>
    </row>
    <row r="61" spans="2:22" ht="12" customHeight="1" x14ac:dyDescent="0.3">
      <c r="B61" s="68"/>
      <c r="C61" s="19"/>
      <c r="D61" s="19"/>
      <c r="E61" s="19"/>
      <c r="F61" s="19"/>
      <c r="G61" s="19"/>
      <c r="H61" s="19"/>
      <c r="I61" s="19"/>
      <c r="J61" s="19"/>
      <c r="K61" s="16"/>
      <c r="L61" s="70"/>
      <c r="M61" s="16"/>
      <c r="N61" s="70"/>
      <c r="O61" s="16"/>
      <c r="P61" s="70"/>
      <c r="Q61" s="16"/>
      <c r="R61" s="19"/>
      <c r="S61" s="19"/>
      <c r="T61" s="70"/>
      <c r="U61" s="16"/>
      <c r="V61" s="437"/>
    </row>
    <row r="62" spans="2:22" ht="12" customHeight="1" x14ac:dyDescent="0.3">
      <c r="B62" s="19"/>
      <c r="C62" s="19"/>
      <c r="D62" s="19"/>
      <c r="E62" s="19"/>
      <c r="F62" s="19"/>
      <c r="G62" s="19"/>
      <c r="H62" s="19"/>
      <c r="I62" s="19"/>
      <c r="J62" s="19"/>
      <c r="K62" s="16"/>
      <c r="L62" s="82"/>
      <c r="M62" s="16"/>
      <c r="N62" s="82"/>
      <c r="O62" s="16"/>
      <c r="P62" s="82"/>
      <c r="Q62" s="16"/>
      <c r="R62" s="19"/>
      <c r="S62" s="19"/>
      <c r="T62" s="82"/>
      <c r="U62" s="16"/>
      <c r="V62" s="437"/>
    </row>
    <row r="63" spans="2:22" ht="15.75" customHeight="1" thickBot="1" x14ac:dyDescent="0.35">
      <c r="B63" s="67"/>
      <c r="C63" s="68" t="s">
        <v>78</v>
      </c>
      <c r="D63" s="68"/>
      <c r="E63" s="68"/>
      <c r="F63" s="19"/>
      <c r="G63" s="19"/>
      <c r="H63" s="19"/>
      <c r="I63" s="19"/>
      <c r="J63" s="19"/>
      <c r="K63" s="16"/>
      <c r="L63" s="83">
        <f>L22+L32+L42+L48+L59</f>
        <v>0</v>
      </c>
      <c r="M63" s="16"/>
      <c r="N63" s="83">
        <f t="shared" ref="N63" si="2">N22+N32+N42+N48+N59</f>
        <v>0</v>
      </c>
      <c r="O63" s="16"/>
      <c r="P63" s="83">
        <f>P22+P32+P42+P48+P59</f>
        <v>0</v>
      </c>
      <c r="Q63" s="16"/>
      <c r="R63" s="19"/>
      <c r="S63" s="19"/>
      <c r="T63" s="83">
        <f>T22+T42+T59</f>
        <v>0</v>
      </c>
      <c r="U63" s="16"/>
      <c r="V63" s="437"/>
    </row>
    <row r="64" spans="2:22" ht="12" customHeight="1" thickTop="1" x14ac:dyDescent="0.3">
      <c r="B64" s="74"/>
      <c r="C64" s="74"/>
      <c r="D64" s="19"/>
      <c r="E64" s="19"/>
      <c r="F64" s="19"/>
      <c r="G64" s="19"/>
      <c r="H64" s="19"/>
      <c r="I64" s="19"/>
      <c r="J64" s="19"/>
      <c r="K64" s="16"/>
      <c r="L64" s="19"/>
      <c r="M64" s="16"/>
      <c r="N64" s="19"/>
      <c r="O64" s="16"/>
      <c r="P64" s="70"/>
      <c r="Q64" s="16"/>
      <c r="R64" s="19"/>
      <c r="S64" s="19"/>
      <c r="T64" s="70"/>
      <c r="U64" s="16"/>
      <c r="V64" s="437"/>
    </row>
    <row r="65" spans="1:27" ht="12" hidden="1" customHeight="1" thickTop="1" x14ac:dyDescent="0.3">
      <c r="A65" s="297"/>
      <c r="B65" s="74"/>
      <c r="C65" s="74"/>
      <c r="D65" s="19"/>
      <c r="E65" s="19"/>
      <c r="F65" s="19"/>
      <c r="G65" s="19"/>
      <c r="H65" s="19"/>
      <c r="I65" s="19"/>
      <c r="J65" s="19"/>
      <c r="K65" s="16"/>
      <c r="L65" s="19"/>
      <c r="M65" s="16"/>
      <c r="N65" s="19"/>
      <c r="O65" s="16"/>
      <c r="P65" s="70"/>
      <c r="Q65" s="16"/>
      <c r="R65" s="19"/>
      <c r="S65" s="19"/>
      <c r="T65" s="70"/>
      <c r="U65" s="16"/>
      <c r="V65" s="437"/>
    </row>
    <row r="66" spans="1:27" ht="25.5" hidden="1" customHeight="1" x14ac:dyDescent="0.3">
      <c r="A66" s="297"/>
      <c r="B66" s="56" t="s">
        <v>14</v>
      </c>
      <c r="C66" s="57"/>
      <c r="D66" s="57"/>
      <c r="E66" s="693" t="str">
        <f>IF(NomORG="","",NomORG)</f>
        <v/>
      </c>
      <c r="F66" s="694"/>
      <c r="G66" s="694"/>
      <c r="H66" s="694"/>
      <c r="I66" s="694"/>
      <c r="J66" s="694"/>
      <c r="K66" s="695"/>
      <c r="L66" s="694"/>
      <c r="M66" s="695"/>
      <c r="N66" s="694"/>
      <c r="O66" s="695"/>
      <c r="P66" s="696"/>
      <c r="Q66" s="16"/>
      <c r="R66" s="58"/>
      <c r="S66" s="59"/>
      <c r="T66" s="60" t="e">
        <f>Version</f>
        <v>#REF!</v>
      </c>
      <c r="U66" s="16"/>
      <c r="V66" s="437"/>
    </row>
    <row r="67" spans="1:27" ht="25.5" hidden="1" customHeight="1" x14ac:dyDescent="0.3">
      <c r="A67" s="297"/>
      <c r="B67" s="61" t="s">
        <v>15</v>
      </c>
      <c r="C67" s="62"/>
      <c r="D67" s="62"/>
      <c r="E67" s="689" t="str">
        <f>IF(NomProjet="","",NomProjet)</f>
        <v/>
      </c>
      <c r="F67" s="697"/>
      <c r="G67" s="697"/>
      <c r="H67" s="697"/>
      <c r="I67" s="697"/>
      <c r="J67" s="691"/>
      <c r="K67" s="16"/>
      <c r="L67" s="63" t="s">
        <v>79</v>
      </c>
      <c r="M67" s="16"/>
      <c r="N67" s="689" t="str">
        <f>IF(NoProjet="","",NoProjet)</f>
        <v/>
      </c>
      <c r="O67" s="690"/>
      <c r="P67" s="691"/>
      <c r="Q67" s="16"/>
      <c r="R67" s="64"/>
      <c r="S67" s="65"/>
      <c r="T67" s="66"/>
      <c r="U67" s="16"/>
      <c r="V67" s="437"/>
    </row>
    <row r="68" spans="1:27" ht="11.25" hidden="1" customHeight="1" x14ac:dyDescent="0.3">
      <c r="A68" s="297"/>
      <c r="B68" s="16"/>
      <c r="C68" s="16"/>
      <c r="D68" s="16"/>
      <c r="E68" s="67"/>
      <c r="F68" s="68"/>
      <c r="G68" s="19"/>
      <c r="H68" s="19"/>
      <c r="I68" s="19"/>
      <c r="J68" s="19"/>
      <c r="K68" s="16"/>
      <c r="L68" s="67"/>
      <c r="M68" s="16"/>
      <c r="N68" s="67"/>
      <c r="O68" s="16"/>
      <c r="P68" s="69"/>
      <c r="Q68" s="16"/>
      <c r="R68" s="16"/>
      <c r="S68" s="16"/>
      <c r="T68" s="84"/>
      <c r="U68" s="16"/>
      <c r="V68" s="437"/>
    </row>
    <row r="69" spans="1:27" ht="12" customHeight="1" x14ac:dyDescent="0.3">
      <c r="A69" s="297"/>
      <c r="B69" s="698"/>
      <c r="C69" s="592"/>
      <c r="D69" s="592"/>
      <c r="E69" s="592"/>
      <c r="F69" s="592"/>
      <c r="G69" s="592"/>
      <c r="H69" s="592"/>
      <c r="I69" s="592"/>
      <c r="J69" s="592"/>
      <c r="K69" s="699"/>
      <c r="L69" s="592"/>
      <c r="M69" s="699"/>
      <c r="N69" s="592"/>
      <c r="O69" s="699"/>
      <c r="P69" s="592"/>
      <c r="Q69" s="699"/>
      <c r="R69" s="592"/>
      <c r="S69" s="592"/>
      <c r="T69" s="593"/>
      <c r="U69" s="16"/>
      <c r="V69" s="437"/>
    </row>
    <row r="70" spans="1:27" ht="16.5" customHeight="1" x14ac:dyDescent="0.3">
      <c r="A70" s="297"/>
      <c r="B70" s="700" t="str">
        <f>"PRÉVISIONS BUDGÉTAIRES "&amp;AnFinProjet</f>
        <v>PRÉVISIONS BUDGÉTAIRES 2026</v>
      </c>
      <c r="C70" s="592"/>
      <c r="D70" s="592"/>
      <c r="E70" s="592"/>
      <c r="F70" s="592"/>
      <c r="G70" s="592"/>
      <c r="H70" s="592"/>
      <c r="I70" s="592"/>
      <c r="J70" s="592"/>
      <c r="K70" s="699"/>
      <c r="L70" s="592"/>
      <c r="M70" s="699"/>
      <c r="N70" s="592"/>
      <c r="O70" s="699"/>
      <c r="P70" s="592"/>
      <c r="Q70" s="699"/>
      <c r="R70" s="592"/>
      <c r="S70" s="592"/>
      <c r="T70" s="593"/>
      <c r="U70" s="16"/>
      <c r="V70" s="437"/>
    </row>
    <row r="71" spans="1:27" ht="16.5" customHeight="1" x14ac:dyDescent="0.3">
      <c r="A71" s="297"/>
      <c r="B71" s="701" t="s">
        <v>80</v>
      </c>
      <c r="C71" s="592"/>
      <c r="D71" s="592"/>
      <c r="E71" s="592"/>
      <c r="F71" s="592"/>
      <c r="G71" s="592"/>
      <c r="H71" s="592"/>
      <c r="I71" s="592"/>
      <c r="J71" s="592"/>
      <c r="K71" s="699"/>
      <c r="L71" s="592"/>
      <c r="M71" s="699"/>
      <c r="N71" s="592"/>
      <c r="O71" s="699"/>
      <c r="P71" s="592"/>
      <c r="Q71" s="699"/>
      <c r="R71" s="592"/>
      <c r="S71" s="592"/>
      <c r="T71" s="593"/>
      <c r="U71" s="16"/>
      <c r="V71" s="437"/>
    </row>
    <row r="72" spans="1:27" ht="34.200000000000003" customHeight="1" thickBot="1" x14ac:dyDescent="0.35">
      <c r="A72" s="296"/>
      <c r="B72" s="71"/>
      <c r="C72" s="71"/>
      <c r="D72" s="71"/>
      <c r="E72" s="71"/>
      <c r="F72" s="71"/>
      <c r="G72" s="71"/>
      <c r="H72" s="71"/>
      <c r="I72" s="71"/>
      <c r="J72" s="71"/>
      <c r="K72" s="16"/>
      <c r="L72" s="725" t="str">
        <f>CONCATENATE("Prévisions ", AnFinProjet)</f>
        <v>Prévisions 2026</v>
      </c>
      <c r="M72" s="726"/>
      <c r="N72" s="727"/>
      <c r="O72" s="728"/>
      <c r="P72" s="727"/>
      <c r="Q72" s="728"/>
      <c r="R72" s="729"/>
      <c r="S72" s="19"/>
      <c r="T72" s="285" t="s">
        <v>353</v>
      </c>
      <c r="U72" s="16"/>
      <c r="V72" s="439" t="s">
        <v>434</v>
      </c>
      <c r="Z72" s="721" t="s">
        <v>431</v>
      </c>
      <c r="AA72" s="328" t="str">
        <f>CONCATENATE("Prévisions mix", AnFinProjet)</f>
        <v>Prévisions mix2026</v>
      </c>
    </row>
    <row r="73" spans="1:27" ht="16.5" customHeight="1" x14ac:dyDescent="0.3">
      <c r="A73" s="296"/>
      <c r="B73" s="71"/>
      <c r="C73" s="71"/>
      <c r="D73" s="71"/>
      <c r="E73" s="71"/>
      <c r="F73" s="71"/>
      <c r="G73" s="71"/>
      <c r="H73" s="71"/>
      <c r="I73" s="71"/>
      <c r="J73" s="71"/>
      <c r="K73" s="250"/>
      <c r="L73" s="707" t="s">
        <v>47</v>
      </c>
      <c r="M73" s="387"/>
      <c r="N73" s="709" t="s">
        <v>48</v>
      </c>
      <c r="O73" s="284"/>
      <c r="P73" s="707" t="s">
        <v>32</v>
      </c>
      <c r="Q73" s="387"/>
      <c r="R73" s="710" t="s">
        <v>81</v>
      </c>
      <c r="S73" s="711" t="s">
        <v>352</v>
      </c>
      <c r="T73" s="711"/>
      <c r="U73" s="711"/>
      <c r="V73" s="437"/>
      <c r="Z73" s="721"/>
      <c r="AA73" s="723" t="s">
        <v>32</v>
      </c>
    </row>
    <row r="74" spans="1:27" ht="16.5" customHeight="1" x14ac:dyDescent="0.3">
      <c r="A74" s="295"/>
      <c r="B74" s="19"/>
      <c r="C74" s="19"/>
      <c r="D74" s="19"/>
      <c r="E74" s="19"/>
      <c r="F74" s="19"/>
      <c r="G74" s="19"/>
      <c r="H74" s="19"/>
      <c r="I74" s="19"/>
      <c r="J74" s="19"/>
      <c r="K74" s="286"/>
      <c r="L74" s="708"/>
      <c r="M74" s="286"/>
      <c r="N74" s="708"/>
      <c r="O74" s="286"/>
      <c r="P74" s="708"/>
      <c r="Q74" s="286"/>
      <c r="R74" s="708"/>
      <c r="S74" s="284"/>
      <c r="T74" s="287">
        <f>IF(ISBLANK(DateFinExo),"",IF(MONTH(DateFinExo)=12,(YEAR(DateFinExo-366)),(YEAR(DateFinExo-732))&amp;"-"&amp;(YEAR(DateFinExo-366))))</f>
        <v>2025</v>
      </c>
      <c r="U74" s="286"/>
      <c r="V74" s="437"/>
      <c r="Z74" s="722"/>
      <c r="AA74" s="724"/>
    </row>
    <row r="75" spans="1:27" ht="14.25" customHeight="1" x14ac:dyDescent="0.3">
      <c r="A75" s="714" t="s">
        <v>82</v>
      </c>
      <c r="B75" s="714"/>
      <c r="C75" s="714"/>
      <c r="D75" s="714"/>
      <c r="E75" s="714"/>
      <c r="F75" s="714"/>
      <c r="G75" s="714"/>
      <c r="H75" s="714"/>
      <c r="I75" s="714"/>
      <c r="J75" s="714"/>
      <c r="K75" s="16"/>
      <c r="L75" s="72"/>
      <c r="M75" s="16"/>
      <c r="N75" s="72"/>
      <c r="O75" s="16"/>
      <c r="P75" s="72"/>
      <c r="Q75" s="16"/>
      <c r="R75" s="85"/>
      <c r="S75" s="19"/>
      <c r="T75" s="72"/>
      <c r="U75" s="16"/>
      <c r="V75" s="437"/>
      <c r="Z75" s="329"/>
      <c r="AA75" s="329"/>
    </row>
    <row r="76" spans="1:27" ht="6.75" customHeight="1" x14ac:dyDescent="0.3">
      <c r="A76" s="297"/>
      <c r="B76" s="68"/>
      <c r="C76" s="74"/>
      <c r="D76" s="86"/>
      <c r="E76" s="19"/>
      <c r="F76" s="19"/>
      <c r="G76" s="19"/>
      <c r="H76" s="19"/>
      <c r="I76" s="19"/>
      <c r="J76" s="19"/>
      <c r="K76" s="16"/>
      <c r="L76" s="73"/>
      <c r="M76" s="16"/>
      <c r="N76" s="73"/>
      <c r="O76" s="16"/>
      <c r="P76" s="73"/>
      <c r="Q76" s="16"/>
      <c r="R76" s="85"/>
      <c r="S76" s="19"/>
      <c r="T76" s="73"/>
      <c r="U76" s="16"/>
      <c r="V76" s="437"/>
      <c r="Z76" s="330"/>
      <c r="AA76" s="330"/>
    </row>
    <row r="77" spans="1:27" ht="14.25" customHeight="1" x14ac:dyDescent="0.3">
      <c r="A77" s="297"/>
      <c r="B77" s="68"/>
      <c r="C77" s="713" t="s">
        <v>83</v>
      </c>
      <c r="D77" s="713"/>
      <c r="E77" s="713"/>
      <c r="F77" s="713"/>
      <c r="G77" s="713"/>
      <c r="H77" s="713"/>
      <c r="I77" s="713"/>
      <c r="J77" s="713"/>
      <c r="K77" s="16"/>
      <c r="L77" s="73"/>
      <c r="M77" s="16"/>
      <c r="N77" s="73"/>
      <c r="O77" s="16"/>
      <c r="P77" s="73"/>
      <c r="Q77" s="16"/>
      <c r="R77" s="85"/>
      <c r="S77" s="19"/>
      <c r="T77" s="73"/>
      <c r="U77" s="16"/>
      <c r="V77" s="437"/>
      <c r="Z77" s="330"/>
      <c r="AA77" s="330"/>
    </row>
    <row r="78" spans="1:27" ht="11.25" customHeight="1" x14ac:dyDescent="0.3">
      <c r="A78" s="297"/>
      <c r="B78" s="68"/>
      <c r="C78" s="74"/>
      <c r="D78" s="86"/>
      <c r="E78" s="19"/>
      <c r="F78" s="19"/>
      <c r="G78" s="19"/>
      <c r="H78" s="19"/>
      <c r="I78" s="19"/>
      <c r="J78" s="19"/>
      <c r="K78" s="16"/>
      <c r="L78" s="73"/>
      <c r="M78" s="16"/>
      <c r="N78" s="73"/>
      <c r="O78" s="16"/>
      <c r="P78" s="73"/>
      <c r="Q78" s="16"/>
      <c r="R78" s="85"/>
      <c r="S78" s="19"/>
      <c r="T78" s="73"/>
      <c r="U78" s="16"/>
      <c r="V78" s="437"/>
      <c r="Z78" s="330"/>
      <c r="AA78" s="330"/>
    </row>
    <row r="79" spans="1:27" ht="18" customHeight="1" x14ac:dyDescent="0.3">
      <c r="A79" s="297"/>
      <c r="B79" s="74"/>
      <c r="C79" s="713" t="s">
        <v>84</v>
      </c>
      <c r="D79" s="713"/>
      <c r="E79" s="713"/>
      <c r="F79" s="713"/>
      <c r="G79" s="713"/>
      <c r="H79" s="713"/>
      <c r="I79" s="713"/>
      <c r="J79" s="713"/>
      <c r="K79" s="16"/>
      <c r="L79" s="82"/>
      <c r="M79" s="16"/>
      <c r="N79" s="82"/>
      <c r="O79" s="16"/>
      <c r="P79" s="82"/>
      <c r="Q79" s="16"/>
      <c r="R79" s="85"/>
      <c r="S79" s="19"/>
      <c r="T79" s="82"/>
      <c r="U79" s="16"/>
      <c r="V79" s="437"/>
      <c r="Z79" s="331"/>
      <c r="AA79" s="331"/>
    </row>
    <row r="80" spans="1:27" ht="18" customHeight="1" x14ac:dyDescent="0.3">
      <c r="A80" s="295"/>
      <c r="B80" s="19">
        <v>81111</v>
      </c>
      <c r="C80" s="19"/>
      <c r="D80" s="712" t="s">
        <v>85</v>
      </c>
      <c r="E80" s="712"/>
      <c r="F80" s="712"/>
      <c r="G80" s="712"/>
      <c r="H80" s="712"/>
      <c r="I80" s="712"/>
      <c r="J80" s="712"/>
      <c r="K80" s="16"/>
      <c r="L80" s="131"/>
      <c r="M80" s="16"/>
      <c r="N80" s="131"/>
      <c r="O80" s="16"/>
      <c r="P80" s="392">
        <f>L80+N80</f>
        <v>0</v>
      </c>
      <c r="Q80" s="16"/>
      <c r="R80" s="87" t="str">
        <f>IF(OR($P$63=0,P80=0),"",P80/$P$63)</f>
        <v/>
      </c>
      <c r="S80" s="19"/>
      <c r="T80" s="131"/>
      <c r="U80" s="16"/>
      <c r="V80" s="132"/>
      <c r="Y80" s="327" t="str">
        <f>CONCATENATE(B80," - ",D80)</f>
        <v>81111 - Salaires – Ressources humaines à l’administration</v>
      </c>
      <c r="Z80" s="332">
        <f>IFERROR(VLOOKUP($Y80,TabFraisCopropriété,6,FALSE),0)</f>
        <v>0</v>
      </c>
      <c r="AA80" s="332">
        <f>$P80+IFERROR(VLOOKUP($Y80,TabFraisCopropriété,6,FALSE),0)</f>
        <v>0</v>
      </c>
    </row>
    <row r="81" spans="2:27" ht="18" customHeight="1" x14ac:dyDescent="0.3">
      <c r="B81" s="19">
        <v>81131</v>
      </c>
      <c r="C81" s="19"/>
      <c r="D81" s="19" t="s">
        <v>86</v>
      </c>
      <c r="E81" s="19"/>
      <c r="F81" s="19"/>
      <c r="G81" s="19"/>
      <c r="H81" s="19"/>
      <c r="I81" s="19"/>
      <c r="J81" s="19"/>
      <c r="K81" s="16"/>
      <c r="L81" s="131"/>
      <c r="M81" s="16"/>
      <c r="N81" s="131"/>
      <c r="O81" s="16"/>
      <c r="P81" s="79">
        <f>L81+N81</f>
        <v>0</v>
      </c>
      <c r="Q81" s="16"/>
      <c r="R81" s="87" t="str">
        <f>IF(OR($P$63=0,P81=0),"",P81/$P$63)</f>
        <v/>
      </c>
      <c r="S81" s="19"/>
      <c r="T81" s="133"/>
      <c r="U81" s="16"/>
      <c r="V81" s="132"/>
      <c r="Y81" s="327" t="str">
        <f>CONCATENATE(B81," - ",D81)</f>
        <v>81131 - Avantages sociaux – Ressources humaines à l’administration</v>
      </c>
      <c r="Z81" s="332">
        <f>IFERROR(VLOOKUP($Y81,TabFraisCopropriété,6,FALSE),0)</f>
        <v>0</v>
      </c>
      <c r="AA81" s="332">
        <f>$P81+IFERROR(VLOOKUP($Y81,TabFraisCopropriété,6,FALSE),0)</f>
        <v>0</v>
      </c>
    </row>
    <row r="82" spans="2:27" ht="18" customHeight="1" x14ac:dyDescent="0.3">
      <c r="B82" s="19">
        <v>81140</v>
      </c>
      <c r="C82" s="19"/>
      <c r="D82" s="712" t="s">
        <v>464</v>
      </c>
      <c r="E82" s="712"/>
      <c r="F82" s="712"/>
      <c r="G82" s="712"/>
      <c r="H82" s="712"/>
      <c r="I82" s="712"/>
      <c r="J82" s="712"/>
      <c r="K82" s="16"/>
      <c r="L82" s="131"/>
      <c r="M82" s="16"/>
      <c r="N82" s="131"/>
      <c r="O82" s="16"/>
      <c r="P82" s="79">
        <f>L82+N82</f>
        <v>0</v>
      </c>
      <c r="Q82" s="16"/>
      <c r="R82" s="87"/>
      <c r="S82" s="19"/>
      <c r="T82" s="133"/>
      <c r="U82" s="16"/>
      <c r="V82" s="132"/>
      <c r="Y82" s="327" t="str">
        <f>CONCATENATE(B82," - ",D82)</f>
        <v>81140 - Honoraires de gestion (gestion et tenue de livres à contrat)</v>
      </c>
      <c r="Z82" s="332">
        <f>IFERROR(VLOOKUP($Y82,TabFraisCopropriété,6,FALSE),0)</f>
        <v>0</v>
      </c>
      <c r="AA82" s="332">
        <f>$P82+IFERROR(VLOOKUP($Y82,TabFraisCopropriété,6,FALSE),0)</f>
        <v>0</v>
      </c>
    </row>
    <row r="83" spans="2:27" ht="18" customHeight="1" thickBot="1" x14ac:dyDescent="0.35">
      <c r="B83" s="74"/>
      <c r="C83" s="74" t="s">
        <v>89</v>
      </c>
      <c r="D83" s="19"/>
      <c r="E83" s="19"/>
      <c r="F83" s="19"/>
      <c r="G83" s="19"/>
      <c r="H83" s="19"/>
      <c r="I83" s="19"/>
      <c r="J83" s="19"/>
      <c r="K83" s="16"/>
      <c r="L83" s="88">
        <f>SUM(L80:L82)</f>
        <v>0</v>
      </c>
      <c r="M83" s="16"/>
      <c r="N83" s="88">
        <f>SUM(N80:N82)</f>
        <v>0</v>
      </c>
      <c r="O83" s="16"/>
      <c r="P83" s="88">
        <f>SUM(P80:P82)</f>
        <v>0</v>
      </c>
      <c r="Q83" s="16"/>
      <c r="R83" s="87" t="str">
        <f>IF(OR($P$63=0,P83=0),"",P83/$P$63)</f>
        <v/>
      </c>
      <c r="S83" s="19"/>
      <c r="T83" s="88">
        <f>SUM(T80:T82)</f>
        <v>0</v>
      </c>
      <c r="U83" s="16"/>
      <c r="V83" s="440"/>
      <c r="Y83" s="333" t="str">
        <f>CONCATENATE(B83," - ",D83)</f>
        <v xml:space="preserve"> - </v>
      </c>
      <c r="Z83" s="334">
        <f>SUM(Z80:Z82)</f>
        <v>0</v>
      </c>
      <c r="AA83" s="334">
        <f>SUM(AA80:AA82)</f>
        <v>0</v>
      </c>
    </row>
    <row r="84" spans="2:27" ht="18" customHeight="1" x14ac:dyDescent="0.3">
      <c r="B84" s="19"/>
      <c r="C84" s="74"/>
      <c r="D84" s="19"/>
      <c r="E84" s="19"/>
      <c r="F84" s="19"/>
      <c r="G84" s="19"/>
      <c r="H84" s="19"/>
      <c r="I84" s="19"/>
      <c r="J84" s="19"/>
      <c r="K84" s="16"/>
      <c r="L84" s="73"/>
      <c r="M84" s="16"/>
      <c r="N84" s="73"/>
      <c r="O84" s="16"/>
      <c r="P84" s="73"/>
      <c r="Q84" s="16"/>
      <c r="R84" s="87"/>
      <c r="S84" s="19"/>
      <c r="T84" s="73"/>
      <c r="U84" s="16"/>
      <c r="V84" s="437"/>
      <c r="Z84" s="330"/>
      <c r="AA84" s="330"/>
    </row>
    <row r="85" spans="2:27" ht="18" customHeight="1" x14ac:dyDescent="0.3">
      <c r="B85" s="74"/>
      <c r="C85" s="74" t="s">
        <v>520</v>
      </c>
      <c r="D85" s="19"/>
      <c r="E85" s="19"/>
      <c r="F85" s="19"/>
      <c r="G85" s="19"/>
      <c r="H85" s="19"/>
      <c r="I85" s="19"/>
      <c r="J85" s="19"/>
      <c r="K85" s="16"/>
      <c r="L85" s="89"/>
      <c r="M85" s="16"/>
      <c r="N85" s="89"/>
      <c r="O85" s="16"/>
      <c r="P85" s="89"/>
      <c r="Q85" s="16"/>
      <c r="R85" s="87"/>
      <c r="S85" s="19"/>
      <c r="T85" s="89"/>
      <c r="U85" s="16"/>
      <c r="V85" s="437"/>
      <c r="Z85" s="335"/>
      <c r="AA85" s="335"/>
    </row>
    <row r="86" spans="2:27" ht="18" customHeight="1" x14ac:dyDescent="0.3">
      <c r="B86" s="19">
        <v>81212</v>
      </c>
      <c r="C86" s="19"/>
      <c r="D86" s="712" t="s">
        <v>90</v>
      </c>
      <c r="E86" s="712"/>
      <c r="F86" s="712"/>
      <c r="G86" s="712"/>
      <c r="H86" s="712"/>
      <c r="I86" s="712"/>
      <c r="J86" s="712"/>
      <c r="K86" s="16"/>
      <c r="L86" s="131"/>
      <c r="M86" s="16"/>
      <c r="N86" s="131"/>
      <c r="O86" s="16"/>
      <c r="P86" s="392">
        <f t="shared" ref="P86:P98" si="3">L86+N86</f>
        <v>0</v>
      </c>
      <c r="Q86" s="16"/>
      <c r="R86" s="87" t="str">
        <f t="shared" ref="R86:R99" si="4">IF(OR($P$63=0,P86=0),"",P86/$P$63)</f>
        <v/>
      </c>
      <c r="S86" s="19"/>
      <c r="T86" s="133"/>
      <c r="U86" s="16"/>
      <c r="V86" s="132"/>
      <c r="Y86" s="327" t="str">
        <f t="shared" ref="Y86:Y93" si="5">CONCATENATE(B86," - ",D86)</f>
        <v>81212 - Déplacements et séjours</v>
      </c>
      <c r="Z86" s="332">
        <f t="shared" ref="Z86:Z93" si="6">IFERROR(VLOOKUP($Y86,TabFraisCopropriété,6,FALSE),0)</f>
        <v>0</v>
      </c>
      <c r="AA86" s="332">
        <f t="shared" ref="AA86:AA93" si="7">$P86+IFERROR(VLOOKUP($Y86,TabFraisCopropriété,6,FALSE),0)</f>
        <v>0</v>
      </c>
    </row>
    <row r="87" spans="2:27" ht="18" customHeight="1" x14ac:dyDescent="0.3">
      <c r="B87" s="19">
        <v>81220</v>
      </c>
      <c r="C87" s="19"/>
      <c r="D87" s="712" t="s">
        <v>91</v>
      </c>
      <c r="E87" s="712"/>
      <c r="F87" s="712"/>
      <c r="G87" s="712"/>
      <c r="H87" s="712"/>
      <c r="I87" s="712"/>
      <c r="J87" s="712"/>
      <c r="K87" s="16"/>
      <c r="L87" s="131"/>
      <c r="M87" s="16"/>
      <c r="N87" s="131"/>
      <c r="O87" s="16"/>
      <c r="P87" s="79">
        <f t="shared" si="3"/>
        <v>0</v>
      </c>
      <c r="Q87" s="16"/>
      <c r="R87" s="87" t="str">
        <f t="shared" si="4"/>
        <v/>
      </c>
      <c r="S87" s="19"/>
      <c r="T87" s="133"/>
      <c r="U87" s="16"/>
      <c r="V87" s="132"/>
      <c r="Y87" s="327" t="str">
        <f t="shared" si="5"/>
        <v>81220 - Formation</v>
      </c>
      <c r="Z87" s="332">
        <f t="shared" si="6"/>
        <v>0</v>
      </c>
      <c r="AA87" s="332">
        <f t="shared" si="7"/>
        <v>0</v>
      </c>
    </row>
    <row r="88" spans="2:27" ht="18" customHeight="1" x14ac:dyDescent="0.3">
      <c r="B88" s="19">
        <v>81232</v>
      </c>
      <c r="C88" s="19"/>
      <c r="D88" s="712" t="s">
        <v>465</v>
      </c>
      <c r="E88" s="712"/>
      <c r="F88" s="712"/>
      <c r="G88" s="712"/>
      <c r="H88" s="712"/>
      <c r="I88" s="712"/>
      <c r="J88" s="712"/>
      <c r="K88" s="16"/>
      <c r="L88" s="131"/>
      <c r="M88" s="16"/>
      <c r="N88" s="131"/>
      <c r="O88" s="16"/>
      <c r="P88" s="79">
        <f t="shared" si="3"/>
        <v>0</v>
      </c>
      <c r="Q88" s="16"/>
      <c r="R88" s="87" t="str">
        <f t="shared" si="4"/>
        <v/>
      </c>
      <c r="S88" s="19"/>
      <c r="T88" s="131"/>
      <c r="U88" s="16"/>
      <c r="V88" s="132"/>
      <c r="Y88" s="327" t="str">
        <f t="shared" si="5"/>
        <v>81232 - Frais du conseil d’administration (déplacements, repas, formation)</v>
      </c>
      <c r="Z88" s="332">
        <f t="shared" si="6"/>
        <v>0</v>
      </c>
      <c r="AA88" s="332">
        <f t="shared" si="7"/>
        <v>0</v>
      </c>
    </row>
    <row r="89" spans="2:27" ht="18" customHeight="1" x14ac:dyDescent="0.3">
      <c r="B89" s="19">
        <v>81240</v>
      </c>
      <c r="C89" s="19"/>
      <c r="D89" s="712" t="s">
        <v>466</v>
      </c>
      <c r="E89" s="712"/>
      <c r="F89" s="712"/>
      <c r="G89" s="712"/>
      <c r="H89" s="712"/>
      <c r="I89" s="712"/>
      <c r="J89" s="712"/>
      <c r="K89" s="16"/>
      <c r="L89" s="131"/>
      <c r="M89" s="16"/>
      <c r="N89" s="131"/>
      <c r="O89" s="16"/>
      <c r="P89" s="79">
        <f t="shared" si="3"/>
        <v>0</v>
      </c>
      <c r="Q89" s="16"/>
      <c r="R89" s="87" t="str">
        <f t="shared" si="4"/>
        <v/>
      </c>
      <c r="S89" s="19"/>
      <c r="T89" s="133"/>
      <c r="U89" s="16"/>
      <c r="V89" s="132"/>
      <c r="Y89" s="327" t="str">
        <f t="shared" si="5"/>
        <v>81240 - Communications (téléphone, câble, Internet)</v>
      </c>
      <c r="Z89" s="332">
        <f t="shared" si="6"/>
        <v>0</v>
      </c>
      <c r="AA89" s="332">
        <f t="shared" si="7"/>
        <v>0</v>
      </c>
    </row>
    <row r="90" spans="2:27" ht="18" customHeight="1" x14ac:dyDescent="0.3">
      <c r="B90" s="19">
        <v>81250</v>
      </c>
      <c r="C90" s="19"/>
      <c r="D90" s="712" t="s">
        <v>94</v>
      </c>
      <c r="E90" s="712"/>
      <c r="F90" s="712"/>
      <c r="G90" s="712"/>
      <c r="H90" s="712"/>
      <c r="I90" s="712"/>
      <c r="J90" s="712"/>
      <c r="K90" s="16"/>
      <c r="L90" s="131"/>
      <c r="M90" s="16"/>
      <c r="N90" s="131"/>
      <c r="O90" s="16"/>
      <c r="P90" s="79">
        <f t="shared" si="3"/>
        <v>0</v>
      </c>
      <c r="Q90" s="16"/>
      <c r="R90" s="87" t="str">
        <f t="shared" si="4"/>
        <v/>
      </c>
      <c r="S90" s="19"/>
      <c r="T90" s="133"/>
      <c r="U90" s="16"/>
      <c r="V90" s="132"/>
      <c r="Y90" s="327" t="str">
        <f t="shared" si="5"/>
        <v>81250 - Publicité et promotion</v>
      </c>
      <c r="Z90" s="332">
        <f t="shared" si="6"/>
        <v>0</v>
      </c>
      <c r="AA90" s="332">
        <f t="shared" si="7"/>
        <v>0</v>
      </c>
    </row>
    <row r="91" spans="2:27" ht="18" customHeight="1" x14ac:dyDescent="0.3">
      <c r="B91" s="19">
        <v>81261</v>
      </c>
      <c r="C91" s="19"/>
      <c r="D91" s="712" t="s">
        <v>472</v>
      </c>
      <c r="E91" s="712"/>
      <c r="F91" s="712"/>
      <c r="G91" s="712"/>
      <c r="H91" s="712"/>
      <c r="I91" s="712"/>
      <c r="J91" s="712"/>
      <c r="K91" s="16"/>
      <c r="L91" s="131"/>
      <c r="M91" s="16"/>
      <c r="N91" s="131"/>
      <c r="O91" s="16"/>
      <c r="P91" s="79">
        <f t="shared" si="3"/>
        <v>0</v>
      </c>
      <c r="Q91" s="16"/>
      <c r="R91" s="87" t="str">
        <f t="shared" si="4"/>
        <v/>
      </c>
      <c r="S91" s="19"/>
      <c r="T91" s="133"/>
      <c r="U91" s="16"/>
      <c r="V91" s="132"/>
      <c r="Y91" s="327" t="str">
        <f t="shared" si="5"/>
        <v>81261 - Fournitures de bureau (papeterie)</v>
      </c>
      <c r="Z91" s="332">
        <f t="shared" si="6"/>
        <v>0</v>
      </c>
      <c r="AA91" s="332">
        <f t="shared" si="7"/>
        <v>0</v>
      </c>
    </row>
    <row r="92" spans="2:27" ht="18" customHeight="1" x14ac:dyDescent="0.3">
      <c r="B92" s="19">
        <v>81262</v>
      </c>
      <c r="C92" s="19"/>
      <c r="D92" s="712" t="s">
        <v>473</v>
      </c>
      <c r="E92" s="712"/>
      <c r="F92" s="712"/>
      <c r="G92" s="712"/>
      <c r="H92" s="712"/>
      <c r="I92" s="712"/>
      <c r="J92" s="712"/>
      <c r="K92" s="16"/>
      <c r="L92" s="131"/>
      <c r="M92" s="16"/>
      <c r="N92" s="131"/>
      <c r="O92" s="16"/>
      <c r="P92" s="79">
        <f t="shared" si="3"/>
        <v>0</v>
      </c>
      <c r="Q92" s="16"/>
      <c r="R92" s="87" t="str">
        <f t="shared" si="4"/>
        <v/>
      </c>
      <c r="S92" s="19"/>
      <c r="T92" s="133"/>
      <c r="U92" s="16"/>
      <c r="V92" s="132"/>
      <c r="Y92" s="327" t="str">
        <f t="shared" si="5"/>
        <v>81262 - Location/aménagement de bureau</v>
      </c>
      <c r="Z92" s="332">
        <f t="shared" si="6"/>
        <v>0</v>
      </c>
      <c r="AA92" s="332">
        <f t="shared" si="7"/>
        <v>0</v>
      </c>
    </row>
    <row r="93" spans="2:27" ht="18" customHeight="1" x14ac:dyDescent="0.3">
      <c r="B93" s="19">
        <v>81263</v>
      </c>
      <c r="C93" s="19"/>
      <c r="D93" s="712" t="s">
        <v>471</v>
      </c>
      <c r="E93" s="712"/>
      <c r="F93" s="712"/>
      <c r="G93" s="712"/>
      <c r="H93" s="712"/>
      <c r="I93" s="712"/>
      <c r="J93" s="712"/>
      <c r="K93" s="16"/>
      <c r="L93" s="131"/>
      <c r="M93" s="16"/>
      <c r="N93" s="131"/>
      <c r="O93" s="16"/>
      <c r="P93" s="79">
        <f t="shared" si="3"/>
        <v>0</v>
      </c>
      <c r="Q93" s="16"/>
      <c r="R93" s="87" t="str">
        <f t="shared" si="4"/>
        <v/>
      </c>
      <c r="S93" s="19"/>
      <c r="T93" s="133"/>
      <c r="U93" s="16"/>
      <c r="V93" s="132"/>
      <c r="Y93" s="327" t="str">
        <f t="shared" si="5"/>
        <v>81263 - Achat de matériel et d’équipement de bureau (mobilier, photocopieur)</v>
      </c>
      <c r="Z93" s="332">
        <f t="shared" si="6"/>
        <v>0</v>
      </c>
      <c r="AA93" s="332">
        <f t="shared" si="7"/>
        <v>0</v>
      </c>
    </row>
    <row r="94" spans="2:27" ht="18" customHeight="1" x14ac:dyDescent="0.3">
      <c r="B94" s="168">
        <v>81264</v>
      </c>
      <c r="C94" s="168"/>
      <c r="D94" s="731" t="s">
        <v>470</v>
      </c>
      <c r="E94" s="731"/>
      <c r="F94" s="731"/>
      <c r="G94" s="731"/>
      <c r="H94" s="731"/>
      <c r="I94" s="731"/>
      <c r="J94" s="731"/>
      <c r="K94" s="246"/>
      <c r="L94" s="131"/>
      <c r="M94" s="246"/>
      <c r="N94" s="131"/>
      <c r="O94" s="246"/>
      <c r="P94" s="79">
        <f t="shared" si="3"/>
        <v>0</v>
      </c>
      <c r="Q94" s="246"/>
      <c r="R94" s="87"/>
      <c r="S94" s="168"/>
      <c r="T94" s="245"/>
      <c r="U94" s="246"/>
      <c r="V94" s="247"/>
      <c r="W94" s="441"/>
      <c r="X94" s="248"/>
      <c r="Z94" s="381"/>
      <c r="AA94" s="381"/>
    </row>
    <row r="95" spans="2:27" ht="18" customHeight="1" x14ac:dyDescent="0.3">
      <c r="B95" s="168">
        <v>81270</v>
      </c>
      <c r="C95" s="168"/>
      <c r="D95" s="731" t="s">
        <v>96</v>
      </c>
      <c r="E95" s="731"/>
      <c r="F95" s="731"/>
      <c r="G95" s="731"/>
      <c r="H95" s="731"/>
      <c r="I95" s="731"/>
      <c r="J95" s="731"/>
      <c r="K95" s="246"/>
      <c r="L95" s="131"/>
      <c r="M95" s="246"/>
      <c r="N95" s="131"/>
      <c r="O95" s="246"/>
      <c r="P95" s="79">
        <f t="shared" si="3"/>
        <v>0</v>
      </c>
      <c r="Q95" s="246"/>
      <c r="R95" s="87"/>
      <c r="S95" s="168"/>
      <c r="T95" s="245"/>
      <c r="U95" s="246"/>
      <c r="V95" s="247"/>
      <c r="W95" s="441"/>
      <c r="X95" s="248"/>
      <c r="Z95" s="381"/>
      <c r="AA95" s="381"/>
    </row>
    <row r="96" spans="2:27" ht="18" customHeight="1" x14ac:dyDescent="0.3">
      <c r="B96" s="19">
        <v>81280</v>
      </c>
      <c r="C96" s="19"/>
      <c r="D96" s="712" t="s">
        <v>469</v>
      </c>
      <c r="E96" s="712"/>
      <c r="F96" s="712"/>
      <c r="G96" s="712"/>
      <c r="H96" s="712"/>
      <c r="I96" s="712"/>
      <c r="J96" s="712"/>
      <c r="K96" s="16"/>
      <c r="L96" s="131"/>
      <c r="M96" s="16"/>
      <c r="N96" s="131"/>
      <c r="O96" s="16"/>
      <c r="P96" s="79">
        <f t="shared" si="3"/>
        <v>0</v>
      </c>
      <c r="Q96" s="16"/>
      <c r="R96" s="87" t="str">
        <f>IF(OR($P$63=0,P96=0),"",P96/$P$63)</f>
        <v/>
      </c>
      <c r="S96" s="19"/>
      <c r="T96" s="133"/>
      <c r="U96" s="16"/>
      <c r="V96" s="132"/>
      <c r="Y96" s="327" t="str">
        <f>CONCATENATE(B96," - ",D96)</f>
        <v>81280 - Contribution au FQHC (programme Achat-rénovation seulement)</v>
      </c>
      <c r="Z96" s="332">
        <f>IFERROR(VLOOKUP($Y96,TabFraisCopropriété,6,FALSE),0)</f>
        <v>0</v>
      </c>
      <c r="AA96" s="332">
        <f>$P96+IFERROR(VLOOKUP($Y96,TabFraisCopropriété,6,FALSE),0)</f>
        <v>0</v>
      </c>
    </row>
    <row r="97" spans="2:27" ht="18" customHeight="1" x14ac:dyDescent="0.3">
      <c r="B97" s="19">
        <v>81291</v>
      </c>
      <c r="C97" s="19"/>
      <c r="D97" s="712" t="s">
        <v>468</v>
      </c>
      <c r="E97" s="712"/>
      <c r="F97" s="712"/>
      <c r="G97" s="712"/>
      <c r="H97" s="712"/>
      <c r="I97" s="712"/>
      <c r="J97" s="712"/>
      <c r="K97" s="16"/>
      <c r="L97" s="131"/>
      <c r="M97" s="16"/>
      <c r="N97" s="131"/>
      <c r="O97" s="16"/>
      <c r="P97" s="79">
        <f t="shared" si="3"/>
        <v>0</v>
      </c>
      <c r="Q97" s="16"/>
      <c r="R97" s="87" t="str">
        <f>IF(OR($P$63=0,P97=0),"",P97/$P$63)</f>
        <v/>
      </c>
      <c r="S97" s="19"/>
      <c r="T97" s="133"/>
      <c r="U97" s="16"/>
      <c r="V97" s="132"/>
      <c r="Y97" s="327" t="str">
        <f>CONCATENATE(B97," - ",D97)</f>
        <v>81291 - Frais d’audit</v>
      </c>
      <c r="Z97" s="332">
        <f>IFERROR(VLOOKUP($Y97,TabFraisCopropriété,6,FALSE),0)</f>
        <v>0</v>
      </c>
      <c r="AA97" s="332">
        <f>$P97+IFERROR(VLOOKUP($Y97,TabFraisCopropriété,6,FALSE),0)</f>
        <v>0</v>
      </c>
    </row>
    <row r="98" spans="2:27" ht="18" customHeight="1" x14ac:dyDescent="0.3">
      <c r="B98" s="19">
        <v>81299</v>
      </c>
      <c r="C98" s="19"/>
      <c r="D98" s="712" t="s">
        <v>467</v>
      </c>
      <c r="E98" s="712"/>
      <c r="F98" s="712"/>
      <c r="G98" s="712"/>
      <c r="H98" s="712"/>
      <c r="I98" s="712"/>
      <c r="J98" s="712"/>
      <c r="K98" s="16"/>
      <c r="L98" s="131"/>
      <c r="M98" s="16"/>
      <c r="N98" s="131"/>
      <c r="O98" s="16"/>
      <c r="P98" s="79">
        <f t="shared" si="3"/>
        <v>0</v>
      </c>
      <c r="Q98" s="16"/>
      <c r="R98" s="87" t="str">
        <f>IF(OR($P$63=0,P98=0),"",P98/$P$63)</f>
        <v/>
      </c>
      <c r="S98" s="19"/>
      <c r="T98" s="133"/>
      <c r="U98" s="16"/>
      <c r="V98" s="132"/>
      <c r="Y98" s="327" t="str">
        <f>CONCATENATE(B98," - ",D98)</f>
        <v>81299 - Autres honoraires professionnels et de services (avocat, notaire, etc.)</v>
      </c>
      <c r="Z98" s="332">
        <f>IFERROR(VLOOKUP($Y98,TabFraisCopropriété,6,FALSE),0)</f>
        <v>0</v>
      </c>
      <c r="AA98" s="332">
        <f>$P98+IFERROR(VLOOKUP($Y98,TabFraisCopropriété,6,FALSE),0)</f>
        <v>0</v>
      </c>
    </row>
    <row r="99" spans="2:27" ht="18" customHeight="1" thickBot="1" x14ac:dyDescent="0.35">
      <c r="B99" s="74"/>
      <c r="C99" s="74" t="s">
        <v>97</v>
      </c>
      <c r="D99" s="19"/>
      <c r="E99" s="19"/>
      <c r="F99" s="19"/>
      <c r="G99" s="19"/>
      <c r="H99" s="19"/>
      <c r="I99" s="19"/>
      <c r="J99" s="19"/>
      <c r="K99" s="16"/>
      <c r="L99" s="88">
        <f>SUM(L86:L98)</f>
        <v>0</v>
      </c>
      <c r="M99" s="16"/>
      <c r="N99" s="88">
        <f>SUM(N86:N98)</f>
        <v>0</v>
      </c>
      <c r="O99" s="16"/>
      <c r="P99" s="88">
        <f>SUM(P86:P98)</f>
        <v>0</v>
      </c>
      <c r="Q99" s="16"/>
      <c r="R99" s="87" t="str">
        <f t="shared" si="4"/>
        <v/>
      </c>
      <c r="S99" s="19"/>
      <c r="T99" s="88">
        <f>SUM(T86:T98)</f>
        <v>0</v>
      </c>
      <c r="U99" s="16"/>
      <c r="V99" s="440"/>
      <c r="Y99" s="333" t="str">
        <f>CONCATENATE(B99," - ",D99)</f>
        <v xml:space="preserve"> - </v>
      </c>
      <c r="Z99" s="334">
        <f>SUM(Z86:Z93)</f>
        <v>0</v>
      </c>
      <c r="AA99" s="334">
        <f>SUM(AA86:AA93)</f>
        <v>0</v>
      </c>
    </row>
    <row r="100" spans="2:27" ht="18" customHeight="1" x14ac:dyDescent="0.3">
      <c r="B100" s="19"/>
      <c r="C100" s="74"/>
      <c r="D100" s="19"/>
      <c r="E100" s="19"/>
      <c r="F100" s="19"/>
      <c r="G100" s="19"/>
      <c r="H100" s="19"/>
      <c r="I100" s="19"/>
      <c r="J100" s="19"/>
      <c r="K100" s="16"/>
      <c r="L100" s="73"/>
      <c r="M100" s="16"/>
      <c r="N100" s="73"/>
      <c r="O100" s="16"/>
      <c r="P100" s="73"/>
      <c r="Q100" s="16"/>
      <c r="R100" s="87"/>
      <c r="S100" s="19"/>
      <c r="T100" s="73"/>
      <c r="U100" s="16"/>
      <c r="V100" s="437"/>
      <c r="Z100" s="330"/>
      <c r="AA100" s="330"/>
    </row>
    <row r="101" spans="2:27" ht="18" customHeight="1" x14ac:dyDescent="0.3">
      <c r="B101" s="74"/>
      <c r="C101" s="74" t="s">
        <v>100</v>
      </c>
      <c r="D101" s="19"/>
      <c r="E101" s="19"/>
      <c r="F101" s="19"/>
      <c r="G101" s="19"/>
      <c r="H101" s="19"/>
      <c r="I101" s="19"/>
      <c r="J101" s="19"/>
      <c r="K101" s="16"/>
      <c r="L101" s="89"/>
      <c r="M101" s="16"/>
      <c r="N101" s="89"/>
      <c r="O101" s="16"/>
      <c r="P101" s="89"/>
      <c r="Q101" s="16"/>
      <c r="R101" s="87"/>
      <c r="S101" s="19"/>
      <c r="T101" s="89"/>
      <c r="U101" s="16"/>
      <c r="V101" s="437"/>
      <c r="Z101" s="335"/>
      <c r="AA101" s="335"/>
    </row>
    <row r="102" spans="2:27" ht="18" customHeight="1" x14ac:dyDescent="0.3">
      <c r="B102" s="19">
        <v>81420</v>
      </c>
      <c r="C102" s="19"/>
      <c r="D102" s="712" t="s">
        <v>101</v>
      </c>
      <c r="E102" s="712"/>
      <c r="F102" s="712"/>
      <c r="G102" s="712"/>
      <c r="H102" s="712"/>
      <c r="I102" s="712"/>
      <c r="J102" s="712"/>
      <c r="K102" s="16"/>
      <c r="L102" s="131"/>
      <c r="M102" s="16"/>
      <c r="N102" s="131"/>
      <c r="O102" s="16"/>
      <c r="P102" s="79">
        <f>L102+N102</f>
        <v>0</v>
      </c>
      <c r="Q102" s="16"/>
      <c r="R102" s="87" t="str">
        <f>IF(OR($P$63=0,P102=0),"",P102/$P$63)</f>
        <v/>
      </c>
      <c r="S102" s="19"/>
      <c r="T102" s="131"/>
      <c r="U102" s="16"/>
      <c r="V102" s="132"/>
      <c r="Y102" s="327" t="str">
        <f>CONCATENATE(B102," - ",D102)</f>
        <v>81420 - Contrats d’entretien et de réparation d’équipement</v>
      </c>
      <c r="Z102" s="332">
        <f>IFERROR(VLOOKUP($Y102,TabFraisCopropriété,6,FALSE),0)</f>
        <v>0</v>
      </c>
      <c r="AA102" s="332">
        <f>$P102+IFERROR(VLOOKUP($Y102,TabFraisCopropriété,6,FALSE),0)</f>
        <v>0</v>
      </c>
    </row>
    <row r="103" spans="2:27" ht="18" customHeight="1" x14ac:dyDescent="0.3">
      <c r="B103" s="19">
        <v>81430</v>
      </c>
      <c r="C103" s="19"/>
      <c r="D103" s="712" t="s">
        <v>102</v>
      </c>
      <c r="E103" s="712"/>
      <c r="F103" s="712"/>
      <c r="G103" s="712"/>
      <c r="H103" s="712"/>
      <c r="I103" s="712"/>
      <c r="J103" s="712"/>
      <c r="K103" s="16"/>
      <c r="L103" s="131"/>
      <c r="M103" s="16"/>
      <c r="N103" s="131"/>
      <c r="O103" s="16"/>
      <c r="P103" s="79">
        <f>L103+N103</f>
        <v>0</v>
      </c>
      <c r="Q103" s="16"/>
      <c r="R103" s="87" t="str">
        <f>IF(OR($P$63=0,P103=0),"",P103/$P$63)</f>
        <v/>
      </c>
      <c r="S103" s="19"/>
      <c r="T103" s="133"/>
      <c r="U103" s="16"/>
      <c r="V103" s="132"/>
      <c r="Y103" s="327" t="e">
        <f>CONCATENATE(B103," - ",#REF!)</f>
        <v>#REF!</v>
      </c>
      <c r="Z103" s="332">
        <f>IFERROR(VLOOKUP($Y103,TabFraisCopropriété,6,FALSE),0)</f>
        <v>0</v>
      </c>
      <c r="AA103" s="332">
        <f>$P103+IFERROR(VLOOKUP($Y103,TabFraisCopropriété,6,FALSE),0)</f>
        <v>0</v>
      </c>
    </row>
    <row r="104" spans="2:27" ht="18" customHeight="1" x14ac:dyDescent="0.3">
      <c r="B104" s="19">
        <v>81440</v>
      </c>
      <c r="C104" s="19"/>
      <c r="D104" s="712" t="s">
        <v>103</v>
      </c>
      <c r="E104" s="712"/>
      <c r="F104" s="712"/>
      <c r="G104" s="712"/>
      <c r="H104" s="712"/>
      <c r="I104" s="712"/>
      <c r="J104" s="712"/>
      <c r="K104" s="16"/>
      <c r="L104" s="131"/>
      <c r="M104" s="16"/>
      <c r="N104" s="131"/>
      <c r="O104" s="16"/>
      <c r="P104" s="79">
        <f>L104+N104</f>
        <v>0</v>
      </c>
      <c r="Q104" s="16"/>
      <c r="R104" s="87" t="str">
        <f>IF(OR($P$63=0,P104=0),"",P104/$P$63)</f>
        <v/>
      </c>
      <c r="S104" s="19"/>
      <c r="T104" s="133"/>
      <c r="U104" s="16"/>
      <c r="V104" s="132"/>
      <c r="Y104" s="327" t="str">
        <f>CONCATENATE(B104," - ",D103)</f>
        <v>81440 - Location de matériel informatique et développement de systèmes</v>
      </c>
      <c r="Z104" s="332">
        <f>IFERROR(VLOOKUP($Y104,TabFraisCopropriété,6,FALSE),0)</f>
        <v>0</v>
      </c>
      <c r="AA104" s="332">
        <f>$P104+IFERROR(VLOOKUP($Y104,TabFraisCopropriété,6,FALSE),0)</f>
        <v>0</v>
      </c>
    </row>
    <row r="105" spans="2:27" ht="18" customHeight="1" thickBot="1" x14ac:dyDescent="0.35">
      <c r="B105" s="74"/>
      <c r="C105" s="74" t="s">
        <v>105</v>
      </c>
      <c r="D105" s="19"/>
      <c r="E105" s="19"/>
      <c r="F105" s="19"/>
      <c r="G105" s="19"/>
      <c r="H105" s="19"/>
      <c r="I105" s="19"/>
      <c r="J105" s="19"/>
      <c r="K105" s="16"/>
      <c r="L105" s="88">
        <f>SUM(L102:L104)</f>
        <v>0</v>
      </c>
      <c r="M105" s="16"/>
      <c r="N105" s="88">
        <f>SUM(N102:N104)</f>
        <v>0</v>
      </c>
      <c r="O105" s="16"/>
      <c r="P105" s="88">
        <f>SUM(P102:P104)</f>
        <v>0</v>
      </c>
      <c r="Q105" s="16"/>
      <c r="R105" s="87" t="str">
        <f>IF(OR($P$63=0,P105=0),"",P105/$P$63)</f>
        <v/>
      </c>
      <c r="S105" s="19"/>
      <c r="T105" s="88">
        <f>SUM(T102:T104)</f>
        <v>0</v>
      </c>
      <c r="U105" s="16"/>
      <c r="V105" s="440"/>
      <c r="Y105" s="333" t="str">
        <f>CONCATENATE(B105," - ",D105)</f>
        <v xml:space="preserve"> - </v>
      </c>
      <c r="Z105" s="334">
        <f>SUM(Z102:Z104)</f>
        <v>0</v>
      </c>
      <c r="AA105" s="334">
        <f>SUM(AA102:AA104)</f>
        <v>0</v>
      </c>
    </row>
    <row r="106" spans="2:27" ht="18" customHeight="1" x14ac:dyDescent="0.3">
      <c r="B106" s="19"/>
      <c r="C106" s="19"/>
      <c r="D106" s="19"/>
      <c r="E106" s="19"/>
      <c r="F106" s="19"/>
      <c r="G106" s="19"/>
      <c r="H106" s="19"/>
      <c r="I106" s="19"/>
      <c r="J106" s="19"/>
      <c r="K106" s="16"/>
      <c r="L106" s="73"/>
      <c r="M106" s="16"/>
      <c r="N106" s="73"/>
      <c r="O106" s="16"/>
      <c r="P106" s="73"/>
      <c r="Q106" s="16"/>
      <c r="R106" s="87"/>
      <c r="S106" s="19"/>
      <c r="T106" s="73"/>
      <c r="U106" s="16"/>
      <c r="V106" s="437"/>
      <c r="Z106" s="330"/>
      <c r="AA106" s="330"/>
    </row>
    <row r="107" spans="2:27" ht="18" customHeight="1" x14ac:dyDescent="0.3">
      <c r="B107" s="74"/>
      <c r="C107" s="74" t="s">
        <v>106</v>
      </c>
      <c r="D107" s="19"/>
      <c r="E107" s="19"/>
      <c r="F107" s="19"/>
      <c r="G107" s="19"/>
      <c r="H107" s="19"/>
      <c r="I107" s="19"/>
      <c r="J107" s="19"/>
      <c r="K107" s="16"/>
      <c r="L107" s="89"/>
      <c r="M107" s="16"/>
      <c r="N107" s="89"/>
      <c r="O107" s="16"/>
      <c r="P107" s="89"/>
      <c r="Q107" s="16"/>
      <c r="R107" s="87"/>
      <c r="S107" s="19"/>
      <c r="T107" s="89"/>
      <c r="U107" s="16"/>
      <c r="V107" s="437"/>
      <c r="Z107" s="335"/>
      <c r="AA107" s="335"/>
    </row>
    <row r="108" spans="2:27" ht="18" customHeight="1" x14ac:dyDescent="0.3">
      <c r="B108" s="19">
        <v>81710</v>
      </c>
      <c r="C108" s="19"/>
      <c r="D108" s="712" t="s">
        <v>107</v>
      </c>
      <c r="E108" s="712"/>
      <c r="F108" s="712"/>
      <c r="G108" s="712"/>
      <c r="H108" s="712"/>
      <c r="I108" s="712"/>
      <c r="J108" s="712"/>
      <c r="K108" s="16"/>
      <c r="L108" s="131"/>
      <c r="M108" s="16"/>
      <c r="N108" s="131"/>
      <c r="O108" s="16"/>
      <c r="P108" s="79">
        <f>L108+N108</f>
        <v>0</v>
      </c>
      <c r="Q108" s="16"/>
      <c r="R108" s="87" t="str">
        <f>IF(OR($P$63=0,P108=0),"",P108/$P$63)</f>
        <v/>
      </c>
      <c r="S108" s="19"/>
      <c r="T108" s="131"/>
      <c r="U108" s="16"/>
      <c r="V108" s="132"/>
      <c r="Y108" s="327" t="str">
        <f>CONCATENATE(B108," - ",D108)</f>
        <v>81710 - Cotisation à une association</v>
      </c>
      <c r="Z108" s="332">
        <f>IFERROR(VLOOKUP($Y108,TabFraisCopropriété,6,FALSE),0)</f>
        <v>0</v>
      </c>
      <c r="AA108" s="332">
        <f>$P108+IFERROR(VLOOKUP($Y108,TabFraisCopropriété,6,FALSE),0)</f>
        <v>0</v>
      </c>
    </row>
    <row r="109" spans="2:27" ht="18" customHeight="1" x14ac:dyDescent="0.3">
      <c r="B109" s="19">
        <v>81720</v>
      </c>
      <c r="C109" s="19"/>
      <c r="D109" s="712" t="s">
        <v>521</v>
      </c>
      <c r="E109" s="712"/>
      <c r="F109" s="712"/>
      <c r="G109" s="712"/>
      <c r="H109" s="712"/>
      <c r="I109" s="712"/>
      <c r="J109" s="712"/>
      <c r="K109" s="16"/>
      <c r="L109" s="131"/>
      <c r="M109" s="16"/>
      <c r="N109" s="131"/>
      <c r="O109" s="16"/>
      <c r="P109" s="79">
        <f>L109+N109</f>
        <v>0</v>
      </c>
      <c r="Q109" s="16"/>
      <c r="R109" s="87" t="str">
        <f>IF(OR($P$63=0,P109=0),"",P109/$P$63)</f>
        <v/>
      </c>
      <c r="S109" s="19"/>
      <c r="T109" s="131"/>
      <c r="U109" s="16"/>
      <c r="V109" s="132"/>
      <c r="Y109" s="327" t="str">
        <f>CONCATENATE(B109," - ",D109)</f>
        <v>81720 - Créances douteuses – net</v>
      </c>
      <c r="Z109" s="332">
        <f>IFERROR(VLOOKUP($Y109,TabFraisCopropriété,6,FALSE),0)</f>
        <v>0</v>
      </c>
      <c r="AA109" s="332">
        <f>$P109+IFERROR(VLOOKUP($Y109,TabFraisCopropriété,6,FALSE),0)</f>
        <v>0</v>
      </c>
    </row>
    <row r="110" spans="2:27" ht="18" customHeight="1" x14ac:dyDescent="0.3">
      <c r="B110" s="19">
        <v>81740</v>
      </c>
      <c r="C110" s="19"/>
      <c r="D110" s="712" t="s">
        <v>522</v>
      </c>
      <c r="E110" s="712"/>
      <c r="F110" s="712"/>
      <c r="G110" s="712"/>
      <c r="H110" s="712"/>
      <c r="I110" s="712"/>
      <c r="J110" s="712"/>
      <c r="K110" s="16"/>
      <c r="L110" s="131"/>
      <c r="M110" s="16"/>
      <c r="N110" s="131"/>
      <c r="O110" s="16"/>
      <c r="P110" s="79">
        <f>L110+N110</f>
        <v>0</v>
      </c>
      <c r="Q110" s="16"/>
      <c r="R110" s="87" t="str">
        <f>IF(OR($P$63=0,P110=0),"",P110/$P$63)</f>
        <v/>
      </c>
      <c r="S110" s="19"/>
      <c r="T110" s="133"/>
      <c r="U110" s="16"/>
      <c r="V110" s="132"/>
      <c r="Y110" s="327" t="str">
        <f>CONCATENATE(B110," - ",D110)</f>
        <v>81740 - Autres dépenses : (à préciser)</v>
      </c>
      <c r="Z110" s="332">
        <f>IFERROR(VLOOKUP($Y110,TabFraisCopropriété,6,FALSE),0)</f>
        <v>0</v>
      </c>
      <c r="AA110" s="332">
        <f>$P110+IFERROR(VLOOKUP($Y110,TabFraisCopropriété,6,FALSE),0)</f>
        <v>0</v>
      </c>
    </row>
    <row r="111" spans="2:27" ht="18" customHeight="1" thickBot="1" x14ac:dyDescent="0.35">
      <c r="B111" s="74"/>
      <c r="C111" s="74" t="s">
        <v>110</v>
      </c>
      <c r="D111" s="19"/>
      <c r="E111" s="19"/>
      <c r="F111" s="19"/>
      <c r="G111" s="19"/>
      <c r="H111" s="19"/>
      <c r="I111" s="19"/>
      <c r="J111" s="19"/>
      <c r="K111" s="692"/>
      <c r="L111" s="88">
        <f>SUM(L108:L110)</f>
        <v>0</v>
      </c>
      <c r="M111" s="692"/>
      <c r="N111" s="88">
        <f>SUM(N108:N110)</f>
        <v>0</v>
      </c>
      <c r="O111" s="692"/>
      <c r="P111" s="88">
        <f>SUM(P108:P110)</f>
        <v>0</v>
      </c>
      <c r="Q111" s="692"/>
      <c r="R111" s="87" t="str">
        <f>IF(OR($P$63=0,P111=0),"",P111/$P$63)</f>
        <v/>
      </c>
      <c r="S111" s="19"/>
      <c r="T111" s="88">
        <f>SUM(T108:T110)</f>
        <v>0</v>
      </c>
      <c r="U111" s="692"/>
      <c r="V111" s="440"/>
      <c r="Y111" s="333" t="str">
        <f>CONCATENATE(B111," - ",D111)</f>
        <v xml:space="preserve"> - </v>
      </c>
      <c r="Z111" s="334">
        <f>SUM(Z108:Z110)</f>
        <v>0</v>
      </c>
      <c r="AA111" s="334">
        <f>SUM(AA108:AA110)</f>
        <v>0</v>
      </c>
    </row>
    <row r="112" spans="2:27" ht="18" customHeight="1" x14ac:dyDescent="0.3">
      <c r="B112" s="19"/>
      <c r="C112" s="19"/>
      <c r="D112" s="19"/>
      <c r="E112" s="19"/>
      <c r="F112" s="19"/>
      <c r="G112" s="19"/>
      <c r="H112" s="19"/>
      <c r="I112" s="19"/>
      <c r="J112" s="19"/>
      <c r="K112" s="692"/>
      <c r="L112" s="90"/>
      <c r="M112" s="692"/>
      <c r="N112" s="90"/>
      <c r="O112" s="692"/>
      <c r="P112" s="90"/>
      <c r="Q112" s="692"/>
      <c r="R112" s="87"/>
      <c r="S112" s="19"/>
      <c r="T112" s="90"/>
      <c r="U112" s="692"/>
      <c r="V112" s="437"/>
      <c r="Z112" s="336"/>
      <c r="AA112" s="336"/>
    </row>
    <row r="113" spans="2:27" ht="18" customHeight="1" thickBot="1" x14ac:dyDescent="0.35">
      <c r="B113" s="67">
        <v>81000</v>
      </c>
      <c r="C113" s="68" t="s">
        <v>111</v>
      </c>
      <c r="D113" s="19"/>
      <c r="E113" s="19"/>
      <c r="F113" s="19"/>
      <c r="G113" s="19"/>
      <c r="H113" s="19"/>
      <c r="I113" s="19"/>
      <c r="J113" s="19"/>
      <c r="K113" s="16"/>
      <c r="L113" s="88">
        <f>L83+L99+L105+L111</f>
        <v>0</v>
      </c>
      <c r="M113" s="16"/>
      <c r="N113" s="88">
        <f>N83+N99+N105+N111</f>
        <v>0</v>
      </c>
      <c r="O113" s="16"/>
      <c r="P113" s="88">
        <f>SUM(P83,P99,P105,P111)</f>
        <v>0</v>
      </c>
      <c r="Q113" s="16"/>
      <c r="R113" s="87" t="str">
        <f>IF(OR($P$63=0,P113=0),"",P113/$P$63)</f>
        <v/>
      </c>
      <c r="S113" s="19"/>
      <c r="T113" s="88">
        <f>T83+T99+T105+T111</f>
        <v>0</v>
      </c>
      <c r="U113" s="16"/>
      <c r="V113" s="448"/>
      <c r="Z113" s="334" t="e">
        <f>Z83+Z99+#REF!+Z105+Z111</f>
        <v>#REF!</v>
      </c>
      <c r="AA113" s="334" t="e">
        <f>AA83+AA99+#REF!+AA105+AA111</f>
        <v>#REF!</v>
      </c>
    </row>
    <row r="114" spans="2:27" ht="7.5" customHeight="1" x14ac:dyDescent="0.3">
      <c r="B114" s="68"/>
      <c r="C114" s="19"/>
      <c r="D114" s="19"/>
      <c r="E114" s="19"/>
      <c r="F114" s="19"/>
      <c r="G114" s="19"/>
      <c r="H114" s="19"/>
      <c r="I114" s="19"/>
      <c r="J114" s="19"/>
      <c r="K114" s="16"/>
      <c r="L114" s="73"/>
      <c r="M114" s="16"/>
      <c r="N114" s="73"/>
      <c r="O114" s="16"/>
      <c r="P114" s="73"/>
      <c r="Q114" s="16"/>
      <c r="R114" s="87"/>
      <c r="S114" s="19"/>
      <c r="T114" s="73"/>
      <c r="U114" s="16"/>
      <c r="V114" s="437"/>
    </row>
    <row r="115" spans="2:27" ht="6" customHeight="1" x14ac:dyDescent="0.3">
      <c r="B115" s="68"/>
      <c r="C115" s="19"/>
      <c r="D115" s="19"/>
      <c r="E115" s="19"/>
      <c r="F115" s="19"/>
      <c r="G115" s="19"/>
      <c r="H115" s="19"/>
      <c r="I115" s="19"/>
      <c r="J115" s="19"/>
      <c r="K115" s="16"/>
      <c r="L115" s="73"/>
      <c r="M115" s="16"/>
      <c r="N115" s="73"/>
      <c r="O115" s="16"/>
      <c r="P115" s="73"/>
      <c r="Q115" s="16"/>
      <c r="R115" s="87"/>
      <c r="S115" s="19"/>
      <c r="T115" s="73"/>
      <c r="U115" s="16"/>
      <c r="V115" s="437"/>
    </row>
    <row r="116" spans="2:27" ht="12" customHeight="1" x14ac:dyDescent="0.3">
      <c r="B116" s="74"/>
      <c r="C116" s="74"/>
      <c r="D116" s="74"/>
      <c r="E116" s="74"/>
      <c r="F116" s="74"/>
      <c r="G116" s="74"/>
      <c r="H116" s="74"/>
      <c r="I116" s="74"/>
      <c r="J116" s="74"/>
      <c r="K116" s="16"/>
      <c r="L116" s="74"/>
      <c r="M116" s="16"/>
      <c r="N116" s="74"/>
      <c r="O116" s="16"/>
      <c r="P116" s="74"/>
      <c r="Q116" s="16"/>
      <c r="R116" s="91"/>
      <c r="S116" s="74"/>
      <c r="T116" s="74"/>
      <c r="U116" s="16"/>
      <c r="V116" s="437"/>
    </row>
    <row r="117" spans="2:27" ht="12" hidden="1" customHeight="1" x14ac:dyDescent="0.3">
      <c r="B117" s="74"/>
      <c r="C117" s="74"/>
      <c r="D117" s="74"/>
      <c r="E117" s="74"/>
      <c r="F117" s="74"/>
      <c r="G117" s="74"/>
      <c r="H117" s="74"/>
      <c r="I117" s="74"/>
      <c r="J117" s="74"/>
      <c r="K117" s="16"/>
      <c r="L117" s="74"/>
      <c r="M117" s="16"/>
      <c r="N117" s="74"/>
      <c r="O117" s="16"/>
      <c r="P117" s="74"/>
      <c r="Q117" s="16"/>
      <c r="R117" s="74"/>
      <c r="S117" s="74"/>
      <c r="T117" s="74"/>
      <c r="U117" s="16"/>
      <c r="V117" s="437"/>
    </row>
    <row r="118" spans="2:27" ht="25.5" hidden="1" customHeight="1" x14ac:dyDescent="0.3">
      <c r="B118" s="56" t="s">
        <v>14</v>
      </c>
      <c r="C118" s="57"/>
      <c r="D118" s="57"/>
      <c r="E118" s="693" t="str">
        <f>IF(NomORG="","",NomORG)</f>
        <v/>
      </c>
      <c r="F118" s="694"/>
      <c r="G118" s="694"/>
      <c r="H118" s="694"/>
      <c r="I118" s="694"/>
      <c r="J118" s="694"/>
      <c r="K118" s="695"/>
      <c r="L118" s="694"/>
      <c r="M118" s="695"/>
      <c r="N118" s="694"/>
      <c r="O118" s="695"/>
      <c r="P118" s="696"/>
      <c r="Q118" s="16"/>
      <c r="R118" s="92"/>
      <c r="S118" s="59"/>
      <c r="T118" s="60" t="e">
        <f>Version</f>
        <v>#REF!</v>
      </c>
      <c r="U118" s="16"/>
      <c r="V118" s="437"/>
    </row>
    <row r="119" spans="2:27" ht="25.5" hidden="1" customHeight="1" x14ac:dyDescent="0.3">
      <c r="B119" s="61" t="s">
        <v>15</v>
      </c>
      <c r="C119" s="62"/>
      <c r="D119" s="62"/>
      <c r="E119" s="689" t="str">
        <f>IF(NomProjet="","",NomProjet)</f>
        <v/>
      </c>
      <c r="F119" s="697"/>
      <c r="G119" s="697"/>
      <c r="H119" s="697"/>
      <c r="I119" s="697"/>
      <c r="J119" s="691"/>
      <c r="K119" s="16"/>
      <c r="L119" s="63" t="s">
        <v>112</v>
      </c>
      <c r="M119" s="16"/>
      <c r="N119" s="689" t="str">
        <f>IF(NoProjet="","",NoProjet)</f>
        <v/>
      </c>
      <c r="O119" s="690"/>
      <c r="P119" s="691"/>
      <c r="Q119" s="16"/>
      <c r="R119" s="93"/>
      <c r="S119" s="65"/>
      <c r="T119" s="66"/>
      <c r="U119" s="16"/>
      <c r="V119" s="437"/>
    </row>
    <row r="120" spans="2:27" ht="5.25" hidden="1" customHeight="1" x14ac:dyDescent="0.3">
      <c r="B120" s="16"/>
      <c r="C120" s="16"/>
      <c r="D120" s="94"/>
      <c r="E120" s="67"/>
      <c r="F120" s="68"/>
      <c r="G120" s="19"/>
      <c r="H120" s="19"/>
      <c r="I120" s="19"/>
      <c r="J120" s="19"/>
      <c r="K120" s="16"/>
      <c r="L120" s="67"/>
      <c r="M120" s="16"/>
      <c r="N120" s="67"/>
      <c r="O120" s="16"/>
      <c r="P120" s="69"/>
      <c r="Q120" s="16"/>
      <c r="R120" s="16"/>
      <c r="S120" s="16"/>
      <c r="T120" s="95"/>
      <c r="U120" s="16"/>
      <c r="V120" s="437"/>
    </row>
    <row r="121" spans="2:27" ht="1.5" hidden="1" customHeight="1" x14ac:dyDescent="0.3">
      <c r="B121" s="16"/>
      <c r="C121" s="16"/>
      <c r="D121" s="16"/>
      <c r="E121" s="16"/>
      <c r="F121" s="16"/>
      <c r="G121" s="16"/>
      <c r="H121" s="16"/>
      <c r="I121" s="16"/>
      <c r="J121" s="16"/>
      <c r="K121" s="16"/>
      <c r="L121" s="16"/>
      <c r="M121" s="16"/>
      <c r="N121" s="16"/>
      <c r="O121" s="16"/>
      <c r="P121" s="84"/>
      <c r="Q121" s="16"/>
      <c r="R121" s="16"/>
      <c r="S121" s="16"/>
      <c r="T121" s="84"/>
      <c r="U121" s="16"/>
      <c r="V121" s="437"/>
    </row>
    <row r="122" spans="2:27" ht="12" customHeight="1" x14ac:dyDescent="0.3">
      <c r="B122" s="698"/>
      <c r="C122" s="592"/>
      <c r="D122" s="592"/>
      <c r="E122" s="592"/>
      <c r="F122" s="592"/>
      <c r="G122" s="592"/>
      <c r="H122" s="592"/>
      <c r="I122" s="592"/>
      <c r="J122" s="592"/>
      <c r="K122" s="699"/>
      <c r="L122" s="592"/>
      <c r="M122" s="699"/>
      <c r="N122" s="592"/>
      <c r="O122" s="699"/>
      <c r="P122" s="592"/>
      <c r="Q122" s="699"/>
      <c r="R122" s="592"/>
      <c r="S122" s="592"/>
      <c r="T122" s="593"/>
      <c r="U122" s="16"/>
      <c r="V122" s="437"/>
    </row>
    <row r="123" spans="2:27" ht="19.5" customHeight="1" x14ac:dyDescent="0.3">
      <c r="B123" s="700" t="str">
        <f>"PRÉVISIONS BUDGÉTAIRES "&amp;AnFinProjet</f>
        <v>PRÉVISIONS BUDGÉTAIRES 2026</v>
      </c>
      <c r="C123" s="592"/>
      <c r="D123" s="592"/>
      <c r="E123" s="592"/>
      <c r="F123" s="592"/>
      <c r="G123" s="592"/>
      <c r="H123" s="592"/>
      <c r="I123" s="592"/>
      <c r="J123" s="592"/>
      <c r="K123" s="699"/>
      <c r="L123" s="592"/>
      <c r="M123" s="699"/>
      <c r="N123" s="592"/>
      <c r="O123" s="699"/>
      <c r="P123" s="592"/>
      <c r="Q123" s="699"/>
      <c r="R123" s="592"/>
      <c r="S123" s="592"/>
      <c r="T123" s="593"/>
      <c r="U123" s="16"/>
      <c r="V123" s="437"/>
    </row>
    <row r="124" spans="2:27" ht="19.5" customHeight="1" x14ac:dyDescent="0.3">
      <c r="B124" s="701" t="s">
        <v>113</v>
      </c>
      <c r="C124" s="592"/>
      <c r="D124" s="592"/>
      <c r="E124" s="592"/>
      <c r="F124" s="592"/>
      <c r="G124" s="592"/>
      <c r="H124" s="592"/>
      <c r="I124" s="592"/>
      <c r="J124" s="592"/>
      <c r="K124" s="699"/>
      <c r="L124" s="592"/>
      <c r="M124" s="699"/>
      <c r="N124" s="592"/>
      <c r="O124" s="699"/>
      <c r="P124" s="592"/>
      <c r="Q124" s="699"/>
      <c r="R124" s="592"/>
      <c r="S124" s="592"/>
      <c r="T124" s="593"/>
      <c r="U124" s="16"/>
      <c r="V124" s="437"/>
    </row>
    <row r="125" spans="2:27" ht="12" customHeight="1" x14ac:dyDescent="0.3">
      <c r="B125" s="71"/>
      <c r="C125" s="71"/>
      <c r="D125" s="71"/>
      <c r="E125" s="71"/>
      <c r="F125" s="71"/>
      <c r="G125" s="71"/>
      <c r="H125" s="71"/>
      <c r="I125" s="71"/>
      <c r="J125" s="71"/>
      <c r="K125" s="16"/>
      <c r="L125" s="71"/>
      <c r="M125" s="16"/>
      <c r="N125" s="71"/>
      <c r="O125" s="16"/>
      <c r="P125" s="71"/>
      <c r="Q125" s="16"/>
      <c r="R125" s="71"/>
      <c r="S125" s="71"/>
      <c r="T125" s="71"/>
      <c r="U125" s="16"/>
      <c r="V125" s="437"/>
    </row>
    <row r="126" spans="2:27" ht="32.700000000000003" customHeight="1" thickBot="1" x14ac:dyDescent="0.35">
      <c r="B126" s="71"/>
      <c r="C126" s="71"/>
      <c r="D126" s="71"/>
      <c r="E126" s="71"/>
      <c r="F126" s="71"/>
      <c r="G126" s="71"/>
      <c r="H126" s="71"/>
      <c r="I126" s="71"/>
      <c r="J126" s="71"/>
      <c r="K126" s="16"/>
      <c r="L126" s="702" t="str">
        <f>CONCATENATE("Prévisions ", AnFinProjet)</f>
        <v>Prévisions 2026</v>
      </c>
      <c r="M126" s="703"/>
      <c r="N126" s="704"/>
      <c r="O126" s="705"/>
      <c r="P126" s="704"/>
      <c r="Q126" s="705"/>
      <c r="R126" s="706"/>
      <c r="S126" s="19"/>
      <c r="T126" s="285" t="s">
        <v>353</v>
      </c>
      <c r="U126" s="16"/>
      <c r="V126" s="439" t="s">
        <v>434</v>
      </c>
      <c r="Z126" s="721" t="s">
        <v>431</v>
      </c>
      <c r="AA126" s="328" t="str">
        <f>CONCATENATE("Prévisions mix", AnFinProjet)</f>
        <v>Prévisions mix2026</v>
      </c>
    </row>
    <row r="127" spans="2:27" ht="18.75" customHeight="1" x14ac:dyDescent="0.3">
      <c r="B127" s="71"/>
      <c r="C127" s="71"/>
      <c r="D127" s="71"/>
      <c r="E127" s="71"/>
      <c r="F127" s="71"/>
      <c r="G127" s="71"/>
      <c r="H127" s="71"/>
      <c r="I127" s="71"/>
      <c r="J127" s="71"/>
      <c r="K127" s="250"/>
      <c r="L127" s="707" t="s">
        <v>47</v>
      </c>
      <c r="M127" s="387"/>
      <c r="N127" s="709" t="s">
        <v>48</v>
      </c>
      <c r="O127" s="284"/>
      <c r="P127" s="707" t="s">
        <v>32</v>
      </c>
      <c r="Q127" s="387"/>
      <c r="R127" s="710" t="s">
        <v>81</v>
      </c>
      <c r="S127" s="711" t="s">
        <v>352</v>
      </c>
      <c r="T127" s="711"/>
      <c r="U127" s="711"/>
      <c r="V127" s="437"/>
      <c r="Z127" s="721"/>
      <c r="AA127" s="723" t="s">
        <v>32</v>
      </c>
    </row>
    <row r="128" spans="2:27" ht="18.75" customHeight="1" x14ac:dyDescent="0.3">
      <c r="B128" s="71"/>
      <c r="C128" s="19"/>
      <c r="D128" s="19"/>
      <c r="E128" s="19"/>
      <c r="F128" s="19"/>
      <c r="G128" s="19"/>
      <c r="H128" s="19"/>
      <c r="I128" s="19"/>
      <c r="J128" s="19"/>
      <c r="K128" s="286"/>
      <c r="L128" s="708"/>
      <c r="M128" s="286"/>
      <c r="N128" s="708"/>
      <c r="O128" s="286"/>
      <c r="P128" s="708"/>
      <c r="Q128" s="286"/>
      <c r="R128" s="708"/>
      <c r="S128" s="284"/>
      <c r="T128" s="288">
        <f>IF(ISBLANK(DateFinExo),"",IF(MONTH(DateFinExo)=12,(YEAR(DateFinExo-366)),(YEAR(DateFinExo-732))&amp;"-"&amp;(YEAR(DateFinExo-366))))</f>
        <v>2025</v>
      </c>
      <c r="U128" s="286"/>
      <c r="V128" s="437"/>
      <c r="Z128" s="722"/>
      <c r="AA128" s="724"/>
    </row>
    <row r="129" spans="2:27" ht="7.5" customHeight="1" x14ac:dyDescent="0.3">
      <c r="B129" s="71"/>
      <c r="C129" s="19"/>
      <c r="D129" s="19"/>
      <c r="E129" s="19"/>
      <c r="F129" s="19"/>
      <c r="G129" s="19"/>
      <c r="H129" s="19"/>
      <c r="I129" s="19"/>
      <c r="J129" s="19"/>
      <c r="K129" s="16"/>
      <c r="L129" s="82"/>
      <c r="M129" s="16"/>
      <c r="N129" s="82"/>
      <c r="O129" s="16"/>
      <c r="P129" s="82"/>
      <c r="Q129" s="16"/>
      <c r="R129" s="71"/>
      <c r="S129" s="19"/>
      <c r="T129" s="82"/>
      <c r="U129" s="16"/>
      <c r="V129" s="437"/>
      <c r="Z129" s="331"/>
      <c r="AA129" s="331"/>
    </row>
    <row r="130" spans="2:27" ht="15" customHeight="1" x14ac:dyDescent="0.3">
      <c r="B130" s="19"/>
      <c r="C130" s="74" t="s">
        <v>114</v>
      </c>
      <c r="D130" s="19"/>
      <c r="E130" s="19"/>
      <c r="F130" s="19"/>
      <c r="G130" s="19"/>
      <c r="H130" s="19"/>
      <c r="I130" s="19"/>
      <c r="J130" s="19"/>
      <c r="K130" s="16"/>
      <c r="L130" s="70"/>
      <c r="M130" s="16"/>
      <c r="N130" s="70"/>
      <c r="O130" s="16"/>
      <c r="P130" s="70"/>
      <c r="Q130" s="16"/>
      <c r="R130" s="87"/>
      <c r="S130" s="19"/>
      <c r="T130" s="70"/>
      <c r="U130" s="16"/>
      <c r="V130" s="437"/>
      <c r="Z130" s="337"/>
      <c r="AA130" s="337"/>
    </row>
    <row r="131" spans="2:27" ht="15" customHeight="1" x14ac:dyDescent="0.3">
      <c r="B131" s="19"/>
      <c r="C131" s="74"/>
      <c r="D131" s="19"/>
      <c r="E131" s="19"/>
      <c r="F131" s="19"/>
      <c r="G131" s="19"/>
      <c r="H131" s="19"/>
      <c r="I131" s="19"/>
      <c r="J131" s="19"/>
      <c r="K131" s="16"/>
      <c r="L131" s="70"/>
      <c r="M131" s="16"/>
      <c r="N131" s="70"/>
      <c r="O131" s="16"/>
      <c r="P131" s="70"/>
      <c r="Q131" s="16"/>
      <c r="R131" s="87"/>
      <c r="S131" s="19"/>
      <c r="T131" s="70"/>
      <c r="U131" s="16"/>
      <c r="V131" s="437"/>
      <c r="Z131" s="337"/>
      <c r="AA131" s="337"/>
    </row>
    <row r="132" spans="2:27" ht="18" customHeight="1" x14ac:dyDescent="0.3">
      <c r="B132" s="19"/>
      <c r="C132" s="74" t="s">
        <v>476</v>
      </c>
      <c r="D132" s="19"/>
      <c r="E132" s="19"/>
      <c r="F132" s="19"/>
      <c r="G132" s="19"/>
      <c r="H132" s="19"/>
      <c r="I132" s="19"/>
      <c r="J132" s="19"/>
      <c r="K132" s="16"/>
      <c r="L132" s="70"/>
      <c r="M132" s="16"/>
      <c r="N132" s="70"/>
      <c r="O132" s="16"/>
      <c r="P132" s="70"/>
      <c r="Q132" s="16"/>
      <c r="R132" s="87"/>
      <c r="S132" s="19"/>
      <c r="T132" s="70"/>
      <c r="U132" s="16"/>
      <c r="V132" s="437"/>
      <c r="Z132" s="337"/>
      <c r="AA132" s="337"/>
    </row>
    <row r="133" spans="2:27" ht="18" customHeight="1" x14ac:dyDescent="0.3">
      <c r="B133" s="19">
        <v>82114</v>
      </c>
      <c r="C133" s="19"/>
      <c r="D133" s="732" t="s">
        <v>477</v>
      </c>
      <c r="E133" s="733"/>
      <c r="F133" s="733"/>
      <c r="G133" s="733"/>
      <c r="H133" s="733"/>
      <c r="I133" s="733"/>
      <c r="J133" s="733"/>
      <c r="K133" s="16"/>
      <c r="L133" s="131"/>
      <c r="M133" s="16"/>
      <c r="N133" s="131"/>
      <c r="O133" s="16"/>
      <c r="P133" s="79">
        <f>L133+N133</f>
        <v>0</v>
      </c>
      <c r="Q133" s="16"/>
      <c r="R133" s="87" t="str">
        <f>IF(OR($P$63=0,P133=0),"",P133/$P$63)</f>
        <v/>
      </c>
      <c r="S133" s="19"/>
      <c r="T133" s="133"/>
      <c r="U133" s="16"/>
      <c r="V133" s="132"/>
      <c r="Y133" s="327" t="str">
        <f t="shared" ref="Y133:Y147" si="8">CONCATENATE(B133," - ",D133)</f>
        <v>82114 - Salaires – Conciergerie/entretien – Ressources internes</v>
      </c>
      <c r="Z133" s="332">
        <f>IFERROR(VLOOKUP($Y133,TabFraisCopropriété,6,FALSE),0)</f>
        <v>0</v>
      </c>
      <c r="AA133" s="332">
        <f>$P133+IFERROR(VLOOKUP($Y133,TabFraisCopropriété,6,FALSE),0)</f>
        <v>0</v>
      </c>
    </row>
    <row r="134" spans="2:27" ht="18" customHeight="1" x14ac:dyDescent="0.3">
      <c r="B134" s="19">
        <v>82134</v>
      </c>
      <c r="C134" s="19"/>
      <c r="D134" s="732" t="s">
        <v>475</v>
      </c>
      <c r="E134" s="733"/>
      <c r="F134" s="733"/>
      <c r="G134" s="733"/>
      <c r="H134" s="733"/>
      <c r="I134" s="733"/>
      <c r="J134" s="733"/>
      <c r="K134" s="16"/>
      <c r="L134" s="131"/>
      <c r="M134" s="16"/>
      <c r="N134" s="131"/>
      <c r="O134" s="16"/>
      <c r="P134" s="79">
        <f>L134+N134</f>
        <v>0</v>
      </c>
      <c r="Q134" s="16"/>
      <c r="R134" s="87" t="str">
        <f>IF(OR($P$63=0,P134=0),"",P134/$P$63)</f>
        <v/>
      </c>
      <c r="S134" s="19"/>
      <c r="T134" s="131"/>
      <c r="U134" s="16"/>
      <c r="V134" s="132"/>
      <c r="Y134" s="327" t="str">
        <f t="shared" si="8"/>
        <v>82134 - Avantages sociaux – Conciergerie/entretien – Ressources internes</v>
      </c>
      <c r="Z134" s="332">
        <f>IFERROR(VLOOKUP($Y134,TabFraisCopropriété,6,FALSE),0)</f>
        <v>0</v>
      </c>
      <c r="AA134" s="332">
        <f>$P134+IFERROR(VLOOKUP($Y134,TabFraisCopropriété,6,FALSE),0)</f>
        <v>0</v>
      </c>
    </row>
    <row r="135" spans="2:27" ht="18" customHeight="1" x14ac:dyDescent="0.3">
      <c r="B135" s="19">
        <v>82140</v>
      </c>
      <c r="C135" s="19"/>
      <c r="D135" s="732" t="s">
        <v>474</v>
      </c>
      <c r="E135" s="733"/>
      <c r="F135" s="733"/>
      <c r="G135" s="733"/>
      <c r="H135" s="733"/>
      <c r="I135" s="733"/>
      <c r="J135" s="733"/>
      <c r="K135" s="16"/>
      <c r="L135" s="131"/>
      <c r="M135" s="16"/>
      <c r="N135" s="131"/>
      <c r="O135" s="16"/>
      <c r="P135" s="79">
        <f>L135+N135</f>
        <v>0</v>
      </c>
      <c r="Q135" s="16"/>
      <c r="R135" s="87" t="str">
        <f>IF(OR($P$63=0,P135=0),"",P135/$P$63)</f>
        <v/>
      </c>
      <c r="S135" s="19"/>
      <c r="T135" s="131"/>
      <c r="U135" s="16"/>
      <c r="V135" s="132"/>
      <c r="Y135" s="327" t="str">
        <f t="shared" si="8"/>
        <v>82140 - Conciergerie/entretien – Ressources humaines – Externes</v>
      </c>
      <c r="Z135" s="332">
        <f>IFERROR(VLOOKUP($Y135,TabFraisCopropriété,6,FALSE),0)</f>
        <v>0</v>
      </c>
      <c r="AA135" s="332">
        <f>$P135+IFERROR(VLOOKUP($Y135,TabFraisCopropriété,6,FALSE),0)</f>
        <v>0</v>
      </c>
    </row>
    <row r="136" spans="2:27" ht="18" customHeight="1" thickBot="1" x14ac:dyDescent="0.35">
      <c r="B136" s="74"/>
      <c r="C136" s="713" t="s">
        <v>478</v>
      </c>
      <c r="D136" s="713"/>
      <c r="E136" s="713"/>
      <c r="F136" s="713"/>
      <c r="G136" s="713"/>
      <c r="H136" s="713"/>
      <c r="I136" s="713"/>
      <c r="J136" s="713"/>
      <c r="K136" s="16"/>
      <c r="L136" s="88">
        <f>SUM(L133:L135)</f>
        <v>0</v>
      </c>
      <c r="M136" s="16"/>
      <c r="N136" s="88">
        <f>SUM(N133:N135)</f>
        <v>0</v>
      </c>
      <c r="O136" s="16"/>
      <c r="P136" s="88">
        <f>SUM(P133:P135)</f>
        <v>0</v>
      </c>
      <c r="Q136" s="16"/>
      <c r="R136" s="87" t="str">
        <f>IF(OR($P$63=0,P136=0),"",P136/$P$63)</f>
        <v/>
      </c>
      <c r="S136" s="19"/>
      <c r="T136" s="88">
        <f>SUM(T133:T135)</f>
        <v>0</v>
      </c>
      <c r="U136" s="16"/>
      <c r="V136" s="440"/>
      <c r="Y136" s="327" t="str">
        <f t="shared" si="8"/>
        <v xml:space="preserve"> - </v>
      </c>
      <c r="Z136" s="334">
        <f>SUM(Z133:Z135)</f>
        <v>0</v>
      </c>
      <c r="AA136" s="334">
        <f>SUM(AA133:AA135)</f>
        <v>0</v>
      </c>
    </row>
    <row r="137" spans="2:27" ht="18" customHeight="1" x14ac:dyDescent="0.3">
      <c r="B137" s="19"/>
      <c r="C137" s="19"/>
      <c r="D137" s="19"/>
      <c r="E137" s="19"/>
      <c r="F137" s="19"/>
      <c r="G137" s="19"/>
      <c r="H137" s="19"/>
      <c r="I137" s="19"/>
      <c r="J137" s="19"/>
      <c r="K137" s="16"/>
      <c r="L137" s="73"/>
      <c r="M137" s="16"/>
      <c r="N137" s="73"/>
      <c r="O137" s="16"/>
      <c r="P137" s="73"/>
      <c r="Q137" s="16"/>
      <c r="R137" s="87"/>
      <c r="S137" s="19"/>
      <c r="T137" s="73"/>
      <c r="U137" s="16"/>
      <c r="V137" s="437"/>
      <c r="Y137" s="327" t="str">
        <f t="shared" si="8"/>
        <v xml:space="preserve"> - </v>
      </c>
      <c r="Z137" s="330"/>
      <c r="AA137" s="330"/>
    </row>
    <row r="138" spans="2:27" ht="18" customHeight="1" x14ac:dyDescent="0.3">
      <c r="B138" s="19"/>
      <c r="C138" s="713" t="s">
        <v>479</v>
      </c>
      <c r="D138" s="713"/>
      <c r="E138" s="713"/>
      <c r="F138" s="713"/>
      <c r="G138" s="713"/>
      <c r="H138" s="713"/>
      <c r="I138" s="713"/>
      <c r="J138" s="713"/>
      <c r="K138" s="16"/>
      <c r="L138" s="70"/>
      <c r="M138" s="16"/>
      <c r="N138" s="70"/>
      <c r="O138" s="16"/>
      <c r="P138" s="70"/>
      <c r="Q138" s="16"/>
      <c r="R138" s="87"/>
      <c r="S138" s="19"/>
      <c r="T138" s="70"/>
      <c r="U138" s="16"/>
      <c r="V138" s="437"/>
      <c r="Y138" s="327" t="str">
        <f t="shared" si="8"/>
        <v xml:space="preserve"> - </v>
      </c>
      <c r="Z138" s="337"/>
      <c r="AA138" s="337"/>
    </row>
    <row r="139" spans="2:27" ht="18" customHeight="1" x14ac:dyDescent="0.3">
      <c r="B139" s="19">
        <v>82310</v>
      </c>
      <c r="C139" s="19"/>
      <c r="D139" s="19" t="s">
        <v>90</v>
      </c>
      <c r="E139" s="19"/>
      <c r="F139" s="19"/>
      <c r="G139" s="19"/>
      <c r="H139" s="19"/>
      <c r="I139" s="19"/>
      <c r="J139" s="19"/>
      <c r="K139" s="16"/>
      <c r="L139" s="131"/>
      <c r="M139" s="16"/>
      <c r="N139" s="131"/>
      <c r="O139" s="16"/>
      <c r="P139" s="79">
        <f t="shared" ref="P139:P146" si="9">L139+N139</f>
        <v>0</v>
      </c>
      <c r="Q139" s="16"/>
      <c r="R139" s="87" t="str">
        <f t="shared" ref="R139:R147" si="10">IF(OR($P$63=0,P139=0),"",P139/$P$63)</f>
        <v/>
      </c>
      <c r="S139" s="19"/>
      <c r="T139" s="133"/>
      <c r="U139" s="16"/>
      <c r="V139" s="132"/>
      <c r="Y139" s="327" t="str">
        <f t="shared" si="8"/>
        <v>82310 - Déplacements et séjours</v>
      </c>
      <c r="Z139" s="332">
        <f t="shared" ref="Z139:Z146" si="11">IFERROR(VLOOKUP($Y139,TabFraisCopropriété,6,FALSE),0)</f>
        <v>0</v>
      </c>
      <c r="AA139" s="332">
        <f t="shared" ref="AA139:AA146" si="12">$P139+IFERROR(VLOOKUP($Y139,TabFraisCopropriété,6,FALSE),0)</f>
        <v>0</v>
      </c>
    </row>
    <row r="140" spans="2:27" ht="18" customHeight="1" x14ac:dyDescent="0.3">
      <c r="B140" s="19">
        <v>82321</v>
      </c>
      <c r="C140" s="19"/>
      <c r="D140" s="19" t="s">
        <v>480</v>
      </c>
      <c r="E140" s="19"/>
      <c r="F140" s="19"/>
      <c r="G140" s="19"/>
      <c r="H140" s="19"/>
      <c r="I140" s="19"/>
      <c r="J140" s="19"/>
      <c r="K140" s="16"/>
      <c r="L140" s="131"/>
      <c r="M140" s="16"/>
      <c r="N140" s="131"/>
      <c r="O140" s="16"/>
      <c r="P140" s="79">
        <f t="shared" si="9"/>
        <v>0</v>
      </c>
      <c r="Q140" s="16"/>
      <c r="R140" s="87" t="str">
        <f t="shared" si="10"/>
        <v/>
      </c>
      <c r="S140" s="19"/>
      <c r="T140" s="133"/>
      <c r="U140" s="16"/>
      <c r="V140" s="132"/>
      <c r="Y140" s="327" t="str">
        <f t="shared" si="8"/>
        <v>82321 - Fournitures et matériaux</v>
      </c>
      <c r="Z140" s="332">
        <f t="shared" si="11"/>
        <v>0</v>
      </c>
      <c r="AA140" s="332">
        <f t="shared" si="12"/>
        <v>0</v>
      </c>
    </row>
    <row r="141" spans="2:27" ht="18" customHeight="1" x14ac:dyDescent="0.3">
      <c r="B141" s="19">
        <v>82330</v>
      </c>
      <c r="C141" s="168"/>
      <c r="D141" s="168" t="s">
        <v>481</v>
      </c>
      <c r="E141" s="168"/>
      <c r="F141" s="168"/>
      <c r="G141" s="168"/>
      <c r="H141" s="168"/>
      <c r="I141" s="168"/>
      <c r="J141" s="168"/>
      <c r="K141" s="246"/>
      <c r="L141" s="131"/>
      <c r="M141" s="246"/>
      <c r="N141" s="131"/>
      <c r="O141" s="246"/>
      <c r="P141" s="79">
        <f t="shared" si="9"/>
        <v>0</v>
      </c>
      <c r="Q141" s="246"/>
      <c r="R141" s="87"/>
      <c r="S141" s="168"/>
      <c r="T141" s="245"/>
      <c r="U141" s="246"/>
      <c r="V141" s="247"/>
      <c r="W141" s="441"/>
      <c r="X141" s="248"/>
      <c r="Y141" s="327" t="str">
        <f t="shared" si="8"/>
        <v>82330 - Entretien et réparations – à contrat</v>
      </c>
      <c r="Z141" s="332">
        <f t="shared" si="11"/>
        <v>0</v>
      </c>
      <c r="AA141" s="332">
        <f t="shared" si="12"/>
        <v>0</v>
      </c>
    </row>
    <row r="142" spans="2:27" ht="18" customHeight="1" x14ac:dyDescent="0.3">
      <c r="B142" s="19">
        <v>82340</v>
      </c>
      <c r="C142" s="19"/>
      <c r="D142" s="19" t="s">
        <v>116</v>
      </c>
      <c r="E142" s="19"/>
      <c r="F142" s="19"/>
      <c r="G142" s="19"/>
      <c r="H142" s="19"/>
      <c r="I142" s="19"/>
      <c r="J142" s="19"/>
      <c r="K142" s="16"/>
      <c r="L142" s="131"/>
      <c r="M142" s="16"/>
      <c r="N142" s="131"/>
      <c r="O142" s="16"/>
      <c r="P142" s="79">
        <f t="shared" si="9"/>
        <v>0</v>
      </c>
      <c r="Q142" s="16"/>
      <c r="R142" s="87" t="str">
        <f t="shared" si="10"/>
        <v/>
      </c>
      <c r="S142" s="19"/>
      <c r="T142" s="133"/>
      <c r="U142" s="16"/>
      <c r="V142" s="132"/>
      <c r="Y142" s="327" t="str">
        <f t="shared" si="8"/>
        <v>82340 - Déneigement</v>
      </c>
      <c r="Z142" s="332">
        <f t="shared" si="11"/>
        <v>0</v>
      </c>
      <c r="AA142" s="332">
        <f t="shared" si="12"/>
        <v>0</v>
      </c>
    </row>
    <row r="143" spans="2:27" ht="18" customHeight="1" x14ac:dyDescent="0.3">
      <c r="B143" s="19">
        <v>82350</v>
      </c>
      <c r="C143" s="19"/>
      <c r="D143" s="19" t="s">
        <v>117</v>
      </c>
      <c r="E143" s="19"/>
      <c r="F143" s="19"/>
      <c r="G143" s="19"/>
      <c r="H143" s="19"/>
      <c r="I143" s="19"/>
      <c r="J143" s="19"/>
      <c r="K143" s="16"/>
      <c r="L143" s="131"/>
      <c r="M143" s="16"/>
      <c r="N143" s="131"/>
      <c r="O143" s="16"/>
      <c r="P143" s="79">
        <f t="shared" si="9"/>
        <v>0</v>
      </c>
      <c r="Q143" s="16"/>
      <c r="R143" s="87" t="str">
        <f t="shared" si="10"/>
        <v/>
      </c>
      <c r="S143" s="19"/>
      <c r="T143" s="131"/>
      <c r="U143" s="16"/>
      <c r="V143" s="132"/>
      <c r="Y143" s="327" t="str">
        <f t="shared" si="8"/>
        <v>82350 - Enlèvement des ordures ménagères</v>
      </c>
      <c r="Z143" s="332">
        <f t="shared" si="11"/>
        <v>0</v>
      </c>
      <c r="AA143" s="332">
        <f t="shared" si="12"/>
        <v>0</v>
      </c>
    </row>
    <row r="144" spans="2:27" ht="18" customHeight="1" x14ac:dyDescent="0.3">
      <c r="B144" s="168">
        <v>82360</v>
      </c>
      <c r="C144" s="168"/>
      <c r="D144" s="168" t="s">
        <v>482</v>
      </c>
      <c r="E144" s="168"/>
      <c r="F144" s="168"/>
      <c r="G144" s="168"/>
      <c r="H144" s="168"/>
      <c r="I144" s="168"/>
      <c r="J144" s="168"/>
      <c r="K144" s="246"/>
      <c r="L144" s="131"/>
      <c r="M144" s="246"/>
      <c r="N144" s="131"/>
      <c r="O144" s="246"/>
      <c r="P144" s="79">
        <f t="shared" si="9"/>
        <v>0</v>
      </c>
      <c r="Q144" s="246"/>
      <c r="R144" s="87"/>
      <c r="S144" s="168"/>
      <c r="T144" s="245"/>
      <c r="U144" s="246"/>
      <c r="V144" s="247"/>
      <c r="W144" s="441"/>
      <c r="X144" s="248"/>
      <c r="Y144" s="327" t="str">
        <f t="shared" si="8"/>
        <v>82360 - Conciergerie spécialisée</v>
      </c>
      <c r="Z144" s="381"/>
      <c r="AA144" s="381"/>
    </row>
    <row r="145" spans="2:27" ht="18" customHeight="1" x14ac:dyDescent="0.3">
      <c r="B145" s="168">
        <v>82370</v>
      </c>
      <c r="C145" s="168"/>
      <c r="D145" s="168" t="s">
        <v>118</v>
      </c>
      <c r="E145" s="168"/>
      <c r="F145" s="168"/>
      <c r="G145" s="168"/>
      <c r="H145" s="168"/>
      <c r="I145" s="168"/>
      <c r="J145" s="168"/>
      <c r="K145" s="246"/>
      <c r="L145" s="131"/>
      <c r="M145" s="246"/>
      <c r="N145" s="131"/>
      <c r="O145" s="246"/>
      <c r="P145" s="79">
        <f t="shared" si="9"/>
        <v>0</v>
      </c>
      <c r="Q145" s="246"/>
      <c r="R145" s="87"/>
      <c r="S145" s="168"/>
      <c r="T145" s="245"/>
      <c r="U145" s="246"/>
      <c r="V145" s="247"/>
      <c r="W145" s="441"/>
      <c r="X145" s="248"/>
      <c r="Y145" s="327" t="str">
        <f t="shared" si="8"/>
        <v>82370 - Sécurité et surveillance</v>
      </c>
      <c r="Z145" s="381"/>
      <c r="AA145" s="381"/>
    </row>
    <row r="146" spans="2:27" ht="18" customHeight="1" x14ac:dyDescent="0.3">
      <c r="B146" s="19">
        <v>82390</v>
      </c>
      <c r="C146" s="19"/>
      <c r="D146" s="19" t="s">
        <v>483</v>
      </c>
      <c r="E146" s="19"/>
      <c r="F146" s="19"/>
      <c r="G146" s="19"/>
      <c r="H146" s="19"/>
      <c r="I146" s="19"/>
      <c r="J146" s="19"/>
      <c r="K146" s="16"/>
      <c r="L146" s="131"/>
      <c r="M146" s="16"/>
      <c r="N146" s="131"/>
      <c r="O146" s="16"/>
      <c r="P146" s="79">
        <f t="shared" si="9"/>
        <v>0</v>
      </c>
      <c r="Q146" s="16"/>
      <c r="R146" s="87" t="str">
        <f t="shared" si="10"/>
        <v/>
      </c>
      <c r="S146" s="19"/>
      <c r="T146" s="133"/>
      <c r="U146" s="16"/>
      <c r="V146" s="132"/>
      <c r="Y146" s="327" t="str">
        <f t="shared" si="8"/>
        <v>82390 - Honoraires professionnels et de services</v>
      </c>
      <c r="Z146" s="332">
        <f t="shared" si="11"/>
        <v>0</v>
      </c>
      <c r="AA146" s="332">
        <f t="shared" si="12"/>
        <v>0</v>
      </c>
    </row>
    <row r="147" spans="2:27" ht="18" customHeight="1" thickBot="1" x14ac:dyDescent="0.35">
      <c r="B147" s="74"/>
      <c r="C147" s="74" t="s">
        <v>484</v>
      </c>
      <c r="D147" s="19"/>
      <c r="E147" s="19"/>
      <c r="F147" s="19"/>
      <c r="G147" s="19"/>
      <c r="H147" s="19"/>
      <c r="I147" s="19"/>
      <c r="J147" s="19"/>
      <c r="K147" s="16"/>
      <c r="L147" s="88">
        <f>SUM(L139:L146)</f>
        <v>0</v>
      </c>
      <c r="M147" s="16"/>
      <c r="N147" s="88">
        <f>SUM(N139:N146)</f>
        <v>0</v>
      </c>
      <c r="O147" s="16"/>
      <c r="P147" s="88">
        <f>SUM(P139:P146)</f>
        <v>0</v>
      </c>
      <c r="Q147" s="16"/>
      <c r="R147" s="87" t="str">
        <f t="shared" si="10"/>
        <v/>
      </c>
      <c r="S147" s="19"/>
      <c r="T147" s="88">
        <f>SUM(T139:T146)</f>
        <v>0</v>
      </c>
      <c r="U147" s="16"/>
      <c r="V147" s="440"/>
      <c r="Y147" s="327" t="str">
        <f t="shared" si="8"/>
        <v xml:space="preserve"> - </v>
      </c>
      <c r="Z147" s="334">
        <f>SUM(Z139:Z146)</f>
        <v>0</v>
      </c>
      <c r="AA147" s="334">
        <f>SUM(AA139:AA146)</f>
        <v>0</v>
      </c>
    </row>
    <row r="148" spans="2:27" ht="18" customHeight="1" x14ac:dyDescent="0.3">
      <c r="B148" s="19"/>
      <c r="C148" s="19"/>
      <c r="D148" s="19"/>
      <c r="E148" s="19"/>
      <c r="F148" s="19"/>
      <c r="G148" s="19"/>
      <c r="H148" s="19"/>
      <c r="I148" s="19"/>
      <c r="J148" s="19"/>
      <c r="K148" s="16"/>
      <c r="L148" s="73"/>
      <c r="M148" s="16"/>
      <c r="N148" s="73"/>
      <c r="O148" s="16"/>
      <c r="P148" s="73"/>
      <c r="Q148" s="16"/>
      <c r="R148" s="87"/>
      <c r="S148" s="19"/>
      <c r="T148" s="73"/>
      <c r="U148" s="16"/>
      <c r="V148" s="437"/>
      <c r="Z148" s="330"/>
      <c r="AA148" s="330"/>
    </row>
    <row r="149" spans="2:27" ht="18" customHeight="1" x14ac:dyDescent="0.3">
      <c r="B149" s="19"/>
      <c r="C149" s="74" t="s">
        <v>485</v>
      </c>
      <c r="D149" s="19"/>
      <c r="E149" s="19"/>
      <c r="F149" s="19"/>
      <c r="G149" s="19"/>
      <c r="H149" s="19"/>
      <c r="I149" s="19"/>
      <c r="J149" s="19"/>
      <c r="K149" s="16"/>
      <c r="L149" s="81"/>
      <c r="M149" s="16"/>
      <c r="N149" s="81"/>
      <c r="O149" s="16"/>
      <c r="P149" s="81"/>
      <c r="Q149" s="16"/>
      <c r="R149" s="87"/>
      <c r="S149" s="19"/>
      <c r="T149" s="81"/>
      <c r="U149" s="16"/>
      <c r="V149" s="437"/>
      <c r="Z149" s="338"/>
      <c r="AA149" s="338"/>
    </row>
    <row r="150" spans="2:27" ht="18" customHeight="1" x14ac:dyDescent="0.3">
      <c r="B150" s="19">
        <v>82410</v>
      </c>
      <c r="C150" s="19"/>
      <c r="D150" s="19" t="s">
        <v>486</v>
      </c>
      <c r="E150" s="19"/>
      <c r="F150" s="19"/>
      <c r="G150" s="19"/>
      <c r="H150" s="19"/>
      <c r="I150" s="19"/>
      <c r="J150" s="19"/>
      <c r="K150" s="16"/>
      <c r="L150" s="131"/>
      <c r="M150" s="16"/>
      <c r="N150" s="131"/>
      <c r="O150" s="16"/>
      <c r="P150" s="79">
        <f>L150+N150</f>
        <v>0</v>
      </c>
      <c r="Q150" s="16"/>
      <c r="R150" s="87" t="str">
        <f>IF(OR($P$63=0,P150=0),"",P150/$P$63)</f>
        <v/>
      </c>
      <c r="S150" s="19"/>
      <c r="T150" s="133"/>
      <c r="U150" s="16"/>
      <c r="V150" s="132"/>
      <c r="Y150" s="327" t="str">
        <f>CONCATENATE(B150," - ",D150)</f>
        <v>82410 - Vérifications et inspections des systèmes</v>
      </c>
      <c r="Z150" s="332">
        <f>IFERROR(VLOOKUP($Y150,TabFraisCopropriété,6,FALSE),0)</f>
        <v>0</v>
      </c>
      <c r="AA150" s="332">
        <f>$P150+IFERROR(VLOOKUP($Y150,TabFraisCopropriété,6,FALSE),0)</f>
        <v>0</v>
      </c>
    </row>
    <row r="151" spans="2:27" ht="18" customHeight="1" x14ac:dyDescent="0.3">
      <c r="B151" s="19">
        <v>82420</v>
      </c>
      <c r="C151" s="19"/>
      <c r="D151" s="19" t="s">
        <v>487</v>
      </c>
      <c r="E151" s="19"/>
      <c r="F151" s="19"/>
      <c r="G151" s="19"/>
      <c r="H151" s="19"/>
      <c r="I151" s="19"/>
      <c r="J151" s="19"/>
      <c r="K151" s="16"/>
      <c r="L151" s="131"/>
      <c r="M151" s="16"/>
      <c r="N151" s="131"/>
      <c r="O151" s="16"/>
      <c r="P151" s="79">
        <f>L151+N151</f>
        <v>0</v>
      </c>
      <c r="Q151" s="16"/>
      <c r="R151" s="87" t="str">
        <f>IF(OR($P$63=0,P151=0),"",P151/$P$63)</f>
        <v/>
      </c>
      <c r="S151" s="19"/>
      <c r="T151" s="131"/>
      <c r="U151" s="16"/>
      <c r="V151" s="132"/>
      <c r="Y151" s="327" t="str">
        <f>CONCATENATE(B151," - ",D151)</f>
        <v>82420 - Location d’équipement et de matériel roulant (contrat à long terme)</v>
      </c>
      <c r="Z151" s="332">
        <f>IFERROR(VLOOKUP($Y151,TabFraisCopropriété,6,FALSE),0)</f>
        <v>0</v>
      </c>
      <c r="AA151" s="332">
        <f>$P151+IFERROR(VLOOKUP($Y151,TabFraisCopropriété,6,FALSE),0)</f>
        <v>0</v>
      </c>
    </row>
    <row r="152" spans="2:27" ht="18" customHeight="1" x14ac:dyDescent="0.3">
      <c r="B152" s="19">
        <v>82430</v>
      </c>
      <c r="C152" s="168"/>
      <c r="D152" s="19" t="s">
        <v>488</v>
      </c>
      <c r="E152" s="168"/>
      <c r="F152" s="19"/>
      <c r="G152" s="168"/>
      <c r="H152" s="168"/>
      <c r="I152" s="168"/>
      <c r="J152" s="168"/>
      <c r="K152" s="246"/>
      <c r="L152" s="131"/>
      <c r="M152" s="246"/>
      <c r="N152" s="131"/>
      <c r="O152" s="246"/>
      <c r="P152" s="79">
        <f>L152+N152</f>
        <v>0</v>
      </c>
      <c r="Q152" s="246"/>
      <c r="R152" s="87"/>
      <c r="S152" s="168"/>
      <c r="T152" s="299"/>
      <c r="U152" s="246"/>
      <c r="V152" s="247"/>
      <c r="W152" s="441"/>
      <c r="X152" s="248"/>
      <c r="Y152" s="327" t="str">
        <f>CONCATENATE(B152," - ",D152)</f>
        <v>82430 - Acquisition d’équipement et de matériel roulant</v>
      </c>
      <c r="Z152" s="332">
        <f>IFERROR(VLOOKUP($Y152,TabFraisCopropriété,6,FALSE),0)</f>
        <v>0</v>
      </c>
      <c r="AA152" s="332">
        <f>$P152+IFERROR(VLOOKUP($Y152,TabFraisCopropriété,6,FALSE),0)</f>
        <v>0</v>
      </c>
    </row>
    <row r="153" spans="2:27" ht="18" customHeight="1" x14ac:dyDescent="0.3">
      <c r="B153" s="19">
        <v>82440</v>
      </c>
      <c r="C153" s="19"/>
      <c r="D153" s="19" t="s">
        <v>489</v>
      </c>
      <c r="E153" s="19"/>
      <c r="G153" s="19"/>
      <c r="H153" s="19"/>
      <c r="I153" s="19"/>
      <c r="J153" s="19"/>
      <c r="K153" s="16"/>
      <c r="L153" s="131"/>
      <c r="M153" s="16"/>
      <c r="N153" s="131"/>
      <c r="O153" s="16"/>
      <c r="P153" s="79">
        <f>L153+N153</f>
        <v>0</v>
      </c>
      <c r="Q153" s="16"/>
      <c r="R153" s="87" t="str">
        <f>IF(OR($P$63=0,P153=0),"",P153/$P$63)</f>
        <v/>
      </c>
      <c r="S153" s="19"/>
      <c r="T153" s="133"/>
      <c r="U153" s="16"/>
      <c r="V153" s="132"/>
      <c r="Y153" s="327" t="str">
        <f>CONCATENATE(B153," - ",D153)</f>
        <v>82440 - Autres dépenses d’exploitation</v>
      </c>
      <c r="Z153" s="332">
        <f>IFERROR(VLOOKUP($Y153,TabFraisCopropriété,6,FALSE),0)</f>
        <v>0</v>
      </c>
      <c r="AA153" s="332">
        <f>$P153+IFERROR(VLOOKUP($Y153,TabFraisCopropriété,6,FALSE),0)</f>
        <v>0</v>
      </c>
    </row>
    <row r="154" spans="2:27" ht="18" customHeight="1" thickBot="1" x14ac:dyDescent="0.35">
      <c r="B154" s="74"/>
      <c r="C154" s="74" t="s">
        <v>490</v>
      </c>
      <c r="D154" s="19"/>
      <c r="E154" s="19"/>
      <c r="F154" s="19"/>
      <c r="G154" s="19"/>
      <c r="H154" s="19"/>
      <c r="I154" s="19"/>
      <c r="J154" s="19"/>
      <c r="K154" s="16"/>
      <c r="L154" s="88">
        <f>SUM(L150:L153)</f>
        <v>0</v>
      </c>
      <c r="M154" s="16"/>
      <c r="N154" s="88">
        <f>SUM(N150:N153)</f>
        <v>0</v>
      </c>
      <c r="O154" s="16"/>
      <c r="P154" s="88">
        <f>SUM(P150:P153)</f>
        <v>0</v>
      </c>
      <c r="Q154" s="16"/>
      <c r="R154" s="87" t="str">
        <f>IF(OR($P$63=0,P154=0),"",P154/$P$63)</f>
        <v/>
      </c>
      <c r="S154" s="19"/>
      <c r="T154" s="88">
        <f>SUM(T150:T153)</f>
        <v>0</v>
      </c>
      <c r="U154" s="16"/>
      <c r="V154" s="440"/>
      <c r="Y154" s="327" t="str">
        <f>CONCATENATE(B154," - ",D154)</f>
        <v xml:space="preserve"> - </v>
      </c>
      <c r="Z154" s="334">
        <f>SUM(Z150:Z153)</f>
        <v>0</v>
      </c>
      <c r="AA154" s="334">
        <f>SUM(AA150:AA153)</f>
        <v>0</v>
      </c>
    </row>
    <row r="155" spans="2:27" ht="18" customHeight="1" x14ac:dyDescent="0.3">
      <c r="B155" s="19"/>
      <c r="C155" s="19"/>
      <c r="D155" s="19"/>
      <c r="E155" s="19"/>
      <c r="F155" s="19"/>
      <c r="G155" s="19"/>
      <c r="H155" s="19"/>
      <c r="I155" s="19"/>
      <c r="J155" s="19"/>
      <c r="K155" s="16"/>
      <c r="L155" s="96"/>
      <c r="M155" s="16"/>
      <c r="N155" s="96"/>
      <c r="O155" s="16"/>
      <c r="P155" s="96"/>
      <c r="Q155" s="16"/>
      <c r="R155" s="87"/>
      <c r="S155" s="19"/>
      <c r="T155" s="96"/>
      <c r="U155" s="16"/>
      <c r="V155" s="437"/>
      <c r="Z155" s="339"/>
      <c r="AA155" s="339"/>
    </row>
    <row r="156" spans="2:27" ht="18" customHeight="1" thickBot="1" x14ac:dyDescent="0.35">
      <c r="B156" s="74">
        <v>82000</v>
      </c>
      <c r="C156" s="74" t="s">
        <v>122</v>
      </c>
      <c r="D156" s="19"/>
      <c r="E156" s="19"/>
      <c r="F156" s="19"/>
      <c r="G156" s="19"/>
      <c r="H156" s="19"/>
      <c r="I156" s="19"/>
      <c r="J156" s="19"/>
      <c r="K156" s="16"/>
      <c r="L156" s="97">
        <f>L154+L147+L136</f>
        <v>0</v>
      </c>
      <c r="M156" s="16"/>
      <c r="N156" s="97">
        <f>N154+N147+N136</f>
        <v>0</v>
      </c>
      <c r="O156" s="16"/>
      <c r="P156" s="97">
        <f>P154+P147+P136</f>
        <v>0</v>
      </c>
      <c r="Q156" s="16"/>
      <c r="R156" s="87" t="str">
        <f>IF(OR($P$63=0,P156=0),"",P156/$P$63)</f>
        <v/>
      </c>
      <c r="S156" s="19"/>
      <c r="T156" s="97">
        <f>T154+T147+T136</f>
        <v>0</v>
      </c>
      <c r="U156" s="16"/>
      <c r="V156" s="448"/>
      <c r="Z156" s="340">
        <f>Z154+Z147+Z136</f>
        <v>0</v>
      </c>
      <c r="AA156" s="340">
        <f>AA154+AA147+AA136</f>
        <v>0</v>
      </c>
    </row>
    <row r="157" spans="2:27" ht="12" customHeight="1" x14ac:dyDescent="0.3">
      <c r="B157" s="74"/>
      <c r="C157" s="74"/>
      <c r="D157" s="74"/>
      <c r="E157" s="74"/>
      <c r="F157" s="74"/>
      <c r="G157" s="74"/>
      <c r="H157" s="74"/>
      <c r="I157" s="74"/>
      <c r="J157" s="74"/>
      <c r="K157" s="16"/>
      <c r="L157" s="74"/>
      <c r="M157" s="16"/>
      <c r="N157" s="74"/>
      <c r="O157" s="16"/>
      <c r="P157" s="74"/>
      <c r="Q157" s="16"/>
      <c r="R157" s="91"/>
      <c r="S157" s="74"/>
      <c r="T157" s="74"/>
      <c r="U157" s="16"/>
      <c r="V157" s="437"/>
      <c r="Z157" s="341"/>
      <c r="AA157" s="341"/>
    </row>
    <row r="158" spans="2:27" ht="12" customHeight="1" x14ac:dyDescent="0.3">
      <c r="B158" s="71"/>
      <c r="C158" s="19"/>
      <c r="D158" s="19"/>
      <c r="E158" s="19"/>
      <c r="F158" s="19"/>
      <c r="G158" s="19"/>
      <c r="H158" s="19"/>
      <c r="I158" s="19"/>
      <c r="J158" s="19"/>
      <c r="K158" s="16"/>
      <c r="L158" s="82"/>
      <c r="M158" s="16"/>
      <c r="N158" s="82"/>
      <c r="O158" s="16"/>
      <c r="P158" s="82"/>
      <c r="Q158" s="16"/>
      <c r="R158" s="71"/>
      <c r="S158" s="19"/>
      <c r="T158" s="82"/>
      <c r="U158" s="16"/>
      <c r="V158" s="437"/>
      <c r="Z158" s="331"/>
      <c r="AA158" s="331"/>
    </row>
    <row r="159" spans="2:27" ht="18" customHeight="1" x14ac:dyDescent="0.3">
      <c r="B159" s="71"/>
      <c r="C159" s="74" t="s">
        <v>123</v>
      </c>
      <c r="D159" s="19"/>
      <c r="E159" s="19"/>
      <c r="F159" s="19"/>
      <c r="G159" s="19"/>
      <c r="H159" s="19"/>
      <c r="I159" s="19"/>
      <c r="J159" s="19"/>
      <c r="K159" s="16"/>
      <c r="L159" s="82"/>
      <c r="M159" s="16"/>
      <c r="N159" s="82"/>
      <c r="O159" s="16"/>
      <c r="P159" s="82"/>
      <c r="Q159" s="16"/>
      <c r="R159" s="71"/>
      <c r="S159" s="19"/>
      <c r="T159" s="82"/>
      <c r="U159" s="16"/>
      <c r="V159" s="437"/>
      <c r="Z159" s="331"/>
      <c r="AA159" s="331"/>
    </row>
    <row r="160" spans="2:27" ht="18" customHeight="1" x14ac:dyDescent="0.3">
      <c r="B160" s="71"/>
      <c r="C160" s="74"/>
      <c r="D160" s="19"/>
      <c r="E160" s="19"/>
      <c r="F160" s="19"/>
      <c r="G160" s="19"/>
      <c r="H160" s="19"/>
      <c r="I160" s="19"/>
      <c r="J160" s="19"/>
      <c r="K160" s="16"/>
      <c r="L160" s="82"/>
      <c r="M160" s="16"/>
      <c r="N160" s="82"/>
      <c r="O160" s="16"/>
      <c r="P160" s="82"/>
      <c r="Q160" s="16"/>
      <c r="R160" s="71"/>
      <c r="S160" s="19"/>
      <c r="T160" s="82"/>
      <c r="U160" s="16"/>
      <c r="V160" s="437"/>
      <c r="Z160" s="331"/>
      <c r="AA160" s="331"/>
    </row>
    <row r="161" spans="2:27" ht="18" customHeight="1" x14ac:dyDescent="0.3">
      <c r="B161" s="19"/>
      <c r="C161" s="74" t="s">
        <v>124</v>
      </c>
      <c r="D161" s="19"/>
      <c r="E161" s="19"/>
      <c r="F161" s="19"/>
      <c r="G161" s="19"/>
      <c r="H161" s="19"/>
      <c r="I161" s="19"/>
      <c r="J161" s="19"/>
      <c r="K161" s="16"/>
      <c r="L161" s="82"/>
      <c r="M161" s="16"/>
      <c r="N161" s="82"/>
      <c r="O161" s="16"/>
      <c r="P161" s="82"/>
      <c r="Q161" s="16"/>
      <c r="R161" s="87"/>
      <c r="S161" s="19"/>
      <c r="T161" s="82"/>
      <c r="U161" s="16"/>
      <c r="V161" s="437"/>
      <c r="Z161" s="331"/>
      <c r="AA161" s="331"/>
    </row>
    <row r="162" spans="2:27" ht="18" customHeight="1" x14ac:dyDescent="0.3">
      <c r="B162" s="19">
        <v>83120</v>
      </c>
      <c r="C162" s="19"/>
      <c r="D162" s="19" t="s">
        <v>360</v>
      </c>
      <c r="E162" s="19"/>
      <c r="F162" s="19"/>
      <c r="G162" s="19"/>
      <c r="H162" s="19"/>
      <c r="I162" s="19"/>
      <c r="J162" s="19"/>
      <c r="K162" s="16"/>
      <c r="L162" s="131"/>
      <c r="M162" s="16"/>
      <c r="N162" s="131"/>
      <c r="O162" s="16"/>
      <c r="P162" s="79">
        <f>L162+N162</f>
        <v>0</v>
      </c>
      <c r="Q162" s="16"/>
      <c r="R162" s="87" t="str">
        <f>IF(OR($P$63=0,P162=0),"",P162/$P$63)</f>
        <v/>
      </c>
      <c r="S162" s="19"/>
      <c r="T162" s="131"/>
      <c r="U162" s="16"/>
      <c r="V162" s="132"/>
      <c r="Y162" s="327" t="str">
        <f>CONCATENATE(B162," - ",D162)</f>
        <v>83120 - Électricité</v>
      </c>
      <c r="Z162" s="332">
        <f>IFERROR(VLOOKUP($Y162,TabFraisCopropriété,6,FALSE),0)</f>
        <v>0</v>
      </c>
      <c r="AA162" s="332">
        <f>$P162+IFERROR(VLOOKUP($Y162,TabFraisCopropriété,6,FALSE),0)</f>
        <v>0</v>
      </c>
    </row>
    <row r="163" spans="2:27" ht="18" customHeight="1" x14ac:dyDescent="0.3">
      <c r="B163" s="19">
        <v>83140</v>
      </c>
      <c r="C163" s="19"/>
      <c r="D163" s="19" t="s">
        <v>127</v>
      </c>
      <c r="E163" s="19"/>
      <c r="F163" s="19"/>
      <c r="G163" s="19"/>
      <c r="H163" s="19"/>
      <c r="I163" s="19"/>
      <c r="J163" s="19"/>
      <c r="K163" s="16"/>
      <c r="L163" s="131"/>
      <c r="M163" s="16"/>
      <c r="N163" s="131"/>
      <c r="O163" s="16"/>
      <c r="P163" s="79">
        <f>L163+N163</f>
        <v>0</v>
      </c>
      <c r="Q163" s="16"/>
      <c r="R163" s="87" t="str">
        <f>IF(OR($P$63=0,P163=0),"",P163/$P$63)</f>
        <v/>
      </c>
      <c r="S163" s="19"/>
      <c r="T163" s="131"/>
      <c r="U163" s="16"/>
      <c r="V163" s="132"/>
      <c r="Y163" s="327" t="str">
        <f>CONCATENATE(B163," - ",D163)</f>
        <v>83140 - Combustible</v>
      </c>
      <c r="Z163" s="332">
        <f>IFERROR(VLOOKUP($Y163,TabFraisCopropriété,6,FALSE),0)</f>
        <v>0</v>
      </c>
      <c r="AA163" s="332">
        <f>$P163+IFERROR(VLOOKUP($Y163,TabFraisCopropriété,6,FALSE),0)</f>
        <v>0</v>
      </c>
    </row>
    <row r="164" spans="2:27" ht="18" customHeight="1" thickBot="1" x14ac:dyDescent="0.35">
      <c r="B164" s="74"/>
      <c r="C164" s="74" t="s">
        <v>128</v>
      </c>
      <c r="D164" s="19"/>
      <c r="E164" s="19"/>
      <c r="F164" s="19"/>
      <c r="G164" s="19"/>
      <c r="H164" s="19"/>
      <c r="I164" s="19"/>
      <c r="J164" s="19"/>
      <c r="K164" s="16"/>
      <c r="L164" s="88">
        <f>SUM(L162:L163)</f>
        <v>0</v>
      </c>
      <c r="M164" s="16"/>
      <c r="N164" s="88">
        <f>SUM(N162:N163)</f>
        <v>0</v>
      </c>
      <c r="O164" s="16"/>
      <c r="P164" s="88">
        <f>SUM(P162:P163)</f>
        <v>0</v>
      </c>
      <c r="Q164" s="16"/>
      <c r="R164" s="87" t="str">
        <f>IF(OR($P$63=0,P164=0),"",P164/$P$63)</f>
        <v/>
      </c>
      <c r="S164" s="19"/>
      <c r="T164" s="88">
        <f>SUM(T162:T163)</f>
        <v>0</v>
      </c>
      <c r="U164" s="16"/>
      <c r="V164" s="440"/>
      <c r="Z164" s="334">
        <f>SUM(Z162:Z163)</f>
        <v>0</v>
      </c>
      <c r="AA164" s="334">
        <f>SUM(AA162:AA163)</f>
        <v>0</v>
      </c>
    </row>
    <row r="165" spans="2:27" ht="18" customHeight="1" x14ac:dyDescent="0.3">
      <c r="B165" s="19"/>
      <c r="C165" s="19"/>
      <c r="D165" s="19"/>
      <c r="E165" s="19"/>
      <c r="F165" s="19"/>
      <c r="G165" s="19"/>
      <c r="H165" s="19"/>
      <c r="I165" s="19"/>
      <c r="J165" s="19"/>
      <c r="K165" s="16"/>
      <c r="L165" s="73"/>
      <c r="M165" s="16"/>
      <c r="N165" s="73"/>
      <c r="O165" s="16"/>
      <c r="P165" s="73"/>
      <c r="Q165" s="16"/>
      <c r="R165" s="87"/>
      <c r="S165" s="19"/>
      <c r="T165" s="73"/>
      <c r="U165" s="16"/>
      <c r="V165" s="437"/>
      <c r="Z165" s="330"/>
      <c r="AA165" s="330"/>
    </row>
    <row r="166" spans="2:27" ht="18" customHeight="1" x14ac:dyDescent="0.3">
      <c r="B166" s="19"/>
      <c r="C166" s="74" t="s">
        <v>129</v>
      </c>
      <c r="D166" s="19"/>
      <c r="E166" s="19"/>
      <c r="F166" s="19"/>
      <c r="G166" s="19"/>
      <c r="H166" s="19"/>
      <c r="I166" s="19"/>
      <c r="J166" s="19"/>
      <c r="K166" s="16"/>
      <c r="L166" s="82"/>
      <c r="M166" s="16"/>
      <c r="N166" s="82"/>
      <c r="O166" s="16"/>
      <c r="P166" s="82"/>
      <c r="Q166" s="16"/>
      <c r="R166" s="87"/>
      <c r="S166" s="19"/>
      <c r="T166" s="82"/>
      <c r="U166" s="16"/>
      <c r="V166" s="437"/>
      <c r="Z166" s="331"/>
      <c r="AA166" s="331"/>
    </row>
    <row r="167" spans="2:27" ht="18" customHeight="1" x14ac:dyDescent="0.3">
      <c r="B167" s="19">
        <v>83210</v>
      </c>
      <c r="C167" s="19"/>
      <c r="D167" s="19" t="s">
        <v>130</v>
      </c>
      <c r="E167" s="19"/>
      <c r="F167" s="19"/>
      <c r="G167" s="19"/>
      <c r="H167" s="19"/>
      <c r="I167" s="19"/>
      <c r="J167" s="19"/>
      <c r="K167" s="16"/>
      <c r="L167" s="131"/>
      <c r="M167" s="16"/>
      <c r="N167" s="131"/>
      <c r="O167" s="16"/>
      <c r="P167" s="79">
        <f>L167+N167</f>
        <v>0</v>
      </c>
      <c r="Q167" s="16"/>
      <c r="R167" s="87" t="str">
        <f>IF(OR($P$63=0,P167=0),"",P167/$P$63)</f>
        <v/>
      </c>
      <c r="S167" s="19"/>
      <c r="T167" s="131"/>
      <c r="U167" s="16"/>
      <c r="V167" s="132"/>
      <c r="Y167" s="327" t="str">
        <f>CONCATENATE(B167," - ",D167)</f>
        <v>83210 - Impôt foncier municipal</v>
      </c>
      <c r="Z167" s="332">
        <f>IFERROR(VLOOKUP($Y167,TabFraisCopropriété,6,FALSE),0)</f>
        <v>0</v>
      </c>
      <c r="AA167" s="332">
        <f>$P167+IFERROR(VLOOKUP($Y167,TabFraisCopropriété,6,FALSE),0)</f>
        <v>0</v>
      </c>
    </row>
    <row r="168" spans="2:27" ht="18" customHeight="1" x14ac:dyDescent="0.3">
      <c r="B168" s="19">
        <v>83220</v>
      </c>
      <c r="C168" s="19"/>
      <c r="D168" s="19" t="s">
        <v>131</v>
      </c>
      <c r="E168" s="19"/>
      <c r="F168" s="19"/>
      <c r="G168" s="19"/>
      <c r="H168" s="19"/>
      <c r="I168" s="19"/>
      <c r="J168" s="19"/>
      <c r="K168" s="16"/>
      <c r="L168" s="131"/>
      <c r="M168" s="16"/>
      <c r="N168" s="131"/>
      <c r="O168" s="16"/>
      <c r="P168" s="79">
        <f>L168+N168</f>
        <v>0</v>
      </c>
      <c r="Q168" s="16"/>
      <c r="R168" s="87" t="str">
        <f>IF(OR($P$63=0,P168=0),"",P168/$P$63)</f>
        <v/>
      </c>
      <c r="S168" s="19"/>
      <c r="T168" s="133"/>
      <c r="U168" s="16"/>
      <c r="V168" s="132"/>
      <c r="Y168" s="327" t="str">
        <f>CONCATENATE(B168," - ",D168)</f>
        <v>83220 - Impôt foncier scolaire</v>
      </c>
      <c r="Z168" s="332">
        <f>IFERROR(VLOOKUP($Y168,TabFraisCopropriété,6,FALSE),0)</f>
        <v>0</v>
      </c>
      <c r="AA168" s="332">
        <f>$P168+IFERROR(VLOOKUP($Y168,TabFraisCopropriété,6,FALSE),0)</f>
        <v>0</v>
      </c>
    </row>
    <row r="169" spans="2:27" ht="18" customHeight="1" thickBot="1" x14ac:dyDescent="0.35">
      <c r="B169" s="74"/>
      <c r="C169" s="74" t="s">
        <v>132</v>
      </c>
      <c r="D169" s="19"/>
      <c r="E169" s="19"/>
      <c r="F169" s="19"/>
      <c r="G169" s="19"/>
      <c r="H169" s="19"/>
      <c r="I169" s="19"/>
      <c r="J169" s="19"/>
      <c r="K169" s="16"/>
      <c r="L169" s="88">
        <f>SUM(L167:L168)</f>
        <v>0</v>
      </c>
      <c r="M169" s="16"/>
      <c r="N169" s="88">
        <f>SUM(N167:N168)</f>
        <v>0</v>
      </c>
      <c r="O169" s="16"/>
      <c r="P169" s="88">
        <f>SUM(P167:P168)</f>
        <v>0</v>
      </c>
      <c r="Q169" s="16"/>
      <c r="R169" s="87" t="str">
        <f>IF(OR($P$63=0,P169=0),"",P169/$P$63)</f>
        <v/>
      </c>
      <c r="S169" s="19"/>
      <c r="T169" s="88">
        <f>SUM(T167:T168)</f>
        <v>0</v>
      </c>
      <c r="U169" s="16"/>
      <c r="V169" s="440"/>
      <c r="Z169" s="334">
        <f>SUM(Z167:Z168)</f>
        <v>0</v>
      </c>
      <c r="AA169" s="334">
        <f>SUM(AA167:AA168)</f>
        <v>0</v>
      </c>
    </row>
    <row r="170" spans="2:27" ht="18" customHeight="1" x14ac:dyDescent="0.3">
      <c r="B170" s="19"/>
      <c r="C170" s="19"/>
      <c r="D170" s="19"/>
      <c r="E170" s="19"/>
      <c r="F170" s="19"/>
      <c r="G170" s="19"/>
      <c r="H170" s="19"/>
      <c r="I170" s="19"/>
      <c r="J170" s="19"/>
      <c r="K170" s="16"/>
      <c r="L170" s="73"/>
      <c r="M170" s="16"/>
      <c r="N170" s="73"/>
      <c r="O170" s="16"/>
      <c r="P170" s="73"/>
      <c r="Q170" s="16"/>
      <c r="R170" s="87"/>
      <c r="S170" s="19"/>
      <c r="T170" s="73"/>
      <c r="U170" s="16"/>
      <c r="V170" s="437"/>
      <c r="Z170" s="330"/>
      <c r="AA170" s="330"/>
    </row>
    <row r="171" spans="2:27" ht="18" customHeight="1" x14ac:dyDescent="0.3">
      <c r="B171" s="19"/>
      <c r="C171" s="74" t="s">
        <v>366</v>
      </c>
      <c r="D171" s="19"/>
      <c r="E171" s="19"/>
      <c r="F171" s="19"/>
      <c r="G171" s="19"/>
      <c r="H171" s="19"/>
      <c r="I171" s="19"/>
      <c r="J171" s="19"/>
      <c r="K171" s="16"/>
      <c r="L171" s="82"/>
      <c r="M171" s="16"/>
      <c r="N171" s="82"/>
      <c r="O171" s="16"/>
      <c r="P171" s="82"/>
      <c r="Q171" s="16"/>
      <c r="R171" s="87"/>
      <c r="S171" s="19"/>
      <c r="T171" s="82"/>
      <c r="U171" s="16"/>
      <c r="V171" s="437"/>
      <c r="Z171" s="331"/>
      <c r="AA171" s="331"/>
    </row>
    <row r="172" spans="2:27" ht="18" customHeight="1" x14ac:dyDescent="0.3">
      <c r="B172" s="19">
        <v>83310</v>
      </c>
      <c r="C172" s="19"/>
      <c r="D172" s="19" t="s">
        <v>491</v>
      </c>
      <c r="E172" s="19"/>
      <c r="F172" s="19"/>
      <c r="G172" s="19"/>
      <c r="H172" s="19"/>
      <c r="I172" s="19"/>
      <c r="J172" s="19"/>
      <c r="K172" s="16"/>
      <c r="L172" s="131"/>
      <c r="M172" s="16"/>
      <c r="N172" s="131"/>
      <c r="O172" s="16"/>
      <c r="P172" s="79">
        <f>L172+N172</f>
        <v>0</v>
      </c>
      <c r="Q172" s="16"/>
      <c r="R172" s="87" t="str">
        <f>IF(OR($P$63=0,P172=0),"",P172/$P$63)</f>
        <v/>
      </c>
      <c r="S172" s="19"/>
      <c r="T172" s="133"/>
      <c r="U172" s="16"/>
      <c r="V172" s="132"/>
      <c r="Y172" s="327" t="str">
        <f>CONCATENATE(B172," - ",D172)</f>
        <v>83310 - Primes d’assurance</v>
      </c>
      <c r="Z172" s="332">
        <f>IFERROR(VLOOKUP($Y172,TabFraisCopropriété,6,FALSE),0)</f>
        <v>0</v>
      </c>
      <c r="AA172" s="332">
        <f>$P172+IFERROR(VLOOKUP($Y172,TabFraisCopropriété,6,FALSE),0)</f>
        <v>0</v>
      </c>
    </row>
    <row r="173" spans="2:27" ht="18" customHeight="1" x14ac:dyDescent="0.3">
      <c r="B173" s="168">
        <v>83330</v>
      </c>
      <c r="C173" s="168"/>
      <c r="D173" s="168" t="s">
        <v>492</v>
      </c>
      <c r="E173" s="168"/>
      <c r="F173" s="168"/>
      <c r="G173" s="168"/>
      <c r="H173" s="168"/>
      <c r="I173" s="168"/>
      <c r="J173" s="168"/>
      <c r="K173" s="246"/>
      <c r="L173" s="131"/>
      <c r="M173" s="246"/>
      <c r="N173" s="131"/>
      <c r="O173" s="246"/>
      <c r="P173" s="79">
        <f>L173+N173</f>
        <v>0</v>
      </c>
      <c r="Q173" s="246"/>
      <c r="R173" s="87"/>
      <c r="S173" s="168"/>
      <c r="T173" s="245"/>
      <c r="U173" s="246"/>
      <c r="V173" s="247"/>
      <c r="W173" s="441"/>
      <c r="X173" s="248"/>
      <c r="Z173" s="381"/>
      <c r="AA173" s="381"/>
    </row>
    <row r="174" spans="2:27" ht="18" customHeight="1" x14ac:dyDescent="0.3">
      <c r="B174" s="19">
        <v>83690</v>
      </c>
      <c r="C174" s="98"/>
      <c r="D174" s="19" t="s">
        <v>154</v>
      </c>
      <c r="E174" s="98"/>
      <c r="F174" s="98"/>
      <c r="G174" s="98"/>
      <c r="H174" s="98"/>
      <c r="I174" s="98"/>
      <c r="J174" s="98"/>
      <c r="K174" s="99"/>
      <c r="L174" s="131"/>
      <c r="M174" s="99"/>
      <c r="N174" s="131"/>
      <c r="O174" s="99"/>
      <c r="P174" s="79">
        <f>L174+N174</f>
        <v>0</v>
      </c>
      <c r="Q174" s="99"/>
      <c r="R174" s="87" t="str">
        <f>IF(OR($P$63=0,P174=0),"",P174/$P$63)</f>
        <v/>
      </c>
      <c r="S174" s="98"/>
      <c r="T174" s="134"/>
      <c r="U174" s="99"/>
      <c r="V174" s="132"/>
      <c r="Y174" s="327" t="str">
        <f>CONCATENATE(B174," - ",D174)</f>
        <v>83690 - Rentes emphytéotiques</v>
      </c>
      <c r="Z174" s="332">
        <f>IFERROR(VLOOKUP($Y174,TabFraisCopropriété,6,FALSE),0)</f>
        <v>0</v>
      </c>
      <c r="AA174" s="332">
        <f>$P174+IFERROR(VLOOKUP($Y174,TabFraisCopropriété,6,FALSE),0)</f>
        <v>0</v>
      </c>
    </row>
    <row r="175" spans="2:27" ht="18" customHeight="1" thickBot="1" x14ac:dyDescent="0.35">
      <c r="B175" s="74"/>
      <c r="C175" s="74" t="s">
        <v>380</v>
      </c>
      <c r="D175" s="19"/>
      <c r="E175" s="19"/>
      <c r="F175" s="19"/>
      <c r="G175" s="19"/>
      <c r="H175" s="19"/>
      <c r="I175" s="19"/>
      <c r="J175" s="19"/>
      <c r="K175" s="16"/>
      <c r="L175" s="88">
        <f>SUM(L172:L174)</f>
        <v>0</v>
      </c>
      <c r="M175" s="16"/>
      <c r="N175" s="88">
        <f>SUM(N172:N174)</f>
        <v>0</v>
      </c>
      <c r="O175" s="16"/>
      <c r="P175" s="88">
        <f>SUM(P172:P174)</f>
        <v>0</v>
      </c>
      <c r="Q175" s="16"/>
      <c r="R175" s="87" t="str">
        <f>IF(OR($P$63=0,P175=0),"",P175/$P$63)</f>
        <v/>
      </c>
      <c r="S175" s="19"/>
      <c r="T175" s="88">
        <f>SUM(T172:T174)</f>
        <v>0</v>
      </c>
      <c r="U175" s="16"/>
      <c r="V175" s="440"/>
      <c r="Y175" s="333" t="str">
        <f>CONCATENATE(B175," - ",D175)</f>
        <v xml:space="preserve"> - </v>
      </c>
      <c r="Z175" s="334">
        <f>SUM(Z172:Z174)</f>
        <v>0</v>
      </c>
      <c r="AA175" s="334">
        <f>SUM(AA172:AA174)</f>
        <v>0</v>
      </c>
    </row>
    <row r="176" spans="2:27" ht="5.25" customHeight="1" x14ac:dyDescent="0.3">
      <c r="B176" s="19"/>
      <c r="C176" s="19"/>
      <c r="D176" s="19"/>
      <c r="E176" s="19"/>
      <c r="F176" s="19"/>
      <c r="G176" s="19"/>
      <c r="H176" s="19"/>
      <c r="I176" s="19"/>
      <c r="J176" s="19"/>
      <c r="K176" s="16"/>
      <c r="L176" s="82"/>
      <c r="M176" s="16"/>
      <c r="N176" s="82"/>
      <c r="O176" s="16"/>
      <c r="P176" s="82"/>
      <c r="Q176" s="16"/>
      <c r="R176" s="87" t="str">
        <f>IF(OR($P$63=0,P176=0),"",P176/$P$63)</f>
        <v/>
      </c>
      <c r="S176" s="19"/>
      <c r="T176" s="82"/>
      <c r="U176" s="16"/>
      <c r="V176" s="437"/>
      <c r="Z176" s="331"/>
      <c r="AA176" s="331"/>
    </row>
    <row r="177" spans="2:27" ht="12" customHeight="1" x14ac:dyDescent="0.3">
      <c r="B177" s="19"/>
      <c r="C177" s="19"/>
      <c r="D177" s="19"/>
      <c r="E177" s="19"/>
      <c r="F177" s="19"/>
      <c r="G177" s="19"/>
      <c r="H177" s="19"/>
      <c r="I177" s="19"/>
      <c r="J177" s="19"/>
      <c r="K177" s="16"/>
      <c r="L177" s="82"/>
      <c r="M177" s="16"/>
      <c r="N177" s="82"/>
      <c r="O177" s="16"/>
      <c r="P177" s="82"/>
      <c r="Q177" s="16"/>
      <c r="R177" s="87"/>
      <c r="S177" s="19"/>
      <c r="T177" s="82"/>
      <c r="U177" s="16"/>
      <c r="V177" s="443"/>
      <c r="Z177" s="331"/>
      <c r="AA177" s="331"/>
    </row>
    <row r="178" spans="2:27" ht="15.75" customHeight="1" thickBot="1" x14ac:dyDescent="0.35">
      <c r="B178" s="74">
        <v>83000</v>
      </c>
      <c r="C178" s="74" t="s">
        <v>379</v>
      </c>
      <c r="D178" s="19"/>
      <c r="E178" s="19"/>
      <c r="F178" s="19"/>
      <c r="G178" s="19"/>
      <c r="H178" s="19"/>
      <c r="I178" s="19"/>
      <c r="J178" s="19"/>
      <c r="K178" s="16"/>
      <c r="L178" s="100">
        <f>L175+L169+L164</f>
        <v>0</v>
      </c>
      <c r="M178" s="16"/>
      <c r="N178" s="100">
        <f>N175+N169+N164</f>
        <v>0</v>
      </c>
      <c r="O178" s="16"/>
      <c r="P178" s="100">
        <f>P175+P169+P164</f>
        <v>0</v>
      </c>
      <c r="Q178" s="16"/>
      <c r="R178" s="87" t="str">
        <f>IF(OR($P$63=0,P178=0),"",P178/$P$63)</f>
        <v/>
      </c>
      <c r="S178" s="19"/>
      <c r="T178" s="100">
        <f>T175+T169+T164</f>
        <v>0</v>
      </c>
      <c r="U178" s="16"/>
      <c r="V178" s="448"/>
      <c r="Z178" s="342">
        <f>Z175+Z169+Z164</f>
        <v>0</v>
      </c>
      <c r="AA178" s="342">
        <f>AA175+AA169+AA164</f>
        <v>0</v>
      </c>
    </row>
    <row r="179" spans="2:27" ht="5.25" customHeight="1" x14ac:dyDescent="0.3">
      <c r="B179" s="74"/>
      <c r="C179" s="19"/>
      <c r="D179" s="19"/>
      <c r="E179" s="19"/>
      <c r="F179" s="19"/>
      <c r="G179" s="19"/>
      <c r="H179" s="19"/>
      <c r="I179" s="19"/>
      <c r="J179" s="19"/>
      <c r="K179" s="16"/>
      <c r="L179" s="72"/>
      <c r="M179" s="16"/>
      <c r="N179" s="72"/>
      <c r="O179" s="16"/>
      <c r="P179" s="72"/>
      <c r="Q179" s="16"/>
      <c r="R179" s="87" t="str">
        <f>IF(OR($P$63=0,P179=0),"",P179/$P$63)</f>
        <v/>
      </c>
      <c r="S179" s="19"/>
      <c r="T179" s="72"/>
      <c r="U179" s="16"/>
      <c r="V179" s="55"/>
      <c r="Z179" s="329"/>
      <c r="AA179" s="329"/>
    </row>
    <row r="180" spans="2:27" ht="12" customHeight="1" x14ac:dyDescent="0.3">
      <c r="B180" s="74"/>
      <c r="C180" s="19"/>
      <c r="D180" s="19"/>
      <c r="E180" s="19"/>
      <c r="F180" s="19"/>
      <c r="G180" s="19"/>
      <c r="H180" s="19"/>
      <c r="I180" s="19"/>
      <c r="J180" s="19"/>
      <c r="K180" s="16"/>
      <c r="L180" s="73"/>
      <c r="M180" s="16"/>
      <c r="N180" s="73"/>
      <c r="O180" s="16"/>
      <c r="P180" s="73"/>
      <c r="Q180" s="16"/>
      <c r="R180" s="87"/>
      <c r="S180" s="19"/>
      <c r="T180" s="73"/>
      <c r="U180" s="16"/>
      <c r="V180" s="437"/>
      <c r="Z180" s="330"/>
      <c r="AA180" s="330"/>
    </row>
    <row r="181" spans="2:27" ht="12" hidden="1" customHeight="1" x14ac:dyDescent="0.3">
      <c r="B181" s="74"/>
      <c r="C181" s="74"/>
      <c r="D181" s="74"/>
      <c r="E181" s="74"/>
      <c r="F181" s="74"/>
      <c r="G181" s="74"/>
      <c r="H181" s="74"/>
      <c r="I181" s="74"/>
      <c r="J181" s="74"/>
      <c r="K181" s="16"/>
      <c r="L181" s="74"/>
      <c r="M181" s="16"/>
      <c r="N181" s="74"/>
      <c r="O181" s="16"/>
      <c r="P181" s="74"/>
      <c r="Q181" s="16"/>
      <c r="R181" s="74"/>
      <c r="S181" s="74"/>
      <c r="T181" s="74"/>
      <c r="U181" s="16"/>
      <c r="V181" s="437"/>
    </row>
    <row r="182" spans="2:27" ht="25.5" hidden="1" customHeight="1" x14ac:dyDescent="0.3">
      <c r="B182" s="56"/>
      <c r="C182" s="101" t="s">
        <v>14</v>
      </c>
      <c r="D182" s="57"/>
      <c r="E182" s="693" t="str">
        <f>IF(NomORG="","",NomORG)</f>
        <v/>
      </c>
      <c r="F182" s="694"/>
      <c r="G182" s="694"/>
      <c r="H182" s="694"/>
      <c r="I182" s="694"/>
      <c r="J182" s="694"/>
      <c r="K182" s="695"/>
      <c r="L182" s="694"/>
      <c r="M182" s="695"/>
      <c r="N182" s="694"/>
      <c r="O182" s="695"/>
      <c r="P182" s="696"/>
      <c r="Q182" s="16"/>
      <c r="R182" s="92"/>
      <c r="S182" s="59"/>
      <c r="T182" s="60" t="e">
        <f>Version</f>
        <v>#REF!</v>
      </c>
      <c r="U182" s="16"/>
      <c r="V182" s="437"/>
    </row>
    <row r="183" spans="2:27" ht="25.5" hidden="1" customHeight="1" x14ac:dyDescent="0.3">
      <c r="B183" s="61"/>
      <c r="C183" s="102" t="s">
        <v>15</v>
      </c>
      <c r="D183" s="61"/>
      <c r="E183" s="689" t="str">
        <f>IF(NomProjet="","",NomProjet)</f>
        <v/>
      </c>
      <c r="F183" s="697"/>
      <c r="G183" s="697"/>
      <c r="H183" s="697"/>
      <c r="I183" s="697"/>
      <c r="J183" s="691"/>
      <c r="K183" s="16"/>
      <c r="L183" s="63" t="s">
        <v>135</v>
      </c>
      <c r="M183" s="16"/>
      <c r="N183" s="689" t="str">
        <f>IF(NoProjet="","",NoProjet)</f>
        <v/>
      </c>
      <c r="O183" s="690"/>
      <c r="P183" s="691"/>
      <c r="Q183" s="16"/>
      <c r="R183" s="93"/>
      <c r="S183" s="65"/>
      <c r="T183" s="66"/>
      <c r="U183" s="16"/>
      <c r="V183" s="437"/>
    </row>
    <row r="184" spans="2:27" ht="5.25" hidden="1" customHeight="1" x14ac:dyDescent="0.3">
      <c r="B184" s="16"/>
      <c r="C184" s="16"/>
      <c r="D184" s="94"/>
      <c r="E184" s="67"/>
      <c r="F184" s="68"/>
      <c r="G184" s="19"/>
      <c r="H184" s="19"/>
      <c r="I184" s="19"/>
      <c r="J184" s="19"/>
      <c r="K184" s="16"/>
      <c r="L184" s="67"/>
      <c r="M184" s="16"/>
      <c r="N184" s="67"/>
      <c r="O184" s="16"/>
      <c r="P184" s="69"/>
      <c r="Q184" s="16"/>
      <c r="R184" s="16"/>
      <c r="S184" s="16"/>
      <c r="T184" s="95"/>
      <c r="U184" s="16"/>
      <c r="V184" s="437"/>
    </row>
    <row r="185" spans="2:27" ht="1.5" hidden="1" customHeight="1" x14ac:dyDescent="0.3">
      <c r="B185" s="16"/>
      <c r="C185" s="16"/>
      <c r="D185" s="16"/>
      <c r="E185" s="16"/>
      <c r="F185" s="16"/>
      <c r="G185" s="16"/>
      <c r="H185" s="16"/>
      <c r="I185" s="16"/>
      <c r="J185" s="16"/>
      <c r="K185" s="16"/>
      <c r="L185" s="16"/>
      <c r="M185" s="16"/>
      <c r="N185" s="16"/>
      <c r="O185" s="16"/>
      <c r="P185" s="84"/>
      <c r="Q185" s="16"/>
      <c r="R185" s="16"/>
      <c r="S185" s="16"/>
      <c r="T185" s="84"/>
      <c r="U185" s="16"/>
      <c r="V185" s="437"/>
    </row>
    <row r="186" spans="2:27" ht="12" customHeight="1" x14ac:dyDescent="0.3">
      <c r="B186" s="698"/>
      <c r="C186" s="592"/>
      <c r="D186" s="592"/>
      <c r="E186" s="592"/>
      <c r="F186" s="592"/>
      <c r="G186" s="592"/>
      <c r="H186" s="592"/>
      <c r="I186" s="592"/>
      <c r="J186" s="592"/>
      <c r="K186" s="699"/>
      <c r="L186" s="592"/>
      <c r="M186" s="699"/>
      <c r="N186" s="592"/>
      <c r="O186" s="699"/>
      <c r="P186" s="592"/>
      <c r="Q186" s="699"/>
      <c r="R186" s="592"/>
      <c r="S186" s="592"/>
      <c r="T186" s="593"/>
      <c r="U186" s="16"/>
      <c r="V186" s="437"/>
    </row>
    <row r="187" spans="2:27" ht="19.5" customHeight="1" x14ac:dyDescent="0.3">
      <c r="B187" s="103"/>
      <c r="C187" s="700" t="str">
        <f>"PRÉVISIONS BUDGÉTAIRES "&amp;AnFinProjet</f>
        <v>PRÉVISIONS BUDGÉTAIRES 2026</v>
      </c>
      <c r="D187" s="592"/>
      <c r="E187" s="592"/>
      <c r="F187" s="592"/>
      <c r="G187" s="592"/>
      <c r="H187" s="592"/>
      <c r="I187" s="592"/>
      <c r="J187" s="592"/>
      <c r="K187" s="699"/>
      <c r="L187" s="592"/>
      <c r="M187" s="699"/>
      <c r="N187" s="592"/>
      <c r="O187" s="699"/>
      <c r="P187" s="592"/>
      <c r="Q187" s="699"/>
      <c r="R187" s="592"/>
      <c r="S187" s="592"/>
      <c r="T187" s="593"/>
      <c r="U187" s="16"/>
      <c r="V187" s="437"/>
    </row>
    <row r="188" spans="2:27" ht="19.5" customHeight="1" x14ac:dyDescent="0.3">
      <c r="B188" s="71"/>
      <c r="C188" s="701" t="s">
        <v>136</v>
      </c>
      <c r="D188" s="592"/>
      <c r="E188" s="592"/>
      <c r="F188" s="592"/>
      <c r="G188" s="592"/>
      <c r="H188" s="592"/>
      <c r="I188" s="592"/>
      <c r="J188" s="592"/>
      <c r="K188" s="699"/>
      <c r="L188" s="592"/>
      <c r="M188" s="699"/>
      <c r="N188" s="592"/>
      <c r="O188" s="699"/>
      <c r="P188" s="592"/>
      <c r="Q188" s="699"/>
      <c r="R188" s="592"/>
      <c r="S188" s="592"/>
      <c r="T188" s="593"/>
      <c r="U188" s="16"/>
      <c r="V188" s="437"/>
    </row>
    <row r="189" spans="2:27" ht="12" customHeight="1" x14ac:dyDescent="0.3">
      <c r="B189" s="71"/>
      <c r="C189" s="71"/>
      <c r="D189" s="71"/>
      <c r="E189" s="71"/>
      <c r="F189" s="71"/>
      <c r="G189" s="71"/>
      <c r="H189" s="71"/>
      <c r="I189" s="71"/>
      <c r="J189" s="71"/>
      <c r="K189" s="16"/>
      <c r="L189" s="71"/>
      <c r="M189" s="16"/>
      <c r="N189" s="71"/>
      <c r="O189" s="16"/>
      <c r="P189" s="71"/>
      <c r="Q189" s="16"/>
      <c r="R189" s="71"/>
      <c r="S189" s="71"/>
      <c r="T189" s="71"/>
      <c r="U189" s="16"/>
      <c r="V189" s="437"/>
    </row>
    <row r="190" spans="2:27" ht="35.700000000000003" customHeight="1" thickBot="1" x14ac:dyDescent="0.35">
      <c r="B190" s="71"/>
      <c r="C190" s="71"/>
      <c r="D190" s="71"/>
      <c r="E190" s="71"/>
      <c r="F190" s="71"/>
      <c r="G190" s="71"/>
      <c r="H190" s="71"/>
      <c r="I190" s="71"/>
      <c r="J190" s="71"/>
      <c r="K190" s="16"/>
      <c r="L190" s="702" t="str">
        <f>CONCATENATE("Prévisions ", AnFinProjet)</f>
        <v>Prévisions 2026</v>
      </c>
      <c r="M190" s="703"/>
      <c r="N190" s="704"/>
      <c r="O190" s="705"/>
      <c r="P190" s="704"/>
      <c r="Q190" s="705"/>
      <c r="R190" s="706"/>
      <c r="S190" s="19"/>
      <c r="T190" s="285" t="s">
        <v>353</v>
      </c>
      <c r="U190" s="16"/>
      <c r="V190" s="439" t="s">
        <v>434</v>
      </c>
      <c r="Z190" s="721" t="s">
        <v>431</v>
      </c>
      <c r="AA190" s="328" t="str">
        <f>CONCATENATE("Prévisions mix", AnFinProjet)</f>
        <v>Prévisions mix2026</v>
      </c>
    </row>
    <row r="191" spans="2:27" ht="18" customHeight="1" x14ac:dyDescent="0.3">
      <c r="B191" s="71"/>
      <c r="C191" s="71"/>
      <c r="D191" s="71"/>
      <c r="E191" s="71"/>
      <c r="F191" s="71"/>
      <c r="G191" s="71"/>
      <c r="H191" s="71"/>
      <c r="I191" s="71"/>
      <c r="J191" s="71"/>
      <c r="K191" s="250"/>
      <c r="L191" s="707" t="s">
        <v>47</v>
      </c>
      <c r="M191" s="387"/>
      <c r="N191" s="709" t="s">
        <v>48</v>
      </c>
      <c r="O191" s="284"/>
      <c r="P191" s="707" t="s">
        <v>32</v>
      </c>
      <c r="Q191" s="387"/>
      <c r="R191" s="710" t="s">
        <v>81</v>
      </c>
      <c r="S191" s="711" t="s">
        <v>352</v>
      </c>
      <c r="T191" s="711"/>
      <c r="U191" s="711"/>
      <c r="V191" s="437"/>
      <c r="Z191" s="721"/>
      <c r="AA191" s="723" t="s">
        <v>32</v>
      </c>
    </row>
    <row r="192" spans="2:27" ht="18" customHeight="1" x14ac:dyDescent="0.3">
      <c r="B192" s="71"/>
      <c r="C192" s="19"/>
      <c r="D192" s="19"/>
      <c r="E192" s="19"/>
      <c r="F192" s="19"/>
      <c r="G192" s="19"/>
      <c r="H192" s="19"/>
      <c r="I192" s="19"/>
      <c r="J192" s="19"/>
      <c r="K192" s="286"/>
      <c r="L192" s="708"/>
      <c r="M192" s="286"/>
      <c r="N192" s="708"/>
      <c r="O192" s="286"/>
      <c r="P192" s="708"/>
      <c r="Q192" s="286"/>
      <c r="R192" s="708"/>
      <c r="S192" s="284"/>
      <c r="T192" s="288">
        <f>IF(ISBLANK(DateFinExo),"",IF(MONTH(DateFinExo)=12,(YEAR(DateFinExo-366)),(YEAR(DateFinExo-732))&amp;"-"&amp;(YEAR(DateFinExo-366))))</f>
        <v>2025</v>
      </c>
      <c r="U192" s="286"/>
      <c r="V192" s="437"/>
      <c r="Z192" s="722"/>
      <c r="AA192" s="724"/>
    </row>
    <row r="193" spans="2:27" ht="7.5" customHeight="1" x14ac:dyDescent="0.3">
      <c r="B193" s="71"/>
      <c r="C193" s="19"/>
      <c r="D193" s="19"/>
      <c r="E193" s="19"/>
      <c r="F193" s="19"/>
      <c r="G193" s="19"/>
      <c r="H193" s="19"/>
      <c r="I193" s="19"/>
      <c r="J193" s="19"/>
      <c r="K193" s="16"/>
      <c r="L193" s="82"/>
      <c r="M193" s="16"/>
      <c r="N193" s="82"/>
      <c r="O193" s="16"/>
      <c r="P193" s="82"/>
      <c r="Q193" s="16"/>
      <c r="R193" s="71"/>
      <c r="S193" s="19"/>
      <c r="T193" s="82"/>
      <c r="U193" s="16"/>
      <c r="V193" s="437"/>
      <c r="Z193" s="331"/>
      <c r="AA193" s="331"/>
    </row>
    <row r="194" spans="2:27" ht="15.75" customHeight="1" x14ac:dyDescent="0.3">
      <c r="B194" s="74"/>
      <c r="C194" s="74" t="s">
        <v>137</v>
      </c>
      <c r="D194" s="19"/>
      <c r="E194" s="19"/>
      <c r="F194" s="19"/>
      <c r="G194" s="19"/>
      <c r="H194" s="19"/>
      <c r="I194" s="19"/>
      <c r="J194" s="19"/>
      <c r="K194" s="16"/>
      <c r="L194" s="73"/>
      <c r="M194" s="16"/>
      <c r="N194" s="73"/>
      <c r="O194" s="16"/>
      <c r="P194" s="73"/>
      <c r="Q194" s="16"/>
      <c r="R194" s="87"/>
      <c r="S194" s="19"/>
      <c r="T194" s="73"/>
      <c r="U194" s="16"/>
      <c r="V194" s="437"/>
      <c r="Z194" s="330"/>
      <c r="AA194" s="330"/>
    </row>
    <row r="195" spans="2:27" ht="12" customHeight="1" x14ac:dyDescent="0.3">
      <c r="B195" s="74"/>
      <c r="C195" s="74"/>
      <c r="D195" s="74"/>
      <c r="E195" s="74"/>
      <c r="F195" s="74"/>
      <c r="G195" s="74"/>
      <c r="H195" s="74"/>
      <c r="I195" s="74"/>
      <c r="J195" s="74"/>
      <c r="K195" s="74"/>
      <c r="L195" s="74"/>
      <c r="M195" s="74"/>
      <c r="N195" s="74"/>
      <c r="O195" s="74"/>
      <c r="P195" s="74"/>
      <c r="Q195" s="74"/>
      <c r="R195" s="74"/>
      <c r="S195" s="74"/>
      <c r="T195" s="74"/>
      <c r="U195" s="74"/>
      <c r="V195" s="444"/>
      <c r="Z195" s="341"/>
      <c r="AA195" s="341"/>
    </row>
    <row r="196" spans="2:27" ht="18" customHeight="1" x14ac:dyDescent="0.3">
      <c r="B196" s="19">
        <v>87110</v>
      </c>
      <c r="C196" s="19"/>
      <c r="D196" s="19" t="s">
        <v>493</v>
      </c>
      <c r="E196" s="19"/>
      <c r="F196" s="19"/>
      <c r="G196" s="19"/>
      <c r="H196" s="19"/>
      <c r="I196" s="19"/>
      <c r="J196" s="19"/>
      <c r="K196" s="16"/>
      <c r="L196" s="89"/>
      <c r="M196" s="16"/>
      <c r="N196" s="131"/>
      <c r="O196" s="16"/>
      <c r="P196" s="79">
        <f>N196</f>
        <v>0</v>
      </c>
      <c r="Q196" s="16"/>
      <c r="R196" s="87" t="str">
        <f t="shared" ref="R196:R198" si="13">IF(OR($P$63=0,P196=0),"",P196/$P$63)</f>
        <v/>
      </c>
      <c r="S196" s="19"/>
      <c r="T196" s="131"/>
      <c r="U196" s="16"/>
      <c r="V196" s="132"/>
      <c r="Y196" s="327" t="str">
        <f>CONCATENATE(B196," - ",D196)</f>
        <v>87110 - Soutien à la clientèle – Salaires et avantages sociaux</v>
      </c>
      <c r="Z196" s="332">
        <f t="shared" ref="Z196:Z198" si="14">IFERROR(VLOOKUP($Y196,TabFraisCopropriété,6,FALSE),0)</f>
        <v>0</v>
      </c>
      <c r="AA196" s="332">
        <f>$P196+IFERROR(VLOOKUP($Y196,TabFraisCopropriété,6,FALSE),0)</f>
        <v>0</v>
      </c>
    </row>
    <row r="197" spans="2:27" ht="18" customHeight="1" x14ac:dyDescent="0.3">
      <c r="B197" s="19">
        <v>87120</v>
      </c>
      <c r="C197" s="19"/>
      <c r="D197" s="19" t="s">
        <v>494</v>
      </c>
      <c r="E197" s="19"/>
      <c r="F197" s="19"/>
      <c r="G197" s="19"/>
      <c r="H197" s="19"/>
      <c r="I197" s="19"/>
      <c r="J197" s="19"/>
      <c r="K197" s="16"/>
      <c r="L197" s="89"/>
      <c r="M197" s="16"/>
      <c r="N197" s="131"/>
      <c r="O197" s="16"/>
      <c r="P197" s="79">
        <f>N197</f>
        <v>0</v>
      </c>
      <c r="Q197" s="16"/>
      <c r="R197" s="87" t="str">
        <f t="shared" si="13"/>
        <v/>
      </c>
      <c r="S197" s="19"/>
      <c r="T197" s="131"/>
      <c r="U197" s="16"/>
      <c r="V197" s="132"/>
      <c r="Y197" s="327" t="str">
        <f>CONCATENATE(B197," - ",D197)</f>
        <v>87120 - Services professionnels et communautaires</v>
      </c>
      <c r="Z197" s="332">
        <f t="shared" si="14"/>
        <v>0</v>
      </c>
      <c r="AA197" s="332">
        <f t="shared" ref="AA197:AA198" si="15">$P197+IFERROR(VLOOKUP($Y197,TabFraisCopropriété,6,FALSE),0)</f>
        <v>0</v>
      </c>
    </row>
    <row r="198" spans="2:27" ht="18" customHeight="1" x14ac:dyDescent="0.3">
      <c r="B198" s="19">
        <v>87130</v>
      </c>
      <c r="C198" s="19"/>
      <c r="D198" s="19" t="s">
        <v>495</v>
      </c>
      <c r="E198" s="19"/>
      <c r="F198" s="19"/>
      <c r="G198" s="19"/>
      <c r="H198" s="19"/>
      <c r="I198" s="19"/>
      <c r="J198" s="19"/>
      <c r="K198" s="16"/>
      <c r="L198" s="89"/>
      <c r="M198" s="16"/>
      <c r="N198" s="131"/>
      <c r="O198" s="16"/>
      <c r="P198" s="79">
        <f>N198</f>
        <v>0</v>
      </c>
      <c r="Q198" s="16"/>
      <c r="R198" s="87" t="str">
        <f t="shared" si="13"/>
        <v/>
      </c>
      <c r="S198" s="19"/>
      <c r="T198" s="131"/>
      <c r="U198" s="16"/>
      <c r="V198" s="132"/>
      <c r="Y198" s="327" t="str">
        <f>CONCATENATE(B198," - ",D198)</f>
        <v>87130 - Services de soutien à la clientèle</v>
      </c>
      <c r="Z198" s="332">
        <f t="shared" si="14"/>
        <v>0</v>
      </c>
      <c r="AA198" s="332">
        <f t="shared" si="15"/>
        <v>0</v>
      </c>
    </row>
    <row r="199" spans="2:27" ht="18" customHeight="1" thickBot="1" x14ac:dyDescent="0.35">
      <c r="B199" s="74">
        <v>87000</v>
      </c>
      <c r="C199" s="74" t="s">
        <v>144</v>
      </c>
      <c r="D199" s="19"/>
      <c r="E199" s="19"/>
      <c r="F199" s="19"/>
      <c r="G199" s="19"/>
      <c r="H199" s="19"/>
      <c r="I199" s="19"/>
      <c r="J199" s="19"/>
      <c r="K199" s="16"/>
      <c r="L199" s="89"/>
      <c r="M199" s="16"/>
      <c r="N199" s="100">
        <f>SUM(N196:N198)</f>
        <v>0</v>
      </c>
      <c r="O199" s="16"/>
      <c r="P199" s="100">
        <f>SUM(P196:P198)</f>
        <v>0</v>
      </c>
      <c r="Q199" s="16"/>
      <c r="R199" s="87" t="str">
        <f>IF(OR($P$63=0,P199=0),"",P199/$P$63)</f>
        <v/>
      </c>
      <c r="S199" s="19"/>
      <c r="T199" s="100">
        <f>SUM(T196:T198)</f>
        <v>0</v>
      </c>
      <c r="U199" s="16"/>
      <c r="V199" s="440"/>
      <c r="Y199" s="327" t="str">
        <f>CONCATENATE(B199," - ",D199)</f>
        <v xml:space="preserve">87000 - </v>
      </c>
      <c r="Z199" s="342">
        <f>SUM(Z196:Z198)</f>
        <v>0</v>
      </c>
      <c r="AA199" s="342">
        <f>SUM(AA196:AA198)</f>
        <v>0</v>
      </c>
    </row>
    <row r="200" spans="2:27" ht="9" customHeight="1" x14ac:dyDescent="0.3">
      <c r="B200" s="74"/>
      <c r="C200" s="19"/>
      <c r="D200" s="19"/>
      <c r="E200" s="19"/>
      <c r="F200" s="19"/>
      <c r="G200" s="19"/>
      <c r="H200" s="19"/>
      <c r="I200" s="19"/>
      <c r="J200" s="19"/>
      <c r="K200" s="16"/>
      <c r="L200" s="89"/>
      <c r="M200" s="16"/>
      <c r="N200" s="73"/>
      <c r="O200" s="16"/>
      <c r="P200" s="73"/>
      <c r="Q200" s="16"/>
      <c r="R200" s="87"/>
      <c r="S200" s="19"/>
      <c r="T200" s="73"/>
      <c r="U200" s="16"/>
      <c r="V200" s="437"/>
      <c r="Z200" s="330"/>
      <c r="AA200" s="330"/>
    </row>
    <row r="201" spans="2:27" ht="5.25" customHeight="1" x14ac:dyDescent="0.3">
      <c r="B201" s="74"/>
      <c r="C201" s="19"/>
      <c r="D201" s="19"/>
      <c r="E201" s="19"/>
      <c r="F201" s="19"/>
      <c r="G201" s="19"/>
      <c r="H201" s="19"/>
      <c r="I201" s="19"/>
      <c r="J201" s="19"/>
      <c r="K201" s="16"/>
      <c r="L201" s="89"/>
      <c r="M201" s="16"/>
      <c r="N201" s="73"/>
      <c r="O201" s="16"/>
      <c r="P201" s="73"/>
      <c r="Q201" s="16"/>
      <c r="R201" s="87"/>
      <c r="S201" s="19"/>
      <c r="T201" s="73"/>
      <c r="U201" s="16"/>
      <c r="V201" s="437"/>
      <c r="Z201" s="330"/>
      <c r="AA201" s="330"/>
    </row>
    <row r="202" spans="2:27" ht="16.95" customHeight="1" x14ac:dyDescent="0.3">
      <c r="B202" s="74"/>
      <c r="C202" s="74" t="s">
        <v>145</v>
      </c>
      <c r="D202" s="19"/>
      <c r="E202" s="19"/>
      <c r="F202" s="19"/>
      <c r="G202" s="19"/>
      <c r="H202" s="19"/>
      <c r="I202" s="19"/>
      <c r="J202" s="19"/>
      <c r="K202" s="16"/>
      <c r="L202" s="89"/>
      <c r="M202" s="16"/>
      <c r="N202" s="82"/>
      <c r="O202" s="16"/>
      <c r="P202" s="82"/>
      <c r="Q202" s="16"/>
      <c r="R202" s="87"/>
      <c r="S202" s="19"/>
      <c r="T202" s="82"/>
      <c r="U202" s="16"/>
      <c r="V202" s="437"/>
      <c r="Z202" s="331"/>
      <c r="AA202" s="331"/>
    </row>
    <row r="203" spans="2:27" ht="18" customHeight="1" x14ac:dyDescent="0.3">
      <c r="B203" s="74"/>
      <c r="C203" s="74" t="s">
        <v>146</v>
      </c>
      <c r="D203" s="19"/>
      <c r="E203" s="19"/>
      <c r="F203" s="19"/>
      <c r="G203" s="19"/>
      <c r="H203" s="19"/>
      <c r="I203" s="19"/>
      <c r="J203" s="19"/>
      <c r="K203" s="16"/>
      <c r="L203" s="82"/>
      <c r="M203" s="16"/>
      <c r="N203" s="82"/>
      <c r="O203" s="16"/>
      <c r="P203" s="82"/>
      <c r="Q203" s="16"/>
      <c r="R203" s="87"/>
      <c r="S203" s="19"/>
      <c r="T203" s="82"/>
      <c r="U203" s="16"/>
      <c r="V203" s="437"/>
      <c r="Z203" s="331"/>
      <c r="AA203" s="331"/>
    </row>
    <row r="204" spans="2:27" ht="18" customHeight="1" x14ac:dyDescent="0.3">
      <c r="B204" s="19">
        <v>85120</v>
      </c>
      <c r="C204" s="19"/>
      <c r="D204" s="19" t="s">
        <v>496</v>
      </c>
      <c r="E204" s="19"/>
      <c r="F204" s="19"/>
      <c r="G204" s="19"/>
      <c r="H204" s="19"/>
      <c r="I204" s="19"/>
      <c r="J204" s="19"/>
      <c r="K204" s="16"/>
      <c r="L204" s="131"/>
      <c r="M204" s="16"/>
      <c r="N204" s="131"/>
      <c r="O204" s="16"/>
      <c r="P204" s="79">
        <f t="shared" ref="P204:P209" si="16">L204+N204</f>
        <v>0</v>
      </c>
      <c r="Q204" s="16"/>
      <c r="R204" s="87" t="str">
        <f>IF(OR($P$63=0,P204=0),"",P204/$P$63)</f>
        <v/>
      </c>
      <c r="S204" s="19"/>
      <c r="T204" s="133"/>
      <c r="U204" s="16"/>
      <c r="V204" s="78"/>
      <c r="Y204" s="327" t="str">
        <f>CONCATENATE(B204," - ",D204)</f>
        <v>85120 - Intérêts sur avances temporaires</v>
      </c>
      <c r="Z204" s="332">
        <f>IFERROR(VLOOKUP($Y204,TabFraisCopropriété,6,FALSE),0)</f>
        <v>0</v>
      </c>
      <c r="AA204" s="332">
        <f>$P204+IFERROR(VLOOKUP($Y204,TabFraisCopropriété,6,FALSE),0)</f>
        <v>0</v>
      </c>
    </row>
    <row r="205" spans="2:27" ht="18" customHeight="1" x14ac:dyDescent="0.3">
      <c r="B205" s="168">
        <v>85130</v>
      </c>
      <c r="C205" s="168"/>
      <c r="D205" s="168" t="s">
        <v>147</v>
      </c>
      <c r="E205" s="168"/>
      <c r="F205" s="168"/>
      <c r="G205" s="168"/>
      <c r="H205" s="168"/>
      <c r="I205" s="168"/>
      <c r="J205" s="168"/>
      <c r="K205" s="246"/>
      <c r="L205" s="131"/>
      <c r="M205" s="246"/>
      <c r="N205" s="131"/>
      <c r="O205" s="246"/>
      <c r="P205" s="79">
        <f t="shared" si="16"/>
        <v>0</v>
      </c>
      <c r="Q205" s="246"/>
      <c r="R205" s="87"/>
      <c r="S205" s="168"/>
      <c r="T205" s="245"/>
      <c r="U205" s="246"/>
      <c r="V205" s="382"/>
      <c r="W205" s="441"/>
      <c r="X205" s="248"/>
      <c r="Z205" s="381"/>
      <c r="AA205" s="381"/>
    </row>
    <row r="206" spans="2:27" ht="18" customHeight="1" x14ac:dyDescent="0.3">
      <c r="B206" s="168">
        <v>85152</v>
      </c>
      <c r="C206" s="168"/>
      <c r="D206" s="168" t="s">
        <v>148</v>
      </c>
      <c r="E206" s="168"/>
      <c r="F206" s="168"/>
      <c r="G206" s="168"/>
      <c r="H206" s="168"/>
      <c r="I206" s="168"/>
      <c r="J206" s="168"/>
      <c r="K206" s="246"/>
      <c r="L206" s="131"/>
      <c r="M206" s="246"/>
      <c r="N206" s="131"/>
      <c r="O206" s="246"/>
      <c r="P206" s="79">
        <f t="shared" si="16"/>
        <v>0</v>
      </c>
      <c r="Q206" s="246"/>
      <c r="R206" s="87"/>
      <c r="S206" s="168"/>
      <c r="T206" s="245"/>
      <c r="U206" s="246"/>
      <c r="V206" s="382"/>
      <c r="W206" s="441"/>
      <c r="X206" s="248"/>
      <c r="Z206" s="381"/>
      <c r="AA206" s="381"/>
    </row>
    <row r="207" spans="2:27" ht="18" customHeight="1" x14ac:dyDescent="0.3">
      <c r="B207" s="168">
        <v>85153</v>
      </c>
      <c r="C207" s="168"/>
      <c r="D207" s="168" t="s">
        <v>497</v>
      </c>
      <c r="E207" s="168"/>
      <c r="F207" s="168"/>
      <c r="G207" s="168"/>
      <c r="H207" s="168"/>
      <c r="I207" s="168"/>
      <c r="J207" s="168"/>
      <c r="K207" s="246"/>
      <c r="L207" s="131"/>
      <c r="M207" s="246"/>
      <c r="N207" s="131"/>
      <c r="O207" s="246"/>
      <c r="P207" s="79">
        <f t="shared" si="16"/>
        <v>0</v>
      </c>
      <c r="Q207" s="246"/>
      <c r="R207" s="87"/>
      <c r="S207" s="168"/>
      <c r="T207" s="245"/>
      <c r="U207" s="246"/>
      <c r="V207" s="382"/>
      <c r="W207" s="441"/>
      <c r="X207" s="248"/>
      <c r="Z207" s="381"/>
      <c r="AA207" s="381"/>
    </row>
    <row r="208" spans="2:27" ht="18" customHeight="1" x14ac:dyDescent="0.3">
      <c r="B208" s="168">
        <v>85158</v>
      </c>
      <c r="C208" s="168"/>
      <c r="D208" s="168" t="s">
        <v>498</v>
      </c>
      <c r="E208" s="168"/>
      <c r="F208" s="168"/>
      <c r="G208" s="168"/>
      <c r="H208" s="168"/>
      <c r="I208" s="168"/>
      <c r="J208" s="168"/>
      <c r="K208" s="246"/>
      <c r="L208" s="131"/>
      <c r="M208" s="246"/>
      <c r="N208" s="131"/>
      <c r="O208" s="246"/>
      <c r="P208" s="79">
        <f t="shared" si="16"/>
        <v>0</v>
      </c>
      <c r="Q208" s="246"/>
      <c r="R208" s="87"/>
      <c r="S208" s="168"/>
      <c r="T208" s="245"/>
      <c r="U208" s="246"/>
      <c r="V208" s="382"/>
      <c r="W208" s="441"/>
      <c r="X208" s="248"/>
      <c r="Z208" s="381"/>
      <c r="AA208" s="381"/>
    </row>
    <row r="209" spans="2:27" ht="18" customHeight="1" x14ac:dyDescent="0.3">
      <c r="B209" s="19">
        <v>85159</v>
      </c>
      <c r="C209" s="19"/>
      <c r="D209" s="19" t="s">
        <v>499</v>
      </c>
      <c r="E209" s="19"/>
      <c r="F209" s="19"/>
      <c r="G209" s="19"/>
      <c r="H209" s="19"/>
      <c r="I209" s="19"/>
      <c r="J209" s="19"/>
      <c r="K209" s="16"/>
      <c r="L209" s="131"/>
      <c r="M209" s="16"/>
      <c r="N209" s="131"/>
      <c r="O209" s="16"/>
      <c r="P209" s="79">
        <f t="shared" si="16"/>
        <v>0</v>
      </c>
      <c r="Q209" s="16"/>
      <c r="R209" s="87" t="str">
        <f>IF(OR($P$63=0,P209=0),"",P209/$P$63)</f>
        <v/>
      </c>
      <c r="S209" s="19"/>
      <c r="T209" s="131"/>
      <c r="U209" s="16"/>
      <c r="V209" s="78"/>
      <c r="Y209" s="327" t="str">
        <f>CONCATENATE(B209," - ",D209)</f>
        <v>85159 - Intérêts sur dette à long terme – Autres</v>
      </c>
      <c r="Z209" s="332">
        <f>IFERROR(VLOOKUP($Y209,TabFraisCopropriété,6,FALSE),0)</f>
        <v>0</v>
      </c>
      <c r="AA209" s="332">
        <f>$P209+IFERROR(VLOOKUP($Y209,TabFraisCopropriété,6,FALSE),0)</f>
        <v>0</v>
      </c>
    </row>
    <row r="210" spans="2:27" ht="18" customHeight="1" thickBot="1" x14ac:dyDescent="0.35">
      <c r="B210" s="74"/>
      <c r="C210" s="74" t="s">
        <v>149</v>
      </c>
      <c r="D210" s="19"/>
      <c r="E210" s="19"/>
      <c r="F210" s="19"/>
      <c r="G210" s="19"/>
      <c r="H210" s="19"/>
      <c r="I210" s="19"/>
      <c r="J210" s="19"/>
      <c r="K210" s="16"/>
      <c r="L210" s="88">
        <f>SUM(L204:L209)</f>
        <v>0</v>
      </c>
      <c r="M210" s="16"/>
      <c r="N210" s="88">
        <f>SUM(N204:N209)</f>
        <v>0</v>
      </c>
      <c r="O210" s="16"/>
      <c r="P210" s="88">
        <f>SUM(P204:P209)</f>
        <v>0</v>
      </c>
      <c r="Q210" s="16"/>
      <c r="R210" s="87" t="str">
        <f>IF(OR($P$63=0,P210=0),"",P210/$P$63)</f>
        <v/>
      </c>
      <c r="S210" s="19"/>
      <c r="T210" s="88">
        <f>SUM(T204:T209)</f>
        <v>0</v>
      </c>
      <c r="U210" s="16"/>
      <c r="V210" s="449"/>
      <c r="Y210" s="327" t="str">
        <f>CONCATENATE(B210," - ",D210)</f>
        <v xml:space="preserve"> - </v>
      </c>
      <c r="Z210" s="334">
        <f>SUM(Z204:Z209)</f>
        <v>0</v>
      </c>
      <c r="AA210" s="334">
        <f>SUM(AA204:AA209)</f>
        <v>0</v>
      </c>
    </row>
    <row r="211" spans="2:27" ht="18" customHeight="1" x14ac:dyDescent="0.3">
      <c r="B211" s="19"/>
      <c r="C211" s="19"/>
      <c r="D211" s="19"/>
      <c r="E211" s="19"/>
      <c r="F211" s="19"/>
      <c r="G211" s="19"/>
      <c r="H211" s="19"/>
      <c r="I211" s="19"/>
      <c r="J211" s="19"/>
      <c r="K211" s="16"/>
      <c r="L211" s="82"/>
      <c r="M211" s="16"/>
      <c r="N211" s="82"/>
      <c r="O211" s="16"/>
      <c r="P211" s="82"/>
      <c r="Q211" s="16"/>
      <c r="R211" s="87"/>
      <c r="S211" s="19"/>
      <c r="T211" s="82"/>
      <c r="U211" s="16"/>
      <c r="V211" s="437"/>
      <c r="Z211" s="331"/>
      <c r="AA211" s="331"/>
    </row>
    <row r="212" spans="2:27" ht="18" customHeight="1" x14ac:dyDescent="0.3">
      <c r="B212" s="74"/>
      <c r="C212" s="74" t="s">
        <v>502</v>
      </c>
      <c r="D212" s="19"/>
      <c r="E212" s="19"/>
      <c r="F212" s="19"/>
      <c r="G212" s="19"/>
      <c r="H212" s="19"/>
      <c r="I212" s="19"/>
      <c r="J212" s="19"/>
      <c r="K212" s="16"/>
      <c r="L212" s="89"/>
      <c r="M212" s="16"/>
      <c r="N212" s="82"/>
      <c r="O212" s="16"/>
      <c r="P212" s="82"/>
      <c r="Q212" s="16"/>
      <c r="R212" s="87"/>
      <c r="S212" s="19"/>
      <c r="T212" s="82"/>
      <c r="U212" s="16"/>
      <c r="V212" s="437"/>
      <c r="Z212" s="331"/>
      <c r="AA212" s="331"/>
    </row>
    <row r="213" spans="2:27" ht="18" customHeight="1" x14ac:dyDescent="0.3">
      <c r="B213" s="19">
        <v>85950</v>
      </c>
      <c r="C213" s="104"/>
      <c r="D213" s="19" t="s">
        <v>500</v>
      </c>
      <c r="E213" s="19"/>
      <c r="F213" s="19"/>
      <c r="G213" s="19"/>
      <c r="H213" s="19"/>
      <c r="I213" s="19"/>
      <c r="J213" s="19"/>
      <c r="K213" s="16"/>
      <c r="L213" s="131"/>
      <c r="M213" s="16"/>
      <c r="N213" s="131"/>
      <c r="O213" s="16"/>
      <c r="P213" s="79">
        <f>L213+N213</f>
        <v>0</v>
      </c>
      <c r="Q213" s="16"/>
      <c r="R213" s="87" t="str">
        <f>IF(OR($P$63=0,P213=0),"",P213/$P$63)</f>
        <v/>
      </c>
      <c r="S213" s="19"/>
      <c r="T213" s="131"/>
      <c r="U213" s="16"/>
      <c r="V213" s="132"/>
      <c r="Y213" s="327" t="str">
        <f>CONCATENATE(B213," - ",D213)</f>
        <v>85950 - Frais de copropriété (frais communs)</v>
      </c>
      <c r="Z213" s="332" t="s">
        <v>367</v>
      </c>
      <c r="AA213" s="332" t="s">
        <v>367</v>
      </c>
    </row>
    <row r="214" spans="2:27" ht="18" customHeight="1" x14ac:dyDescent="0.3">
      <c r="B214" s="19"/>
      <c r="C214" s="104"/>
      <c r="D214" s="19" t="s">
        <v>501</v>
      </c>
      <c r="E214" s="19"/>
      <c r="F214" s="19"/>
      <c r="G214" s="19"/>
      <c r="H214" s="19"/>
      <c r="I214" s="19"/>
      <c r="J214" s="19"/>
      <c r="K214" s="16"/>
      <c r="L214" s="131"/>
      <c r="M214" s="16"/>
      <c r="N214" s="131"/>
      <c r="O214" s="16"/>
      <c r="P214" s="79">
        <f>L214+N214</f>
        <v>0</v>
      </c>
      <c r="Q214" s="16"/>
      <c r="R214" s="87" t="str">
        <f>IF(OR($P$63=0,P214=0),"",P214/$P$63)</f>
        <v/>
      </c>
      <c r="S214" s="19"/>
      <c r="T214" s="133"/>
      <c r="U214" s="16"/>
      <c r="V214" s="132"/>
      <c r="Y214" s="327" t="str">
        <f>CONCATENATE(B214," - ",D214)</f>
        <v xml:space="preserve"> - Frais de copropriété (fonds de prévoyance)</v>
      </c>
      <c r="Z214" s="332">
        <f>IFERROR(VLOOKUP($Y214,TabFraisCopropriété,6,FALSE),0)</f>
        <v>0</v>
      </c>
      <c r="AA214" s="332">
        <f>$P214+IFERROR(VLOOKUP($Y214,TabFraisCopropriété,6,FALSE),0)</f>
        <v>0</v>
      </c>
    </row>
    <row r="215" spans="2:27" ht="18" customHeight="1" x14ac:dyDescent="0.3">
      <c r="B215" s="19"/>
      <c r="C215" s="104"/>
      <c r="D215" s="19" t="s">
        <v>153</v>
      </c>
      <c r="E215" s="168"/>
      <c r="F215" s="168"/>
      <c r="G215" s="168"/>
      <c r="H215" s="168"/>
      <c r="I215" s="168"/>
      <c r="J215" s="168"/>
      <c r="K215" s="246"/>
      <c r="L215" s="131"/>
      <c r="M215" s="246"/>
      <c r="N215" s="131"/>
      <c r="O215" s="246"/>
      <c r="P215" s="79">
        <f>L215+N215</f>
        <v>0</v>
      </c>
      <c r="Q215" s="246"/>
      <c r="R215" s="87"/>
      <c r="S215" s="168"/>
      <c r="T215" s="245"/>
      <c r="U215" s="246"/>
      <c r="V215" s="247"/>
      <c r="W215" s="441"/>
      <c r="X215" s="248"/>
      <c r="Y215" s="327" t="str">
        <f>CONCATENATE(B215," - ",D215)</f>
        <v xml:space="preserve"> - Frais de refinancement</v>
      </c>
      <c r="Z215" s="332">
        <f>IFERROR(VLOOKUP($Y215,TabFraisCopropriété,6,FALSE),0)</f>
        <v>0</v>
      </c>
      <c r="AA215" s="332">
        <f>$P215+IFERROR(VLOOKUP($Y215,TabFraisCopropriété,6,FALSE),0)</f>
        <v>0</v>
      </c>
    </row>
    <row r="216" spans="2:27" ht="18" customHeight="1" thickBot="1" x14ac:dyDescent="0.35">
      <c r="B216" s="74"/>
      <c r="C216" s="74" t="s">
        <v>503</v>
      </c>
      <c r="D216" s="74"/>
      <c r="E216" s="74"/>
      <c r="F216" s="74"/>
      <c r="G216" s="19"/>
      <c r="H216" s="19"/>
      <c r="I216" s="19"/>
      <c r="J216" s="19"/>
      <c r="K216" s="16"/>
      <c r="L216" s="105">
        <f>SUM(L213:L215)</f>
        <v>0</v>
      </c>
      <c r="M216" s="16"/>
      <c r="N216" s="100">
        <f>SUM(N213:N215)</f>
        <v>0</v>
      </c>
      <c r="O216" s="16"/>
      <c r="P216" s="105">
        <f>SUM(P213:P215)</f>
        <v>0</v>
      </c>
      <c r="Q216" s="16"/>
      <c r="R216" s="87" t="str">
        <f>IF(OR($P$63=0,P216=0),"",P216/$P$63)</f>
        <v/>
      </c>
      <c r="S216" s="19"/>
      <c r="T216" s="105">
        <f>SUM(T213:T215)</f>
        <v>0</v>
      </c>
      <c r="U216" s="16"/>
      <c r="V216" s="440"/>
      <c r="Y216" s="333" t="str">
        <f>CONCATENATE(B216," - ",D216)</f>
        <v xml:space="preserve"> - </v>
      </c>
      <c r="Z216" s="343">
        <f>SUM(Z214:Z215)</f>
        <v>0</v>
      </c>
      <c r="AA216" s="343">
        <f>SUM(AA214:AA215)</f>
        <v>0</v>
      </c>
    </row>
    <row r="217" spans="2:27" ht="18" customHeight="1" x14ac:dyDescent="0.3">
      <c r="B217" s="249"/>
      <c r="C217" s="249"/>
      <c r="D217" s="249"/>
      <c r="E217" s="249"/>
      <c r="F217" s="249"/>
      <c r="G217" s="168"/>
      <c r="H217" s="168"/>
      <c r="I217" s="168"/>
      <c r="J217" s="168"/>
      <c r="K217" s="246"/>
      <c r="L217" s="383"/>
      <c r="M217" s="246"/>
      <c r="N217" s="383"/>
      <c r="O217" s="246"/>
      <c r="P217" s="383"/>
      <c r="Q217" s="246"/>
      <c r="R217" s="87"/>
      <c r="S217" s="168"/>
      <c r="T217" s="383"/>
      <c r="U217" s="246"/>
      <c r="V217" s="441"/>
      <c r="W217" s="441"/>
      <c r="X217" s="248"/>
      <c r="Y217" s="333"/>
      <c r="Z217" s="384"/>
      <c r="AA217" s="384"/>
    </row>
    <row r="218" spans="2:27" ht="18" customHeight="1" x14ac:dyDescent="0.3">
      <c r="B218" s="86"/>
      <c r="C218" s="74" t="s">
        <v>150</v>
      </c>
      <c r="D218" s="19"/>
      <c r="E218" s="19"/>
      <c r="F218" s="19"/>
      <c r="G218" s="19"/>
      <c r="H218" s="19"/>
      <c r="I218" s="19"/>
      <c r="J218" s="19"/>
      <c r="K218" s="16"/>
      <c r="L218" s="89"/>
      <c r="M218" s="16"/>
      <c r="N218" s="82"/>
      <c r="O218" s="16"/>
      <c r="P218" s="89"/>
      <c r="Q218" s="16"/>
      <c r="R218" s="87"/>
      <c r="S218" s="19"/>
      <c r="T218" s="89"/>
      <c r="U218" s="16"/>
      <c r="V218" s="437"/>
      <c r="Z218" s="335"/>
      <c r="AA218" s="335"/>
    </row>
    <row r="219" spans="2:27" ht="18" customHeight="1" x14ac:dyDescent="0.3">
      <c r="B219" s="19"/>
      <c r="C219" s="104"/>
      <c r="D219" s="19" t="s">
        <v>504</v>
      </c>
      <c r="E219" s="19"/>
      <c r="F219" s="19"/>
      <c r="G219" s="19"/>
      <c r="H219" s="19"/>
      <c r="I219" s="19"/>
      <c r="J219" s="19"/>
      <c r="K219" s="16"/>
      <c r="L219" s="131"/>
      <c r="M219" s="16"/>
      <c r="N219" s="131"/>
      <c r="O219" s="16"/>
      <c r="P219" s="79">
        <f>L219+N219</f>
        <v>0</v>
      </c>
      <c r="Q219" s="16"/>
      <c r="R219" s="87" t="str">
        <f>IF(OR($P$63=0,P219=0),"",P219/$P$63)</f>
        <v/>
      </c>
      <c r="S219" s="19"/>
      <c r="T219" s="131"/>
      <c r="U219" s="16"/>
      <c r="V219" s="132"/>
      <c r="Y219" s="327" t="str">
        <f>CONCATENATE(B219," - ",D219)</f>
        <v xml:space="preserve"> - Remboursement de la dette à LT – Capital Organisme</v>
      </c>
      <c r="Z219" s="332">
        <f>IFERROR(VLOOKUP($Y219,TabFraisCopropriété,6,FALSE),0)</f>
        <v>0</v>
      </c>
      <c r="AA219" s="332">
        <f>$P219+IFERROR(VLOOKUP($Y219,TabFraisCopropriété,6,FALSE),0)</f>
        <v>0</v>
      </c>
    </row>
    <row r="220" spans="2:27" ht="18" customHeight="1" x14ac:dyDescent="0.3">
      <c r="B220" s="168"/>
      <c r="C220" s="385"/>
      <c r="D220" s="168" t="s">
        <v>505</v>
      </c>
      <c r="E220" s="168"/>
      <c r="F220" s="168"/>
      <c r="G220" s="168"/>
      <c r="H220" s="168"/>
      <c r="I220" s="168"/>
      <c r="J220" s="168"/>
      <c r="K220" s="246"/>
      <c r="L220" s="131"/>
      <c r="M220" s="246"/>
      <c r="N220" s="131"/>
      <c r="O220" s="246"/>
      <c r="P220" s="79">
        <f>L220+N220</f>
        <v>0</v>
      </c>
      <c r="Q220" s="246"/>
      <c r="R220" s="87"/>
      <c r="S220" s="168"/>
      <c r="T220" s="131"/>
      <c r="U220" s="246"/>
      <c r="V220" s="132"/>
      <c r="W220" s="441"/>
      <c r="X220" s="248"/>
      <c r="Z220" s="386"/>
      <c r="AA220" s="386"/>
    </row>
    <row r="221" spans="2:27" ht="18" customHeight="1" x14ac:dyDescent="0.3">
      <c r="B221" s="168"/>
      <c r="C221" s="385"/>
      <c r="D221" s="168" t="s">
        <v>506</v>
      </c>
      <c r="E221" s="168"/>
      <c r="F221" s="168"/>
      <c r="G221" s="168"/>
      <c r="H221" s="168"/>
      <c r="I221" s="168"/>
      <c r="J221" s="168"/>
      <c r="K221" s="246"/>
      <c r="L221" s="131"/>
      <c r="M221" s="246"/>
      <c r="N221" s="131"/>
      <c r="O221" s="246"/>
      <c r="P221" s="79">
        <f>L221+N221</f>
        <v>0</v>
      </c>
      <c r="Q221" s="246"/>
      <c r="R221" s="87"/>
      <c r="S221" s="168"/>
      <c r="T221" s="131"/>
      <c r="U221" s="246"/>
      <c r="V221" s="132"/>
      <c r="W221" s="441"/>
      <c r="X221" s="248"/>
      <c r="Z221" s="386"/>
      <c r="AA221" s="386"/>
    </row>
    <row r="222" spans="2:27" ht="18" customHeight="1" x14ac:dyDescent="0.3">
      <c r="B222" s="168"/>
      <c r="C222" s="385"/>
      <c r="D222" s="168" t="s">
        <v>507</v>
      </c>
      <c r="E222" s="168"/>
      <c r="F222" s="168"/>
      <c r="G222" s="168"/>
      <c r="H222" s="168"/>
      <c r="I222" s="168"/>
      <c r="J222" s="168"/>
      <c r="K222" s="246"/>
      <c r="L222" s="131"/>
      <c r="M222" s="246"/>
      <c r="N222" s="131"/>
      <c r="O222" s="246"/>
      <c r="P222" s="79">
        <f>L222+N222</f>
        <v>0</v>
      </c>
      <c r="Q222" s="246"/>
      <c r="R222" s="87"/>
      <c r="S222" s="168"/>
      <c r="T222" s="131"/>
      <c r="U222" s="246"/>
      <c r="V222" s="132"/>
      <c r="W222" s="441"/>
      <c r="X222" s="248"/>
      <c r="Z222" s="386"/>
      <c r="AA222" s="386"/>
    </row>
    <row r="223" spans="2:27" ht="18" customHeight="1" thickBot="1" x14ac:dyDescent="0.35">
      <c r="B223" s="74"/>
      <c r="C223" s="74" t="s">
        <v>151</v>
      </c>
      <c r="D223" s="19"/>
      <c r="E223" s="19"/>
      <c r="F223" s="19"/>
      <c r="G223" s="19"/>
      <c r="H223" s="19"/>
      <c r="I223" s="19"/>
      <c r="J223" s="19"/>
      <c r="K223" s="16"/>
      <c r="L223" s="88">
        <f>SUM(L219:L222)</f>
        <v>0</v>
      </c>
      <c r="M223" s="16"/>
      <c r="N223" s="88">
        <f>SUM(N219:N222)</f>
        <v>0</v>
      </c>
      <c r="O223" s="16"/>
      <c r="P223" s="88">
        <f>SUM(P219:P222)</f>
        <v>0</v>
      </c>
      <c r="Q223" s="16"/>
      <c r="R223" s="87" t="str">
        <f>IF(OR($P$63=0,P223=0),"",P223/$P$63)</f>
        <v/>
      </c>
      <c r="S223" s="19"/>
      <c r="T223" s="88">
        <f>SUM(T219:T222)</f>
        <v>0</v>
      </c>
      <c r="U223" s="16"/>
      <c r="V223" s="448"/>
      <c r="Y223" s="333" t="str">
        <f>CONCATENATE(B223," - ",D223)</f>
        <v xml:space="preserve"> - </v>
      </c>
      <c r="Z223" s="334">
        <f>SUM(Z219:Z219)</f>
        <v>0</v>
      </c>
      <c r="AA223" s="334">
        <f>SUM(AA219:AA219)</f>
        <v>0</v>
      </c>
    </row>
    <row r="224" spans="2:27" ht="18" customHeight="1" x14ac:dyDescent="0.3">
      <c r="B224" s="19"/>
      <c r="C224" s="19"/>
      <c r="D224" s="19"/>
      <c r="E224" s="19"/>
      <c r="F224" s="19"/>
      <c r="G224" s="19"/>
      <c r="H224" s="19"/>
      <c r="I224" s="19"/>
      <c r="J224" s="19"/>
      <c r="K224" s="16"/>
      <c r="L224" s="82"/>
      <c r="M224" s="16"/>
      <c r="N224" s="82"/>
      <c r="O224" s="16"/>
      <c r="P224" s="82"/>
      <c r="Q224" s="16"/>
      <c r="R224" s="87"/>
      <c r="S224" s="19"/>
      <c r="T224" s="82"/>
      <c r="U224" s="16"/>
      <c r="V224" s="437"/>
      <c r="Y224" s="333"/>
      <c r="Z224" s="331"/>
      <c r="AA224" s="331"/>
    </row>
    <row r="225" spans="2:36" ht="18" customHeight="1" x14ac:dyDescent="0.3">
      <c r="B225" s="19"/>
      <c r="C225" s="104"/>
      <c r="D225" s="19" t="s">
        <v>325</v>
      </c>
      <c r="E225" s="19"/>
      <c r="F225" s="19"/>
      <c r="G225" s="19"/>
      <c r="H225" s="19"/>
      <c r="I225" s="19"/>
      <c r="J225" s="19"/>
      <c r="K225" s="16"/>
      <c r="L225" s="133"/>
      <c r="M225" s="16"/>
      <c r="N225" s="133"/>
      <c r="O225" s="16"/>
      <c r="P225" s="79">
        <f>L225+N225</f>
        <v>0</v>
      </c>
      <c r="Q225" s="16"/>
      <c r="R225" s="87" t="str">
        <f>IF(OR($P$63=0,P225=0),"",P225/$P$63)</f>
        <v/>
      </c>
      <c r="S225" s="19"/>
      <c r="T225" s="133"/>
      <c r="U225" s="16"/>
      <c r="V225" s="132"/>
      <c r="Y225" s="327" t="str">
        <f>CONCATENATE(B225," - ",D225)</f>
        <v xml:space="preserve"> - Acquisitions d’immobilisations à même l’encaisse</v>
      </c>
      <c r="Z225" s="332">
        <f>IFERROR(VLOOKUP($Y225,TabFraisCopropriété,6,FALSE),0)</f>
        <v>0</v>
      </c>
      <c r="AA225" s="332">
        <f>$P225+IFERROR(VLOOKUP($Y225,TabFraisCopropriété,6,FALSE),0)</f>
        <v>0</v>
      </c>
    </row>
    <row r="226" spans="2:36" ht="18" customHeight="1" thickBot="1" x14ac:dyDescent="0.35">
      <c r="B226" s="74">
        <v>85000</v>
      </c>
      <c r="C226" s="74" t="s">
        <v>152</v>
      </c>
      <c r="D226" s="19"/>
      <c r="E226" s="19"/>
      <c r="F226" s="19"/>
      <c r="G226" s="19"/>
      <c r="H226" s="19"/>
      <c r="I226" s="19"/>
      <c r="J226" s="19"/>
      <c r="K226" s="16"/>
      <c r="L226" s="100">
        <f>L210+L216+L223+L225</f>
        <v>0</v>
      </c>
      <c r="M226" s="16"/>
      <c r="N226" s="100">
        <f t="shared" ref="N226" si="17">N210+N216+N223+N225</f>
        <v>0</v>
      </c>
      <c r="O226" s="16"/>
      <c r="P226" s="100">
        <f>P210+P216+P223+P225</f>
        <v>0</v>
      </c>
      <c r="Q226" s="16"/>
      <c r="R226" s="87" t="str">
        <f>IF(OR($P$63=0,P226=0),"",P226/$P$63)</f>
        <v/>
      </c>
      <c r="S226" s="19"/>
      <c r="T226" s="100">
        <f>T210+T216+T223+T225</f>
        <v>0</v>
      </c>
      <c r="U226" s="16"/>
      <c r="V226" s="440"/>
      <c r="Y226" s="333" t="str">
        <f>CONCATENATE(B226," - ",D226)</f>
        <v xml:space="preserve">85000 - </v>
      </c>
      <c r="Z226" s="342">
        <f>Z210+Z223</f>
        <v>0</v>
      </c>
      <c r="AA226" s="342">
        <f>AA210+AA223</f>
        <v>0</v>
      </c>
    </row>
    <row r="227" spans="2:36" ht="18" customHeight="1" x14ac:dyDescent="0.3">
      <c r="B227" s="19"/>
      <c r="C227" s="19"/>
      <c r="D227" s="19"/>
      <c r="E227" s="19"/>
      <c r="F227" s="19"/>
      <c r="G227" s="19"/>
      <c r="H227" s="19"/>
      <c r="I227" s="19"/>
      <c r="J227" s="19"/>
      <c r="K227" s="16"/>
      <c r="L227" s="82"/>
      <c r="M227" s="16"/>
      <c r="N227" s="82"/>
      <c r="O227" s="16"/>
      <c r="P227" s="82"/>
      <c r="Q227" s="16"/>
      <c r="R227" s="87"/>
      <c r="S227" s="19"/>
      <c r="T227" s="82"/>
      <c r="U227" s="16"/>
      <c r="V227" s="437"/>
      <c r="Z227" s="331"/>
      <c r="AA227" s="331"/>
    </row>
    <row r="228" spans="2:36" ht="18" customHeight="1" x14ac:dyDescent="0.3">
      <c r="B228" s="74"/>
      <c r="C228" s="19"/>
      <c r="D228" s="19"/>
      <c r="E228" s="19"/>
      <c r="F228" s="19"/>
      <c r="G228" s="19"/>
      <c r="H228" s="19"/>
      <c r="I228" s="19"/>
      <c r="J228" s="19"/>
      <c r="K228" s="16"/>
      <c r="L228" s="73"/>
      <c r="M228" s="16"/>
      <c r="N228" s="73"/>
      <c r="O228" s="16"/>
      <c r="P228" s="73"/>
      <c r="Q228" s="16"/>
      <c r="R228" s="87"/>
      <c r="S228" s="19"/>
      <c r="T228" s="73"/>
      <c r="U228" s="16"/>
      <c r="V228" s="437"/>
      <c r="Z228" s="330"/>
      <c r="AA228" s="330"/>
    </row>
    <row r="229" spans="2:36" ht="18" customHeight="1" x14ac:dyDescent="0.3">
      <c r="B229" s="86"/>
      <c r="C229" s="74" t="s">
        <v>155</v>
      </c>
      <c r="D229" s="19"/>
      <c r="E229" s="19"/>
      <c r="F229" s="19"/>
      <c r="G229" s="19"/>
      <c r="H229" s="19"/>
      <c r="I229" s="19"/>
      <c r="J229" s="19"/>
      <c r="K229" s="16"/>
      <c r="L229" s="82"/>
      <c r="M229" s="16"/>
      <c r="N229" s="82"/>
      <c r="O229" s="16"/>
      <c r="P229" s="82"/>
      <c r="Q229" s="16"/>
      <c r="R229" s="87"/>
      <c r="S229" s="19"/>
      <c r="T229" s="82"/>
      <c r="U229" s="16"/>
      <c r="V229" s="437"/>
      <c r="Z229" s="331"/>
      <c r="AA229" s="331"/>
    </row>
    <row r="230" spans="2:36" ht="18" customHeight="1" x14ac:dyDescent="0.3">
      <c r="B230" s="19"/>
      <c r="C230" s="19"/>
      <c r="D230" s="19"/>
      <c r="E230" s="19"/>
      <c r="F230" s="19"/>
      <c r="G230" s="19"/>
      <c r="H230" s="19"/>
      <c r="I230" s="19"/>
      <c r="J230" s="19"/>
      <c r="K230" s="19"/>
      <c r="L230" s="19"/>
      <c r="M230" s="19"/>
      <c r="N230" s="82"/>
      <c r="O230" s="19"/>
      <c r="P230" s="19"/>
      <c r="Q230" s="19"/>
      <c r="R230" s="19"/>
      <c r="S230" s="19"/>
      <c r="T230" s="19"/>
      <c r="U230" s="19"/>
      <c r="V230" s="437"/>
      <c r="Z230" s="344"/>
      <c r="AA230" s="344"/>
    </row>
    <row r="231" spans="2:36" ht="18" customHeight="1" x14ac:dyDescent="0.3">
      <c r="B231" s="19"/>
      <c r="C231" s="104"/>
      <c r="D231" s="106" t="s">
        <v>508</v>
      </c>
      <c r="E231" s="19"/>
      <c r="F231" s="19"/>
      <c r="G231" s="19"/>
      <c r="H231" s="19"/>
      <c r="I231" s="19"/>
      <c r="J231" s="19"/>
      <c r="K231" s="16"/>
      <c r="L231" s="131"/>
      <c r="M231" s="16"/>
      <c r="N231" s="131"/>
      <c r="O231" s="16"/>
      <c r="P231" s="79">
        <f>L231+N231</f>
        <v>0</v>
      </c>
      <c r="Q231" s="16"/>
      <c r="R231" s="87" t="str">
        <f>IF(OR($P$63=0,P231=0),"",P231/$P$63)</f>
        <v/>
      </c>
      <c r="S231" s="19"/>
      <c r="T231" s="131"/>
      <c r="U231" s="16"/>
      <c r="V231" s="132"/>
      <c r="Y231" s="327" t="str">
        <f>CONCATENATE(B231," - ",D231)</f>
        <v xml:space="preserve"> - Contributions  –  Réserve immobilière</v>
      </c>
      <c r="Z231" s="332">
        <f>IFERROR(VLOOKUP($Y231,TabFraisCopropriété,6,FALSE),0)</f>
        <v>0</v>
      </c>
      <c r="AA231" s="332">
        <f>$P231+IFERROR(VLOOKUP($Y231,TabFraisCopropriété,6,FALSE),0)</f>
        <v>0</v>
      </c>
    </row>
    <row r="232" spans="2:36" ht="28.95" customHeight="1" x14ac:dyDescent="0.3">
      <c r="B232" s="168"/>
      <c r="C232" s="104"/>
      <c r="D232" s="741" t="s">
        <v>509</v>
      </c>
      <c r="E232" s="734"/>
      <c r="F232" s="734"/>
      <c r="G232" s="742" t="s">
        <v>523</v>
      </c>
      <c r="H232" s="742"/>
      <c r="I232" s="742"/>
      <c r="J232" s="404" t="s">
        <v>53</v>
      </c>
      <c r="K232" s="393"/>
      <c r="L232" s="299"/>
      <c r="M232" s="246"/>
      <c r="N232" s="299"/>
      <c r="O232" s="246"/>
      <c r="P232" s="79">
        <f>L232+N232</f>
        <v>0</v>
      </c>
      <c r="Q232" s="246"/>
      <c r="R232" s="87" t="str">
        <f t="shared" ref="R232:R244" si="18">IF(OR($P$63=0,P232=0),"",P232/$P$63)</f>
        <v/>
      </c>
      <c r="S232" s="168"/>
      <c r="T232" s="299"/>
      <c r="U232" s="246"/>
      <c r="V232" s="247"/>
      <c r="W232" s="441"/>
      <c r="X232" s="248"/>
      <c r="Z232" s="381"/>
      <c r="AA232" s="381"/>
    </row>
    <row r="233" spans="2:36" ht="18" customHeight="1" thickBot="1" x14ac:dyDescent="0.35">
      <c r="B233" s="168"/>
      <c r="C233" s="430" t="s">
        <v>510</v>
      </c>
      <c r="D233" s="301"/>
      <c r="E233" s="168"/>
      <c r="F233" s="168"/>
      <c r="G233" s="168"/>
      <c r="H233" s="168"/>
      <c r="I233" s="168"/>
      <c r="J233" s="168"/>
      <c r="K233" s="246"/>
      <c r="L233" s="88">
        <f>SUM(L231,-L232)</f>
        <v>0</v>
      </c>
      <c r="M233" s="16"/>
      <c r="N233" s="88">
        <f>SUM(N231,-N232)</f>
        <v>0</v>
      </c>
      <c r="O233" s="246"/>
      <c r="P233" s="88">
        <f>SUM(P231,-P232)</f>
        <v>0</v>
      </c>
      <c r="Q233" s="246"/>
      <c r="R233" s="87" t="str">
        <f t="shared" si="18"/>
        <v/>
      </c>
      <c r="S233" s="168"/>
      <c r="T233" s="88">
        <f>SUM(T231,-T232)</f>
        <v>0</v>
      </c>
      <c r="U233" s="246"/>
      <c r="V233" s="247"/>
      <c r="W233" s="441"/>
      <c r="X233" s="248"/>
      <c r="Z233" s="381"/>
      <c r="AA233" s="381"/>
    </row>
    <row r="234" spans="2:36" ht="6.6" customHeight="1" x14ac:dyDescent="0.3">
      <c r="B234" s="74"/>
      <c r="C234" s="19"/>
      <c r="D234" s="19"/>
      <c r="E234" s="19"/>
      <c r="F234" s="19"/>
      <c r="G234" s="19"/>
      <c r="H234" s="19"/>
      <c r="I234" s="19"/>
      <c r="J234" s="19"/>
      <c r="K234" s="16"/>
      <c r="L234" s="73"/>
      <c r="M234" s="16"/>
      <c r="N234" s="73"/>
      <c r="O234" s="16"/>
      <c r="P234" s="73"/>
      <c r="Q234" s="16"/>
      <c r="R234" s="87" t="str">
        <f t="shared" si="18"/>
        <v/>
      </c>
      <c r="S234" s="19"/>
      <c r="T234" s="73"/>
      <c r="U234" s="16"/>
      <c r="V234" s="437"/>
      <c r="Z234" s="330"/>
      <c r="AA234" s="330"/>
    </row>
    <row r="235" spans="2:36" ht="18" customHeight="1" x14ac:dyDescent="0.3">
      <c r="B235" s="19"/>
      <c r="C235" s="104"/>
      <c r="D235" s="106" t="s">
        <v>511</v>
      </c>
      <c r="E235" s="19"/>
      <c r="F235" s="19"/>
      <c r="G235" s="19"/>
      <c r="H235" s="19"/>
      <c r="I235" s="19"/>
      <c r="J235" s="19"/>
      <c r="K235" s="16"/>
      <c r="L235" s="131"/>
      <c r="M235" s="16"/>
      <c r="N235" s="131"/>
      <c r="O235" s="16"/>
      <c r="P235" s="79">
        <f>L235+N235</f>
        <v>0</v>
      </c>
      <c r="Q235" s="16"/>
      <c r="R235" s="87" t="str">
        <f t="shared" si="18"/>
        <v/>
      </c>
      <c r="S235" s="19"/>
      <c r="T235" s="131"/>
      <c r="U235" s="16"/>
      <c r="V235" s="132"/>
      <c r="Y235" s="327" t="str">
        <f t="shared" ref="Y235" si="19">CONCATENATE(B235," - ",D235)</f>
        <v xml:space="preserve"> - Contributions  –  Réserve mobilière</v>
      </c>
      <c r="Z235" s="332">
        <f>IFERROR(VLOOKUP($Y235,TabFraisCopropriété,6,FALSE),0)</f>
        <v>0</v>
      </c>
      <c r="AA235" s="332">
        <f>$P235+IFERROR(VLOOKUP($Y235,TabFraisCopropriété,6,FALSE),0)</f>
        <v>0</v>
      </c>
    </row>
    <row r="236" spans="2:36" ht="18" customHeight="1" x14ac:dyDescent="0.3">
      <c r="B236" s="168"/>
      <c r="C236" s="104"/>
      <c r="D236" s="301" t="s">
        <v>512</v>
      </c>
      <c r="E236" s="168"/>
      <c r="F236" s="168"/>
      <c r="G236" s="168"/>
      <c r="H236" s="168"/>
      <c r="I236" s="168"/>
      <c r="J236" s="404" t="s">
        <v>53</v>
      </c>
      <c r="K236" s="246"/>
      <c r="L236" s="299"/>
      <c r="M236" s="246"/>
      <c r="N236" s="299"/>
      <c r="O236" s="246"/>
      <c r="P236" s="79">
        <f>L236+N236</f>
        <v>0</v>
      </c>
      <c r="Q236" s="246"/>
      <c r="R236" s="87" t="str">
        <f t="shared" si="18"/>
        <v/>
      </c>
      <c r="S236" s="168"/>
      <c r="T236" s="299"/>
      <c r="U236" s="246"/>
      <c r="V236" s="247"/>
      <c r="W236" s="441"/>
      <c r="X236" s="248"/>
      <c r="Z236" s="381"/>
      <c r="AA236" s="381"/>
    </row>
    <row r="237" spans="2:36" ht="18" customHeight="1" thickBot="1" x14ac:dyDescent="0.35">
      <c r="B237" s="168"/>
      <c r="C237" s="430" t="s">
        <v>513</v>
      </c>
      <c r="D237" s="301"/>
      <c r="E237" s="168"/>
      <c r="F237" s="168"/>
      <c r="G237" s="168"/>
      <c r="H237" s="168"/>
      <c r="I237" s="168"/>
      <c r="J237" s="168"/>
      <c r="K237" s="246"/>
      <c r="L237" s="88">
        <f>SUM(L235,-L236)</f>
        <v>0</v>
      </c>
      <c r="M237" s="16"/>
      <c r="N237" s="88">
        <f>SUM(N235,-N236)</f>
        <v>0</v>
      </c>
      <c r="O237" s="246"/>
      <c r="P237" s="88">
        <f>SUM(P235,-P236)</f>
        <v>0</v>
      </c>
      <c r="Q237" s="246"/>
      <c r="R237" s="87" t="str">
        <f t="shared" si="18"/>
        <v/>
      </c>
      <c r="S237" s="168"/>
      <c r="T237" s="88">
        <f>SUM(T235,-T236)</f>
        <v>0</v>
      </c>
      <c r="U237" s="246"/>
      <c r="V237" s="247"/>
      <c r="W237" s="441"/>
      <c r="X237" s="248"/>
      <c r="Z237" s="381"/>
      <c r="AA237" s="381"/>
    </row>
    <row r="238" spans="2:36" ht="6.6" customHeight="1" x14ac:dyDescent="0.3">
      <c r="B238" s="74"/>
      <c r="C238" s="19"/>
      <c r="D238" s="19"/>
      <c r="E238" s="19"/>
      <c r="F238" s="19"/>
      <c r="G238" s="19"/>
      <c r="H238" s="19"/>
      <c r="I238" s="19"/>
      <c r="J238" s="19"/>
      <c r="K238" s="16"/>
      <c r="L238" s="73"/>
      <c r="M238" s="16"/>
      <c r="N238" s="73"/>
      <c r="O238" s="16"/>
      <c r="P238" s="73"/>
      <c r="Q238" s="16"/>
      <c r="R238" s="87" t="str">
        <f t="shared" si="18"/>
        <v/>
      </c>
      <c r="S238" s="19"/>
      <c r="T238" s="73"/>
      <c r="U238" s="16"/>
      <c r="V238" s="437"/>
      <c r="Z238" s="330"/>
      <c r="AA238" s="330"/>
    </row>
    <row r="239" spans="2:36" ht="18" customHeight="1" x14ac:dyDescent="0.3">
      <c r="B239" s="168"/>
      <c r="C239" s="402"/>
      <c r="D239" s="301" t="s">
        <v>530</v>
      </c>
      <c r="E239" s="168"/>
      <c r="F239" s="168"/>
      <c r="G239" s="168"/>
      <c r="H239" s="168"/>
      <c r="I239" s="168"/>
      <c r="J239" s="168"/>
      <c r="K239" s="246"/>
      <c r="L239" s="299"/>
      <c r="M239" s="246"/>
      <c r="N239" s="299"/>
      <c r="O239" s="246"/>
      <c r="P239" s="395">
        <f>L239+N239</f>
        <v>0</v>
      </c>
      <c r="Q239" s="246"/>
      <c r="R239" s="87" t="str">
        <f t="shared" si="18"/>
        <v/>
      </c>
      <c r="S239" s="168"/>
      <c r="T239" s="299"/>
      <c r="U239" s="246"/>
      <c r="V239" s="247"/>
      <c r="W239" s="441"/>
      <c r="X239" s="248"/>
      <c r="Z239" s="381"/>
      <c r="AA239" s="381"/>
      <c r="AJ239" s="248"/>
    </row>
    <row r="240" spans="2:36" ht="33" customHeight="1" x14ac:dyDescent="0.3">
      <c r="B240" s="168"/>
      <c r="C240" s="402"/>
      <c r="D240" s="734" t="s">
        <v>531</v>
      </c>
      <c r="E240" s="734"/>
      <c r="F240" s="734"/>
      <c r="G240" s="734"/>
      <c r="H240" s="730" t="s">
        <v>533</v>
      </c>
      <c r="I240" s="730"/>
      <c r="J240" s="404" t="s">
        <v>53</v>
      </c>
      <c r="K240" s="246"/>
      <c r="L240" s="299"/>
      <c r="M240" s="246"/>
      <c r="N240" s="299"/>
      <c r="O240" s="246"/>
      <c r="P240" s="395">
        <f>L240+N240</f>
        <v>0</v>
      </c>
      <c r="Q240" s="246"/>
      <c r="R240" s="87" t="str">
        <f t="shared" si="18"/>
        <v/>
      </c>
      <c r="S240" s="168"/>
      <c r="T240" s="299"/>
      <c r="U240" s="246"/>
      <c r="V240" s="247"/>
      <c r="W240" s="441"/>
      <c r="X240" s="248"/>
      <c r="Z240" s="381"/>
      <c r="AA240" s="381"/>
      <c r="AJ240" s="248"/>
    </row>
    <row r="241" spans="1:36" s="401" customFormat="1" ht="18.600000000000001" customHeight="1" thickBot="1" x14ac:dyDescent="0.35">
      <c r="A241" s="394"/>
      <c r="B241" s="111"/>
      <c r="C241" s="737" t="s">
        <v>514</v>
      </c>
      <c r="D241" s="738"/>
      <c r="E241" s="738"/>
      <c r="F241" s="738"/>
      <c r="G241" s="738"/>
      <c r="H241" s="738"/>
      <c r="I241" s="738"/>
      <c r="J241" s="403"/>
      <c r="K241" s="403"/>
      <c r="L241" s="88">
        <f>SUM(L239,-L240)</f>
        <v>0</v>
      </c>
      <c r="M241" s="246"/>
      <c r="N241" s="88">
        <f>SUM(N239,-N240)</f>
        <v>0</v>
      </c>
      <c r="O241" s="112"/>
      <c r="P241" s="88">
        <f>SUM(P239,-P240)</f>
        <v>0</v>
      </c>
      <c r="Q241" s="112"/>
      <c r="R241" s="87" t="str">
        <f t="shared" si="18"/>
        <v/>
      </c>
      <c r="S241" s="111"/>
      <c r="T241" s="88">
        <f>SUM(T239,-T240)</f>
        <v>0</v>
      </c>
      <c r="U241" s="112"/>
      <c r="V241" s="396"/>
      <c r="W241" s="442"/>
      <c r="X241" s="397"/>
      <c r="Y241" s="398" t="str">
        <f>CONCATENATE(B241," - ",D241)</f>
        <v xml:space="preserve"> - </v>
      </c>
      <c r="Z241" s="399">
        <f>IFERROR(VLOOKUP($Y241,TabFraisCopropriété,6,FALSE),0)</f>
        <v>0</v>
      </c>
      <c r="AA241" s="399">
        <f>$P241+IFERROR(VLOOKUP($Y241,TabFraisCopropriété,6,FALSE),0)</f>
        <v>0</v>
      </c>
      <c r="AB241" s="400"/>
      <c r="AC241" s="400"/>
      <c r="AD241" s="400"/>
      <c r="AE241" s="400"/>
      <c r="AF241" s="400"/>
      <c r="AG241" s="400"/>
      <c r="AH241" s="400"/>
      <c r="AI241" s="400"/>
      <c r="AJ241" s="397"/>
    </row>
    <row r="242" spans="1:36" ht="6.6" customHeight="1" x14ac:dyDescent="0.3">
      <c r="B242" s="74"/>
      <c r="C242" s="19"/>
      <c r="D242" s="19"/>
      <c r="E242" s="19"/>
      <c r="F242" s="19"/>
      <c r="G242" s="19"/>
      <c r="H242" s="19"/>
      <c r="I242" s="19"/>
      <c r="J242" s="19"/>
      <c r="K242" s="16"/>
      <c r="L242" s="73"/>
      <c r="M242" s="16"/>
      <c r="N242" s="73"/>
      <c r="O242" s="16"/>
      <c r="P242" s="73"/>
      <c r="Q242" s="16"/>
      <c r="R242" s="87" t="str">
        <f t="shared" si="18"/>
        <v/>
      </c>
      <c r="S242" s="19"/>
      <c r="T242" s="73"/>
      <c r="U242" s="16"/>
      <c r="V242" s="437"/>
      <c r="Z242" s="330"/>
      <c r="AA242" s="330"/>
    </row>
    <row r="243" spans="1:36" ht="18" customHeight="1" x14ac:dyDescent="0.3">
      <c r="B243" s="19"/>
      <c r="C243" s="735" t="s">
        <v>515</v>
      </c>
      <c r="D243" s="736"/>
      <c r="E243" s="736"/>
      <c r="F243" s="736"/>
      <c r="G243" s="736"/>
      <c r="H243" s="736"/>
      <c r="I243" s="736"/>
      <c r="J243" s="19"/>
      <c r="K243" s="16"/>
      <c r="L243" s="133"/>
      <c r="M243" s="16"/>
      <c r="N243" s="133"/>
      <c r="O243" s="16"/>
      <c r="P243" s="79">
        <f>L243+N243</f>
        <v>0</v>
      </c>
      <c r="Q243" s="16"/>
      <c r="R243" s="87" t="str">
        <f t="shared" si="18"/>
        <v/>
      </c>
      <c r="S243" s="19"/>
      <c r="T243" s="133"/>
      <c r="U243" s="16"/>
      <c r="V243" s="132"/>
      <c r="Y243" s="327" t="str">
        <f>CONCATENATE(B243," - ",D243)</f>
        <v xml:space="preserve"> - </v>
      </c>
      <c r="Z243" s="332">
        <f>IFERROR(VLOOKUP($Y243,TabFraisCopropriété,6,FALSE),0)</f>
        <v>0</v>
      </c>
      <c r="AA243" s="332">
        <f>$P243+IFERROR(VLOOKUP($Y243,TabFraisCopropriété,6,FALSE),0)</f>
        <v>0</v>
      </c>
    </row>
    <row r="244" spans="1:36" ht="18" customHeight="1" x14ac:dyDescent="0.3">
      <c r="B244" s="19"/>
      <c r="C244" s="735" t="s">
        <v>516</v>
      </c>
      <c r="D244" s="736"/>
      <c r="E244" s="736"/>
      <c r="F244" s="736"/>
      <c r="G244" s="736"/>
      <c r="H244" s="736"/>
      <c r="I244" s="736"/>
      <c r="J244" s="19"/>
      <c r="K244" s="16"/>
      <c r="L244" s="133"/>
      <c r="M244" s="16"/>
      <c r="N244" s="133"/>
      <c r="O244" s="16"/>
      <c r="P244" s="79">
        <f>L244+N244</f>
        <v>0</v>
      </c>
      <c r="Q244" s="16"/>
      <c r="R244" s="87" t="str">
        <f t="shared" si="18"/>
        <v/>
      </c>
      <c r="S244" s="19"/>
      <c r="T244" s="133"/>
      <c r="U244" s="16"/>
      <c r="V244" s="132"/>
      <c r="Y244" s="327" t="str">
        <f>CONCATENATE(B244," - ",D244)</f>
        <v xml:space="preserve"> - </v>
      </c>
      <c r="Z244" s="332">
        <f>IFERROR(VLOOKUP($Y244,TabFraisCopropriété,6,FALSE),0)</f>
        <v>0</v>
      </c>
      <c r="AA244" s="332">
        <f>$P244+IFERROR(VLOOKUP($Y244,TabFraisCopropriété,6,FALSE),0)</f>
        <v>0</v>
      </c>
    </row>
    <row r="245" spans="1:36" ht="18" customHeight="1" thickBot="1" x14ac:dyDescent="0.35">
      <c r="B245" s="74">
        <v>45000</v>
      </c>
      <c r="C245" s="74" t="s">
        <v>156</v>
      </c>
      <c r="D245" s="19"/>
      <c r="E245" s="19"/>
      <c r="F245" s="19"/>
      <c r="G245" s="19"/>
      <c r="H245" s="19"/>
      <c r="I245" s="19"/>
      <c r="J245" s="19"/>
      <c r="K245" s="16"/>
      <c r="L245" s="88">
        <f>SUM(L233,L237,L241,L243,L244)</f>
        <v>0</v>
      </c>
      <c r="M245" s="16"/>
      <c r="N245" s="88">
        <f t="shared" ref="N245" si="20">SUM(N233,N237,N241,N243,N244)</f>
        <v>0</v>
      </c>
      <c r="O245" s="16"/>
      <c r="P245" s="88">
        <f>SUM(P233,P237,P241,P243,P244)</f>
        <v>0</v>
      </c>
      <c r="Q245" s="16"/>
      <c r="R245" s="87" t="str">
        <f>IF(OR($P$63=0,P245=0),"",P245/$P$63)</f>
        <v/>
      </c>
      <c r="S245" s="19"/>
      <c r="T245" s="88">
        <f>SUM(T233,T237,T241,T243,T244)</f>
        <v>0</v>
      </c>
      <c r="U245" s="16"/>
      <c r="V245" s="440"/>
      <c r="Y245" s="333" t="str">
        <f>CONCATENATE(B245," - ",D245)</f>
        <v xml:space="preserve">45000 - </v>
      </c>
      <c r="Z245" s="334">
        <f>SUM(Z231:Z244)</f>
        <v>0</v>
      </c>
      <c r="AA245" s="334">
        <f>SUM(AA231:AA244)</f>
        <v>0</v>
      </c>
    </row>
    <row r="246" spans="1:36" ht="8.25" customHeight="1" x14ac:dyDescent="0.3">
      <c r="B246" s="19"/>
      <c r="C246" s="19"/>
      <c r="D246" s="19"/>
      <c r="E246" s="19"/>
      <c r="F246" s="19"/>
      <c r="G246" s="19"/>
      <c r="H246" s="19"/>
      <c r="I246" s="19"/>
      <c r="J246" s="19"/>
      <c r="K246" s="16"/>
      <c r="L246" s="82" t="s">
        <v>157</v>
      </c>
      <c r="M246" s="16"/>
      <c r="N246" s="82"/>
      <c r="O246" s="16"/>
      <c r="P246" s="82"/>
      <c r="Q246" s="16"/>
      <c r="R246" s="87"/>
      <c r="S246" s="19"/>
      <c r="T246" s="82"/>
      <c r="U246" s="16"/>
      <c r="V246" s="437"/>
      <c r="Z246" s="331"/>
      <c r="AA246" s="331"/>
    </row>
    <row r="247" spans="1:36" ht="8.25" customHeight="1" x14ac:dyDescent="0.3">
      <c r="B247" s="19"/>
      <c r="C247" s="19"/>
      <c r="D247" s="19"/>
      <c r="E247" s="19"/>
      <c r="F247" s="19"/>
      <c r="G247" s="19"/>
      <c r="H247" s="19"/>
      <c r="I247" s="19"/>
      <c r="J247" s="19"/>
      <c r="K247" s="16"/>
      <c r="L247" s="82"/>
      <c r="M247" s="16"/>
      <c r="N247" s="82"/>
      <c r="O247" s="16"/>
      <c r="P247" s="82"/>
      <c r="Q247" s="16"/>
      <c r="R247" s="87"/>
      <c r="S247" s="19"/>
      <c r="T247" s="82"/>
      <c r="U247" s="16"/>
      <c r="V247" s="437"/>
      <c r="Z247" s="331"/>
      <c r="AA247" s="331"/>
    </row>
    <row r="248" spans="1:36" ht="15.75" customHeight="1" thickBot="1" x14ac:dyDescent="0.35">
      <c r="B248" s="74"/>
      <c r="C248" s="68" t="s">
        <v>158</v>
      </c>
      <c r="D248" s="19"/>
      <c r="E248" s="19"/>
      <c r="F248" s="19"/>
      <c r="G248" s="19"/>
      <c r="H248" s="19"/>
      <c r="I248" s="19"/>
      <c r="J248" s="19"/>
      <c r="K248" s="16"/>
      <c r="L248" s="107">
        <f>SUM(L113,L156,L178,L199,L226,L216,L245)</f>
        <v>0</v>
      </c>
      <c r="M248" s="16"/>
      <c r="N248" s="107">
        <f>SUM(N113,N156,N178,N199,N226,N216,N245)</f>
        <v>0</v>
      </c>
      <c r="O248" s="16"/>
      <c r="P248" s="107">
        <f>SUM(P113,P156,P178,P199,P226,P245)</f>
        <v>0</v>
      </c>
      <c r="Q248" s="16"/>
      <c r="R248" s="87" t="str">
        <f>IF(OR($P$63=0,P248=0),"",P248/$P$63)</f>
        <v/>
      </c>
      <c r="S248" s="19"/>
      <c r="T248" s="107">
        <f>SUM(T113,T156,T178,T199,T226,T245)</f>
        <v>0</v>
      </c>
      <c r="U248" s="16"/>
      <c r="V248" s="445"/>
      <c r="Y248" s="333" t="str">
        <f>CONCATENATE(B248," - ",D248)</f>
        <v xml:space="preserve"> - </v>
      </c>
      <c r="Z248" s="345" t="e">
        <f>SUM(Z113,Z156,Z178,Z199,Z226,Z216,Z245)</f>
        <v>#REF!</v>
      </c>
      <c r="AA248" s="345" t="e">
        <f>SUM(AA113,AA156,AA178,AA199,AA226,AA216,AA245)</f>
        <v>#REF!</v>
      </c>
    </row>
    <row r="249" spans="1:36" ht="12" customHeight="1" thickTop="1" thickBot="1" x14ac:dyDescent="0.35">
      <c r="B249" s="74"/>
      <c r="C249" s="16"/>
      <c r="D249" s="16"/>
      <c r="E249" s="16"/>
      <c r="F249" s="16"/>
      <c r="G249" s="16"/>
      <c r="H249" s="16"/>
      <c r="I249" s="16"/>
      <c r="J249" s="16"/>
      <c r="K249" s="16"/>
      <c r="L249" s="16"/>
      <c r="M249" s="16"/>
      <c r="N249" s="16"/>
      <c r="O249" s="16"/>
      <c r="P249" s="20"/>
      <c r="Q249" s="16"/>
      <c r="R249" s="87"/>
      <c r="S249" s="16"/>
      <c r="T249" s="20"/>
      <c r="U249" s="16"/>
      <c r="V249" s="447"/>
    </row>
    <row r="250" spans="1:36" ht="15.75" customHeight="1" thickTop="1" thickBot="1" x14ac:dyDescent="0.35">
      <c r="B250" s="74"/>
      <c r="C250" s="68"/>
      <c r="D250" s="74" t="s">
        <v>159</v>
      </c>
      <c r="E250" s="19"/>
      <c r="F250" s="19"/>
      <c r="G250" s="19"/>
      <c r="H250" s="19"/>
      <c r="I250" s="19"/>
      <c r="J250" s="19"/>
      <c r="K250" s="16"/>
      <c r="L250" s="108">
        <f>ROUND(L63-L248,0)</f>
        <v>0</v>
      </c>
      <c r="M250" s="16"/>
      <c r="N250" s="108">
        <f>ROUND(N63-N248,0)</f>
        <v>0</v>
      </c>
      <c r="O250" s="16"/>
      <c r="P250" s="108">
        <f>ROUND(P63-P248,0)</f>
        <v>0</v>
      </c>
      <c r="Q250" s="16"/>
      <c r="R250" s="87"/>
      <c r="S250" s="19"/>
      <c r="T250" s="108">
        <f>ROUND(T63-T248,0)</f>
        <v>0</v>
      </c>
      <c r="U250" s="16"/>
      <c r="V250" s="446"/>
      <c r="Y250" s="346"/>
      <c r="Z250" s="346"/>
      <c r="AA250" s="346"/>
    </row>
    <row r="251" spans="1:36" ht="12" customHeight="1" thickTop="1" x14ac:dyDescent="0.3">
      <c r="B251" s="71"/>
      <c r="C251" s="71"/>
      <c r="D251" s="71"/>
      <c r="E251" s="71"/>
      <c r="F251" s="71"/>
      <c r="G251" s="71"/>
      <c r="H251" s="71"/>
      <c r="I251" s="109"/>
      <c r="J251" s="71"/>
      <c r="K251" s="16"/>
      <c r="L251" s="71"/>
      <c r="M251" s="16"/>
      <c r="N251" s="71"/>
      <c r="O251" s="16"/>
      <c r="P251" s="71"/>
      <c r="Q251" s="16"/>
      <c r="R251" s="71"/>
      <c r="S251" s="71"/>
      <c r="T251" s="71"/>
      <c r="U251" s="16"/>
      <c r="V251" s="437"/>
    </row>
    <row r="252" spans="1:36" ht="12" hidden="1" customHeight="1" thickTop="1" x14ac:dyDescent="0.3">
      <c r="B252" s="74"/>
      <c r="C252" s="74"/>
      <c r="D252" s="74"/>
      <c r="E252" s="74"/>
      <c r="F252" s="74"/>
      <c r="G252" s="74"/>
      <c r="H252" s="74"/>
      <c r="I252" s="74"/>
      <c r="J252" s="74"/>
      <c r="K252" s="16"/>
      <c r="L252" s="110"/>
      <c r="M252" s="16"/>
      <c r="N252" s="110"/>
      <c r="O252" s="16"/>
      <c r="P252" s="110"/>
      <c r="Q252" s="16"/>
      <c r="R252" s="110"/>
      <c r="S252" s="110"/>
      <c r="T252" s="110"/>
      <c r="U252" s="16"/>
      <c r="V252" s="55"/>
    </row>
    <row r="253" spans="1:36" ht="25.5" hidden="1" customHeight="1" x14ac:dyDescent="0.3">
      <c r="B253" s="56" t="s">
        <v>14</v>
      </c>
      <c r="C253" s="57"/>
      <c r="D253" s="57"/>
      <c r="E253" s="693" t="str">
        <f>IF(NomORG="","",NomORG)</f>
        <v/>
      </c>
      <c r="F253" s="694"/>
      <c r="G253" s="694"/>
      <c r="H253" s="694"/>
      <c r="I253" s="694"/>
      <c r="J253" s="694"/>
      <c r="K253" s="695"/>
      <c r="L253" s="694"/>
      <c r="M253" s="695"/>
      <c r="N253" s="694"/>
      <c r="O253" s="695"/>
      <c r="P253" s="696"/>
      <c r="Q253" s="16"/>
      <c r="R253" s="92"/>
      <c r="S253" s="59"/>
      <c r="T253" s="60" t="e">
        <f>Version</f>
        <v>#REF!</v>
      </c>
      <c r="U253" s="16"/>
      <c r="V253" s="55"/>
    </row>
    <row r="254" spans="1:36" ht="25.5" hidden="1" customHeight="1" x14ac:dyDescent="0.3">
      <c r="B254" s="61" t="s">
        <v>15</v>
      </c>
      <c r="C254" s="62"/>
      <c r="D254" s="62"/>
      <c r="E254" s="689" t="str">
        <f>IF(NomProjet="","",NomProjet)</f>
        <v/>
      </c>
      <c r="F254" s="697"/>
      <c r="G254" s="697"/>
      <c r="H254" s="697"/>
      <c r="I254" s="697"/>
      <c r="J254" s="691"/>
      <c r="K254" s="16"/>
      <c r="L254" s="63" t="s">
        <v>160</v>
      </c>
      <c r="M254" s="16"/>
      <c r="N254" s="689" t="str">
        <f>IF(NoProjet="","",NoProjet)</f>
        <v/>
      </c>
      <c r="O254" s="690"/>
      <c r="P254" s="691"/>
      <c r="Q254" s="16"/>
      <c r="R254" s="93"/>
      <c r="S254" s="65"/>
      <c r="T254" s="66"/>
      <c r="U254" s="16"/>
      <c r="V254" s="55"/>
    </row>
    <row r="255" spans="1:36" ht="5.25" hidden="1" customHeight="1" x14ac:dyDescent="0.3">
      <c r="B255" s="16"/>
      <c r="C255" s="16"/>
      <c r="D255" s="94"/>
      <c r="E255" s="67"/>
      <c r="F255" s="68"/>
      <c r="G255" s="19"/>
      <c r="H255" s="19"/>
      <c r="I255" s="19"/>
      <c r="J255" s="19"/>
      <c r="K255" s="16"/>
      <c r="L255" s="67"/>
      <c r="M255" s="16"/>
      <c r="N255" s="67"/>
      <c r="O255" s="16"/>
      <c r="P255" s="69"/>
      <c r="Q255" s="16"/>
      <c r="R255" s="16"/>
      <c r="S255" s="16"/>
      <c r="T255" s="95"/>
      <c r="U255" s="16"/>
      <c r="V255" s="55"/>
    </row>
    <row r="256" spans="1:36" ht="1.5" hidden="1" customHeight="1" x14ac:dyDescent="0.3">
      <c r="B256" s="16"/>
      <c r="C256" s="16"/>
      <c r="D256" s="16"/>
      <c r="E256" s="16"/>
      <c r="F256" s="16"/>
      <c r="G256" s="16"/>
      <c r="H256" s="16"/>
      <c r="I256" s="16"/>
      <c r="J256" s="16"/>
      <c r="K256" s="16"/>
      <c r="L256" s="16"/>
      <c r="M256" s="16"/>
      <c r="N256" s="16"/>
      <c r="O256" s="16"/>
      <c r="P256" s="84"/>
      <c r="Q256" s="16"/>
      <c r="R256" s="16"/>
      <c r="S256" s="16"/>
      <c r="T256" s="84"/>
      <c r="U256" s="16"/>
      <c r="V256" s="55"/>
    </row>
    <row r="257" spans="2:22" ht="12" hidden="1" customHeight="1" x14ac:dyDescent="0.3">
      <c r="B257" s="698"/>
      <c r="C257" s="592"/>
      <c r="D257" s="592"/>
      <c r="E257" s="592"/>
      <c r="F257" s="592"/>
      <c r="G257" s="592"/>
      <c r="H257" s="592"/>
      <c r="I257" s="592"/>
      <c r="J257" s="592"/>
      <c r="K257" s="699"/>
      <c r="L257" s="592"/>
      <c r="M257" s="699"/>
      <c r="N257" s="592"/>
      <c r="O257" s="699"/>
      <c r="P257" s="592"/>
      <c r="Q257" s="699"/>
      <c r="R257" s="592"/>
      <c r="S257" s="592"/>
      <c r="T257" s="593"/>
      <c r="U257" s="16"/>
      <c r="V257" s="55"/>
    </row>
    <row r="258" spans="2:22" ht="12" customHeight="1" x14ac:dyDescent="0.3">
      <c r="B258" s="103"/>
      <c r="C258" s="103"/>
      <c r="D258" s="103"/>
      <c r="E258" s="103"/>
      <c r="F258" s="103"/>
      <c r="G258" s="103"/>
      <c r="H258" s="103"/>
      <c r="I258" s="103"/>
      <c r="J258" s="103"/>
      <c r="K258" s="16"/>
      <c r="L258" s="103"/>
      <c r="M258" s="16"/>
      <c r="N258" s="103"/>
      <c r="O258" s="16"/>
      <c r="P258" s="103"/>
      <c r="Q258" s="16"/>
      <c r="R258" s="103"/>
      <c r="S258" s="103"/>
      <c r="T258" s="103"/>
      <c r="U258" s="16"/>
      <c r="V258" s="304"/>
    </row>
    <row r="259" spans="2:22" ht="18" customHeight="1" x14ac:dyDescent="0.3">
      <c r="B259" s="249"/>
      <c r="C259" s="167"/>
      <c r="D259" s="249"/>
      <c r="E259" s="249"/>
      <c r="F259" s="249"/>
      <c r="G259" s="249"/>
      <c r="H259" s="167"/>
      <c r="I259" s="249"/>
      <c r="J259" s="249"/>
      <c r="K259" s="249"/>
      <c r="L259" s="249"/>
      <c r="M259" s="249"/>
      <c r="N259" s="249"/>
      <c r="O259" s="249"/>
      <c r="P259" s="249"/>
      <c r="Q259" s="249"/>
      <c r="R259" s="249"/>
      <c r="S259" s="167"/>
      <c r="T259" s="249"/>
      <c r="U259" s="249"/>
      <c r="V259" s="305"/>
    </row>
    <row r="260" spans="2:22" ht="12" hidden="1" customHeight="1" x14ac:dyDescent="0.3">
      <c r="B260" s="74"/>
      <c r="C260" s="74"/>
      <c r="D260" s="74"/>
      <c r="E260" s="74"/>
      <c r="F260" s="74"/>
      <c r="G260" s="74"/>
      <c r="H260" s="74"/>
      <c r="I260" s="74"/>
      <c r="J260" s="74"/>
      <c r="K260" s="16"/>
      <c r="L260" s="110"/>
      <c r="M260" s="16"/>
      <c r="N260" s="110"/>
      <c r="O260" s="16"/>
      <c r="P260" s="110"/>
      <c r="Q260" s="16"/>
      <c r="R260" s="110"/>
      <c r="S260" s="110"/>
      <c r="T260" s="110"/>
      <c r="U260" s="16"/>
      <c r="V260" s="304"/>
    </row>
    <row r="261" spans="2:22" ht="25.5" hidden="1" customHeight="1" x14ac:dyDescent="0.3">
      <c r="B261" s="56" t="s">
        <v>14</v>
      </c>
      <c r="C261" s="57"/>
      <c r="D261" s="57"/>
      <c r="E261" s="693" t="str">
        <f>IF(NomORG="","",NomORG)</f>
        <v/>
      </c>
      <c r="F261" s="694"/>
      <c r="G261" s="694"/>
      <c r="H261" s="694"/>
      <c r="I261" s="694"/>
      <c r="J261" s="694"/>
      <c r="K261" s="695"/>
      <c r="L261" s="694"/>
      <c r="M261" s="695"/>
      <c r="N261" s="694"/>
      <c r="O261" s="695"/>
      <c r="P261" s="696"/>
      <c r="Q261" s="16"/>
      <c r="R261" s="92"/>
      <c r="S261" s="59"/>
      <c r="T261" s="60" t="e">
        <f>Version</f>
        <v>#REF!</v>
      </c>
      <c r="U261" s="16"/>
      <c r="V261" s="304"/>
    </row>
    <row r="262" spans="2:22" ht="25.5" hidden="1" customHeight="1" x14ac:dyDescent="0.3">
      <c r="B262" s="61" t="s">
        <v>15</v>
      </c>
      <c r="C262" s="62"/>
      <c r="D262" s="62"/>
      <c r="E262" s="689" t="str">
        <f>IF(NomProjet="","",NomProjet)</f>
        <v/>
      </c>
      <c r="F262" s="697"/>
      <c r="G262" s="697"/>
      <c r="H262" s="697"/>
      <c r="I262" s="697"/>
      <c r="J262" s="691"/>
      <c r="K262" s="16"/>
      <c r="L262" s="63" t="s">
        <v>168</v>
      </c>
      <c r="M262" s="16"/>
      <c r="N262" s="689" t="str">
        <f>IF(NoProjet="","",NoProjet)</f>
        <v/>
      </c>
      <c r="O262" s="690"/>
      <c r="P262" s="691"/>
      <c r="Q262" s="16"/>
      <c r="R262" s="93"/>
      <c r="S262" s="65"/>
      <c r="T262" s="66"/>
      <c r="U262" s="16"/>
      <c r="V262" s="304"/>
    </row>
    <row r="263" spans="2:22" ht="5.25" hidden="1" customHeight="1" x14ac:dyDescent="0.3">
      <c r="B263" s="16"/>
      <c r="C263" s="16"/>
      <c r="D263" s="94"/>
      <c r="E263" s="67"/>
      <c r="F263" s="68"/>
      <c r="G263" s="19"/>
      <c r="H263" s="19"/>
      <c r="I263" s="19"/>
      <c r="J263" s="19"/>
      <c r="K263" s="16"/>
      <c r="L263" s="67"/>
      <c r="M263" s="16"/>
      <c r="N263" s="67"/>
      <c r="O263" s="16"/>
      <c r="P263" s="69"/>
      <c r="Q263" s="16"/>
      <c r="R263" s="16"/>
      <c r="S263" s="16"/>
      <c r="T263" s="95"/>
      <c r="U263" s="16"/>
      <c r="V263" s="304"/>
    </row>
    <row r="264" spans="2:22" ht="1.5" hidden="1" customHeight="1" x14ac:dyDescent="0.3">
      <c r="B264" s="16"/>
      <c r="C264" s="16"/>
      <c r="D264" s="16"/>
      <c r="E264" s="16"/>
      <c r="F264" s="16"/>
      <c r="G264" s="16"/>
      <c r="H264" s="16"/>
      <c r="I264" s="16"/>
      <c r="J264" s="16"/>
      <c r="K264" s="16"/>
      <c r="L264" s="16"/>
      <c r="M264" s="16"/>
      <c r="N264" s="16"/>
      <c r="O264" s="16"/>
      <c r="P264" s="84"/>
      <c r="Q264" s="16"/>
      <c r="R264" s="16"/>
      <c r="S264" s="16"/>
      <c r="T264" s="84"/>
      <c r="U264" s="16"/>
      <c r="V264" s="304"/>
    </row>
    <row r="265" spans="2:22" ht="12" hidden="1" customHeight="1" x14ac:dyDescent="0.3">
      <c r="B265" s="698"/>
      <c r="C265" s="592"/>
      <c r="D265" s="592"/>
      <c r="E265" s="592"/>
      <c r="F265" s="592"/>
      <c r="G265" s="592"/>
      <c r="H265" s="592"/>
      <c r="I265" s="592"/>
      <c r="J265" s="592"/>
      <c r="K265" s="699"/>
      <c r="L265" s="592"/>
      <c r="M265" s="699"/>
      <c r="N265" s="592"/>
      <c r="O265" s="699"/>
      <c r="P265" s="592"/>
      <c r="Q265" s="699"/>
      <c r="R265" s="592"/>
      <c r="S265" s="592"/>
      <c r="T265" s="593"/>
      <c r="U265" s="16"/>
      <c r="V265" s="304"/>
    </row>
    <row r="266" spans="2:22" ht="12" customHeight="1" x14ac:dyDescent="0.3">
      <c r="B266" s="103"/>
      <c r="C266" s="103"/>
      <c r="D266" s="103"/>
      <c r="E266" s="103"/>
      <c r="F266" s="103"/>
      <c r="G266" s="103"/>
      <c r="H266" s="103"/>
      <c r="I266" s="103"/>
      <c r="J266" s="103"/>
      <c r="K266" s="16"/>
      <c r="L266" s="103"/>
      <c r="M266" s="16"/>
      <c r="N266" s="103"/>
      <c r="O266" s="16"/>
      <c r="P266" s="103"/>
      <c r="Q266" s="16"/>
      <c r="R266" s="103"/>
      <c r="S266" s="103"/>
      <c r="T266" s="103"/>
      <c r="U266" s="16"/>
      <c r="V266" s="304"/>
    </row>
    <row r="267" spans="2:22" ht="16.2" hidden="1" customHeight="1" x14ac:dyDescent="0.3">
      <c r="B267" s="19"/>
      <c r="C267" s="106"/>
      <c r="D267" s="113"/>
      <c r="E267" s="54"/>
      <c r="F267" s="54"/>
      <c r="G267" s="54"/>
      <c r="H267" s="54"/>
      <c r="I267" s="54"/>
      <c r="J267" s="54"/>
      <c r="K267" s="16"/>
      <c r="L267" s="54"/>
      <c r="M267" s="16"/>
      <c r="N267" s="54"/>
      <c r="O267" s="16"/>
      <c r="P267" s="54"/>
      <c r="Q267" s="16"/>
      <c r="R267" s="54"/>
      <c r="S267" s="54"/>
      <c r="T267" s="54"/>
      <c r="U267" s="16"/>
      <c r="V267" s="55"/>
    </row>
  </sheetData>
  <sheetProtection algorithmName="SHA-512" hashValue="m1ut38w3pw0Mcf401zF3Xpnxfw3fUIHqbGqlC8a0f6eUBJkCGy0oHG7+BIvk0XVypEbPxcUZXc4URBnJMnjTpw==" saltValue="InMknX8JBx5+d8svh8UhoA==" spinCount="100000" sheet="1" selectLockedCells="1"/>
  <mergeCells count="138">
    <mergeCell ref="C243:I243"/>
    <mergeCell ref="C244:I244"/>
    <mergeCell ref="C241:I241"/>
    <mergeCell ref="G18:I18"/>
    <mergeCell ref="D18:F18"/>
    <mergeCell ref="D232:F232"/>
    <mergeCell ref="G232:I232"/>
    <mergeCell ref="C24:J24"/>
    <mergeCell ref="C32:J32"/>
    <mergeCell ref="D35:J35"/>
    <mergeCell ref="D36:J36"/>
    <mergeCell ref="D37:J37"/>
    <mergeCell ref="D38:J38"/>
    <mergeCell ref="D39:J39"/>
    <mergeCell ref="D40:J40"/>
    <mergeCell ref="D41:J41"/>
    <mergeCell ref="D110:J110"/>
    <mergeCell ref="D109:J109"/>
    <mergeCell ref="D108:J108"/>
    <mergeCell ref="D89:J89"/>
    <mergeCell ref="D90:J90"/>
    <mergeCell ref="D91:J91"/>
    <mergeCell ref="D92:J92"/>
    <mergeCell ref="D93:J93"/>
    <mergeCell ref="H240:I240"/>
    <mergeCell ref="D104:J104"/>
    <mergeCell ref="D103:J103"/>
    <mergeCell ref="D102:J102"/>
    <mergeCell ref="A75:J75"/>
    <mergeCell ref="C45:J45"/>
    <mergeCell ref="C42:J42"/>
    <mergeCell ref="D82:J82"/>
    <mergeCell ref="D86:J86"/>
    <mergeCell ref="D87:J87"/>
    <mergeCell ref="D88:J88"/>
    <mergeCell ref="D98:J98"/>
    <mergeCell ref="D97:J97"/>
    <mergeCell ref="D96:J96"/>
    <mergeCell ref="D95:J95"/>
    <mergeCell ref="D94:J94"/>
    <mergeCell ref="D135:J135"/>
    <mergeCell ref="C136:J136"/>
    <mergeCell ref="C138:J138"/>
    <mergeCell ref="D240:G240"/>
    <mergeCell ref="D133:J133"/>
    <mergeCell ref="D134:J134"/>
    <mergeCell ref="Z72:Z74"/>
    <mergeCell ref="L72:R72"/>
    <mergeCell ref="L73:L74"/>
    <mergeCell ref="N73:N74"/>
    <mergeCell ref="P73:P74"/>
    <mergeCell ref="R73:R74"/>
    <mergeCell ref="S73:U73"/>
    <mergeCell ref="C77:J77"/>
    <mergeCell ref="C79:J79"/>
    <mergeCell ref="Z190:Z192"/>
    <mergeCell ref="Z126:Z128"/>
    <mergeCell ref="AA73:AA74"/>
    <mergeCell ref="AA127:AA128"/>
    <mergeCell ref="AA191:AA192"/>
    <mergeCell ref="B265:T265"/>
    <mergeCell ref="E261:P261"/>
    <mergeCell ref="E262:J262"/>
    <mergeCell ref="N262:P262"/>
    <mergeCell ref="B186:T186"/>
    <mergeCell ref="C187:T187"/>
    <mergeCell ref="C188:T188"/>
    <mergeCell ref="L190:R190"/>
    <mergeCell ref="L191:L192"/>
    <mergeCell ref="N191:N192"/>
    <mergeCell ref="P191:P192"/>
    <mergeCell ref="R191:R192"/>
    <mergeCell ref="S191:U191"/>
    <mergeCell ref="E253:P253"/>
    <mergeCell ref="E254:J254"/>
    <mergeCell ref="N254:P254"/>
    <mergeCell ref="B257:T257"/>
    <mergeCell ref="E182:P182"/>
    <mergeCell ref="E183:J183"/>
    <mergeCell ref="R2:T2"/>
    <mergeCell ref="B7:T7"/>
    <mergeCell ref="B8:T8"/>
    <mergeCell ref="L10:P10"/>
    <mergeCell ref="L11:L12"/>
    <mergeCell ref="N11:N12"/>
    <mergeCell ref="P11:P12"/>
    <mergeCell ref="S11:U11"/>
    <mergeCell ref="C15:J15"/>
    <mergeCell ref="F2:N2"/>
    <mergeCell ref="F3:N3"/>
    <mergeCell ref="C2:D2"/>
    <mergeCell ref="D17:J17"/>
    <mergeCell ref="D19:J19"/>
    <mergeCell ref="D20:J20"/>
    <mergeCell ref="D21:J21"/>
    <mergeCell ref="C22:J22"/>
    <mergeCell ref="A13:J13"/>
    <mergeCell ref="R3:T3"/>
    <mergeCell ref="D16:J16"/>
    <mergeCell ref="D28:J28"/>
    <mergeCell ref="C3:D3"/>
    <mergeCell ref="D27:J27"/>
    <mergeCell ref="D25:J25"/>
    <mergeCell ref="D26:J26"/>
    <mergeCell ref="B6:T6"/>
    <mergeCell ref="D29:J29"/>
    <mergeCell ref="D30:J30"/>
    <mergeCell ref="D31:J31"/>
    <mergeCell ref="D80:J80"/>
    <mergeCell ref="D47:J47"/>
    <mergeCell ref="C48:J48"/>
    <mergeCell ref="C59:J59"/>
    <mergeCell ref="C50:J50"/>
    <mergeCell ref="B71:T71"/>
    <mergeCell ref="E66:P66"/>
    <mergeCell ref="N67:P67"/>
    <mergeCell ref="E67:J67"/>
    <mergeCell ref="B69:T69"/>
    <mergeCell ref="B70:T70"/>
    <mergeCell ref="D46:J46"/>
    <mergeCell ref="N183:P183"/>
    <mergeCell ref="U111:U112"/>
    <mergeCell ref="E118:P118"/>
    <mergeCell ref="N119:P119"/>
    <mergeCell ref="E119:J119"/>
    <mergeCell ref="B122:T122"/>
    <mergeCell ref="B123:T123"/>
    <mergeCell ref="B124:T124"/>
    <mergeCell ref="L126:R126"/>
    <mergeCell ref="L127:L128"/>
    <mergeCell ref="N127:N128"/>
    <mergeCell ref="P127:P128"/>
    <mergeCell ref="R127:R128"/>
    <mergeCell ref="S127:U127"/>
    <mergeCell ref="M111:M112"/>
    <mergeCell ref="O111:O112"/>
    <mergeCell ref="Q111:Q112"/>
    <mergeCell ref="K111:K112"/>
  </mergeCells>
  <conditionalFormatting sqref="D267:J267 L267 N267 P267 R267:T267">
    <cfRule type="containsBlanks" dxfId="25" priority="23">
      <formula>LEN(TRIM(D267))=0</formula>
    </cfRule>
  </conditionalFormatting>
  <conditionalFormatting sqref="F2:F3 P2:P3 R2:R3 N15:N16 L15:L18 P15:P60 R15:T60 N18:N60 L21:L60 Z79:AA113 L79:L114 N79:N114 P79:P114 R79:T114 L130:L179 N130:N179 P130:P179 R130:T179 Z130:AA179 Z194:AA248 L194:L251 N194:N251 P194:P251 R194:T251">
    <cfRule type="expression" dxfId="24" priority="42">
      <formula>$C$1="Terminé"</formula>
    </cfRule>
  </conditionalFormatting>
  <conditionalFormatting sqref="V16:V22 V46:V48 V86:V99 V139:V147 V162:V164 V231:V233 V235:V237 V239:V241 V243:V245">
    <cfRule type="containsBlanks" dxfId="23" priority="41">
      <formula>LEN(TRIM(V16))=0</formula>
    </cfRule>
  </conditionalFormatting>
  <conditionalFormatting sqref="V25:V32">
    <cfRule type="containsBlanks" dxfId="22" priority="9">
      <formula>LEN(TRIM(V25))=0</formula>
    </cfRule>
  </conditionalFormatting>
  <conditionalFormatting sqref="V35:V42">
    <cfRule type="containsBlanks" dxfId="21" priority="40">
      <formula>LEN(TRIM(V35))=0</formula>
    </cfRule>
  </conditionalFormatting>
  <conditionalFormatting sqref="V51:V59">
    <cfRule type="containsBlanks" dxfId="20" priority="39">
      <formula>LEN(TRIM(V51))=0</formula>
    </cfRule>
  </conditionalFormatting>
  <conditionalFormatting sqref="V80:V83">
    <cfRule type="containsBlanks" dxfId="19" priority="38">
      <formula>LEN(TRIM(V80))=0</formula>
    </cfRule>
  </conditionalFormatting>
  <conditionalFormatting sqref="V102:V105">
    <cfRule type="containsBlanks" dxfId="18" priority="35">
      <formula>LEN(TRIM(V102))=0</formula>
    </cfRule>
  </conditionalFormatting>
  <conditionalFormatting sqref="V108:V111">
    <cfRule type="containsBlanks" dxfId="17" priority="34">
      <formula>LEN(TRIM(V108))=0</formula>
    </cfRule>
  </conditionalFormatting>
  <conditionalFormatting sqref="V113">
    <cfRule type="containsBlanks" dxfId="16" priority="1">
      <formula>LEN(TRIM(V113))=0</formula>
    </cfRule>
  </conditionalFormatting>
  <conditionalFormatting sqref="V133:V136">
    <cfRule type="containsBlanks" dxfId="15" priority="32">
      <formula>LEN(TRIM(V133))=0</formula>
    </cfRule>
  </conditionalFormatting>
  <conditionalFormatting sqref="V150:V154 V172:V175 V213:V216">
    <cfRule type="containsBlanks" dxfId="14" priority="24">
      <formula>LEN(TRIM(V150))=0</formula>
    </cfRule>
  </conditionalFormatting>
  <conditionalFormatting sqref="V156">
    <cfRule type="containsBlanks" dxfId="13" priority="2">
      <formula>LEN(TRIM(V156))=0</formula>
    </cfRule>
  </conditionalFormatting>
  <conditionalFormatting sqref="V167:V169">
    <cfRule type="containsBlanks" dxfId="12" priority="29">
      <formula>LEN(TRIM(V167))=0</formula>
    </cfRule>
  </conditionalFormatting>
  <conditionalFormatting sqref="V178">
    <cfRule type="containsBlanks" dxfId="11" priority="3">
      <formula>LEN(TRIM(V178))=0</formula>
    </cfRule>
  </conditionalFormatting>
  <conditionalFormatting sqref="V196:V199">
    <cfRule type="containsBlanks" dxfId="10" priority="27">
      <formula>LEN(TRIM(V196))=0</formula>
    </cfRule>
  </conditionalFormatting>
  <conditionalFormatting sqref="V204:V210">
    <cfRule type="containsBlanks" dxfId="9" priority="22">
      <formula>LEN(TRIM(V204))=0</formula>
    </cfRule>
  </conditionalFormatting>
  <conditionalFormatting sqref="V219:V223">
    <cfRule type="containsBlanks" dxfId="8" priority="26">
      <formula>LEN(TRIM(V219))=0</formula>
    </cfRule>
  </conditionalFormatting>
  <conditionalFormatting sqref="V225:V226">
    <cfRule type="containsBlanks" dxfId="7" priority="6">
      <formula>LEN(TRIM(V225))=0</formula>
    </cfRule>
  </conditionalFormatting>
  <conditionalFormatting sqref="V248">
    <cfRule type="containsBlanks" dxfId="6" priority="4">
      <formula>LEN(TRIM(V248))=0</formula>
    </cfRule>
  </conditionalFormatting>
  <conditionalFormatting sqref="V250">
    <cfRule type="containsBlanks" dxfId="5" priority="5">
      <formula>LEN(TRIM(V250))=0</formula>
    </cfRule>
  </conditionalFormatting>
  <dataValidations disablePrompts="1" count="1">
    <dataValidation type="list" allowBlank="1" sqref="C1" xr:uid="{00000000-0002-0000-0500-000000000000}">
      <formula1>"Terminé,En rédaction"</formula1>
    </dataValidation>
  </dataValidations>
  <pageMargins left="0.31496062992125984" right="0.31496062992125984" top="0.39370078740157483" bottom="0.74803149606299213" header="0" footer="0.19685039370078741"/>
  <pageSetup paperSize="5" scale="51" fitToHeight="0" orientation="landscape" r:id="rId1"/>
  <headerFooter>
    <oddFooter>&amp;L&amp;G &amp;"Arial,Normal"&amp;11&amp;A&amp;R&amp;"Arial,Normal"&amp;D</oddFooter>
  </headerFooter>
  <rowBreaks count="5" manualBreakCount="5">
    <brk id="68" min="1" max="20" man="1"/>
    <brk id="121" min="1" max="20" man="1"/>
    <brk id="178" min="1" max="20" man="1"/>
    <brk id="257" min="1" max="20" man="1"/>
    <brk id="259" min="1" max="20"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rgb="FFFFFF00"/>
  </sheetPr>
  <dimension ref="A1:I142"/>
  <sheetViews>
    <sheetView workbookViewId="0"/>
  </sheetViews>
  <sheetFormatPr baseColWidth="10" defaultColWidth="14.44140625" defaultRowHeight="15" customHeight="1" x14ac:dyDescent="0.3"/>
  <cols>
    <col min="1" max="1" width="20.109375" customWidth="1"/>
    <col min="2" max="2" width="43.5546875" customWidth="1"/>
    <col min="3" max="4" width="41.109375" customWidth="1"/>
    <col min="5" max="5" width="72.6640625" customWidth="1"/>
    <col min="6" max="6" width="70.33203125" customWidth="1"/>
    <col min="7" max="7" width="56.88671875" customWidth="1"/>
    <col min="8" max="8" width="65.33203125" customWidth="1"/>
    <col min="9" max="9" width="11.109375" customWidth="1"/>
    <col min="10" max="27" width="14.44140625" customWidth="1"/>
  </cols>
  <sheetData>
    <row r="1" spans="1:9" ht="34.200000000000003" customHeight="1" x14ac:dyDescent="0.3">
      <c r="A1" s="114" t="s">
        <v>169</v>
      </c>
      <c r="B1" s="114" t="s">
        <v>170</v>
      </c>
      <c r="C1" s="114" t="s">
        <v>171</v>
      </c>
      <c r="D1" s="114" t="s">
        <v>368</v>
      </c>
      <c r="E1" s="114" t="s">
        <v>172</v>
      </c>
      <c r="F1" s="114" t="s">
        <v>173</v>
      </c>
      <c r="G1" s="114" t="s">
        <v>174</v>
      </c>
      <c r="H1" s="114" t="s">
        <v>175</v>
      </c>
      <c r="I1" s="9"/>
    </row>
    <row r="2" spans="1:9" ht="12.75" customHeight="1" x14ac:dyDescent="0.3">
      <c r="A2" s="120">
        <v>41110</v>
      </c>
      <c r="B2" s="121" t="s">
        <v>51</v>
      </c>
      <c r="C2" s="118" t="str">
        <f>_xlfn.CONCAT(Table_2[[#This Row],[Numéro 
de poste]]," - ",Table_2[[#This Row],[Nom du poste budgétaire]])</f>
        <v>41110 - Potentiel annuel des loyers (ou frais d'hebergement)</v>
      </c>
      <c r="D2" s="118" t="s">
        <v>367</v>
      </c>
      <c r="E2" s="118" t="s">
        <v>176</v>
      </c>
      <c r="F2" s="118" t="s">
        <v>177</v>
      </c>
      <c r="G2" s="118" t="s">
        <v>178</v>
      </c>
      <c r="H2" s="118" t="s">
        <v>179</v>
      </c>
      <c r="I2" s="9"/>
    </row>
    <row r="3" spans="1:9" ht="93" customHeight="1" x14ac:dyDescent="0.3">
      <c r="A3" s="120">
        <v>41120</v>
      </c>
      <c r="B3" s="121" t="s">
        <v>52</v>
      </c>
      <c r="C3" s="118" t="str">
        <f>_xlfn.CONCAT(Table_2[[#This Row],[Numéro 
de poste]]," - ",Table_2[[#This Row],[Nom du poste budgétaire]])</f>
        <v>41120 - Perte relative aux logements vacants</v>
      </c>
      <c r="D3" s="118" t="s">
        <v>367</v>
      </c>
      <c r="E3" s="118" t="s">
        <v>180</v>
      </c>
      <c r="F3" s="118" t="s">
        <v>181</v>
      </c>
      <c r="G3" s="118" t="s">
        <v>182</v>
      </c>
      <c r="H3" s="118"/>
      <c r="I3" s="9"/>
    </row>
    <row r="4" spans="1:9" ht="94.5" customHeight="1" x14ac:dyDescent="0.3">
      <c r="A4" s="120">
        <v>41140</v>
      </c>
      <c r="B4" s="121" t="s">
        <v>54</v>
      </c>
      <c r="C4" s="118" t="str">
        <f>_xlfn.CONCAT(Table_2[[#This Row],[Numéro 
de poste]]," - ",Table_2[[#This Row],[Nom du poste budgétaire]])</f>
        <v>41140 - Rabais aux membres</v>
      </c>
      <c r="D4" s="118" t="s">
        <v>367</v>
      </c>
      <c r="E4" s="118" t="s">
        <v>183</v>
      </c>
      <c r="F4" s="118" t="s">
        <v>184</v>
      </c>
      <c r="G4" s="118"/>
      <c r="H4" s="118"/>
      <c r="I4" s="9"/>
    </row>
    <row r="5" spans="1:9" ht="94.5" customHeight="1" x14ac:dyDescent="0.3">
      <c r="A5" s="120">
        <v>41200</v>
      </c>
      <c r="B5" s="121" t="s">
        <v>55</v>
      </c>
      <c r="C5" s="118" t="str">
        <f>_xlfn.CONCAT(Table_2[[#This Row],[Numéro 
de poste]]," - ",Table_2[[#This Row],[Nom du poste budgétaire]])</f>
        <v>41200 - Autres revenus de location résidentielle</v>
      </c>
      <c r="D5" s="118" t="s">
        <v>367</v>
      </c>
      <c r="E5" s="118" t="s">
        <v>185</v>
      </c>
      <c r="F5" s="118"/>
      <c r="G5" s="118"/>
      <c r="H5" s="118"/>
      <c r="I5" s="9"/>
    </row>
    <row r="6" spans="1:9" ht="94.5" customHeight="1" x14ac:dyDescent="0.3">
      <c r="A6" s="120">
        <v>41300</v>
      </c>
      <c r="B6" s="121" t="s">
        <v>56</v>
      </c>
      <c r="C6" s="118" t="str">
        <f>_xlfn.CONCAT(Table_2[[#This Row],[Numéro 
de poste]]," - ",Table_2[[#This Row],[Nom du poste budgétaire]])</f>
        <v>41300 - Location des espaces commerciaux</v>
      </c>
      <c r="D6" s="118" t="s">
        <v>367</v>
      </c>
      <c r="E6" s="118" t="s">
        <v>186</v>
      </c>
      <c r="F6" s="118"/>
      <c r="G6" s="118"/>
      <c r="H6" s="118"/>
      <c r="I6" s="9"/>
    </row>
    <row r="7" spans="1:9" ht="12.75" customHeight="1" x14ac:dyDescent="0.3">
      <c r="A7" s="120">
        <v>41400</v>
      </c>
      <c r="B7" s="121" t="s">
        <v>57</v>
      </c>
      <c r="C7" s="118" t="str">
        <f>_xlfn.CONCAT(Table_2[[#This Row],[Numéro 
de poste]]," - ",Table_2[[#This Row],[Nom du poste budgétaire]])</f>
        <v>41400 - Revenus - Régime d'assurance du locataire</v>
      </c>
      <c r="D7" s="118" t="s">
        <v>367</v>
      </c>
      <c r="E7" s="118" t="s">
        <v>187</v>
      </c>
      <c r="F7" s="118" t="s">
        <v>188</v>
      </c>
      <c r="G7" s="118"/>
      <c r="H7" s="118"/>
      <c r="I7" s="9"/>
    </row>
    <row r="8" spans="1:9" ht="49.5" customHeight="1" x14ac:dyDescent="0.3">
      <c r="A8" s="120">
        <v>43100</v>
      </c>
      <c r="B8" s="121" t="s">
        <v>60</v>
      </c>
      <c r="C8" s="118" t="str">
        <f>_xlfn.CONCAT(Table_2[[#This Row],[Numéro 
de poste]]," - ",Table_2[[#This Row],[Nom du poste budgétaire]])</f>
        <v>43100 - Dons et commandites</v>
      </c>
      <c r="D8" s="118" t="s">
        <v>367</v>
      </c>
      <c r="E8" s="118" t="s">
        <v>189</v>
      </c>
      <c r="F8" s="118" t="s">
        <v>190</v>
      </c>
      <c r="G8" s="118"/>
      <c r="H8" s="118"/>
      <c r="I8" s="9"/>
    </row>
    <row r="9" spans="1:9" ht="108" customHeight="1" x14ac:dyDescent="0.3">
      <c r="A9" s="120">
        <v>43210</v>
      </c>
      <c r="B9" s="121" t="s">
        <v>61</v>
      </c>
      <c r="C9" s="118" t="str">
        <f>_xlfn.CONCAT(Table_2[[#This Row],[Numéro 
de poste]]," - ",Table_2[[#This Row],[Nom du poste budgétaire]])</f>
        <v>43210 - Intérêts créditeurs - régulier</v>
      </c>
      <c r="D9" s="118" t="s">
        <v>367</v>
      </c>
      <c r="E9" s="118" t="s">
        <v>191</v>
      </c>
      <c r="F9" s="118" t="s">
        <v>192</v>
      </c>
      <c r="G9" s="118"/>
      <c r="H9" s="118"/>
      <c r="I9" s="9"/>
    </row>
    <row r="10" spans="1:9" ht="12.75" customHeight="1" x14ac:dyDescent="0.3">
      <c r="A10" s="120">
        <v>43230</v>
      </c>
      <c r="B10" s="121" t="s">
        <v>62</v>
      </c>
      <c r="C10" s="118" t="str">
        <f>_xlfn.CONCAT(Table_2[[#This Row],[Numéro 
de poste]]," - ",Table_2[[#This Row],[Nom du poste budgétaire]])</f>
        <v>43230 - Ristournes</v>
      </c>
      <c r="D10" s="118" t="s">
        <v>367</v>
      </c>
      <c r="E10" s="118" t="s">
        <v>193</v>
      </c>
      <c r="F10" s="118" t="s">
        <v>192</v>
      </c>
      <c r="G10" s="118"/>
      <c r="H10" s="118"/>
      <c r="I10" s="9"/>
    </row>
    <row r="11" spans="1:9" ht="12.75" customHeight="1" x14ac:dyDescent="0.3">
      <c r="A11" s="120">
        <v>43400</v>
      </c>
      <c r="B11" s="121" t="s">
        <v>63</v>
      </c>
      <c r="C11" s="118" t="str">
        <f>_xlfn.CONCAT(Table_2[[#This Row],[Numéro 
de poste]]," - ",Table_2[[#This Row],[Nom du poste budgétaire]])</f>
        <v>43400 - Services résidentiels – Stationnement</v>
      </c>
      <c r="D11" s="118" t="s">
        <v>367</v>
      </c>
      <c r="E11" s="118" t="s">
        <v>194</v>
      </c>
      <c r="F11" s="118" t="s">
        <v>195</v>
      </c>
      <c r="G11" s="118"/>
      <c r="H11" s="118"/>
      <c r="I11" s="9"/>
    </row>
    <row r="12" spans="1:9" ht="33" customHeight="1" x14ac:dyDescent="0.3">
      <c r="A12" s="120">
        <v>43500</v>
      </c>
      <c r="B12" s="121" t="s">
        <v>64</v>
      </c>
      <c r="C12" s="118" t="str">
        <f>_xlfn.CONCAT(Table_2[[#This Row],[Numéro 
de poste]]," - ",Table_2[[#This Row],[Nom du poste budgétaire]])</f>
        <v>43500 - Services résidentiels – Buanderie</v>
      </c>
      <c r="D12" s="118" t="s">
        <v>367</v>
      </c>
      <c r="E12" s="118" t="s">
        <v>196</v>
      </c>
      <c r="F12" s="118" t="s">
        <v>197</v>
      </c>
      <c r="G12" s="118"/>
      <c r="H12" s="118"/>
      <c r="I12" s="9"/>
    </row>
    <row r="13" spans="1:9" ht="33" customHeight="1" x14ac:dyDescent="0.3">
      <c r="A13" s="120">
        <v>43600</v>
      </c>
      <c r="B13" s="121" t="s">
        <v>65</v>
      </c>
      <c r="C13" s="118" t="str">
        <f>_xlfn.CONCAT(Table_2[[#This Row],[Numéro 
de poste]]," - ",Table_2[[#This Row],[Nom du poste budgétaire]])</f>
        <v>43600 - Services résidentiels – Divers</v>
      </c>
      <c r="D13" s="118" t="s">
        <v>367</v>
      </c>
      <c r="E13" s="118" t="s">
        <v>198</v>
      </c>
      <c r="F13" s="118"/>
      <c r="G13" s="118"/>
      <c r="H13" s="118"/>
      <c r="I13" s="9"/>
    </row>
    <row r="14" spans="1:9" ht="33" customHeight="1" x14ac:dyDescent="0.3">
      <c r="A14" s="120">
        <v>43800</v>
      </c>
      <c r="B14" s="122" t="s">
        <v>66</v>
      </c>
      <c r="C14" s="123" t="str">
        <f>_xlfn.CONCAT(Table_2[[#This Row],[Numéro 
de poste]]," - ",Table_2[[#This Row],[Nom du poste budgétaire]])</f>
        <v>43800 - Recouvrement des créances douteuses</v>
      </c>
      <c r="D14" s="118" t="s">
        <v>367</v>
      </c>
      <c r="E14" s="118" t="s">
        <v>199</v>
      </c>
      <c r="F14" s="118"/>
      <c r="G14" s="118"/>
      <c r="H14" s="118"/>
      <c r="I14" s="9"/>
    </row>
    <row r="15" spans="1:9" ht="46.5" customHeight="1" x14ac:dyDescent="0.3">
      <c r="A15" s="120">
        <v>43910</v>
      </c>
      <c r="B15" s="121" t="s">
        <v>350</v>
      </c>
      <c r="C15" s="118" t="str">
        <f>_xlfn.CONCAT(Table_2[[#This Row],[Numéro 
de poste]]," - ",Table_2[[#This Row],[Nom du poste budgétaire]])</f>
        <v xml:space="preserve">43910 - Autres revenus divers </v>
      </c>
      <c r="D15" s="118" t="s">
        <v>367</v>
      </c>
      <c r="E15" s="118" t="s">
        <v>200</v>
      </c>
      <c r="F15" s="118"/>
      <c r="G15" s="118"/>
      <c r="H15" s="118"/>
      <c r="I15" s="9"/>
    </row>
    <row r="16" spans="1:9" ht="105" customHeight="1" x14ac:dyDescent="0.3">
      <c r="A16" s="120">
        <v>46100</v>
      </c>
      <c r="B16" s="121" t="s">
        <v>69</v>
      </c>
      <c r="C16" s="118" t="str">
        <f>_xlfn.CONCAT(Table_2[[#This Row],[Numéro 
de poste]]," - ",Table_2[[#This Row],[Nom du poste budgétaire]])</f>
        <v>46100 - Contribution des usagers – Repas</v>
      </c>
      <c r="D16" s="118" t="s">
        <v>367</v>
      </c>
      <c r="E16" s="118" t="s">
        <v>201</v>
      </c>
      <c r="F16" s="118"/>
      <c r="G16" s="118"/>
      <c r="H16" s="118"/>
      <c r="I16" s="9"/>
    </row>
    <row r="17" spans="1:9" ht="33" customHeight="1" x14ac:dyDescent="0.3">
      <c r="A17" s="120">
        <v>46200</v>
      </c>
      <c r="B17" s="121" t="s">
        <v>70</v>
      </c>
      <c r="C17" s="118" t="str">
        <f>_xlfn.CONCAT(Table_2[[#This Row],[Numéro 
de poste]]," - ",Table_2[[#This Row],[Nom du poste budgétaire]])</f>
        <v>46200 - Contribution des usagers – Autres</v>
      </c>
      <c r="D17" s="118" t="s">
        <v>367</v>
      </c>
      <c r="E17" s="118" t="s">
        <v>202</v>
      </c>
      <c r="F17" s="118"/>
      <c r="G17" s="118"/>
      <c r="H17" s="118"/>
      <c r="I17" s="9"/>
    </row>
    <row r="18" spans="1:9" ht="33" customHeight="1" x14ac:dyDescent="0.3">
      <c r="A18" s="120">
        <v>46300</v>
      </c>
      <c r="B18" s="121" t="s">
        <v>71</v>
      </c>
      <c r="C18" s="118" t="str">
        <f>_xlfn.CONCAT(Table_2[[#This Row],[Numéro 
de poste]]," - ",Table_2[[#This Row],[Nom du poste budgétaire]])</f>
        <v>46300 - Organismes privés</v>
      </c>
      <c r="D18" s="118" t="s">
        <v>367</v>
      </c>
      <c r="E18" s="118" t="s">
        <v>203</v>
      </c>
      <c r="F18" s="118"/>
      <c r="G18" s="118"/>
      <c r="H18" s="118"/>
      <c r="I18" s="9"/>
    </row>
    <row r="19" spans="1:9" ht="45" customHeight="1" x14ac:dyDescent="0.3">
      <c r="A19" s="120">
        <v>46400</v>
      </c>
      <c r="B19" s="121" t="s">
        <v>72</v>
      </c>
      <c r="C19" s="118" t="str">
        <f>_xlfn.CONCAT(Table_2[[#This Row],[Numéro 
de poste]]," - ",Table_2[[#This Row],[Nom du poste budgétaire]])</f>
        <v>46400 - Organismes publics – Réseau de la Santé et des Services sociaux</v>
      </c>
      <c r="D19" s="118" t="s">
        <v>367</v>
      </c>
      <c r="E19" s="118" t="s">
        <v>204</v>
      </c>
      <c r="F19" s="118"/>
      <c r="G19" s="118"/>
      <c r="H19" s="118"/>
      <c r="I19" s="9"/>
    </row>
    <row r="20" spans="1:9" ht="45" customHeight="1" x14ac:dyDescent="0.3">
      <c r="A20" s="120">
        <v>46500</v>
      </c>
      <c r="B20" s="121" t="s">
        <v>73</v>
      </c>
      <c r="C20" s="118" t="str">
        <f>_xlfn.CONCAT(Table_2[[#This Row],[Numéro 
de poste]]," - ",Table_2[[#This Row],[Nom du poste budgétaire]])</f>
        <v>46500 - Organismes publics - Emploi Québec</v>
      </c>
      <c r="D20" s="118" t="s">
        <v>367</v>
      </c>
      <c r="E20" s="118" t="s">
        <v>205</v>
      </c>
      <c r="F20" s="118"/>
      <c r="G20" s="118"/>
      <c r="H20" s="118"/>
      <c r="I20" s="9"/>
    </row>
    <row r="21" spans="1:9" ht="45" customHeight="1" x14ac:dyDescent="0.3">
      <c r="A21" s="120">
        <v>46600</v>
      </c>
      <c r="B21" s="121" t="s">
        <v>74</v>
      </c>
      <c r="C21" s="118" t="str">
        <f>_xlfn.CONCAT(Table_2[[#This Row],[Numéro 
de poste]]," - ",Table_2[[#This Row],[Nom du poste budgétaire]])</f>
        <v>46600 - Organismes publics - Gouvernement fédéral</v>
      </c>
      <c r="D21" s="118" t="s">
        <v>367</v>
      </c>
      <c r="E21" s="118" t="s">
        <v>206</v>
      </c>
      <c r="F21" s="118"/>
      <c r="G21" s="118"/>
      <c r="H21" s="118"/>
      <c r="I21" s="9"/>
    </row>
    <row r="22" spans="1:9" ht="34.5" customHeight="1" x14ac:dyDescent="0.3">
      <c r="A22" s="120">
        <v>46700</v>
      </c>
      <c r="B22" s="121" t="s">
        <v>75</v>
      </c>
      <c r="C22" s="118" t="str">
        <f>_xlfn.CONCAT(Table_2[[#This Row],[Numéro 
de poste]]," - ",Table_2[[#This Row],[Nom du poste budgétaire]])</f>
        <v>46700 - Organismes publics - Autres</v>
      </c>
      <c r="D22" s="118" t="s">
        <v>367</v>
      </c>
      <c r="E22" s="118" t="s">
        <v>207</v>
      </c>
      <c r="F22" s="118"/>
      <c r="G22" s="118"/>
      <c r="H22" s="118"/>
      <c r="I22" s="9"/>
    </row>
    <row r="23" spans="1:9" ht="34.5" customHeight="1" x14ac:dyDescent="0.3">
      <c r="A23" s="120">
        <v>46800</v>
      </c>
      <c r="B23" s="121" t="s">
        <v>76</v>
      </c>
      <c r="C23" s="118" t="str">
        <f>_xlfn.CONCAT(Table_2[[#This Row],[Numéro 
de poste]]," - ",Table_2[[#This Row],[Nom du poste budgétaire]])</f>
        <v>46800 - Divers revenus liés au soutien à la clientèle</v>
      </c>
      <c r="D23" s="118" t="s">
        <v>367</v>
      </c>
      <c r="E23" s="118" t="s">
        <v>208</v>
      </c>
      <c r="F23" s="118"/>
      <c r="G23" s="118"/>
      <c r="H23" s="118"/>
      <c r="I23" s="9"/>
    </row>
    <row r="24" spans="1:9" ht="30.75" customHeight="1" x14ac:dyDescent="0.3">
      <c r="A24" s="120">
        <v>51100</v>
      </c>
      <c r="B24" s="121" t="s">
        <v>85</v>
      </c>
      <c r="C24" s="118" t="str">
        <f>_xlfn.CONCAT(Table_2[[#This Row],[Numéro 
de poste]]," - ",Table_2[[#This Row],[Nom du poste budgétaire]])</f>
        <v>51100 - Salaires – Ressources humaines à l’administration</v>
      </c>
      <c r="D24" s="118" t="s">
        <v>364</v>
      </c>
      <c r="E24" s="118" t="s">
        <v>209</v>
      </c>
      <c r="F24" s="118" t="s">
        <v>210</v>
      </c>
      <c r="G24" s="118"/>
      <c r="H24" s="118"/>
      <c r="I24" s="9"/>
    </row>
    <row r="25" spans="1:9" ht="60.45" customHeight="1" x14ac:dyDescent="0.3">
      <c r="A25" s="120">
        <v>51200</v>
      </c>
      <c r="B25" s="121" t="s">
        <v>86</v>
      </c>
      <c r="C25" s="118" t="str">
        <f>_xlfn.CONCAT(Table_2[[#This Row],[Numéro 
de poste]]," - ",Table_2[[#This Row],[Nom du poste budgétaire]])</f>
        <v>51200 - Avantages sociaux – Ressources humaines à l’administration</v>
      </c>
      <c r="D25" s="118" t="s">
        <v>364</v>
      </c>
      <c r="E25" s="118" t="s">
        <v>211</v>
      </c>
      <c r="F25" s="118" t="s">
        <v>210</v>
      </c>
      <c r="G25" s="118"/>
      <c r="H25" s="118"/>
      <c r="I25" s="9"/>
    </row>
    <row r="26" spans="1:9" ht="60.45" customHeight="1" x14ac:dyDescent="0.3">
      <c r="A26" s="120">
        <v>51300</v>
      </c>
      <c r="B26" s="121" t="s">
        <v>87</v>
      </c>
      <c r="C26" s="118" t="str">
        <f>_xlfn.CONCAT(Table_2[[#This Row],[Numéro 
de poste]]," - ",Table_2[[#This Row],[Nom du poste budgétaire]])</f>
        <v>51300 - Honoraires de gestion</v>
      </c>
      <c r="D26" s="118" t="s">
        <v>364</v>
      </c>
      <c r="E26" s="118" t="s">
        <v>212</v>
      </c>
      <c r="F26" s="118" t="s">
        <v>210</v>
      </c>
      <c r="G26" s="118" t="s">
        <v>213</v>
      </c>
      <c r="H26" s="118"/>
      <c r="I26" s="9"/>
    </row>
    <row r="27" spans="1:9" ht="60.45" customHeight="1" x14ac:dyDescent="0.3">
      <c r="A27" s="120">
        <v>51400</v>
      </c>
      <c r="B27" s="121" t="s">
        <v>88</v>
      </c>
      <c r="C27" s="118" t="str">
        <f>_xlfn.CONCAT(Table_2[[#This Row],[Numéro 
de poste]]," - ",Table_2[[#This Row],[Nom du poste budgétaire]])</f>
        <v>51400 - Honoraires de tenue de livres</v>
      </c>
      <c r="D27" s="118" t="s">
        <v>364</v>
      </c>
      <c r="E27" s="118" t="s">
        <v>214</v>
      </c>
      <c r="F27" s="118" t="s">
        <v>210</v>
      </c>
      <c r="G27" s="118"/>
      <c r="H27" s="118"/>
      <c r="I27" s="9"/>
    </row>
    <row r="28" spans="1:9" ht="60.45" customHeight="1" x14ac:dyDescent="0.3">
      <c r="A28" s="120">
        <v>52100</v>
      </c>
      <c r="B28" s="121" t="s">
        <v>90</v>
      </c>
      <c r="C28" s="118" t="str">
        <f>_xlfn.CONCAT(Table_2[[#This Row],[Numéro 
de poste]]," - ",Table_2[[#This Row],[Nom du poste budgétaire]])</f>
        <v>52100 - Déplacements et séjours</v>
      </c>
      <c r="D28" s="118" t="s">
        <v>364</v>
      </c>
      <c r="E28" s="118" t="s">
        <v>215</v>
      </c>
      <c r="F28" s="118" t="s">
        <v>210</v>
      </c>
      <c r="G28" s="118"/>
      <c r="H28" s="118"/>
      <c r="I28" s="9"/>
    </row>
    <row r="29" spans="1:9" ht="60.45" customHeight="1" x14ac:dyDescent="0.3">
      <c r="A29" s="120">
        <v>52200</v>
      </c>
      <c r="B29" s="121" t="s">
        <v>91</v>
      </c>
      <c r="C29" s="118" t="str">
        <f>_xlfn.CONCAT(Table_2[[#This Row],[Numéro 
de poste]]," - ",Table_2[[#This Row],[Nom du poste budgétaire]])</f>
        <v>52200 - Formation</v>
      </c>
      <c r="D29" s="118" t="s">
        <v>364</v>
      </c>
      <c r="E29" s="118" t="s">
        <v>216</v>
      </c>
      <c r="F29" s="118" t="s">
        <v>210</v>
      </c>
      <c r="G29" s="118"/>
      <c r="H29" s="118"/>
      <c r="I29" s="9"/>
    </row>
    <row r="30" spans="1:9" ht="60.45" customHeight="1" x14ac:dyDescent="0.3">
      <c r="A30" s="120">
        <v>52300</v>
      </c>
      <c r="B30" s="121" t="s">
        <v>92</v>
      </c>
      <c r="C30" s="118" t="str">
        <f>_xlfn.CONCAT(Table_2[[#This Row],[Numéro 
de poste]]," - ",Table_2[[#This Row],[Nom du poste budgétaire]])</f>
        <v>52300 - Frais de réunion</v>
      </c>
      <c r="D30" s="118" t="s">
        <v>364</v>
      </c>
      <c r="E30" s="118" t="s">
        <v>298</v>
      </c>
      <c r="F30" s="118" t="s">
        <v>210</v>
      </c>
      <c r="G30" s="118"/>
      <c r="H30" s="118"/>
      <c r="I30" s="9"/>
    </row>
    <row r="31" spans="1:9" ht="60.45" customHeight="1" x14ac:dyDescent="0.3">
      <c r="A31" s="120">
        <v>52400</v>
      </c>
      <c r="B31" s="121" t="s">
        <v>430</v>
      </c>
      <c r="C31" s="118" t="str">
        <f>_xlfn.CONCAT(Table_2[[#This Row],[Numéro 
de poste]]," - ",Table_2[[#This Row],[Nom du poste budgétaire]])</f>
        <v>52400 - Télécommunications</v>
      </c>
      <c r="D31" s="118" t="s">
        <v>364</v>
      </c>
      <c r="E31" s="118" t="s">
        <v>217</v>
      </c>
      <c r="F31" s="118" t="s">
        <v>210</v>
      </c>
      <c r="G31" s="118"/>
      <c r="H31" s="118"/>
      <c r="I31" s="9"/>
    </row>
    <row r="32" spans="1:9" ht="60.45" customHeight="1" x14ac:dyDescent="0.3">
      <c r="A32" s="120">
        <v>52510</v>
      </c>
      <c r="B32" s="121" t="s">
        <v>93</v>
      </c>
      <c r="C32" s="118" t="str">
        <f>_xlfn.CONCAT(Table_2[[#This Row],[Numéro 
de poste]]," - ",Table_2[[#This Row],[Nom du poste budgétaire]])</f>
        <v>52510 - Location/aménagement de bureau - régulier</v>
      </c>
      <c r="D32" s="118" t="s">
        <v>364</v>
      </c>
      <c r="E32" s="118" t="s">
        <v>218</v>
      </c>
      <c r="F32" s="118" t="s">
        <v>210</v>
      </c>
      <c r="G32" s="118"/>
      <c r="H32" s="118"/>
      <c r="I32" s="9"/>
    </row>
    <row r="33" spans="1:9" ht="60.45" customHeight="1" x14ac:dyDescent="0.3">
      <c r="A33" s="120">
        <v>52600</v>
      </c>
      <c r="B33" s="121" t="s">
        <v>94</v>
      </c>
      <c r="C33" s="118" t="str">
        <f>_xlfn.CONCAT(Table_2[[#This Row],[Numéro 
de poste]]," - ",Table_2[[#This Row],[Nom du poste budgétaire]])</f>
        <v>52600 - Publicité et promotion</v>
      </c>
      <c r="D33" s="118" t="s">
        <v>364</v>
      </c>
      <c r="E33" s="118" t="s">
        <v>219</v>
      </c>
      <c r="F33" s="118" t="s">
        <v>210</v>
      </c>
      <c r="G33" s="118"/>
      <c r="H33" s="118"/>
      <c r="I33" s="9"/>
    </row>
    <row r="34" spans="1:9" ht="60.45" customHeight="1" x14ac:dyDescent="0.3">
      <c r="A34" s="120">
        <v>52710</v>
      </c>
      <c r="B34" s="121" t="s">
        <v>95</v>
      </c>
      <c r="C34" s="118" t="str">
        <f>_xlfn.CONCAT(Table_2[[#This Row],[Numéro 
de poste]]," - ",Table_2[[#This Row],[Nom du poste budgétaire]])</f>
        <v>52710 - Fournitures et équipements de bureau - régulier</v>
      </c>
      <c r="D34" s="118" t="s">
        <v>364</v>
      </c>
      <c r="E34" s="118" t="s">
        <v>220</v>
      </c>
      <c r="F34" s="118" t="s">
        <v>210</v>
      </c>
      <c r="G34" s="118"/>
      <c r="H34" s="118"/>
      <c r="I34" s="9"/>
    </row>
    <row r="35" spans="1:9" ht="60.45" customHeight="1" x14ac:dyDescent="0.3">
      <c r="A35" s="120">
        <v>52800</v>
      </c>
      <c r="B35" s="121" t="s">
        <v>96</v>
      </c>
      <c r="C35" s="118" t="str">
        <f>_xlfn.CONCAT(Table_2[[#This Row],[Numéro 
de poste]]," - ",Table_2[[#This Row],[Nom du poste budgétaire]])</f>
        <v>52800 - Intérêts et frais bancaires</v>
      </c>
      <c r="D35" s="118" t="s">
        <v>364</v>
      </c>
      <c r="E35" s="118" t="s">
        <v>221</v>
      </c>
      <c r="F35" s="118" t="s">
        <v>210</v>
      </c>
      <c r="G35" s="118"/>
      <c r="H35" s="118"/>
      <c r="I35" s="9"/>
    </row>
    <row r="36" spans="1:9" ht="60.45" customHeight="1" x14ac:dyDescent="0.3">
      <c r="A36" s="120">
        <v>53100</v>
      </c>
      <c r="B36" s="121" t="s">
        <v>98</v>
      </c>
      <c r="C36" s="118" t="str">
        <f>_xlfn.CONCAT(Table_2[[#This Row],[Numéro 
de poste]]," - ",Table_2[[#This Row],[Nom du poste budgétaire]])</f>
        <v>53100 - Frais d'audit</v>
      </c>
      <c r="D36" s="118" t="s">
        <v>364</v>
      </c>
      <c r="E36" s="118" t="s">
        <v>222</v>
      </c>
      <c r="F36" s="118" t="s">
        <v>210</v>
      </c>
      <c r="G36" s="118"/>
      <c r="H36" s="118"/>
      <c r="I36" s="9"/>
    </row>
    <row r="37" spans="1:9" ht="74.25" customHeight="1" x14ac:dyDescent="0.3">
      <c r="A37" s="120">
        <v>53200</v>
      </c>
      <c r="B37" s="121" t="s">
        <v>351</v>
      </c>
      <c r="C37" s="118" t="str">
        <f>_xlfn.CONCAT(Table_2[[#This Row],[Numéro 
de poste]]," - ",Table_2[[#This Row],[Nom du poste budgétaire]])</f>
        <v>53200 - Autres services supplémentaires de la firme auditrice</v>
      </c>
      <c r="D37" s="118" t="s">
        <v>364</v>
      </c>
      <c r="E37" s="118" t="s">
        <v>223</v>
      </c>
      <c r="F37" s="118" t="s">
        <v>210</v>
      </c>
      <c r="G37" s="118"/>
      <c r="H37" s="118"/>
      <c r="I37" s="9"/>
    </row>
    <row r="38" spans="1:9" ht="71.25" customHeight="1" x14ac:dyDescent="0.3">
      <c r="A38" s="120">
        <v>53300</v>
      </c>
      <c r="B38" s="121" t="s">
        <v>224</v>
      </c>
      <c r="C38" s="118" t="str">
        <f>_xlfn.CONCAT(Table_2[[#This Row],[Numéro 
de poste]]," - ",Table_2[[#This Row],[Nom du poste budgétaire]])</f>
        <v>53300 - Honoraires professionnels et de services légaux</v>
      </c>
      <c r="D38" s="118" t="s">
        <v>364</v>
      </c>
      <c r="E38" s="118" t="s">
        <v>225</v>
      </c>
      <c r="F38" s="118" t="s">
        <v>210</v>
      </c>
      <c r="G38" s="118"/>
      <c r="H38" s="118"/>
      <c r="I38" s="9"/>
    </row>
    <row r="39" spans="1:9" ht="71.25" customHeight="1" x14ac:dyDescent="0.3">
      <c r="A39" s="120">
        <v>53400</v>
      </c>
      <c r="B39" s="121" t="s">
        <v>99</v>
      </c>
      <c r="C39" s="118" t="str">
        <f>_xlfn.CONCAT(Table_2[[#This Row],[Numéro 
de poste]]," - ",Table_2[[#This Row],[Nom du poste budgétaire]])</f>
        <v>53400 - Autres honoraires professionnels et de services</v>
      </c>
      <c r="D39" s="118" t="s">
        <v>364</v>
      </c>
      <c r="E39" s="118" t="s">
        <v>226</v>
      </c>
      <c r="F39" s="118" t="s">
        <v>210</v>
      </c>
      <c r="G39" s="118"/>
      <c r="H39" s="118"/>
      <c r="I39" s="9"/>
    </row>
    <row r="40" spans="1:9" ht="71.25" customHeight="1" x14ac:dyDescent="0.3">
      <c r="A40" s="120">
        <v>54100</v>
      </c>
      <c r="B40" s="121" t="s">
        <v>227</v>
      </c>
      <c r="C40" s="118" t="str">
        <f>_xlfn.CONCAT(Table_2[[#This Row],[Numéro 
de poste]]," - ",Table_2[[#This Row],[Nom du poste budgétaire]])</f>
        <v>54100 - Contrats d’entretien et de réparation d’équipement informatique</v>
      </c>
      <c r="D40" s="118" t="s">
        <v>364</v>
      </c>
      <c r="E40" s="118" t="s">
        <v>228</v>
      </c>
      <c r="F40" s="118" t="s">
        <v>210</v>
      </c>
      <c r="G40" s="118"/>
      <c r="H40" s="118"/>
      <c r="I40" s="9"/>
    </row>
    <row r="41" spans="1:9" ht="71.25" customHeight="1" x14ac:dyDescent="0.3">
      <c r="A41" s="120">
        <v>54200</v>
      </c>
      <c r="B41" s="121" t="s">
        <v>102</v>
      </c>
      <c r="C41" s="118" t="str">
        <f>_xlfn.CONCAT(Table_2[[#This Row],[Numéro 
de poste]]," - ",Table_2[[#This Row],[Nom du poste budgétaire]])</f>
        <v>54200 - Location de matériel informatique et développement de systèmes</v>
      </c>
      <c r="D41" s="118" t="s">
        <v>364</v>
      </c>
      <c r="E41" s="118" t="s">
        <v>229</v>
      </c>
      <c r="F41" s="118" t="s">
        <v>210</v>
      </c>
      <c r="G41" s="118"/>
      <c r="H41" s="118"/>
      <c r="I41" s="9"/>
    </row>
    <row r="42" spans="1:9" ht="76.5" customHeight="1" x14ac:dyDescent="0.3">
      <c r="A42" s="120">
        <v>54300</v>
      </c>
      <c r="B42" s="121" t="s">
        <v>103</v>
      </c>
      <c r="C42" s="118" t="str">
        <f>_xlfn.CONCAT(Table_2[[#This Row],[Numéro 
de poste]]," - ",Table_2[[#This Row],[Nom du poste budgétaire]])</f>
        <v>54300 - Achat de matériel informatique et développement de systèmes</v>
      </c>
      <c r="D42" s="118" t="s">
        <v>364</v>
      </c>
      <c r="E42" s="118" t="s">
        <v>230</v>
      </c>
      <c r="F42" s="118" t="s">
        <v>210</v>
      </c>
      <c r="G42" s="118"/>
      <c r="H42" s="118"/>
      <c r="I42" s="9"/>
    </row>
    <row r="43" spans="1:9" ht="76.5" customHeight="1" x14ac:dyDescent="0.3">
      <c r="A43" s="120">
        <v>54400</v>
      </c>
      <c r="B43" s="121" t="s">
        <v>104</v>
      </c>
      <c r="C43" s="118" t="str">
        <f>_xlfn.CONCAT(Table_2[[#This Row],[Numéro 
de poste]]," - ",Table_2[[#This Row],[Nom du poste budgétaire]])</f>
        <v>54400 - Autres frais informatiques</v>
      </c>
      <c r="D43" s="118" t="s">
        <v>364</v>
      </c>
      <c r="E43" s="118" t="s">
        <v>231</v>
      </c>
      <c r="F43" s="118" t="s">
        <v>210</v>
      </c>
      <c r="G43" s="118"/>
      <c r="H43" s="118"/>
      <c r="I43" s="9"/>
    </row>
    <row r="44" spans="1:9" ht="78" customHeight="1" x14ac:dyDescent="0.3">
      <c r="A44" s="120">
        <v>55110</v>
      </c>
      <c r="B44" s="121" t="s">
        <v>358</v>
      </c>
      <c r="C44" s="118" t="str">
        <f>_xlfn.CONCAT(Table_2[[#This Row],[Numéro 
de poste]]," - ",Table_2[[#This Row],[Nom du poste budgétaire]])</f>
        <v>55110 - Créances douteuses</v>
      </c>
      <c r="D44" s="118" t="s">
        <v>367</v>
      </c>
      <c r="E44" s="118" t="s">
        <v>359</v>
      </c>
      <c r="F44" s="118"/>
      <c r="G44" s="118" t="s">
        <v>232</v>
      </c>
      <c r="H44" s="118"/>
      <c r="I44" s="9"/>
    </row>
    <row r="45" spans="1:9" ht="49.5" customHeight="1" x14ac:dyDescent="0.3">
      <c r="A45" s="120">
        <v>55200</v>
      </c>
      <c r="B45" s="121" t="s">
        <v>107</v>
      </c>
      <c r="C45" s="118" t="str">
        <f>_xlfn.CONCAT(Table_2[[#This Row],[Numéro 
de poste]]," - ",Table_2[[#This Row],[Nom du poste budgétaire]])</f>
        <v>55200 - Cotisation à une association</v>
      </c>
      <c r="D45" s="118" t="s">
        <v>364</v>
      </c>
      <c r="E45" s="118" t="s">
        <v>233</v>
      </c>
      <c r="F45" s="118" t="s">
        <v>210</v>
      </c>
      <c r="G45" s="118"/>
      <c r="H45" s="118"/>
      <c r="I45" s="9"/>
    </row>
    <row r="46" spans="1:9" ht="77.25" customHeight="1" x14ac:dyDescent="0.3">
      <c r="A46" s="120">
        <v>55300</v>
      </c>
      <c r="B46" s="121" t="s">
        <v>108</v>
      </c>
      <c r="C46" s="118" t="str">
        <f>_xlfn.CONCAT(Table_2[[#This Row],[Numéro 
de poste]]," - ",Table_2[[#This Row],[Nom du poste budgétaire]])</f>
        <v>55300 - Dépenses liées aux activités sociales</v>
      </c>
      <c r="D46" s="118" t="s">
        <v>364</v>
      </c>
      <c r="E46" s="118" t="s">
        <v>234</v>
      </c>
      <c r="F46" s="118" t="s">
        <v>210</v>
      </c>
      <c r="G46" s="118"/>
      <c r="H46" s="118"/>
      <c r="I46" s="9"/>
    </row>
    <row r="47" spans="1:9" ht="77.25" customHeight="1" x14ac:dyDescent="0.3">
      <c r="A47" s="120">
        <v>55400</v>
      </c>
      <c r="B47" s="121" t="s">
        <v>109</v>
      </c>
      <c r="C47" s="118" t="str">
        <f>_xlfn.CONCAT(Table_2[[#This Row],[Numéro 
de poste]]," - ",Table_2[[#This Row],[Nom du poste budgétaire]])</f>
        <v>55400 - Autres dépenses d'administration</v>
      </c>
      <c r="D47" s="118" t="s">
        <v>364</v>
      </c>
      <c r="E47" s="118" t="s">
        <v>297</v>
      </c>
      <c r="F47" s="118" t="s">
        <v>210</v>
      </c>
      <c r="G47" s="118"/>
      <c r="H47" s="118"/>
      <c r="I47" s="9"/>
    </row>
    <row r="48" spans="1:9" ht="78" customHeight="1" x14ac:dyDescent="0.3">
      <c r="A48" s="120">
        <v>56100</v>
      </c>
      <c r="B48" s="300" t="s">
        <v>369</v>
      </c>
      <c r="C48" s="118" t="str">
        <f>_xlfn.CONCAT(Table_2[[#This Row],[Numéro 
de poste]]," - ",Table_2[[#This Row],[Nom du poste budgétaire]])</f>
        <v>56100 - Salaires - Ressources humaines à la conciergerie</v>
      </c>
      <c r="D48" s="118" t="s">
        <v>362</v>
      </c>
      <c r="E48" s="118" t="s">
        <v>235</v>
      </c>
      <c r="F48" s="118" t="s">
        <v>236</v>
      </c>
      <c r="G48" s="118" t="s">
        <v>237</v>
      </c>
      <c r="H48" s="118"/>
      <c r="I48" s="9"/>
    </row>
    <row r="49" spans="1:9" ht="50.25" customHeight="1" x14ac:dyDescent="0.3">
      <c r="A49" s="120">
        <v>56200</v>
      </c>
      <c r="B49" s="300" t="s">
        <v>370</v>
      </c>
      <c r="C49" s="118" t="str">
        <f>_xlfn.CONCAT(Table_2[[#This Row],[Numéro 
de poste]]," - ",Table_2[[#This Row],[Nom du poste budgétaire]])</f>
        <v>56200 - Avantages sociaux - Ressources humaines à la conciergerie</v>
      </c>
      <c r="D49" s="118" t="s">
        <v>362</v>
      </c>
      <c r="E49" s="118" t="s">
        <v>238</v>
      </c>
      <c r="F49" s="118" t="s">
        <v>236</v>
      </c>
      <c r="G49" s="118" t="s">
        <v>237</v>
      </c>
      <c r="H49" s="118"/>
      <c r="I49" s="9"/>
    </row>
    <row r="50" spans="1:9" ht="63" customHeight="1" x14ac:dyDescent="0.3">
      <c r="A50" s="120">
        <v>56300</v>
      </c>
      <c r="B50" s="300" t="s">
        <v>371</v>
      </c>
      <c r="C50" s="118" t="str">
        <f>_xlfn.CONCAT(Table_2[[#This Row],[Numéro 
de poste]]," - ",Table_2[[#This Row],[Nom du poste budgétaire]])</f>
        <v>56300 - Honoraires de conciergerie</v>
      </c>
      <c r="D50" s="118" t="s">
        <v>362</v>
      </c>
      <c r="E50" s="118" t="s">
        <v>239</v>
      </c>
      <c r="F50" s="118" t="s">
        <v>236</v>
      </c>
      <c r="G50" s="118" t="s">
        <v>237</v>
      </c>
      <c r="H50" s="118"/>
      <c r="I50" s="9"/>
    </row>
    <row r="51" spans="1:9" ht="48.75" customHeight="1" x14ac:dyDescent="0.3">
      <c r="A51" s="120">
        <v>57110</v>
      </c>
      <c r="B51" s="121" t="s">
        <v>115</v>
      </c>
      <c r="C51" s="118" t="str">
        <f>_xlfn.CONCAT(Table_2[[#This Row],[Numéro 
de poste]]," - ",Table_2[[#This Row],[Nom du poste budgétaire]])</f>
        <v>57110 - Fournitures et matériaux - régulier</v>
      </c>
      <c r="D51" s="118" t="s">
        <v>362</v>
      </c>
      <c r="E51" s="118" t="s">
        <v>240</v>
      </c>
      <c r="F51" s="118" t="s">
        <v>354</v>
      </c>
      <c r="G51" s="118"/>
      <c r="H51" s="118"/>
      <c r="I51" s="9"/>
    </row>
    <row r="52" spans="1:9" ht="179.7" customHeight="1" x14ac:dyDescent="0.3">
      <c r="A52" s="120">
        <v>57210</v>
      </c>
      <c r="B52" s="121" t="s">
        <v>372</v>
      </c>
      <c r="C52" s="118" t="str">
        <f>_xlfn.CONCAT(Table_2[[#This Row],[Numéro 
de poste]]," - ",Table_2[[#This Row],[Nom du poste budgétaire]])</f>
        <v>57210 - Travaux d'entretien et réparations - régulier</v>
      </c>
      <c r="D52" s="118" t="s">
        <v>362</v>
      </c>
      <c r="E52" s="118" t="s">
        <v>393</v>
      </c>
      <c r="F52" s="118" t="s">
        <v>241</v>
      </c>
      <c r="G52" s="118"/>
      <c r="H52" s="118"/>
      <c r="I52" s="9"/>
    </row>
    <row r="53" spans="1:9" ht="105" customHeight="1" x14ac:dyDescent="0.3">
      <c r="A53" s="120">
        <v>57220</v>
      </c>
      <c r="B53" s="121" t="s">
        <v>381</v>
      </c>
      <c r="C53" s="118" t="str">
        <f>_xlfn.CONCAT(Table_2[[#This Row],[Numéro 
de poste]]," - ",Table_2[[#This Row],[Nom du poste budgétaire]])</f>
        <v>57220 - Travaux de réparations et franchises - sinistres</v>
      </c>
      <c r="D53" s="118" t="s">
        <v>362</v>
      </c>
      <c r="E53" s="118" t="s">
        <v>261</v>
      </c>
      <c r="F53" s="118" t="s">
        <v>357</v>
      </c>
      <c r="G53" s="118"/>
      <c r="H53" s="118"/>
      <c r="I53" s="9"/>
    </row>
    <row r="54" spans="1:9" ht="57.6" x14ac:dyDescent="0.3">
      <c r="A54" s="120">
        <v>57300</v>
      </c>
      <c r="B54" s="121" t="s">
        <v>392</v>
      </c>
      <c r="C54" s="118" t="str">
        <f>_xlfn.CONCAT(Table_2[[#This Row],[Numéro 
de poste]]," - ",Table_2[[#This Row],[Nom du poste budgétaire]])</f>
        <v>57300 - Conciergerie spécialisée et extermination</v>
      </c>
      <c r="D54" s="118" t="s">
        <v>362</v>
      </c>
      <c r="E54" s="118" t="s">
        <v>394</v>
      </c>
      <c r="F54" s="118" t="s">
        <v>243</v>
      </c>
      <c r="G54" s="118"/>
      <c r="H54" s="118"/>
      <c r="I54" s="9"/>
    </row>
    <row r="55" spans="1:9" ht="66" customHeight="1" x14ac:dyDescent="0.3">
      <c r="A55" s="120">
        <v>57400</v>
      </c>
      <c r="B55" s="121" t="s">
        <v>121</v>
      </c>
      <c r="C55" s="118" t="str">
        <f>_xlfn.CONCAT(Table_2[[#This Row],[Numéro 
de poste]]," - ",Table_2[[#This Row],[Nom du poste budgétaire]])</f>
        <v>57400 - Achat/location d’équipement et de matériel roulant</v>
      </c>
      <c r="D55" s="118" t="s">
        <v>362</v>
      </c>
      <c r="E55" s="118" t="s">
        <v>249</v>
      </c>
      <c r="F55" s="118" t="s">
        <v>250</v>
      </c>
      <c r="G55" s="118"/>
      <c r="H55" s="118"/>
      <c r="I55" s="9"/>
    </row>
    <row r="56" spans="1:9" ht="33" customHeight="1" x14ac:dyDescent="0.3">
      <c r="A56" s="120">
        <v>57500</v>
      </c>
      <c r="B56" s="121" t="s">
        <v>323</v>
      </c>
      <c r="C56" s="118" t="str">
        <f>_xlfn.CONCAT(Table_2[[#This Row],[Numéro 
de poste]]," - ",Table_2[[#This Row],[Nom du poste budgétaire]])</f>
        <v>57500 - Autres dépenses d’entretien</v>
      </c>
      <c r="D56" s="118" t="s">
        <v>362</v>
      </c>
      <c r="E56" s="118" t="s">
        <v>251</v>
      </c>
      <c r="F56" s="118"/>
      <c r="G56" s="118"/>
      <c r="H56" s="118"/>
      <c r="I56" s="9"/>
    </row>
    <row r="57" spans="1:9" ht="60" customHeight="1" x14ac:dyDescent="0.3">
      <c r="A57" s="120">
        <v>57710</v>
      </c>
      <c r="B57" s="121" t="s">
        <v>119</v>
      </c>
      <c r="C57" s="118" t="str">
        <f>_xlfn.CONCAT(Table_2[[#This Row],[Numéro 
de poste]]," - ",Table_2[[#This Row],[Nom du poste budgétaire]])</f>
        <v>57710 - Honoraires professionnels et de services liés aux immeubles - régulier</v>
      </c>
      <c r="D57" s="118" t="s">
        <v>362</v>
      </c>
      <c r="E57" s="118" t="s">
        <v>246</v>
      </c>
      <c r="F57" s="118" t="s">
        <v>243</v>
      </c>
      <c r="G57" s="118"/>
      <c r="H57" s="118"/>
      <c r="I57" s="9"/>
    </row>
    <row r="58" spans="1:9" ht="30" customHeight="1" x14ac:dyDescent="0.3">
      <c r="A58" s="120">
        <v>58100</v>
      </c>
      <c r="B58" s="121" t="s">
        <v>120</v>
      </c>
      <c r="C58" s="118" t="str">
        <f>_xlfn.CONCAT(Table_2[[#This Row],[Numéro 
de poste]]," - ",Table_2[[#This Row],[Nom du poste budgétaire]])</f>
        <v>58100 - Inspections et entretien des systèmes</v>
      </c>
      <c r="D58" s="118" t="s">
        <v>362</v>
      </c>
      <c r="E58" s="118" t="s">
        <v>247</v>
      </c>
      <c r="F58" s="118" t="s">
        <v>248</v>
      </c>
      <c r="G58" s="118"/>
      <c r="H58" s="118"/>
      <c r="I58" s="9"/>
    </row>
    <row r="59" spans="1:9" ht="36" customHeight="1" x14ac:dyDescent="0.3">
      <c r="A59" s="120">
        <v>58200</v>
      </c>
      <c r="B59" s="121" t="s">
        <v>118</v>
      </c>
      <c r="C59" s="118" t="str">
        <f>_xlfn.CONCAT(Table_2[[#This Row],[Numéro 
de poste]]," - ",Table_2[[#This Row],[Nom du poste budgétaire]])</f>
        <v>58200 - Sécurité et surveillance</v>
      </c>
      <c r="D59" s="118" t="s">
        <v>362</v>
      </c>
      <c r="E59" s="118" t="s">
        <v>245</v>
      </c>
      <c r="F59" s="118" t="s">
        <v>243</v>
      </c>
      <c r="G59" s="118"/>
      <c r="H59" s="118"/>
      <c r="I59" s="9"/>
    </row>
    <row r="60" spans="1:9" ht="102" customHeight="1" x14ac:dyDescent="0.3">
      <c r="A60" s="120">
        <v>58300</v>
      </c>
      <c r="B60" s="121" t="s">
        <v>117</v>
      </c>
      <c r="C60" s="118" t="str">
        <f>_xlfn.CONCAT(Table_2[[#This Row],[Numéro 
de poste]]," - ",Table_2[[#This Row],[Nom du poste budgétaire]])</f>
        <v>58300 - Enlèvement des ordures ménagères</v>
      </c>
      <c r="D60" s="118" t="s">
        <v>362</v>
      </c>
      <c r="E60" s="118" t="s">
        <v>244</v>
      </c>
      <c r="F60" s="118" t="s">
        <v>243</v>
      </c>
      <c r="G60" s="118"/>
      <c r="H60" s="118"/>
      <c r="I60" s="9"/>
    </row>
    <row r="61" spans="1:9" ht="61.5" customHeight="1" x14ac:dyDescent="0.3">
      <c r="A61" s="120">
        <v>58400</v>
      </c>
      <c r="B61" s="121" t="s">
        <v>116</v>
      </c>
      <c r="C61" s="118" t="str">
        <f>_xlfn.CONCAT(Table_2[[#This Row],[Numéro 
de poste]]," - ",Table_2[[#This Row],[Nom du poste budgétaire]])</f>
        <v>58400 - Déneigement</v>
      </c>
      <c r="D61" s="118" t="s">
        <v>362</v>
      </c>
      <c r="E61" s="118" t="s">
        <v>242</v>
      </c>
      <c r="F61" s="118" t="s">
        <v>243</v>
      </c>
      <c r="G61" s="118"/>
      <c r="H61" s="118"/>
      <c r="I61" s="9"/>
    </row>
    <row r="62" spans="1:9" ht="30" customHeight="1" x14ac:dyDescent="0.3">
      <c r="A62" s="120">
        <v>59110</v>
      </c>
      <c r="B62" s="121" t="s">
        <v>125</v>
      </c>
      <c r="C62" s="118" t="str">
        <f>_xlfn.CONCAT(Table_2[[#This Row],[Numéro 
de poste]]," - ",Table_2[[#This Row],[Nom du poste budgétaire]])</f>
        <v>59110 - Électricité - Espaces communs</v>
      </c>
      <c r="D62" s="118" t="s">
        <v>360</v>
      </c>
      <c r="E62" s="118" t="s">
        <v>252</v>
      </c>
      <c r="F62" s="118" t="s">
        <v>253</v>
      </c>
      <c r="G62" s="118"/>
      <c r="H62" s="118"/>
      <c r="I62" s="9"/>
    </row>
    <row r="63" spans="1:9" ht="32.700000000000003" customHeight="1" x14ac:dyDescent="0.3">
      <c r="A63" s="120">
        <v>59120</v>
      </c>
      <c r="B63" s="121" t="s">
        <v>126</v>
      </c>
      <c r="C63" s="118" t="str">
        <f>_xlfn.CONCAT(Table_2[[#This Row],[Numéro 
de poste]]," - ",Table_2[[#This Row],[Nom du poste budgétaire]])</f>
        <v>59120 - Électricité - Logements</v>
      </c>
      <c r="D63" s="118" t="s">
        <v>360</v>
      </c>
      <c r="E63" s="118" t="s">
        <v>254</v>
      </c>
      <c r="F63" s="118" t="s">
        <v>253</v>
      </c>
      <c r="G63" s="118"/>
      <c r="H63" s="118"/>
      <c r="I63" s="9"/>
    </row>
    <row r="64" spans="1:9" ht="45.75" customHeight="1" x14ac:dyDescent="0.3">
      <c r="A64" s="120">
        <v>59200</v>
      </c>
      <c r="B64" s="121" t="s">
        <v>127</v>
      </c>
      <c r="C64" s="118" t="str">
        <f>_xlfn.CONCAT(Table_2[[#This Row],[Numéro 
de poste]]," - ",Table_2[[#This Row],[Nom du poste budgétaire]])</f>
        <v>59200 - Combustible</v>
      </c>
      <c r="D64" s="118" t="s">
        <v>361</v>
      </c>
      <c r="E64" s="118" t="s">
        <v>255</v>
      </c>
      <c r="F64" s="118" t="s">
        <v>256</v>
      </c>
      <c r="G64" s="118"/>
      <c r="H64" s="118"/>
      <c r="I64" s="9"/>
    </row>
    <row r="65" spans="1:9" ht="46.5" customHeight="1" x14ac:dyDescent="0.3">
      <c r="A65" s="120">
        <v>59300</v>
      </c>
      <c r="B65" s="121" t="s">
        <v>130</v>
      </c>
      <c r="C65" s="118" t="str">
        <f>_xlfn.CONCAT(Table_2[[#This Row],[Numéro 
de poste]]," - ",Table_2[[#This Row],[Nom du poste budgétaire]])</f>
        <v>59300 - Impôt foncier municipal</v>
      </c>
      <c r="D65" s="118" t="s">
        <v>129</v>
      </c>
      <c r="E65" s="118" t="s">
        <v>257</v>
      </c>
      <c r="F65" s="118" t="s">
        <v>355</v>
      </c>
      <c r="G65" s="118"/>
      <c r="H65" s="118"/>
      <c r="I65" s="9"/>
    </row>
    <row r="66" spans="1:9" ht="142.5" customHeight="1" x14ac:dyDescent="0.3">
      <c r="A66" s="120">
        <v>59400</v>
      </c>
      <c r="B66" s="121" t="s">
        <v>131</v>
      </c>
      <c r="C66" s="118" t="str">
        <f>_xlfn.CONCAT(Table_2[[#This Row],[Numéro 
de poste]]," - ",Table_2[[#This Row],[Nom du poste budgétaire]])</f>
        <v>59400 - Impôt foncier scolaire</v>
      </c>
      <c r="D66" s="118" t="s">
        <v>129</v>
      </c>
      <c r="E66" s="118" t="s">
        <v>259</v>
      </c>
      <c r="F66" s="118" t="s">
        <v>355</v>
      </c>
      <c r="G66" s="118"/>
      <c r="H66" s="118"/>
      <c r="I66" s="9"/>
    </row>
    <row r="67" spans="1:9" ht="153" customHeight="1" x14ac:dyDescent="0.3">
      <c r="A67" s="120">
        <v>59510</v>
      </c>
      <c r="B67" s="121" t="s">
        <v>133</v>
      </c>
      <c r="C67" s="118" t="str">
        <f>_xlfn.CONCAT(Table_2[[#This Row],[Numéro 
de poste]]," - ",Table_2[[#This Row],[Nom du poste budgétaire]])</f>
        <v>59510 - Frais de la police d'assurance - immeubles</v>
      </c>
      <c r="D67" s="118" t="s">
        <v>366</v>
      </c>
      <c r="E67" s="118" t="s">
        <v>260</v>
      </c>
      <c r="F67" s="118" t="s">
        <v>355</v>
      </c>
      <c r="G67" s="118"/>
      <c r="H67" s="118"/>
      <c r="I67" s="9"/>
    </row>
    <row r="68" spans="1:9" ht="36" customHeight="1" x14ac:dyDescent="0.3">
      <c r="A68" s="120">
        <v>59530</v>
      </c>
      <c r="B68" s="121" t="s">
        <v>134</v>
      </c>
      <c r="C68" s="118" t="str">
        <f>_xlfn.CONCAT(Table_2[[#This Row],[Numéro 
de poste]]," - ",Table_2[[#This Row],[Nom du poste budgétaire]])</f>
        <v>59530 - Dépenses - Régime d'assurance du locataire</v>
      </c>
      <c r="D68" s="118" t="s">
        <v>367</v>
      </c>
      <c r="E68" s="118"/>
      <c r="F68" s="118" t="s">
        <v>355</v>
      </c>
      <c r="G68" s="118"/>
      <c r="H68" s="118"/>
      <c r="I68" s="9"/>
    </row>
    <row r="69" spans="1:9" ht="31.5" customHeight="1" x14ac:dyDescent="0.3">
      <c r="A69" s="120">
        <v>61110</v>
      </c>
      <c r="B69" s="121" t="s">
        <v>138</v>
      </c>
      <c r="C69" s="118" t="str">
        <f>_xlfn.CONCAT(Table_2[[#This Row],[Numéro 
de poste]]," - ",Table_2[[#This Row],[Nom du poste budgétaire]])</f>
        <v>61110 - Salaires et avantages sociaux liés aux activités communautaires</v>
      </c>
      <c r="D69" s="118" t="s">
        <v>367</v>
      </c>
      <c r="E69" s="118" t="s">
        <v>262</v>
      </c>
      <c r="F69" s="118"/>
      <c r="G69" s="118"/>
      <c r="H69" s="118"/>
      <c r="I69" s="9"/>
    </row>
    <row r="70" spans="1:9" ht="45.75" customHeight="1" x14ac:dyDescent="0.3">
      <c r="A70" s="124">
        <v>61120</v>
      </c>
      <c r="B70" s="125" t="s">
        <v>139</v>
      </c>
      <c r="C70" s="118" t="str">
        <f>_xlfn.CONCAT(Table_2[[#This Row],[Numéro 
de poste]]," - ",Table_2[[#This Row],[Nom du poste budgétaire]])</f>
        <v>61120 - Salaires et avantages sociaux liés aux services à la clientèle</v>
      </c>
      <c r="D70" s="126" t="s">
        <v>363</v>
      </c>
      <c r="E70" s="126" t="s">
        <v>263</v>
      </c>
      <c r="F70" s="118" t="s">
        <v>264</v>
      </c>
      <c r="G70" s="118"/>
      <c r="H70" s="127"/>
      <c r="I70" s="9"/>
    </row>
    <row r="71" spans="1:9" ht="45.75" customHeight="1" x14ac:dyDescent="0.3">
      <c r="A71" s="124">
        <v>61210</v>
      </c>
      <c r="B71" s="125" t="s">
        <v>140</v>
      </c>
      <c r="C71" s="118" t="str">
        <f>_xlfn.CONCAT(Table_2[[#This Row],[Numéro 
de poste]]," - ",Table_2[[#This Row],[Nom du poste budgétaire]])</f>
        <v>61210 - Coûts des services liés aux activités communautaires</v>
      </c>
      <c r="D71" s="126" t="s">
        <v>367</v>
      </c>
      <c r="E71" s="126" t="s">
        <v>265</v>
      </c>
      <c r="F71" s="118"/>
      <c r="G71" s="118"/>
      <c r="H71" s="127"/>
      <c r="I71" s="9"/>
    </row>
    <row r="72" spans="1:9" ht="57" customHeight="1" x14ac:dyDescent="0.3">
      <c r="A72" s="124">
        <v>61220</v>
      </c>
      <c r="B72" s="125" t="s">
        <v>141</v>
      </c>
      <c r="C72" s="118" t="str">
        <f>_xlfn.CONCAT(Table_2[[#This Row],[Numéro 
de poste]]," - ",Table_2[[#This Row],[Nom du poste budgétaire]])</f>
        <v>61220 - Coûts des services  liés aux services à la clientèle</v>
      </c>
      <c r="D72" s="126" t="s">
        <v>363</v>
      </c>
      <c r="E72" s="126" t="s">
        <v>266</v>
      </c>
      <c r="F72" s="118" t="s">
        <v>264</v>
      </c>
      <c r="G72" s="118"/>
      <c r="H72" s="127"/>
      <c r="I72" s="9"/>
    </row>
    <row r="73" spans="1:9" ht="45.75" customHeight="1" x14ac:dyDescent="0.3">
      <c r="A73" s="124">
        <v>61310</v>
      </c>
      <c r="B73" s="125" t="s">
        <v>142</v>
      </c>
      <c r="C73" s="118" t="str">
        <f>_xlfn.CONCAT(Table_2[[#This Row],[Numéro 
de poste]]," - ",Table_2[[#This Row],[Nom du poste budgétaire]])</f>
        <v>61310 - Honoraires liés aux activités communautaires</v>
      </c>
      <c r="D73" s="126" t="s">
        <v>367</v>
      </c>
      <c r="E73" s="126" t="s">
        <v>267</v>
      </c>
      <c r="F73" s="118"/>
      <c r="G73" s="118"/>
      <c r="H73" s="127"/>
      <c r="I73" s="9"/>
    </row>
    <row r="74" spans="1:9" ht="54.75" customHeight="1" x14ac:dyDescent="0.3">
      <c r="A74" s="124">
        <v>61320</v>
      </c>
      <c r="B74" s="125" t="s">
        <v>143</v>
      </c>
      <c r="C74" s="118" t="str">
        <f>_xlfn.CONCAT(Table_2[[#This Row],[Numéro 
de poste]]," - ",Table_2[[#This Row],[Nom du poste budgétaire]])</f>
        <v>61320 - Honoraires des services  liés aux services à la clientèle</v>
      </c>
      <c r="D74" s="126" t="s">
        <v>363</v>
      </c>
      <c r="E74" s="126" t="s">
        <v>268</v>
      </c>
      <c r="F74" s="118" t="s">
        <v>264</v>
      </c>
      <c r="G74" s="118"/>
      <c r="H74" s="127"/>
      <c r="I74" s="9"/>
    </row>
    <row r="75" spans="1:9" ht="55.5" customHeight="1" x14ac:dyDescent="0.3">
      <c r="A75" s="124">
        <v>62110</v>
      </c>
      <c r="B75" s="125" t="s">
        <v>269</v>
      </c>
      <c r="C75" s="118" t="str">
        <f>_xlfn.CONCAT(Table_2[[#This Row],[Numéro 
de poste]]," - ",Table_2[[#This Row],[Nom du poste budgétaire]])</f>
        <v>62110 - Intérêts sur emprunts à court terme</v>
      </c>
      <c r="D75" s="126" t="s">
        <v>367</v>
      </c>
      <c r="E75" s="126" t="s">
        <v>270</v>
      </c>
      <c r="F75" s="118" t="s">
        <v>356</v>
      </c>
      <c r="G75" s="118"/>
      <c r="H75" s="127"/>
      <c r="I75" s="9"/>
    </row>
    <row r="76" spans="1:9" ht="34.950000000000003" customHeight="1" x14ac:dyDescent="0.3">
      <c r="A76" s="120">
        <v>62120</v>
      </c>
      <c r="B76" s="121" t="s">
        <v>148</v>
      </c>
      <c r="C76" s="118" t="str">
        <f>_xlfn.CONCAT(Table_2[[#This Row],[Numéro 
de poste]]," - ",Table_2[[#This Row],[Nom du poste budgétaire]])</f>
        <v>62120 - Intérêts sur dette à long terme – Organisme</v>
      </c>
      <c r="D76" s="118" t="s">
        <v>367</v>
      </c>
      <c r="E76" s="118" t="s">
        <v>349</v>
      </c>
      <c r="F76" s="118" t="s">
        <v>356</v>
      </c>
      <c r="G76" s="118"/>
      <c r="H76" s="118"/>
      <c r="I76" s="9"/>
    </row>
    <row r="77" spans="1:9" ht="34.950000000000003" customHeight="1" x14ac:dyDescent="0.3">
      <c r="A77" s="120">
        <v>63100</v>
      </c>
      <c r="B77" s="121" t="s">
        <v>427</v>
      </c>
      <c r="C77" s="118" t="str">
        <f>_xlfn.CONCAT(Table_2[[#This Row],[Numéro 
de poste]]," - ",Table_2[[#This Row],[Nom du poste budgétaire]])</f>
        <v>63100 - Frais de copropriété</v>
      </c>
      <c r="D77" s="298"/>
      <c r="E77" s="118" t="s">
        <v>428</v>
      </c>
      <c r="F77" s="118" t="s">
        <v>313</v>
      </c>
      <c r="G77" s="118"/>
      <c r="H77" s="118"/>
      <c r="I77" s="9"/>
    </row>
    <row r="78" spans="1:9" ht="61.5" customHeight="1" x14ac:dyDescent="0.3">
      <c r="A78" s="120">
        <v>63200</v>
      </c>
      <c r="B78" s="121" t="s">
        <v>153</v>
      </c>
      <c r="C78" s="118" t="str">
        <f>_xlfn.CONCAT(Table_2[[#This Row],[Numéro 
de poste]]," - ",Table_2[[#This Row],[Nom du poste budgétaire]])</f>
        <v>63200 - Frais de refinancement</v>
      </c>
      <c r="D78" s="118" t="s">
        <v>367</v>
      </c>
      <c r="E78" s="118" t="s">
        <v>271</v>
      </c>
      <c r="F78" s="118" t="s">
        <v>258</v>
      </c>
      <c r="G78" s="118"/>
      <c r="H78" s="118"/>
      <c r="I78" s="9"/>
    </row>
    <row r="79" spans="1:9" ht="65.25" customHeight="1" x14ac:dyDescent="0.3">
      <c r="A79" s="120">
        <v>63300</v>
      </c>
      <c r="B79" s="121" t="s">
        <v>154</v>
      </c>
      <c r="C79" s="118" t="str">
        <f>_xlfn.CONCAT(Table_2[[#This Row],[Numéro 
de poste]]," - ",Table_2[[#This Row],[Nom du poste budgétaire]])</f>
        <v>63300 - Rentes emphytéotiques</v>
      </c>
      <c r="D79" s="118" t="s">
        <v>367</v>
      </c>
      <c r="E79" s="118" t="s">
        <v>272</v>
      </c>
      <c r="F79" s="118" t="s">
        <v>258</v>
      </c>
      <c r="G79" s="118"/>
      <c r="H79" s="118"/>
      <c r="I79" s="9"/>
    </row>
    <row r="80" spans="1:9" ht="48.75" customHeight="1" x14ac:dyDescent="0.3">
      <c r="A80" s="120">
        <v>63700</v>
      </c>
      <c r="B80" s="121" t="s">
        <v>324</v>
      </c>
      <c r="C80" s="118" t="str">
        <f>_xlfn.CONCAT(Table_2[[#This Row],[Numéro 
de poste]]," - ",Table_2[[#This Row],[Nom du poste budgétaire]])</f>
        <v>63700 - Autres dépenses d'exploitation</v>
      </c>
      <c r="D80" s="118" t="s">
        <v>367</v>
      </c>
      <c r="E80" s="118" t="s">
        <v>326</v>
      </c>
      <c r="F80" s="118"/>
      <c r="G80" s="118"/>
      <c r="H80" s="118"/>
      <c r="I80" s="9"/>
    </row>
    <row r="81" spans="1:9" ht="35.25" customHeight="1" x14ac:dyDescent="0.3">
      <c r="A81" s="120">
        <v>91110</v>
      </c>
      <c r="B81" s="121" t="s">
        <v>273</v>
      </c>
      <c r="C81" s="118" t="str">
        <f>_xlfn.CONCAT(Table_2[[#This Row],[Numéro 
de poste]]," - ",Table_2[[#This Row],[Nom du poste budgétaire]])</f>
        <v>91110 - Contributions – Réserve de remplacement immobilière</v>
      </c>
      <c r="D81" s="118" t="s">
        <v>367</v>
      </c>
      <c r="E81" s="118" t="s">
        <v>274</v>
      </c>
      <c r="F81" s="118" t="s">
        <v>275</v>
      </c>
      <c r="G81" s="118" t="s">
        <v>276</v>
      </c>
      <c r="H81" s="118"/>
      <c r="I81" s="9"/>
    </row>
    <row r="82" spans="1:9" ht="52.5" customHeight="1" x14ac:dyDescent="0.3">
      <c r="A82" s="120">
        <v>91120</v>
      </c>
      <c r="B82" s="121" t="s">
        <v>277</v>
      </c>
      <c r="C82" s="118" t="str">
        <f>_xlfn.CONCAT(Table_2[[#This Row],[Numéro 
de poste]]," - ",Table_2[[#This Row],[Nom du poste budgétaire]])</f>
        <v>91120 - Contributions – Réserve de remplacement mobilière</v>
      </c>
      <c r="D82" s="118" t="s">
        <v>367</v>
      </c>
      <c r="E82" s="118" t="s">
        <v>278</v>
      </c>
      <c r="F82" s="118" t="s">
        <v>275</v>
      </c>
      <c r="G82" s="118" t="s">
        <v>279</v>
      </c>
      <c r="H82" s="118"/>
      <c r="I82" s="9"/>
    </row>
    <row r="83" spans="1:9" ht="100.5" customHeight="1" x14ac:dyDescent="0.3">
      <c r="A83" s="120">
        <v>91130</v>
      </c>
      <c r="B83" s="121" t="s">
        <v>163</v>
      </c>
      <c r="C83" s="118" t="str">
        <f>_xlfn.CONCAT(Table_2[[#This Row],[Numéro 
de poste]]," - ",Table_2[[#This Row],[Nom du poste budgétaire]])</f>
        <v>91130 - Contributions – Réserve de gestion hypothécaire</v>
      </c>
      <c r="D83" s="118" t="s">
        <v>367</v>
      </c>
      <c r="E83" s="118" t="s">
        <v>280</v>
      </c>
      <c r="F83" s="118" t="s">
        <v>281</v>
      </c>
      <c r="G83" s="118" t="s">
        <v>282</v>
      </c>
      <c r="H83" s="118"/>
      <c r="I83" s="9"/>
    </row>
    <row r="84" spans="1:9" ht="63.45" customHeight="1" x14ac:dyDescent="0.3">
      <c r="A84" s="120">
        <v>91140</v>
      </c>
      <c r="B84" s="121" t="s">
        <v>374</v>
      </c>
      <c r="C84" s="118" t="str">
        <f>_xlfn.CONCAT(Table_2[[#This Row],[Numéro 
de poste]]," - ",Table_2[[#This Row],[Nom du poste budgétaire]])</f>
        <v>91140 - Contributions – Réserve de gestion de subvention à l’exploitation</v>
      </c>
      <c r="D84" s="118" t="s">
        <v>367</v>
      </c>
      <c r="E84" s="118" t="s">
        <v>283</v>
      </c>
      <c r="F84" s="118" t="s">
        <v>284</v>
      </c>
      <c r="G84" s="118" t="s">
        <v>285</v>
      </c>
      <c r="H84" s="118"/>
      <c r="I84" s="9"/>
    </row>
    <row r="85" spans="1:9" ht="63.45" customHeight="1" x14ac:dyDescent="0.3">
      <c r="A85" s="120">
        <v>91150</v>
      </c>
      <c r="B85" s="121" t="s">
        <v>375</v>
      </c>
      <c r="C85" s="118" t="str">
        <f>_xlfn.CONCAT(Table_2[[#This Row],[Numéro 
de poste]]," - ",Table_2[[#This Row],[Nom du poste budgétaire]])</f>
        <v>91150 - Contributions – Réserve de prévoyance</v>
      </c>
      <c r="D85" s="118" t="s">
        <v>367</v>
      </c>
      <c r="E85" s="118" t="s">
        <v>382</v>
      </c>
      <c r="F85" s="118" t="s">
        <v>284</v>
      </c>
      <c r="G85" s="118" t="s">
        <v>383</v>
      </c>
      <c r="H85" s="118"/>
      <c r="I85" s="9"/>
    </row>
    <row r="86" spans="1:9" ht="84" customHeight="1" x14ac:dyDescent="0.3">
      <c r="A86" s="120">
        <v>91190</v>
      </c>
      <c r="B86" s="121" t="s">
        <v>166</v>
      </c>
      <c r="C86" s="118" t="str">
        <f>_xlfn.CONCAT(Table_2[[#This Row],[Numéro 
de poste]]," - ",Table_2[[#This Row],[Nom du poste budgétaire]])</f>
        <v>91190 - Contributions – Autres affectations internes</v>
      </c>
      <c r="D86" s="118" t="s">
        <v>367</v>
      </c>
      <c r="E86" s="118" t="s">
        <v>286</v>
      </c>
      <c r="F86" s="118" t="s">
        <v>287</v>
      </c>
      <c r="G86" s="118"/>
      <c r="H86" s="118"/>
      <c r="I86" s="9"/>
    </row>
    <row r="87" spans="1:9" ht="119.7" customHeight="1" x14ac:dyDescent="0.3">
      <c r="A87" s="120">
        <v>91310</v>
      </c>
      <c r="B87" s="121" t="s">
        <v>161</v>
      </c>
      <c r="C87" s="118" t="str">
        <f>_xlfn.CONCAT(Table_2[[#This Row],[Numéro 
de poste]]," - ",Table_2[[#This Row],[Nom du poste budgétaire]])</f>
        <v>91310 - Utilisations – Réserve de remplacement immobilière</v>
      </c>
      <c r="D87" s="118" t="s">
        <v>365</v>
      </c>
      <c r="E87" s="118" t="s">
        <v>385</v>
      </c>
      <c r="F87" s="118" t="s">
        <v>387</v>
      </c>
      <c r="G87" s="118"/>
      <c r="H87" s="118"/>
      <c r="I87" s="9"/>
    </row>
    <row r="88" spans="1:9" ht="35.700000000000003" customHeight="1" x14ac:dyDescent="0.3">
      <c r="A88" s="120">
        <v>91320</v>
      </c>
      <c r="B88" s="121" t="s">
        <v>162</v>
      </c>
      <c r="C88" s="118" t="str">
        <f>_xlfn.CONCAT(Table_2[[#This Row],[Numéro 
de poste]]," - ",Table_2[[#This Row],[Nom du poste budgétaire]])</f>
        <v>91320 - Utilisations – Réserve de remplacement mobilière</v>
      </c>
      <c r="D88" s="118" t="s">
        <v>362</v>
      </c>
      <c r="E88" s="118" t="s">
        <v>386</v>
      </c>
      <c r="F88" s="118" t="s">
        <v>388</v>
      </c>
      <c r="G88" s="118"/>
      <c r="H88" s="118"/>
      <c r="I88" s="9"/>
    </row>
    <row r="89" spans="1:9" ht="61.95" customHeight="1" x14ac:dyDescent="0.3">
      <c r="A89" s="120">
        <v>91330</v>
      </c>
      <c r="B89" s="121" t="s">
        <v>164</v>
      </c>
      <c r="C89" s="118" t="str">
        <f>_xlfn.CONCAT(Table_2[[#This Row],[Numéro 
de poste]]," - ",Table_2[[#This Row],[Nom du poste budgétaire]])</f>
        <v>91330 - Utilisations – Réserve de gestion hypothécaire</v>
      </c>
      <c r="D89" s="118" t="s">
        <v>367</v>
      </c>
      <c r="E89" s="118" t="s">
        <v>389</v>
      </c>
      <c r="F89" s="118" t="s">
        <v>384</v>
      </c>
      <c r="G89" s="118"/>
      <c r="H89" s="118"/>
      <c r="I89" s="9"/>
    </row>
    <row r="90" spans="1:9" ht="63.45" customHeight="1" x14ac:dyDescent="0.3">
      <c r="A90" s="120">
        <v>91340</v>
      </c>
      <c r="B90" s="121" t="s">
        <v>165</v>
      </c>
      <c r="C90" s="118" t="str">
        <f>_xlfn.CONCAT(Table_2[[#This Row],[Numéro 
de poste]]," - ",Table_2[[#This Row],[Nom du poste budgétaire]])</f>
        <v>91340 - Utilisations – Réserve de gestion de l'exploitation</v>
      </c>
      <c r="D90" s="118" t="s">
        <v>367</v>
      </c>
      <c r="E90" s="118" t="s">
        <v>390</v>
      </c>
      <c r="F90" s="118" t="s">
        <v>388</v>
      </c>
      <c r="G90" s="118"/>
      <c r="H90" s="118"/>
      <c r="I90" s="9"/>
    </row>
    <row r="91" spans="1:9" ht="40.200000000000003" customHeight="1" x14ac:dyDescent="0.3">
      <c r="A91" s="120">
        <v>91350</v>
      </c>
      <c r="B91" s="121" t="s">
        <v>376</v>
      </c>
      <c r="C91" s="118" t="str">
        <f>_xlfn.CONCAT(Table_2[[#This Row],[Numéro 
de poste]]," - ",Table_2[[#This Row],[Nom du poste budgétaire]])</f>
        <v>91350 - Utilisations – Réserve de prévoyance</v>
      </c>
      <c r="D91" s="118" t="s">
        <v>367</v>
      </c>
      <c r="E91" s="118" t="s">
        <v>391</v>
      </c>
      <c r="F91" s="118" t="s">
        <v>384</v>
      </c>
      <c r="G91" s="118"/>
      <c r="H91" s="118"/>
      <c r="I91" s="9"/>
    </row>
    <row r="92" spans="1:9" ht="33" customHeight="1" x14ac:dyDescent="0.3">
      <c r="A92" s="120">
        <v>91390</v>
      </c>
      <c r="B92" s="121" t="s">
        <v>167</v>
      </c>
      <c r="C92" s="118" t="str">
        <f>_xlfn.CONCAT(Table_2[[#This Row],[Numéro 
de poste]]," - ",Table_2[[#This Row],[Nom du poste budgétaire]])</f>
        <v>91390 - Utilisations – Autres affectations internes</v>
      </c>
      <c r="D92" s="118" t="s">
        <v>367</v>
      </c>
      <c r="E92" s="118"/>
      <c r="F92" s="118"/>
      <c r="G92" s="118"/>
      <c r="H92" s="118"/>
      <c r="I92" s="9"/>
    </row>
    <row r="93" spans="1:9" ht="40.200000000000003" customHeight="1" x14ac:dyDescent="0.3">
      <c r="A93" s="120">
        <v>92410</v>
      </c>
      <c r="B93" s="121" t="s">
        <v>347</v>
      </c>
      <c r="C93" s="118" t="str">
        <f>_xlfn.CONCAT(Table_2[[#This Row],[Numéro 
de poste]]," - ",Table_2[[#This Row],[Nom du poste budgétaire]])</f>
        <v>92410 - Remboursement de la dette à LT - Capital Organisme- Régulier</v>
      </c>
      <c r="D93" s="118" t="s">
        <v>367</v>
      </c>
      <c r="E93" s="118" t="s">
        <v>348</v>
      </c>
      <c r="F93" s="118" t="s">
        <v>356</v>
      </c>
      <c r="G93" s="118"/>
      <c r="H93" s="118"/>
      <c r="I93" s="9"/>
    </row>
    <row r="94" spans="1:9" ht="33" customHeight="1" x14ac:dyDescent="0.3">
      <c r="A94" s="115"/>
      <c r="B94" s="115"/>
      <c r="C94" s="116" t="str">
        <f>_xlfn.CONCAT(Table_2[[#This Row],[Numéro 
de poste]]," - ",Table_2[[#This Row],[Nom du poste budgétaire]])</f>
        <v xml:space="preserve"> - </v>
      </c>
      <c r="D94" s="116"/>
      <c r="E94" s="116"/>
      <c r="F94" s="117"/>
      <c r="G94" s="118"/>
      <c r="H94" s="119"/>
      <c r="I94" s="9"/>
    </row>
    <row r="95" spans="1:9" ht="12.75" customHeight="1" x14ac:dyDescent="0.3">
      <c r="A95" s="9"/>
      <c r="B95" s="9"/>
      <c r="C95" s="9" t="str">
        <f>_xlfn.CONCAT(Table_2[[#This Row],[Numéro 
de poste]]," - ",Table_2[[#This Row],[Nom du poste budgétaire]])</f>
        <v xml:space="preserve"> - </v>
      </c>
      <c r="D95" s="9"/>
      <c r="E95" s="9"/>
      <c r="F95" s="9"/>
      <c r="G95" s="9"/>
      <c r="H95" s="9"/>
      <c r="I95" s="9"/>
    </row>
    <row r="96" spans="1:9" ht="12.75" customHeight="1" x14ac:dyDescent="0.3">
      <c r="A96" s="9"/>
      <c r="B96" s="9"/>
      <c r="C96" s="9" t="str">
        <f>_xlfn.CONCAT(Table_2[[#This Row],[Numéro 
de poste]]," - ",Table_2[[#This Row],[Nom du poste budgétaire]])</f>
        <v xml:space="preserve"> - </v>
      </c>
      <c r="D96" s="9"/>
      <c r="E96" s="9"/>
      <c r="F96" s="9"/>
      <c r="G96" s="9"/>
      <c r="H96" s="9"/>
      <c r="I96" s="9"/>
    </row>
    <row r="97" spans="1:9" ht="12.75" customHeight="1" x14ac:dyDescent="0.3">
      <c r="A97" s="9"/>
      <c r="B97" s="9"/>
      <c r="C97" s="9" t="str">
        <f>_xlfn.CONCAT(Table_2[[#This Row],[Numéro 
de poste]]," - ",Table_2[[#This Row],[Nom du poste budgétaire]])</f>
        <v xml:space="preserve"> - </v>
      </c>
      <c r="D97" s="9"/>
      <c r="E97" s="9"/>
      <c r="F97" s="9"/>
      <c r="G97" s="9"/>
      <c r="H97" s="9"/>
      <c r="I97" s="9"/>
    </row>
    <row r="98" spans="1:9" ht="12.75" customHeight="1" x14ac:dyDescent="0.3">
      <c r="A98" s="9"/>
      <c r="B98" s="9"/>
      <c r="C98" s="9" t="str">
        <f>_xlfn.CONCAT(Table_2[[#This Row],[Numéro 
de poste]]," - ",Table_2[[#This Row],[Nom du poste budgétaire]])</f>
        <v xml:space="preserve"> - </v>
      </c>
      <c r="D98" s="9"/>
      <c r="E98" s="9"/>
      <c r="F98" s="9"/>
      <c r="G98" s="9"/>
      <c r="H98" s="9"/>
      <c r="I98" s="9"/>
    </row>
    <row r="99" spans="1:9" ht="12.75" customHeight="1" x14ac:dyDescent="0.3">
      <c r="A99" s="9"/>
      <c r="B99" s="9"/>
      <c r="C99" s="9" t="str">
        <f>_xlfn.CONCAT(Table_2[[#This Row],[Numéro 
de poste]]," - ",Table_2[[#This Row],[Nom du poste budgétaire]])</f>
        <v xml:space="preserve"> - </v>
      </c>
      <c r="D99" s="9"/>
      <c r="E99" s="9"/>
      <c r="F99" s="9"/>
      <c r="G99" s="9"/>
      <c r="H99" s="9"/>
      <c r="I99" s="9"/>
    </row>
    <row r="100" spans="1:9" ht="12.75" customHeight="1" x14ac:dyDescent="0.3">
      <c r="A100" s="9"/>
      <c r="B100" s="9"/>
      <c r="C100" s="9" t="str">
        <f>_xlfn.CONCAT(Table_2[[#This Row],[Numéro 
de poste]]," - ",Table_2[[#This Row],[Nom du poste budgétaire]])</f>
        <v xml:space="preserve"> - </v>
      </c>
      <c r="D100" s="9"/>
      <c r="E100" s="9"/>
      <c r="F100" s="9"/>
      <c r="G100" s="9"/>
      <c r="H100" s="9"/>
      <c r="I100" s="9"/>
    </row>
    <row r="101" spans="1:9" ht="12.75" customHeight="1" x14ac:dyDescent="0.3">
      <c r="A101" s="9"/>
      <c r="B101" s="9"/>
      <c r="C101" s="9" t="str">
        <f>_xlfn.CONCAT(Table_2[[#This Row],[Numéro 
de poste]]," - ",Table_2[[#This Row],[Nom du poste budgétaire]])</f>
        <v xml:space="preserve"> - </v>
      </c>
      <c r="D101" s="9"/>
      <c r="E101" s="9"/>
      <c r="F101" s="9"/>
      <c r="G101" s="9"/>
      <c r="H101" s="9"/>
      <c r="I101" s="9"/>
    </row>
    <row r="102" spans="1:9" ht="12.75" customHeight="1" x14ac:dyDescent="0.3">
      <c r="A102" s="9"/>
      <c r="B102" s="9"/>
      <c r="C102" s="9" t="str">
        <f>_xlfn.CONCAT(Table_2[[#This Row],[Numéro 
de poste]]," - ",Table_2[[#This Row],[Nom du poste budgétaire]])</f>
        <v xml:space="preserve"> - </v>
      </c>
      <c r="D102" s="9"/>
      <c r="E102" s="9"/>
      <c r="F102" s="9"/>
      <c r="G102" s="9"/>
      <c r="H102" s="9"/>
      <c r="I102" s="9"/>
    </row>
    <row r="103" spans="1:9" ht="12.75" customHeight="1" x14ac:dyDescent="0.3">
      <c r="A103" s="9"/>
      <c r="B103" s="9"/>
      <c r="C103" s="9" t="str">
        <f>_xlfn.CONCAT(Table_2[[#This Row],[Numéro 
de poste]]," - ",Table_2[[#This Row],[Nom du poste budgétaire]])</f>
        <v xml:space="preserve"> - </v>
      </c>
      <c r="D103" s="9"/>
      <c r="E103" s="9"/>
      <c r="F103" s="9"/>
      <c r="G103" s="9"/>
      <c r="H103" s="9"/>
      <c r="I103" s="9"/>
    </row>
    <row r="104" spans="1:9" ht="12.75" customHeight="1" x14ac:dyDescent="0.3">
      <c r="A104" s="9"/>
      <c r="B104" s="9"/>
      <c r="C104" s="9" t="str">
        <f>_xlfn.CONCAT(Table_2[[#This Row],[Numéro 
de poste]]," - ",Table_2[[#This Row],[Nom du poste budgétaire]])</f>
        <v xml:space="preserve"> - </v>
      </c>
      <c r="D104" s="9"/>
      <c r="E104" s="9"/>
      <c r="F104" s="9"/>
      <c r="G104" s="9"/>
      <c r="H104" s="9"/>
      <c r="I104" s="9"/>
    </row>
    <row r="105" spans="1:9" ht="12.75" customHeight="1" x14ac:dyDescent="0.3">
      <c r="A105" s="9"/>
      <c r="B105" s="9"/>
      <c r="C105" s="9" t="str">
        <f>_xlfn.CONCAT(Table_2[[#This Row],[Numéro 
de poste]]," - ",Table_2[[#This Row],[Nom du poste budgétaire]])</f>
        <v xml:space="preserve"> - </v>
      </c>
      <c r="D105" s="9"/>
      <c r="E105" s="9"/>
      <c r="F105" s="9"/>
      <c r="G105" s="9"/>
      <c r="H105" s="9"/>
      <c r="I105" s="9"/>
    </row>
    <row r="106" spans="1:9" ht="12.75" customHeight="1" x14ac:dyDescent="0.3">
      <c r="A106" s="9"/>
      <c r="B106" s="9"/>
      <c r="C106" s="9" t="str">
        <f>_xlfn.CONCAT(Table_2[[#This Row],[Numéro 
de poste]]," - ",Table_2[[#This Row],[Nom du poste budgétaire]])</f>
        <v xml:space="preserve"> - </v>
      </c>
      <c r="D106" s="9"/>
      <c r="E106" s="9"/>
      <c r="F106" s="9"/>
      <c r="G106" s="9"/>
      <c r="H106" s="9"/>
      <c r="I106" s="9"/>
    </row>
    <row r="107" spans="1:9" ht="12.75" customHeight="1" x14ac:dyDescent="0.3">
      <c r="A107" s="9"/>
      <c r="B107" s="9"/>
      <c r="C107" s="9" t="str">
        <f>_xlfn.CONCAT(Table_2[[#This Row],[Numéro 
de poste]]," - ",Table_2[[#This Row],[Nom du poste budgétaire]])</f>
        <v xml:space="preserve"> - </v>
      </c>
      <c r="D107" s="9"/>
      <c r="E107" s="9"/>
      <c r="F107" s="9"/>
      <c r="G107" s="9"/>
      <c r="H107" s="9"/>
      <c r="I107" s="9"/>
    </row>
    <row r="108" spans="1:9" ht="12.75" customHeight="1" x14ac:dyDescent="0.3">
      <c r="A108" s="9"/>
      <c r="B108" s="9"/>
      <c r="C108" s="9" t="str">
        <f>_xlfn.CONCAT(Table_2[[#This Row],[Numéro 
de poste]]," - ",Table_2[[#This Row],[Nom du poste budgétaire]])</f>
        <v xml:space="preserve"> - </v>
      </c>
      <c r="D108" s="9"/>
      <c r="E108" s="9"/>
      <c r="F108" s="9"/>
      <c r="G108" s="9"/>
      <c r="H108" s="9"/>
      <c r="I108" s="9"/>
    </row>
    <row r="109" spans="1:9" ht="12.75" customHeight="1" x14ac:dyDescent="0.3">
      <c r="A109" s="9"/>
      <c r="B109" s="9"/>
      <c r="C109" s="9" t="str">
        <f>_xlfn.CONCAT(Table_2[[#This Row],[Numéro 
de poste]]," - ",Table_2[[#This Row],[Nom du poste budgétaire]])</f>
        <v xml:space="preserve"> - </v>
      </c>
      <c r="D109" s="9"/>
      <c r="E109" s="9"/>
      <c r="F109" s="9"/>
      <c r="G109" s="9"/>
      <c r="H109" s="9"/>
      <c r="I109" s="9"/>
    </row>
    <row r="110" spans="1:9" ht="12.75" customHeight="1" x14ac:dyDescent="0.3">
      <c r="A110" s="9"/>
      <c r="B110" s="9"/>
      <c r="C110" s="9" t="str">
        <f>_xlfn.CONCAT(Table_2[[#This Row],[Numéro 
de poste]]," - ",Table_2[[#This Row],[Nom du poste budgétaire]])</f>
        <v xml:space="preserve"> - </v>
      </c>
      <c r="D110" s="9"/>
      <c r="E110" s="9"/>
      <c r="F110" s="9"/>
      <c r="G110" s="9"/>
      <c r="H110" s="9"/>
      <c r="I110" s="9"/>
    </row>
    <row r="111" spans="1:9" ht="12.75" customHeight="1" x14ac:dyDescent="0.3">
      <c r="A111" s="9"/>
      <c r="B111" s="9"/>
      <c r="C111" s="9" t="str">
        <f>_xlfn.CONCAT(Table_2[[#This Row],[Numéro 
de poste]]," - ",Table_2[[#This Row],[Nom du poste budgétaire]])</f>
        <v xml:space="preserve"> - </v>
      </c>
      <c r="D111" s="9"/>
      <c r="E111" s="9"/>
      <c r="F111" s="9"/>
      <c r="G111" s="9"/>
      <c r="H111" s="9"/>
      <c r="I111" s="9"/>
    </row>
    <row r="112" spans="1:9" ht="12.75" customHeight="1" x14ac:dyDescent="0.3">
      <c r="A112" s="9"/>
      <c r="B112" s="9"/>
      <c r="C112" s="9" t="str">
        <f>_xlfn.CONCAT(Table_2[[#This Row],[Numéro 
de poste]]," - ",Table_2[[#This Row],[Nom du poste budgétaire]])</f>
        <v xml:space="preserve"> - </v>
      </c>
      <c r="D112" s="9"/>
      <c r="E112" s="9"/>
      <c r="F112" s="9"/>
      <c r="G112" s="9"/>
      <c r="H112" s="9"/>
      <c r="I112" s="9"/>
    </row>
    <row r="113" spans="1:8" ht="12.75" customHeight="1" x14ac:dyDescent="0.3">
      <c r="A113" s="9"/>
      <c r="B113" s="9"/>
      <c r="C113" s="9" t="str">
        <f>_xlfn.CONCAT(Table_2[[#This Row],[Numéro 
de poste]]," - ",Table_2[[#This Row],[Nom du poste budgétaire]])</f>
        <v xml:space="preserve"> - </v>
      </c>
      <c r="D113" s="9"/>
      <c r="E113" s="9"/>
      <c r="F113" s="9"/>
      <c r="G113" s="9"/>
      <c r="H113" s="9"/>
    </row>
    <row r="114" spans="1:8" ht="12.75" customHeight="1" x14ac:dyDescent="0.3">
      <c r="A114" s="9"/>
      <c r="B114" s="9"/>
      <c r="C114" s="9" t="str">
        <f>_xlfn.CONCAT(Table_2[[#This Row],[Numéro 
de poste]]," - ",Table_2[[#This Row],[Nom du poste budgétaire]])</f>
        <v xml:space="preserve"> - </v>
      </c>
      <c r="D114" s="9"/>
      <c r="E114" s="9"/>
      <c r="F114" s="9"/>
      <c r="G114" s="9"/>
      <c r="H114" s="9"/>
    </row>
    <row r="115" spans="1:8" ht="12.75" customHeight="1" x14ac:dyDescent="0.3">
      <c r="A115" s="9"/>
      <c r="B115" s="9"/>
      <c r="C115" s="9" t="str">
        <f>_xlfn.CONCAT(Table_2[[#This Row],[Numéro 
de poste]]," - ",Table_2[[#This Row],[Nom du poste budgétaire]])</f>
        <v xml:space="preserve"> - </v>
      </c>
      <c r="D115" s="9"/>
      <c r="E115" s="9"/>
      <c r="F115" s="9"/>
      <c r="G115" s="9"/>
      <c r="H115" s="9"/>
    </row>
    <row r="116" spans="1:8" ht="12.75" customHeight="1" x14ac:dyDescent="0.3">
      <c r="A116" s="9"/>
      <c r="B116" s="9"/>
      <c r="C116" s="9" t="str">
        <f>_xlfn.CONCAT(Table_2[[#This Row],[Numéro 
de poste]]," - ",Table_2[[#This Row],[Nom du poste budgétaire]])</f>
        <v xml:space="preserve"> - </v>
      </c>
      <c r="D116" s="9"/>
      <c r="E116" s="9"/>
      <c r="F116" s="9"/>
      <c r="G116" s="9"/>
      <c r="H116" s="9"/>
    </row>
    <row r="117" spans="1:8" ht="12.75" customHeight="1" x14ac:dyDescent="0.3">
      <c r="A117" s="9"/>
      <c r="B117" s="9"/>
      <c r="C117" s="9" t="str">
        <f>_xlfn.CONCAT(Table_2[[#This Row],[Numéro 
de poste]]," - ",Table_2[[#This Row],[Nom du poste budgétaire]])</f>
        <v xml:space="preserve"> - </v>
      </c>
      <c r="D117" s="9"/>
      <c r="E117" s="9"/>
      <c r="F117" s="9"/>
      <c r="G117" s="9"/>
      <c r="H117" s="9"/>
    </row>
    <row r="118" spans="1:8" ht="12.75" customHeight="1" x14ac:dyDescent="0.3">
      <c r="A118" s="9"/>
      <c r="B118" s="9"/>
      <c r="C118" s="9" t="str">
        <f>_xlfn.CONCAT(Table_2[[#This Row],[Numéro 
de poste]]," - ",Table_2[[#This Row],[Nom du poste budgétaire]])</f>
        <v xml:space="preserve"> - </v>
      </c>
      <c r="D118" s="9"/>
      <c r="E118" s="9"/>
      <c r="F118" s="9"/>
      <c r="G118" s="9"/>
      <c r="H118" s="9"/>
    </row>
    <row r="119" spans="1:8" ht="12.75" customHeight="1" x14ac:dyDescent="0.3">
      <c r="A119" s="9"/>
      <c r="B119" s="9"/>
      <c r="C119" s="9" t="str">
        <f>_xlfn.CONCAT(Table_2[[#This Row],[Numéro 
de poste]]," - ",Table_2[[#This Row],[Nom du poste budgétaire]])</f>
        <v xml:space="preserve"> - </v>
      </c>
      <c r="D119" s="9"/>
      <c r="E119" s="9"/>
      <c r="F119" s="9"/>
      <c r="G119" s="9"/>
      <c r="H119" s="9"/>
    </row>
    <row r="120" spans="1:8" ht="12.75" customHeight="1" x14ac:dyDescent="0.3">
      <c r="A120" s="9"/>
      <c r="B120" s="9"/>
      <c r="C120" s="9" t="str">
        <f>_xlfn.CONCAT(Table_2[[#This Row],[Numéro 
de poste]]," - ",Table_2[[#This Row],[Nom du poste budgétaire]])</f>
        <v xml:space="preserve"> - </v>
      </c>
      <c r="D120" s="9"/>
      <c r="E120" s="9"/>
      <c r="F120" s="9"/>
      <c r="G120" s="9"/>
      <c r="H120" s="9"/>
    </row>
    <row r="121" spans="1:8" ht="12.75" customHeight="1" x14ac:dyDescent="0.3">
      <c r="A121" s="9"/>
      <c r="B121" s="9"/>
      <c r="C121" s="9" t="str">
        <f>_xlfn.CONCAT(Table_2[[#This Row],[Numéro 
de poste]]," - ",Table_2[[#This Row],[Nom du poste budgétaire]])</f>
        <v xml:space="preserve"> - </v>
      </c>
      <c r="D121" s="9"/>
      <c r="E121" s="9"/>
      <c r="F121" s="9"/>
      <c r="G121" s="9"/>
      <c r="H121" s="9"/>
    </row>
    <row r="122" spans="1:8" ht="12.75" customHeight="1" x14ac:dyDescent="0.3">
      <c r="A122" s="9"/>
      <c r="B122" s="9"/>
      <c r="C122" s="9" t="str">
        <f>_xlfn.CONCAT(Table_2[[#This Row],[Numéro 
de poste]]," - ",Table_2[[#This Row],[Nom du poste budgétaire]])</f>
        <v xml:space="preserve"> - </v>
      </c>
      <c r="D122" s="9"/>
      <c r="E122" s="9"/>
      <c r="F122" s="9"/>
      <c r="G122" s="9"/>
      <c r="H122" s="9"/>
    </row>
    <row r="123" spans="1:8" ht="12.75" customHeight="1" x14ac:dyDescent="0.3">
      <c r="A123" s="9"/>
      <c r="B123" s="9"/>
      <c r="C123" s="9" t="str">
        <f>_xlfn.CONCAT(Table_2[[#This Row],[Numéro 
de poste]]," - ",Table_2[[#This Row],[Nom du poste budgétaire]])</f>
        <v xml:space="preserve"> - </v>
      </c>
      <c r="D123" s="9"/>
      <c r="E123" s="9"/>
      <c r="F123" s="9"/>
      <c r="G123" s="9"/>
      <c r="H123" s="9"/>
    </row>
    <row r="124" spans="1:8" ht="12.75" customHeight="1" x14ac:dyDescent="0.3">
      <c r="A124" s="9"/>
      <c r="B124" s="9"/>
      <c r="C124" s="9" t="str">
        <f>_xlfn.CONCAT(Table_2[[#This Row],[Numéro 
de poste]]," - ",Table_2[[#This Row],[Nom du poste budgétaire]])</f>
        <v xml:space="preserve"> - </v>
      </c>
      <c r="D124" s="9"/>
      <c r="E124" s="9"/>
      <c r="F124" s="9"/>
      <c r="G124" s="9"/>
      <c r="H124" s="9"/>
    </row>
    <row r="125" spans="1:8" ht="12.75" customHeight="1" x14ac:dyDescent="0.3">
      <c r="A125" s="9"/>
      <c r="B125" s="9"/>
      <c r="C125" s="9" t="str">
        <f>_xlfn.CONCAT(Table_2[[#This Row],[Numéro 
de poste]]," - ",Table_2[[#This Row],[Nom du poste budgétaire]])</f>
        <v xml:space="preserve"> - </v>
      </c>
      <c r="D125" s="9"/>
      <c r="E125" s="9"/>
      <c r="F125" s="9"/>
      <c r="G125" s="9"/>
      <c r="H125" s="9"/>
    </row>
    <row r="126" spans="1:8" ht="12.75" customHeight="1" x14ac:dyDescent="0.3">
      <c r="A126" s="9"/>
      <c r="B126" s="9"/>
      <c r="C126" s="9" t="str">
        <f>_xlfn.CONCAT(Table_2[[#This Row],[Numéro 
de poste]]," - ",Table_2[[#This Row],[Nom du poste budgétaire]])</f>
        <v xml:space="preserve"> - </v>
      </c>
      <c r="D126" s="9"/>
      <c r="E126" s="9"/>
      <c r="F126" s="9"/>
      <c r="G126" s="9"/>
      <c r="H126" s="9"/>
    </row>
    <row r="127" spans="1:8" ht="12.75" customHeight="1" x14ac:dyDescent="0.3">
      <c r="A127" s="9"/>
      <c r="B127" s="9"/>
      <c r="C127" s="9" t="str">
        <f>_xlfn.CONCAT(Table_2[[#This Row],[Numéro 
de poste]]," - ",Table_2[[#This Row],[Nom du poste budgétaire]])</f>
        <v xml:space="preserve"> - </v>
      </c>
      <c r="D127" s="9"/>
      <c r="E127" s="9"/>
      <c r="F127" s="9"/>
      <c r="G127" s="9"/>
      <c r="H127" s="9"/>
    </row>
    <row r="128" spans="1:8" ht="12.75" customHeight="1" x14ac:dyDescent="0.3">
      <c r="A128" s="9"/>
      <c r="B128" s="9"/>
      <c r="C128" s="9" t="str">
        <f>_xlfn.CONCAT(Table_2[[#This Row],[Numéro 
de poste]]," - ",Table_2[[#This Row],[Nom du poste budgétaire]])</f>
        <v xml:space="preserve"> - </v>
      </c>
      <c r="D128" s="9"/>
      <c r="E128" s="9"/>
      <c r="F128" s="9"/>
      <c r="G128" s="9"/>
      <c r="H128" s="9"/>
    </row>
    <row r="129" spans="1:8" ht="12.75" customHeight="1" x14ac:dyDescent="0.3">
      <c r="A129" s="9"/>
      <c r="B129" s="9"/>
      <c r="C129" s="9" t="str">
        <f>_xlfn.CONCAT(Table_2[[#This Row],[Numéro 
de poste]]," - ",Table_2[[#This Row],[Nom du poste budgétaire]])</f>
        <v xml:space="preserve"> - </v>
      </c>
      <c r="D129" s="9"/>
      <c r="E129" s="9"/>
      <c r="F129" s="9"/>
      <c r="G129" s="9"/>
      <c r="H129" s="9"/>
    </row>
    <row r="130" spans="1:8" ht="12.75" customHeight="1" x14ac:dyDescent="0.3">
      <c r="A130" s="9"/>
      <c r="B130" s="9"/>
      <c r="C130" s="9" t="str">
        <f>_xlfn.CONCAT(Table_2[[#This Row],[Numéro 
de poste]]," - ",Table_2[[#This Row],[Nom du poste budgétaire]])</f>
        <v xml:space="preserve"> - </v>
      </c>
      <c r="D130" s="9"/>
      <c r="E130" s="9"/>
      <c r="F130" s="9"/>
      <c r="G130" s="9"/>
      <c r="H130" s="9"/>
    </row>
    <row r="131" spans="1:8" ht="12.75" customHeight="1" x14ac:dyDescent="0.3">
      <c r="A131" s="9"/>
      <c r="B131" s="9"/>
      <c r="C131" s="9" t="str">
        <f>_xlfn.CONCAT(Table_2[[#This Row],[Numéro 
de poste]]," - ",Table_2[[#This Row],[Nom du poste budgétaire]])</f>
        <v xml:space="preserve"> - </v>
      </c>
      <c r="D131" s="9"/>
      <c r="E131" s="9"/>
      <c r="F131" s="9"/>
      <c r="G131" s="9"/>
      <c r="H131" s="9"/>
    </row>
    <row r="132" spans="1:8" ht="12.75" customHeight="1" x14ac:dyDescent="0.3">
      <c r="A132" s="9"/>
      <c r="B132" s="9"/>
      <c r="C132" s="9" t="str">
        <f>_xlfn.CONCAT(Table_2[[#This Row],[Numéro 
de poste]]," - ",Table_2[[#This Row],[Nom du poste budgétaire]])</f>
        <v xml:space="preserve"> - </v>
      </c>
      <c r="D132" s="9"/>
      <c r="E132" s="9"/>
      <c r="F132" s="9"/>
      <c r="G132" s="9"/>
      <c r="H132" s="9"/>
    </row>
    <row r="133" spans="1:8" ht="12.75" customHeight="1" x14ac:dyDescent="0.3">
      <c r="A133" s="9"/>
      <c r="B133" s="9"/>
      <c r="C133" s="9" t="str">
        <f>_xlfn.CONCAT(Table_2[[#This Row],[Numéro 
de poste]]," - ",Table_2[[#This Row],[Nom du poste budgétaire]])</f>
        <v xml:space="preserve"> - </v>
      </c>
      <c r="D133" s="9"/>
      <c r="E133" s="9"/>
      <c r="F133" s="9"/>
      <c r="G133" s="9"/>
      <c r="H133" s="9"/>
    </row>
    <row r="134" spans="1:8" ht="12.75" customHeight="1" x14ac:dyDescent="0.3">
      <c r="A134" s="9"/>
      <c r="B134" s="9"/>
      <c r="C134" s="9" t="str">
        <f>_xlfn.CONCAT(Table_2[[#This Row],[Numéro 
de poste]]," - ",Table_2[[#This Row],[Nom du poste budgétaire]])</f>
        <v xml:space="preserve"> - </v>
      </c>
      <c r="D134" s="9"/>
      <c r="E134" s="9"/>
      <c r="F134" s="9"/>
      <c r="G134" s="9"/>
      <c r="H134" s="9"/>
    </row>
    <row r="135" spans="1:8" ht="12.75" customHeight="1" x14ac:dyDescent="0.3">
      <c r="A135" s="9"/>
      <c r="B135" s="9"/>
      <c r="C135" s="9" t="str">
        <f>_xlfn.CONCAT(Table_2[[#This Row],[Numéro 
de poste]]," - ",Table_2[[#This Row],[Nom du poste budgétaire]])</f>
        <v xml:space="preserve"> - </v>
      </c>
      <c r="D135" s="9"/>
      <c r="E135" s="9"/>
      <c r="F135" s="9"/>
      <c r="G135" s="9"/>
      <c r="H135" s="9"/>
    </row>
    <row r="136" spans="1:8" ht="12.75" customHeight="1" x14ac:dyDescent="0.3">
      <c r="A136" s="9"/>
      <c r="B136" s="9"/>
      <c r="C136" s="9" t="str">
        <f>_xlfn.CONCAT(Table_2[[#This Row],[Numéro 
de poste]]," - ",Table_2[[#This Row],[Nom du poste budgétaire]])</f>
        <v xml:space="preserve"> - </v>
      </c>
      <c r="D136" s="9"/>
      <c r="E136" s="9"/>
      <c r="F136" s="9"/>
      <c r="G136" s="9"/>
      <c r="H136" s="9"/>
    </row>
    <row r="137" spans="1:8" ht="12.75" customHeight="1" x14ac:dyDescent="0.3">
      <c r="A137" s="9"/>
      <c r="B137" s="9"/>
      <c r="C137" s="9" t="str">
        <f>_xlfn.CONCAT(Table_2[[#This Row],[Numéro 
de poste]]," - ",Table_2[[#This Row],[Nom du poste budgétaire]])</f>
        <v xml:space="preserve"> - </v>
      </c>
      <c r="D137" s="9"/>
      <c r="E137" s="9"/>
      <c r="F137" s="9"/>
      <c r="G137" s="9"/>
      <c r="H137" s="9"/>
    </row>
    <row r="138" spans="1:8" ht="12.75" customHeight="1" x14ac:dyDescent="0.3">
      <c r="A138" s="9"/>
      <c r="B138" s="9"/>
      <c r="C138" s="9" t="str">
        <f>_xlfn.CONCAT(Table_2[[#This Row],[Numéro 
de poste]]," - ",Table_2[[#This Row],[Nom du poste budgétaire]])</f>
        <v xml:space="preserve"> - </v>
      </c>
      <c r="D138" s="9"/>
      <c r="E138" s="9"/>
      <c r="F138" s="9"/>
      <c r="G138" s="9"/>
      <c r="H138" s="9"/>
    </row>
    <row r="139" spans="1:8" ht="12.75" customHeight="1" x14ac:dyDescent="0.3">
      <c r="A139" s="9"/>
      <c r="B139" s="9"/>
      <c r="C139" s="9" t="str">
        <f>_xlfn.CONCAT(Table_2[[#This Row],[Numéro 
de poste]]," - ",Table_2[[#This Row],[Nom du poste budgétaire]])</f>
        <v xml:space="preserve"> - </v>
      </c>
      <c r="D139" s="9"/>
      <c r="E139" s="9"/>
      <c r="F139" s="9"/>
      <c r="G139" s="9"/>
      <c r="H139" s="9"/>
    </row>
    <row r="140" spans="1:8" ht="12.75" customHeight="1" x14ac:dyDescent="0.3">
      <c r="A140" s="9"/>
      <c r="B140" s="9"/>
      <c r="C140" s="9" t="str">
        <f>_xlfn.CONCAT(Table_2[[#This Row],[Numéro 
de poste]]," - ",Table_2[[#This Row],[Nom du poste budgétaire]])</f>
        <v xml:space="preserve"> - </v>
      </c>
      <c r="D140" s="9"/>
      <c r="E140" s="9"/>
      <c r="F140" s="9"/>
      <c r="G140" s="9"/>
      <c r="H140" s="9"/>
    </row>
    <row r="141" spans="1:8" ht="12.75" customHeight="1" x14ac:dyDescent="0.3">
      <c r="A141" s="9"/>
      <c r="B141" s="9"/>
      <c r="C141" s="9" t="str">
        <f>_xlfn.CONCAT(Table_2[[#This Row],[Numéro 
de poste]]," - ",Table_2[[#This Row],[Nom du poste budgétaire]])</f>
        <v xml:space="preserve"> - </v>
      </c>
      <c r="D141" s="9"/>
      <c r="E141" s="9"/>
      <c r="F141" s="9"/>
      <c r="G141" s="9"/>
      <c r="H141" s="9"/>
    </row>
    <row r="142" spans="1:8" ht="12.75" customHeight="1" x14ac:dyDescent="0.3">
      <c r="A142" s="9"/>
      <c r="B142" s="9"/>
      <c r="C142" s="9" t="str">
        <f>_xlfn.CONCAT(Table_2[[#This Row],[Numéro 
de poste]]," - ",Table_2[[#This Row],[Nom du poste budgétaire]])</f>
        <v xml:space="preserve"> - </v>
      </c>
      <c r="D142" s="9"/>
      <c r="E142" s="9"/>
      <c r="F142" s="9"/>
      <c r="G142" s="9"/>
      <c r="H142" s="9"/>
    </row>
  </sheetData>
  <dataValidations count="2">
    <dataValidation type="list" allowBlank="1" showInputMessage="1" showErrorMessage="1" sqref="D95:D140" xr:uid="{36FA06DF-E65D-4D57-9B36-6474E4F857DE}">
      <formula1>"Électricité, Gaz, Frais d’entretien, Frais de servicE, Frais de gestion, Dépenses d’immobilisation"</formula1>
    </dataValidation>
    <dataValidation type="list" allowBlank="1" showInputMessage="1" showErrorMessage="1" sqref="D3:D94" xr:uid="{20B71B2F-9A28-436D-B4F5-F482C8405F4C}">
      <formula1>"N/A,Taxes,Assurances,Électricité,Gaz,Frais d’entretien,Frais de service,Frais de gestion,Dépenses d’immobilisation"</formula1>
    </dataValidation>
  </dataValidations>
  <pageMargins left="0.7" right="0.7" top="0.75" bottom="0.75" header="0" footer="0"/>
  <pageSetup orientation="portrait"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8">
    <tabColor rgb="FF00B050"/>
    <pageSetUpPr fitToPage="1"/>
  </sheetPr>
  <dimension ref="A1:BH40"/>
  <sheetViews>
    <sheetView showGridLines="0" tabSelected="1" zoomScaleNormal="100" workbookViewId="0">
      <selection activeCell="C24" sqref="C24:O27"/>
    </sheetView>
  </sheetViews>
  <sheetFormatPr baseColWidth="10" defaultColWidth="1.109375" defaultRowHeight="0" customHeight="1" zeroHeight="1" x14ac:dyDescent="0.3"/>
  <cols>
    <col min="1" max="1" width="1.6640625" style="241" customWidth="1"/>
    <col min="2" max="2" width="3.109375" style="241" customWidth="1"/>
    <col min="3" max="3" width="3.6640625" style="241" customWidth="1"/>
    <col min="4" max="4" width="4.33203125" style="241" customWidth="1"/>
    <col min="5" max="5" width="6.33203125" style="241" customWidth="1"/>
    <col min="6" max="6" width="3.6640625" style="241" customWidth="1"/>
    <col min="7" max="8" width="1.88671875" style="241" customWidth="1"/>
    <col min="9" max="9" width="3.6640625" style="241" customWidth="1"/>
    <col min="10" max="10" width="3.109375" style="241" customWidth="1"/>
    <col min="11" max="12" width="4.44140625" style="241" customWidth="1"/>
    <col min="13" max="13" width="4.6640625" style="241" customWidth="1"/>
    <col min="14" max="14" width="5.6640625" style="241" customWidth="1"/>
    <col min="15" max="15" width="4.5546875" style="241" customWidth="1"/>
    <col min="16" max="17" width="1.5546875" style="241" customWidth="1"/>
    <col min="18" max="18" width="2.5546875" style="241" customWidth="1"/>
    <col min="19" max="19" width="3.109375" style="241" customWidth="1"/>
    <col min="20" max="20" width="3.5546875" style="241" customWidth="1"/>
    <col min="21" max="21" width="3.109375" style="241" customWidth="1"/>
    <col min="22" max="22" width="3.6640625" style="241" customWidth="1"/>
    <col min="23" max="23" width="3.109375" style="241" customWidth="1"/>
    <col min="24" max="24" width="3.6640625" style="241" customWidth="1"/>
    <col min="25" max="26" width="3.44140625" style="241" customWidth="1"/>
    <col min="27" max="27" width="3.109375" style="241" customWidth="1"/>
    <col min="28" max="28" width="3.6640625" style="241" customWidth="1"/>
    <col min="29" max="29" width="3.33203125" style="241" customWidth="1"/>
    <col min="30" max="30" width="2.6640625" style="241" customWidth="1"/>
    <col min="31" max="31" width="3.44140625" style="241" customWidth="1"/>
    <col min="32" max="32" width="4" style="241" customWidth="1"/>
    <col min="33" max="33" width="4.6640625" style="241" customWidth="1"/>
    <col min="34" max="35" width="3.6640625" style="241" customWidth="1"/>
    <col min="36" max="37" width="1.44140625" style="241" customWidth="1"/>
    <col min="38" max="39" width="3.109375" style="241" customWidth="1"/>
    <col min="40" max="40" width="2.109375" style="241" customWidth="1"/>
    <col min="41" max="41" width="5.6640625" style="241" customWidth="1"/>
    <col min="42" max="42" width="4.6640625" style="241" customWidth="1"/>
    <col min="43" max="43" width="1.88671875" style="241" customWidth="1"/>
    <col min="44" max="48" width="3.33203125" style="241" customWidth="1"/>
    <col min="49" max="53" width="3.109375" style="241" customWidth="1"/>
    <col min="54" max="54" width="4.44140625" style="241" customWidth="1"/>
    <col min="55" max="57" width="3.109375" style="241" customWidth="1"/>
    <col min="58" max="59" width="1.6640625" style="241" customWidth="1"/>
    <col min="60" max="60" width="1.33203125" style="241" customWidth="1"/>
    <col min="61" max="141" width="1.109375" style="241" customWidth="1"/>
    <col min="142" max="147" width="1" style="241" customWidth="1"/>
    <col min="148" max="287" width="1.109375" style="241" customWidth="1"/>
    <col min="288" max="288" width="74.6640625" style="241" customWidth="1"/>
    <col min="289" max="1151" width="1.109375" style="241" customWidth="1"/>
    <col min="1152" max="16384" width="1.109375" style="241"/>
  </cols>
  <sheetData>
    <row r="1" spans="1:60" ht="10.95" customHeight="1" x14ac:dyDescent="0.3">
      <c r="A1" s="469"/>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row>
    <row r="2" spans="1:60" s="234" customFormat="1" ht="19.5" customHeight="1" x14ac:dyDescent="0.3">
      <c r="A2" s="232"/>
      <c r="B2" s="743" t="s">
        <v>14</v>
      </c>
      <c r="C2" s="615"/>
      <c r="D2" s="615"/>
      <c r="E2" s="615"/>
      <c r="F2" s="615"/>
      <c r="G2" s="744"/>
      <c r="H2" s="541"/>
      <c r="I2" s="811" t="str">
        <f>IF(NomORG="","",NomORG)</f>
        <v/>
      </c>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542"/>
      <c r="AK2" s="745" t="s">
        <v>528</v>
      </c>
      <c r="AL2" s="745"/>
      <c r="AM2" s="745"/>
      <c r="AN2" s="745"/>
      <c r="AO2" s="745"/>
      <c r="AP2" s="745"/>
      <c r="AQ2" s="543"/>
      <c r="AR2" s="813" t="str">
        <f>IF(NoOrg="","",NoOrg)</f>
        <v/>
      </c>
      <c r="AS2" s="814"/>
      <c r="AT2" s="814"/>
      <c r="AU2" s="814"/>
      <c r="AV2" s="814"/>
      <c r="AW2" s="814"/>
      <c r="AX2" s="814"/>
      <c r="AY2" s="815"/>
      <c r="AZ2" s="233"/>
      <c r="BA2" s="233"/>
      <c r="BB2" s="233"/>
      <c r="BC2" s="233"/>
      <c r="BD2" s="233"/>
      <c r="BE2" s="233"/>
      <c r="BF2" s="233"/>
      <c r="BG2" s="233"/>
    </row>
    <row r="3" spans="1:60" s="234" customFormat="1" ht="18" customHeight="1" x14ac:dyDescent="0.3">
      <c r="A3" s="232"/>
      <c r="B3" s="743" t="s">
        <v>15</v>
      </c>
      <c r="C3" s="615"/>
      <c r="D3" s="615"/>
      <c r="E3" s="615"/>
      <c r="F3" s="615"/>
      <c r="G3" s="744"/>
      <c r="H3" s="541"/>
      <c r="I3" s="809" t="str">
        <f>IF(NomProjet="","",NomProjet)</f>
        <v/>
      </c>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544"/>
      <c r="AK3" s="615" t="s">
        <v>538</v>
      </c>
      <c r="AL3" s="615"/>
      <c r="AM3" s="615"/>
      <c r="AN3" s="615"/>
      <c r="AO3" s="615"/>
      <c r="AP3" s="615"/>
      <c r="AQ3" s="545"/>
      <c r="AR3" s="816" t="str">
        <f>IF(NoProjet="","",NoProjet)</f>
        <v/>
      </c>
      <c r="AS3" s="720"/>
      <c r="AT3" s="720"/>
      <c r="AU3" s="720"/>
      <c r="AV3" s="720"/>
      <c r="AW3" s="720"/>
      <c r="AX3" s="720"/>
      <c r="AY3" s="817"/>
      <c r="AZ3" s="233"/>
      <c r="BA3" s="233"/>
      <c r="BB3" s="233"/>
      <c r="BC3" s="233"/>
      <c r="BD3" s="233"/>
      <c r="BE3" s="233"/>
      <c r="BF3" s="233"/>
      <c r="BG3" s="233"/>
    </row>
    <row r="4" spans="1:60" s="156" customFormat="1" ht="9.4499999999999993" customHeight="1" x14ac:dyDescent="0.3">
      <c r="A4" s="167"/>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93"/>
      <c r="AM4" s="193"/>
      <c r="AN4" s="193"/>
      <c r="AO4" s="193"/>
      <c r="AP4" s="193"/>
      <c r="AQ4" s="168"/>
      <c r="AR4" s="168"/>
      <c r="AS4" s="168"/>
      <c r="AT4" s="168"/>
      <c r="AU4" s="168"/>
      <c r="AV4" s="168"/>
      <c r="AW4" s="168"/>
      <c r="AX4" s="168"/>
      <c r="AY4" s="168"/>
      <c r="AZ4" s="168"/>
      <c r="BA4" s="168"/>
      <c r="BB4" s="168"/>
      <c r="BC4" s="168"/>
      <c r="BD4" s="168"/>
      <c r="BE4" s="168"/>
      <c r="BF4" s="168"/>
      <c r="BG4" s="168"/>
    </row>
    <row r="5" spans="1:60" s="186" customFormat="1" ht="6.45" customHeight="1" x14ac:dyDescent="0.3">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94"/>
      <c r="AM5" s="194"/>
      <c r="AN5" s="194"/>
      <c r="AO5" s="194"/>
      <c r="AP5" s="194"/>
      <c r="AQ5" s="160"/>
      <c r="AR5" s="160"/>
      <c r="AS5" s="160"/>
      <c r="AT5" s="160"/>
      <c r="AU5" s="160"/>
      <c r="AV5" s="160"/>
      <c r="AW5" s="160"/>
      <c r="AX5" s="160"/>
      <c r="AY5" s="160"/>
      <c r="AZ5" s="160"/>
      <c r="BA5" s="160"/>
      <c r="BB5" s="160"/>
      <c r="BC5" s="160"/>
      <c r="BD5" s="160"/>
      <c r="BE5" s="160"/>
      <c r="BF5" s="160"/>
      <c r="BG5" s="160"/>
      <c r="BH5" s="160"/>
    </row>
    <row r="6" spans="1:60" s="188" customFormat="1" ht="18" customHeight="1" x14ac:dyDescent="0.3">
      <c r="A6" s="187"/>
      <c r="B6" s="187"/>
      <c r="C6" s="189" t="str">
        <f>"TABLEAU DE BORD DES PRÉVISIONS BUDGÉTAIRES POUR LA PÉRIODE DU  "&amp; IF(DateDebExo="","____",UPPER(TEXT(DateDebExo, "jj mmmm aaaa"))) &amp; " AU "&amp; IF(DateFinExo="","____",UPPER(TEXT(DateFinExo, "jj mmmm aaaa")))</f>
        <v>TABLEAU DE BORD DES PRÉVISIONS BUDGÉTAIRES POUR LA PÉRIODE DU  01 JANVIER 2026 AU 31 DÉCEMBRE 2026</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row>
    <row r="7" spans="1:60" s="273" customFormat="1" ht="21" customHeight="1" x14ac:dyDescent="0.3">
      <c r="A7" s="269"/>
      <c r="B7" s="841"/>
      <c r="C7" s="842"/>
      <c r="D7" s="842"/>
      <c r="E7" s="842"/>
      <c r="F7" s="842"/>
      <c r="G7" s="842"/>
      <c r="H7" s="842"/>
      <c r="I7" s="842"/>
      <c r="J7" s="842"/>
      <c r="K7" s="843"/>
      <c r="L7" s="274" t="str">
        <f>IF(MDF_Principal="","",MDF_Principal)</f>
        <v/>
      </c>
      <c r="M7" s="274"/>
      <c r="N7" s="274"/>
      <c r="O7" s="275"/>
      <c r="P7" s="275"/>
      <c r="Q7" s="275"/>
      <c r="R7" s="275"/>
      <c r="S7" s="275"/>
      <c r="T7" s="275"/>
      <c r="U7" s="275"/>
      <c r="V7" s="275"/>
      <c r="W7" s="275"/>
      <c r="X7" s="275"/>
      <c r="Y7" s="275"/>
      <c r="Z7" s="275"/>
      <c r="AA7" s="275"/>
      <c r="AB7" s="275"/>
      <c r="AC7" s="275"/>
      <c r="AD7" s="275"/>
      <c r="AE7" s="275"/>
      <c r="AF7" s="275"/>
      <c r="AG7" s="275"/>
      <c r="AH7" s="275"/>
      <c r="AI7" s="276"/>
      <c r="AJ7" s="271"/>
      <c r="AK7" s="269"/>
      <c r="AL7" s="272"/>
      <c r="AM7" s="272"/>
      <c r="AN7" s="272"/>
      <c r="AO7" s="272"/>
      <c r="AP7" s="272"/>
      <c r="AQ7" s="271"/>
      <c r="AR7" s="271"/>
      <c r="AS7" s="271"/>
      <c r="AT7" s="271"/>
      <c r="AU7" s="271"/>
      <c r="AV7" s="271"/>
      <c r="AW7" s="271"/>
      <c r="AX7" s="271"/>
      <c r="AY7" s="271"/>
      <c r="AZ7" s="271"/>
      <c r="BA7" s="271"/>
      <c r="BB7" s="271"/>
      <c r="BC7" s="271"/>
      <c r="BD7" s="271"/>
      <c r="BE7" s="271"/>
      <c r="BF7" s="271"/>
      <c r="BG7" s="271"/>
      <c r="BH7" s="269"/>
    </row>
    <row r="8" spans="1:60" s="273" customFormat="1" ht="3.45" customHeight="1" thickBot="1" x14ac:dyDescent="0.35">
      <c r="A8" s="277"/>
      <c r="B8" s="269"/>
      <c r="C8" s="269"/>
      <c r="D8" s="270"/>
      <c r="E8" s="269"/>
      <c r="F8" s="269"/>
      <c r="G8" s="269"/>
      <c r="H8" s="269"/>
      <c r="I8" s="269"/>
      <c r="J8" s="269"/>
      <c r="K8" s="269"/>
      <c r="L8" s="269"/>
      <c r="M8" s="277"/>
      <c r="N8" s="277"/>
      <c r="O8" s="277"/>
      <c r="P8" s="277"/>
      <c r="Q8" s="277"/>
      <c r="R8" s="277"/>
      <c r="S8" s="277"/>
      <c r="T8" s="277"/>
      <c r="U8" s="277"/>
      <c r="V8" s="277"/>
      <c r="W8" s="277"/>
      <c r="X8" s="277"/>
      <c r="Y8" s="277"/>
      <c r="Z8" s="277"/>
      <c r="AA8" s="277"/>
      <c r="AB8" s="277"/>
      <c r="AC8" s="277"/>
      <c r="AD8" s="277"/>
      <c r="AE8" s="277"/>
      <c r="AF8" s="277"/>
      <c r="AG8" s="277"/>
      <c r="AH8" s="277"/>
      <c r="AI8" s="277"/>
      <c r="AJ8" s="278"/>
      <c r="AK8" s="279"/>
      <c r="AL8" s="280"/>
      <c r="AM8" s="280"/>
      <c r="AN8" s="280"/>
      <c r="AO8" s="280"/>
      <c r="AP8" s="280"/>
      <c r="AQ8" s="278"/>
      <c r="AR8" s="278"/>
      <c r="AS8" s="278"/>
      <c r="AT8" s="278"/>
      <c r="AU8" s="278"/>
      <c r="AV8" s="278"/>
      <c r="AW8" s="278"/>
      <c r="AX8" s="278"/>
      <c r="AY8" s="278"/>
      <c r="AZ8" s="278"/>
      <c r="BA8" s="278"/>
      <c r="BB8" s="278"/>
      <c r="BC8" s="278"/>
      <c r="BD8" s="278"/>
      <c r="BE8" s="278"/>
      <c r="BF8" s="278"/>
      <c r="BG8" s="278"/>
      <c r="BH8" s="281"/>
    </row>
    <row r="9" spans="1:60" s="156" customFormat="1" ht="7.5" customHeight="1" thickTop="1" x14ac:dyDescent="0.3">
      <c r="A9" s="157"/>
      <c r="B9" s="175"/>
      <c r="C9" s="173"/>
      <c r="D9" s="173"/>
      <c r="E9" s="173"/>
      <c r="F9" s="173"/>
      <c r="G9" s="173"/>
      <c r="H9" s="173"/>
      <c r="I9" s="173"/>
      <c r="J9" s="173"/>
      <c r="K9" s="173"/>
      <c r="L9" s="173"/>
      <c r="M9" s="173"/>
      <c r="N9" s="173"/>
      <c r="O9" s="209"/>
      <c r="P9" s="176"/>
      <c r="Q9" s="161"/>
      <c r="R9" s="175"/>
      <c r="S9" s="173"/>
      <c r="T9" s="173"/>
      <c r="U9" s="173"/>
      <c r="V9" s="173"/>
      <c r="W9" s="173"/>
      <c r="X9" s="173"/>
      <c r="Y9" s="173"/>
      <c r="Z9" s="173"/>
      <c r="AA9" s="173"/>
      <c r="AB9" s="173"/>
      <c r="AC9" s="173"/>
      <c r="AD9" s="173"/>
      <c r="AE9" s="173"/>
      <c r="AF9" s="173"/>
      <c r="AG9" s="173"/>
      <c r="AH9" s="173"/>
      <c r="AI9" s="173"/>
      <c r="AJ9" s="176"/>
      <c r="AK9" s="161"/>
      <c r="AL9" s="195"/>
      <c r="AM9" s="196"/>
      <c r="AN9" s="196"/>
      <c r="AO9" s="196"/>
      <c r="AP9" s="196"/>
      <c r="AQ9" s="173"/>
      <c r="AR9" s="173"/>
      <c r="AS9" s="173"/>
      <c r="AT9" s="173"/>
      <c r="AU9" s="173"/>
      <c r="AV9" s="173"/>
      <c r="AW9" s="173"/>
      <c r="AX9" s="173"/>
      <c r="AY9" s="173"/>
      <c r="AZ9" s="173"/>
      <c r="BA9" s="173"/>
      <c r="BB9" s="173"/>
      <c r="BC9" s="173"/>
      <c r="BD9" s="173"/>
      <c r="BE9" s="173"/>
      <c r="BF9" s="173"/>
      <c r="BG9" s="176"/>
      <c r="BH9" s="166"/>
    </row>
    <row r="10" spans="1:60" s="156" customFormat="1" ht="18" customHeight="1" thickBot="1" x14ac:dyDescent="0.35">
      <c r="A10" s="157"/>
      <c r="B10" s="171"/>
      <c r="C10" s="754" t="s">
        <v>24</v>
      </c>
      <c r="D10" s="755"/>
      <c r="E10" s="756"/>
      <c r="F10" s="754" t="s">
        <v>290</v>
      </c>
      <c r="G10" s="755"/>
      <c r="H10" s="756"/>
      <c r="I10" s="759" t="s">
        <v>291</v>
      </c>
      <c r="J10" s="755"/>
      <c r="K10" s="760"/>
      <c r="L10" s="759" t="s">
        <v>346</v>
      </c>
      <c r="M10" s="760"/>
      <c r="N10" s="759" t="s">
        <v>293</v>
      </c>
      <c r="O10" s="756"/>
      <c r="P10" s="202"/>
      <c r="Q10" s="161"/>
      <c r="R10" s="171"/>
      <c r="S10" s="162" t="s">
        <v>305</v>
      </c>
      <c r="T10" s="163"/>
      <c r="U10" s="163"/>
      <c r="V10" s="163"/>
      <c r="W10" s="204" t="str">
        <f>IF(AND('Prévision budget ACL-LAQ-AR'!P63=0, 'Prévision budget ACL-LAQ-AR'!P248=0),"",IF(ROUND('Prévision budget ACL-LAQ-AR'!P63,0)&gt;ROUND('Prévision budget ACL-LAQ-AR'!P248,0),_xlfn.CONCAT("excédentaire de ",ROUND('Prévision budget ACL-LAQ-AR'!P250,0)," $"),IF(ROUND('Prévision budget ACL-LAQ-AR'!P63,0)&lt;ROUND('Prévision budget ACL-LAQ-AR'!P248,0),_xlfn.CONCAT("déficitaire de ",ROUND('Prévision budget ACL-LAQ-AR'!P250,0)," $"),"équilibré")))</f>
        <v/>
      </c>
      <c r="X10" s="163"/>
      <c r="Y10" s="163"/>
      <c r="Z10" s="163"/>
      <c r="AA10" s="163"/>
      <c r="AB10" s="163"/>
      <c r="AC10" s="163"/>
      <c r="AD10" s="163"/>
      <c r="AE10" s="163"/>
      <c r="AF10" s="163"/>
      <c r="AG10" s="163"/>
      <c r="AH10" s="207"/>
      <c r="AI10" s="207"/>
      <c r="AJ10" s="177"/>
      <c r="AK10" s="161"/>
      <c r="AL10" s="197"/>
      <c r="AM10" s="198"/>
      <c r="AN10" s="198"/>
      <c r="AO10" s="198"/>
      <c r="AP10" s="198"/>
      <c r="AQ10" s="159"/>
      <c r="AR10" s="159"/>
      <c r="AS10" s="159"/>
      <c r="AT10" s="159"/>
      <c r="AU10" s="159"/>
      <c r="AV10" s="159"/>
      <c r="AW10" s="172"/>
      <c r="AX10" s="159"/>
      <c r="AY10" s="159"/>
      <c r="AZ10" s="159"/>
      <c r="BA10" s="159"/>
      <c r="BB10" s="159"/>
      <c r="BC10" s="174"/>
      <c r="BD10" s="159"/>
      <c r="BE10" s="159"/>
      <c r="BF10" s="159"/>
      <c r="BG10" s="177"/>
      <c r="BH10" s="166"/>
    </row>
    <row r="11" spans="1:60" s="156" customFormat="1" ht="18" customHeight="1" thickTop="1" x14ac:dyDescent="0.3">
      <c r="A11" s="157"/>
      <c r="B11" s="171"/>
      <c r="C11" s="747" t="s">
        <v>34</v>
      </c>
      <c r="D11" s="748"/>
      <c r="E11" s="749"/>
      <c r="F11" s="785" t="str">
        <f>IF(COUNTIFS('Ventilation revenus de loyer'!$E$13:$E$232,$C11,'Ventilation revenus de loyer'!$K$13:$K$232,"&gt;0  ")=0,"",COUNTIFS('Ventilation revenus de loyer'!$E$13:$E$232,$C11,'Ventilation revenus de loyer'!$K$13:$K$232,"&gt;0  "))</f>
        <v/>
      </c>
      <c r="G11" s="786"/>
      <c r="H11" s="787"/>
      <c r="I11" s="761" t="str">
        <f>IF($F11="","", IF(TypeOrg ="Coopérative",SUMIFS('Ventilation revenus de loyer'!$AA$13:$AA$232,'Ventilation revenus de loyer'!$E$13:$E$232,$C11)/$F11, IF(TypeOrg ="OSBL-H",SUMIFS('Ventilation revenus de loyer'!$W$13:$W$232,'Ventilation revenus de loyer'!$E$13:$E$232,$C11)/$F11,"")))</f>
        <v/>
      </c>
      <c r="J11" s="762"/>
      <c r="K11" s="763"/>
      <c r="L11" s="792" t="str">
        <f>IF($F11="","",IFERROR(AVERAGEIFS('Ventilation revenus de loyer'!$AC$13:$AC$232,'Ventilation revenus de loyer'!$E$13:$E$232,'Tableau de bord'!$C11,'Ventilation revenus de loyer'!$K$13:$K$232,"&gt;0")/$I11,"…%"))</f>
        <v/>
      </c>
      <c r="M11" s="793"/>
      <c r="N11" s="757" t="str">
        <f>IFERROR(IF(COUNTIFS('Ventilation revenus de loyer'!$E$13:$E$232,$C11,'Ventilation revenus de loyer'!$K$13:$K$232,"&gt;0  ",'Ventilation revenus de loyer'!$AF$13:$AF$232,"&gt;0  ",'Ventilation revenus de loyer'!$AH$13:$AH$232,"NON")&gt;1,"NON",IF(AND($F11&lt;&gt;0,COUNTIFS('Ventilation revenus de loyer'!$E$13:$E$232,$C11,'Ventilation revenus de loyer'!$K$13:$K$232,"&gt;0  ",'Ventilation revenus de loyer'!$AF$13:$AF$232,"&gt;0  ",'Ventilation revenus de loyer'!$AH$13:$AH$232,"OUI")=$F11),"OUI","")),"")</f>
        <v/>
      </c>
      <c r="O11" s="758"/>
      <c r="P11" s="177"/>
      <c r="Q11" s="161"/>
      <c r="R11" s="171"/>
      <c r="S11" s="164" t="s">
        <v>304</v>
      </c>
      <c r="T11" s="165"/>
      <c r="U11" s="165"/>
      <c r="V11" s="165"/>
      <c r="W11" s="165"/>
      <c r="X11" s="165"/>
      <c r="Y11" s="165"/>
      <c r="Z11" s="165"/>
      <c r="AA11" s="165"/>
      <c r="AB11" s="165"/>
      <c r="AC11" s="165"/>
      <c r="AD11" s="775">
        <f>'Prévision budget ACL-LAQ-AR'!$P$63</f>
        <v>0</v>
      </c>
      <c r="AE11" s="776"/>
      <c r="AF11" s="776"/>
      <c r="AG11" s="822"/>
      <c r="AH11" s="208"/>
      <c r="AI11" s="206"/>
      <c r="AJ11" s="177"/>
      <c r="AK11" s="161"/>
      <c r="AL11" s="197"/>
      <c r="AM11" s="198"/>
      <c r="AN11" s="198"/>
      <c r="AO11" s="198"/>
      <c r="AP11" s="198"/>
      <c r="AQ11" s="159"/>
      <c r="AR11" s="159"/>
      <c r="AS11" s="159"/>
      <c r="AT11" s="159"/>
      <c r="AU11" s="159"/>
      <c r="AV11" s="159"/>
      <c r="AW11" s="173"/>
      <c r="AX11" s="159"/>
      <c r="AY11" s="159"/>
      <c r="AZ11" s="159"/>
      <c r="BA11" s="159"/>
      <c r="BB11" s="159"/>
      <c r="BC11" s="173"/>
      <c r="BD11" s="159"/>
      <c r="BE11" s="159"/>
      <c r="BF11" s="159"/>
      <c r="BG11" s="177"/>
      <c r="BH11" s="166"/>
    </row>
    <row r="12" spans="1:60" s="156" customFormat="1" ht="18" customHeight="1" x14ac:dyDescent="0.3">
      <c r="A12" s="157"/>
      <c r="B12" s="171"/>
      <c r="C12" s="747" t="s">
        <v>36</v>
      </c>
      <c r="D12" s="748"/>
      <c r="E12" s="749"/>
      <c r="F12" s="785" t="str">
        <f>IF(COUNTIFS('Ventilation revenus de loyer'!$E$13:$E$232,$C12,'Ventilation revenus de loyer'!$K$13:$K$232,"&gt;0  ")=0,"",COUNTIFS('Ventilation revenus de loyer'!$E$13:$E$232,$C12,'Ventilation revenus de loyer'!$K$13:$K$232,"&gt;0  "))</f>
        <v/>
      </c>
      <c r="G12" s="786"/>
      <c r="H12" s="787"/>
      <c r="I12" s="761" t="str">
        <f>IF($F12="","", IF(TypeOrg ="Coopérative",SUMIFS('Ventilation revenus de loyer'!$AA$13:$AA$232,'Ventilation revenus de loyer'!$E$13:$E$232,$C12)/$F12, IF(TypeOrg ="OSBL-H",SUMIFS('Ventilation revenus de loyer'!$W$13:$W$232,'Ventilation revenus de loyer'!$E$13:$E$232,$C12)/$F12,"")))</f>
        <v/>
      </c>
      <c r="J12" s="762"/>
      <c r="K12" s="763"/>
      <c r="L12" s="792" t="str">
        <f>IF($F12="","",IFERROR(AVERAGEIFS('Ventilation revenus de loyer'!$AC$13:$AC$232,'Ventilation revenus de loyer'!$E$13:$E$232,'Tableau de bord'!$C12,'Ventilation revenus de loyer'!$K$13:$K$232,"&gt;0")/$I12,"…%"))</f>
        <v/>
      </c>
      <c r="M12" s="793"/>
      <c r="N12" s="757" t="str">
        <f>IFERROR(IF(COUNTIFS('Ventilation revenus de loyer'!$E$13:$E$232,$C12,'Ventilation revenus de loyer'!$K$13:$K$232,"&gt;0  ",'Ventilation revenus de loyer'!$AF$13:$AF$232,"&gt;0  ",'Ventilation revenus de loyer'!$AH$13:$AH$232,"NON")&gt;1,"NON",IF(AND($F12&lt;&gt;0,COUNTIFS('Ventilation revenus de loyer'!$E$13:$E$232,$C12,'Ventilation revenus de loyer'!$K$13:$K$232,"&gt;0  ",'Ventilation revenus de loyer'!$AF$13:$AF$232,"&gt;0  ",'Ventilation revenus de loyer'!$AH$13:$AH$232,"OUI")=$F12),"OUI","")),"")</f>
        <v/>
      </c>
      <c r="O12" s="758"/>
      <c r="P12" s="177"/>
      <c r="Q12" s="161"/>
      <c r="R12" s="171"/>
      <c r="S12" s="164" t="s">
        <v>373</v>
      </c>
      <c r="T12" s="165"/>
      <c r="U12" s="165"/>
      <c r="V12" s="165"/>
      <c r="W12" s="165"/>
      <c r="X12" s="165"/>
      <c r="Y12" s="165"/>
      <c r="Z12" s="165"/>
      <c r="AA12" s="165"/>
      <c r="AB12" s="165"/>
      <c r="AC12" s="165"/>
      <c r="AD12" s="775">
        <f>SUM('Prévision budget ACL-LAQ-AR'!$P$113,'Prévision budget ACL-LAQ-AR'!$P$156,'Prévision budget ACL-LAQ-AR'!P$178,'Prévision budget ACL-LAQ-AR'!$P$199, 'Prévision budget ACL-LAQ-AR'!$P$245)</f>
        <v>0</v>
      </c>
      <c r="AE12" s="776"/>
      <c r="AF12" s="776"/>
      <c r="AG12" s="776"/>
      <c r="AH12" s="781" t="str">
        <f>IF($AD$11=0,"…%", AD12/$AD$11)</f>
        <v>…%</v>
      </c>
      <c r="AI12" s="782"/>
      <c r="AJ12" s="177"/>
      <c r="AK12" s="161"/>
      <c r="AL12" s="197"/>
      <c r="AM12" s="198"/>
      <c r="AN12" s="198"/>
      <c r="AO12" s="198"/>
      <c r="AP12" s="198"/>
      <c r="AQ12" s="159"/>
      <c r="AR12" s="159"/>
      <c r="AS12" s="159"/>
      <c r="AT12" s="159"/>
      <c r="AU12" s="159"/>
      <c r="AV12" s="159"/>
      <c r="AW12" s="159"/>
      <c r="AX12" s="159"/>
      <c r="AY12" s="159"/>
      <c r="AZ12" s="159"/>
      <c r="BA12" s="159"/>
      <c r="BB12" s="159"/>
      <c r="BC12" s="159"/>
      <c r="BD12" s="159"/>
      <c r="BE12" s="159"/>
      <c r="BF12" s="159"/>
      <c r="BG12" s="177"/>
      <c r="BH12" s="166"/>
    </row>
    <row r="13" spans="1:60" s="156" customFormat="1" ht="19.5" customHeight="1" thickBot="1" x14ac:dyDescent="0.35">
      <c r="A13" s="157"/>
      <c r="B13" s="171"/>
      <c r="C13" s="747" t="s">
        <v>38</v>
      </c>
      <c r="D13" s="748"/>
      <c r="E13" s="749"/>
      <c r="F13" s="785" t="str">
        <f>IF(COUNTIFS('Ventilation revenus de loyer'!$E$13:$E$232,$C13,'Ventilation revenus de loyer'!$K$13:$K$232,"&gt;0  ")=0,"",COUNTIFS('Ventilation revenus de loyer'!$E$13:$E$232,$C13,'Ventilation revenus de loyer'!$K$13:$K$232,"&gt;0  "))</f>
        <v/>
      </c>
      <c r="G13" s="786"/>
      <c r="H13" s="787"/>
      <c r="I13" s="804" t="str">
        <f>IF($F13="","", IF(TypeOrg ="Coopérative",SUMIFS('Ventilation revenus de loyer'!$AA$13:$AA$232,'Ventilation revenus de loyer'!$E$13:$E$232,$C13)/$F13, IF(TypeOrg ="OSBL-H",SUMIFS('Ventilation revenus de loyer'!$W$13:$W$232,'Ventilation revenus de loyer'!$E$13:$E$232,$C13)/$F13,"")))</f>
        <v/>
      </c>
      <c r="J13" s="805"/>
      <c r="K13" s="806"/>
      <c r="L13" s="792" t="str">
        <f>IF($F13="","",IFERROR(AVERAGEIFS('Ventilation revenus de loyer'!$AC$13:$AC$232,'Ventilation revenus de loyer'!$E$13:$E$232,'Tableau de bord'!$C13,'Ventilation revenus de loyer'!$K$13:$K$232,"&gt;0")/$I13,"…%"))</f>
        <v/>
      </c>
      <c r="M13" s="793"/>
      <c r="N13" s="832" t="str">
        <f>IFERROR(IF(COUNTIFS('Ventilation revenus de loyer'!$E$13:$E$232,$C13,'Ventilation revenus de loyer'!$K$13:$K$232,"&gt;0  ",'Ventilation revenus de loyer'!$AF$13:$AF$232,"&gt;0  ",'Ventilation revenus de loyer'!$AH$13:$AH$232,"NON")&gt;1,"NON",IF(AND($F13&lt;&gt;0,COUNTIFS('Ventilation revenus de loyer'!$E$13:$E$232,$C13,'Ventilation revenus de loyer'!$K$13:$K$232,"&gt;0  ",'Ventilation revenus de loyer'!$AF$13:$AF$232,"&gt;0  ",'Ventilation revenus de loyer'!$AH$13:$AH$232,"OUI")=$F13),"OUI","")),"")</f>
        <v/>
      </c>
      <c r="O13" s="833"/>
      <c r="P13" s="177"/>
      <c r="Q13" s="161"/>
      <c r="R13" s="179"/>
      <c r="S13" s="825" t="s">
        <v>309</v>
      </c>
      <c r="T13" s="826"/>
      <c r="U13" s="826"/>
      <c r="V13" s="826"/>
      <c r="W13" s="826"/>
      <c r="X13" s="826"/>
      <c r="Y13" s="826"/>
      <c r="Z13" s="826"/>
      <c r="AA13" s="826"/>
      <c r="AB13" s="826"/>
      <c r="AC13" s="827"/>
      <c r="AD13" s="823">
        <f>$AD$11-$AD$12</f>
        <v>0</v>
      </c>
      <c r="AE13" s="824"/>
      <c r="AF13" s="824"/>
      <c r="AG13" s="824"/>
      <c r="AH13" s="820" t="str">
        <f>IF($AD$11=0,"…%", AD13/$AD$11)</f>
        <v>…%</v>
      </c>
      <c r="AI13" s="821"/>
      <c r="AJ13" s="180"/>
      <c r="AK13" s="161"/>
      <c r="AL13" s="197"/>
      <c r="AM13" s="198"/>
      <c r="AN13" s="198"/>
      <c r="AO13" s="198"/>
      <c r="AP13" s="198"/>
      <c r="AQ13" s="159"/>
      <c r="AR13" s="159"/>
      <c r="AS13" s="159"/>
      <c r="AT13" s="159"/>
      <c r="AU13" s="159"/>
      <c r="AV13" s="159"/>
      <c r="AW13" s="159"/>
      <c r="AX13" s="159"/>
      <c r="AY13" s="159"/>
      <c r="AZ13" s="159"/>
      <c r="BA13" s="159"/>
      <c r="BB13" s="159"/>
      <c r="BC13" s="159"/>
      <c r="BD13" s="159"/>
      <c r="BE13" s="159"/>
      <c r="BF13" s="159"/>
      <c r="BG13" s="177"/>
      <c r="BH13" s="166"/>
    </row>
    <row r="14" spans="1:60" s="156" customFormat="1" ht="9" customHeight="1" thickTop="1" thickBot="1" x14ac:dyDescent="0.35">
      <c r="A14" s="157"/>
      <c r="B14" s="171"/>
      <c r="C14" s="750" t="s">
        <v>40</v>
      </c>
      <c r="D14" s="751"/>
      <c r="E14" s="751"/>
      <c r="F14" s="794" t="str">
        <f>IF(COUNTIFS('Ventilation revenus de loyer'!$E$13:$E$232,$C14,'Ventilation revenus de loyer'!$K$13:$K$232,"&gt;0  ")=0,"",COUNTIFS('Ventilation revenus de loyer'!$E$13:$E$232,$C14,'Ventilation revenus de loyer'!$K$13:$K$232,"&gt;0  "))</f>
        <v/>
      </c>
      <c r="G14" s="795"/>
      <c r="H14" s="795"/>
      <c r="I14" s="800" t="str">
        <f>IF($F14="","", IF(TypeOrg ="Coopérative",SUMIFS('Ventilation revenus de loyer'!$AA$13:$AA$232,'Ventilation revenus de loyer'!$E$13:$E$232,$C14)/$F14, IF(TypeOrg ="OSBL-H",SUMIFS('Ventilation revenus de loyer'!$W$13:$W$232,'Ventilation revenus de loyer'!$E$13:$E$232,$C14)/$F14,"")))</f>
        <v/>
      </c>
      <c r="J14" s="800"/>
      <c r="K14" s="801"/>
      <c r="L14" s="837" t="str">
        <f>IF($F14="","",IFERROR(AVERAGEIFS('Ventilation revenus de loyer'!$AC$13:$AC$232,'Ventilation revenus de loyer'!$E$13:$E$232,'Tableau de bord'!$C14,'Ventilation revenus de loyer'!$K$13:$K$232,"&gt;0")/$I14,"…%"))</f>
        <v/>
      </c>
      <c r="M14" s="838"/>
      <c r="N14" s="828" t="str">
        <f>IFERROR(IF(COUNTIFS('Ventilation revenus de loyer'!$E$13:$E$232,$C14,'Ventilation revenus de loyer'!$K$13:$K$232,"&gt;0  ",'Ventilation revenus de loyer'!$AF$13:$AF$232,"&gt;0  ",'Ventilation revenus de loyer'!$AH$13:$AH$232,"NON")&gt;1,"NON",IF(AND($F14&lt;&gt;0,COUNTIFS('Ventilation revenus de loyer'!$E$13:$E$232,$C14,'Ventilation revenus de loyer'!$K$13:$K$232,"&gt;0  ",'Ventilation revenus de loyer'!$AF$13:$AF$232,"&gt;0  ",'Ventilation revenus de loyer'!$AH$13:$AH$232,"OUI")=$F14),"OUI","")),"")</f>
        <v/>
      </c>
      <c r="O14" s="829"/>
      <c r="P14" s="177"/>
      <c r="Q14" s="161"/>
      <c r="R14" s="170"/>
      <c r="S14" s="170"/>
      <c r="T14" s="170"/>
      <c r="U14" s="170"/>
      <c r="V14" s="170"/>
      <c r="W14" s="170"/>
      <c r="X14" s="170"/>
      <c r="Y14" s="170"/>
      <c r="Z14" s="170"/>
      <c r="AA14" s="170"/>
      <c r="AB14" s="170"/>
      <c r="AC14" s="170"/>
      <c r="AD14" s="170"/>
      <c r="AE14" s="170"/>
      <c r="AF14" s="170"/>
      <c r="AG14" s="170"/>
      <c r="AH14" s="170"/>
      <c r="AI14" s="170"/>
      <c r="AJ14" s="170"/>
      <c r="AK14" s="161"/>
      <c r="AL14" s="197"/>
      <c r="AM14" s="198"/>
      <c r="AN14" s="198"/>
      <c r="AO14" s="198"/>
      <c r="AP14" s="198"/>
      <c r="AQ14" s="159"/>
      <c r="AR14" s="159"/>
      <c r="AS14" s="159"/>
      <c r="AT14" s="159"/>
      <c r="AU14" s="159"/>
      <c r="AV14" s="159"/>
      <c r="AW14" s="159"/>
      <c r="AX14" s="159"/>
      <c r="AY14" s="159"/>
      <c r="AZ14" s="159"/>
      <c r="BA14" s="159"/>
      <c r="BB14" s="159"/>
      <c r="BC14" s="159"/>
      <c r="BD14" s="159"/>
      <c r="BE14" s="159"/>
      <c r="BF14" s="159"/>
      <c r="BG14" s="177"/>
      <c r="BH14" s="166"/>
    </row>
    <row r="15" spans="1:60" s="156" customFormat="1" ht="7.95" customHeight="1" thickTop="1" thickBot="1" x14ac:dyDescent="0.35">
      <c r="A15" s="157"/>
      <c r="B15" s="171"/>
      <c r="C15" s="752"/>
      <c r="D15" s="753"/>
      <c r="E15" s="753"/>
      <c r="F15" s="807" t="str">
        <f>IF(COUNTIFS('Ventilation revenus de loyer'!$E$13:$E$232,$C15,'Ventilation revenus de loyer'!$K$13:$K$232,"&gt;0  ")=0,"",COUNTIFS('Ventilation revenus de loyer'!$E$13:$E$232,$C15,'Ventilation revenus de loyer'!$K$13:$K$232,"&gt;0  "))</f>
        <v/>
      </c>
      <c r="G15" s="808"/>
      <c r="H15" s="808"/>
      <c r="I15" s="802" t="str">
        <f>IF($F15="","", IF(TypeOrg ="Coopérative",SUMIFS('Ventilation revenus de loyer'!$AA$13:$AA$232,'Ventilation revenus de loyer'!$E$13:$E$232,$C15)/$F15, IF(TypeOrg ="OSBL-H",SUMIFS('Ventilation revenus de loyer'!$W$13:$W$232,'Ventilation revenus de loyer'!$E$13:$E$232,$C15)/$F15,"")))</f>
        <v/>
      </c>
      <c r="J15" s="802"/>
      <c r="K15" s="803"/>
      <c r="L15" s="839" t="str">
        <f>IF($F15="","",IFERROR(AVERAGEIFS('Ventilation revenus de loyer'!$AC$13:$AC$232,'Ventilation revenus de loyer'!$E$13:$E$232,'Tableau de bord'!$C15,'Ventilation revenus de loyer'!$K$13:$K$232,"&gt;0")/$I15,"…%"))</f>
        <v/>
      </c>
      <c r="M15" s="840"/>
      <c r="N15" s="830" t="str">
        <f>IFERROR(IF(COUNTIFS('Ventilation revenus de loyer'!$E$13:$E$232,$C15,'Ventilation revenus de loyer'!$K$13:$K$232,"&gt;0  ",'Ventilation revenus de loyer'!$AF$13:$AF$232,"&gt;0  ",'Ventilation revenus de loyer'!$AH$13:$AH$232,"NON")&gt;1,"NON",IF(AND($F15&lt;&gt;0,COUNTIFS('Ventilation revenus de loyer'!$E$13:$E$232,$C15,'Ventilation revenus de loyer'!$K$13:$K$232,"&gt;0  ",'Ventilation revenus de loyer'!$AF$13:$AF$232,"&gt;0  ",'Ventilation revenus de loyer'!$AH$13:$AH$232,"OUI")=$F15),"OUI","")),"")</f>
        <v/>
      </c>
      <c r="O15" s="831"/>
      <c r="P15" s="177"/>
      <c r="Q15" s="161"/>
      <c r="R15" s="175"/>
      <c r="S15" s="182"/>
      <c r="T15" s="182"/>
      <c r="U15" s="182"/>
      <c r="V15" s="182"/>
      <c r="W15" s="182"/>
      <c r="X15" s="182"/>
      <c r="Y15" s="182"/>
      <c r="Z15" s="182"/>
      <c r="AA15" s="182"/>
      <c r="AB15" s="182"/>
      <c r="AC15" s="182"/>
      <c r="AD15" s="182"/>
      <c r="AE15" s="182"/>
      <c r="AF15" s="182"/>
      <c r="AG15" s="182"/>
      <c r="AH15" s="182"/>
      <c r="AI15" s="182"/>
      <c r="AJ15" s="182"/>
      <c r="AK15" s="176"/>
      <c r="AL15" s="197"/>
      <c r="AM15" s="198"/>
      <c r="AN15" s="198"/>
      <c r="AO15" s="198"/>
      <c r="AP15" s="198"/>
      <c r="AQ15" s="192"/>
      <c r="AR15" s="159"/>
      <c r="AS15" s="159"/>
      <c r="AT15" s="159"/>
      <c r="AU15" s="159"/>
      <c r="AV15" s="159"/>
      <c r="AW15" s="159"/>
      <c r="AX15" s="159"/>
      <c r="AY15" s="159"/>
      <c r="AZ15" s="159"/>
      <c r="BA15" s="159"/>
      <c r="BB15" s="159"/>
      <c r="BC15" s="159"/>
      <c r="BD15" s="159"/>
      <c r="BE15" s="159"/>
      <c r="BF15" s="159"/>
      <c r="BG15" s="177"/>
      <c r="BH15" s="166"/>
    </row>
    <row r="16" spans="1:60" s="156" customFormat="1" ht="18" customHeight="1" thickTop="1" thickBot="1" x14ac:dyDescent="0.35">
      <c r="A16" s="157"/>
      <c r="B16" s="171"/>
      <c r="C16" s="747" t="s">
        <v>41</v>
      </c>
      <c r="D16" s="748"/>
      <c r="E16" s="749"/>
      <c r="F16" s="785" t="str">
        <f>IF(COUNTIFS('Ventilation revenus de loyer'!$E$13:$E$232,$C16,'Ventilation revenus de loyer'!$K$13:$K$232,"&gt;0  ")=0,"",COUNTIFS('Ventilation revenus de loyer'!$E$13:$E$232,$C16,'Ventilation revenus de loyer'!$K$13:$K$232,"&gt;0  "))</f>
        <v/>
      </c>
      <c r="G16" s="786"/>
      <c r="H16" s="787"/>
      <c r="I16" s="761" t="str">
        <f>IF($F16="","", IF(TypeOrg ="Coopérative",SUMIFS('Ventilation revenus de loyer'!$AA$13:$AA$232,'Ventilation revenus de loyer'!$E$13:$E$232,$C16)/$F16, IF(TypeOrg ="OSBL-H",SUMIFS('Ventilation revenus de loyer'!$W$13:$W$232,'Ventilation revenus de loyer'!$E$13:$E$232,$C16)/$F16,"")))</f>
        <v/>
      </c>
      <c r="J16" s="762"/>
      <c r="K16" s="763"/>
      <c r="L16" s="792" t="str">
        <f>IF($F16="","",IFERROR(AVERAGEIFS('Ventilation revenus de loyer'!$AC$13:$AC$232,'Ventilation revenus de loyer'!$E$13:$E$232,'Tableau de bord'!$C16,'Ventilation revenus de loyer'!$K$13:$K$232,"&gt;0")/$I16,"…%"))</f>
        <v/>
      </c>
      <c r="M16" s="793"/>
      <c r="N16" s="832" t="str">
        <f>IFERROR(IF(COUNTIFS('Ventilation revenus de loyer'!$E$13:$E$232,$C16,'Ventilation revenus de loyer'!$K$13:$K$232,"&gt;0  ",'Ventilation revenus de loyer'!$AF$13:$AF$232,"&gt;0  ",'Ventilation revenus de loyer'!$AH$13:$AH$232,"NON")&gt;1,"NON",IF(AND($F16&lt;&gt;0,COUNTIFS('Ventilation revenus de loyer'!$E$13:$E$232,$C16,'Ventilation revenus de loyer'!$K$13:$K$232,"&gt;0  ",'Ventilation revenus de loyer'!$AF$13:$AF$232,"&gt;0  ",'Ventilation revenus de loyer'!$AH$13:$AH$232,"OUI")=$F16),"OUI","")),"")</f>
        <v/>
      </c>
      <c r="O16" s="833"/>
      <c r="P16" s="177"/>
      <c r="Q16" s="161"/>
      <c r="R16" s="171"/>
      <c r="S16" s="834" t="s">
        <v>292</v>
      </c>
      <c r="T16" s="835"/>
      <c r="U16" s="835"/>
      <c r="V16" s="835"/>
      <c r="W16" s="835"/>
      <c r="X16" s="835"/>
      <c r="Y16" s="835"/>
      <c r="Z16" s="835"/>
      <c r="AA16" s="835"/>
      <c r="AB16" s="835"/>
      <c r="AC16" s="836"/>
      <c r="AD16" s="872">
        <f>'Prévision budget ACL-LAQ-AR'!$P$113</f>
        <v>0</v>
      </c>
      <c r="AE16" s="873"/>
      <c r="AF16" s="873"/>
      <c r="AG16" s="873"/>
      <c r="AH16" s="818" t="str">
        <f t="shared" ref="AH16:AH21" si="0">IF($AD$11=0,"…%", $AD16/$AD$11)</f>
        <v>…%</v>
      </c>
      <c r="AI16" s="819"/>
      <c r="AJ16" s="202"/>
      <c r="AK16" s="176"/>
      <c r="AL16" s="197"/>
      <c r="AM16" s="349" t="str">
        <f>S16</f>
        <v>Charges d'administration</v>
      </c>
      <c r="AN16" s="326" t="str">
        <f>IF(AD16=0,"",AD16)</f>
        <v/>
      </c>
      <c r="AO16" s="198"/>
      <c r="AP16" s="198"/>
      <c r="AQ16" s="192"/>
      <c r="AR16" s="159"/>
      <c r="AS16" s="159"/>
      <c r="AT16" s="159"/>
      <c r="AU16" s="159"/>
      <c r="AV16" s="159"/>
      <c r="AW16" s="159"/>
      <c r="AX16" s="159"/>
      <c r="AY16" s="159"/>
      <c r="AZ16" s="159"/>
      <c r="BA16" s="159"/>
      <c r="BB16" s="159"/>
      <c r="BC16" s="159"/>
      <c r="BD16" s="159"/>
      <c r="BE16" s="159"/>
      <c r="BF16" s="159"/>
      <c r="BG16" s="177"/>
      <c r="BH16" s="166"/>
    </row>
    <row r="17" spans="1:60" s="156" customFormat="1" ht="18" customHeight="1" thickTop="1" thickBot="1" x14ac:dyDescent="0.35">
      <c r="A17" s="157"/>
      <c r="B17" s="171"/>
      <c r="C17" s="747" t="s">
        <v>42</v>
      </c>
      <c r="D17" s="748"/>
      <c r="E17" s="749"/>
      <c r="F17" s="785" t="str">
        <f>IF(COUNTIFS('Ventilation revenus de loyer'!$E$13:$E$232,$C17,'Ventilation revenus de loyer'!$K$13:$K$232,"&gt;0  ")=0,"",COUNTIFS('Ventilation revenus de loyer'!$E$13:$E$232,$C17,'Ventilation revenus de loyer'!$K$13:$K$232,"&gt;0  "))</f>
        <v/>
      </c>
      <c r="G17" s="786"/>
      <c r="H17" s="787"/>
      <c r="I17" s="761" t="str">
        <f>IF($F17="","", IF(TypeOrg ="Coopérative",SUMIFS('Ventilation revenus de loyer'!$AA$13:$AA$232,'Ventilation revenus de loyer'!$E$13:$E$232,$C17)/$F17, IF(TypeOrg ="OSBL-H",SUMIFS('Ventilation revenus de loyer'!$W$13:$W$232,'Ventilation revenus de loyer'!$E$13:$E$232,$C17)/$F17,"")))</f>
        <v/>
      </c>
      <c r="J17" s="762"/>
      <c r="K17" s="763"/>
      <c r="L17" s="792" t="str">
        <f>IF($F17="","",IFERROR(AVERAGEIFS('Ventilation revenus de loyer'!$AC$13:$AC$232,'Ventilation revenus de loyer'!$E$13:$E$232,'Tableau de bord'!$C17,'Ventilation revenus de loyer'!$K$13:$K$232,"&gt;0")/$I17,"…%"))</f>
        <v/>
      </c>
      <c r="M17" s="793"/>
      <c r="N17" s="832" t="str">
        <f>IFERROR(IF(COUNTIFS('Ventilation revenus de loyer'!$E$13:$E$232,$C17,'Ventilation revenus de loyer'!$K$13:$K$232,"&gt;0  ",'Ventilation revenus de loyer'!$AF$13:$AF$232,"&gt;0  ",'Ventilation revenus de loyer'!$AH$13:$AH$232,"NON")&gt;1,"NON",IF(AND($F17&lt;&gt;0,COUNTIFS('Ventilation revenus de loyer'!$E$13:$E$232,$C17,'Ventilation revenus de loyer'!$K$13:$K$232,"&gt;0  ",'Ventilation revenus de loyer'!$AF$13:$AF$232,"&gt;0  ",'Ventilation revenus de loyer'!$AH$13:$AH$232,"OUI")=$F17),"OUI","")),"")</f>
        <v/>
      </c>
      <c r="O17" s="833"/>
      <c r="P17" s="177"/>
      <c r="Q17" s="161"/>
      <c r="R17" s="178"/>
      <c r="S17" s="773" t="s">
        <v>294</v>
      </c>
      <c r="T17" s="774"/>
      <c r="U17" s="774"/>
      <c r="V17" s="774"/>
      <c r="W17" s="774"/>
      <c r="X17" s="774"/>
      <c r="Y17" s="774"/>
      <c r="Z17" s="774"/>
      <c r="AA17" s="774"/>
      <c r="AB17" s="774"/>
      <c r="AC17" s="865"/>
      <c r="AD17" s="775">
        <f>'Prévision budget ACL-LAQ-AR'!$P$156</f>
        <v>0</v>
      </c>
      <c r="AE17" s="776"/>
      <c r="AF17" s="776"/>
      <c r="AG17" s="776"/>
      <c r="AH17" s="781" t="str">
        <f t="shared" si="0"/>
        <v>…%</v>
      </c>
      <c r="AI17" s="782"/>
      <c r="AJ17" s="169"/>
      <c r="AK17" s="176"/>
      <c r="AL17" s="198"/>
      <c r="AM17" s="349" t="str">
        <f t="shared" ref="AM17:AM18" si="1">S17</f>
        <v>Conciergerie et entretien</v>
      </c>
      <c r="AN17" s="326" t="str">
        <f>IF(AD17=0,"",AD17)</f>
        <v/>
      </c>
      <c r="AO17" s="198"/>
      <c r="AP17" s="198"/>
      <c r="AQ17" s="192"/>
      <c r="AR17" s="159"/>
      <c r="AS17" s="159"/>
      <c r="AT17" s="159"/>
      <c r="AU17" s="159"/>
      <c r="AV17" s="159"/>
      <c r="AW17" s="159"/>
      <c r="AX17" s="159"/>
      <c r="AY17" s="159"/>
      <c r="AZ17" s="159"/>
      <c r="BA17" s="159"/>
      <c r="BB17" s="159"/>
      <c r="BC17" s="159"/>
      <c r="BD17" s="159"/>
      <c r="BE17" s="159"/>
      <c r="BF17" s="159"/>
      <c r="BG17" s="177"/>
      <c r="BH17" s="166"/>
    </row>
    <row r="18" spans="1:60" s="156" customFormat="1" ht="18" customHeight="1" thickTop="1" thickBot="1" x14ac:dyDescent="0.35">
      <c r="A18" s="157"/>
      <c r="B18" s="171"/>
      <c r="C18" s="747" t="s">
        <v>43</v>
      </c>
      <c r="D18" s="748"/>
      <c r="E18" s="749"/>
      <c r="F18" s="785" t="str">
        <f>IF(COUNTIFS('Ventilation revenus de loyer'!$E$13:$E$232,$C18,'Ventilation revenus de loyer'!$K$13:$K$232,"&gt;0  ")=0,"",COUNTIFS('Ventilation revenus de loyer'!$E$13:$E$232,$C18,'Ventilation revenus de loyer'!$K$13:$K$232,"&gt;0  "))</f>
        <v/>
      </c>
      <c r="G18" s="786"/>
      <c r="H18" s="787"/>
      <c r="I18" s="804" t="str">
        <f>IF($F18="","", IF(TypeOrg ="Coopérative",SUMIFS('Ventilation revenus de loyer'!$AA$13:$AA$232,'Ventilation revenus de loyer'!$E$13:$E$232,$C18)/$F18, IF(TypeOrg ="OSBL-H",SUMIFS('Ventilation revenus de loyer'!$W$13:$W$232,'Ventilation revenus de loyer'!$E$13:$E$232,$C18)/$F18,"")))</f>
        <v/>
      </c>
      <c r="J18" s="805"/>
      <c r="K18" s="806"/>
      <c r="L18" s="792" t="str">
        <f>IF($F18="","",IFERROR(AVERAGEIFS('Ventilation revenus de loyer'!$AC$13:$AC$232,'Ventilation revenus de loyer'!$E$13:$E$232,'Tableau de bord'!$C18,'Ventilation revenus de loyer'!$K$13:$K$232,"&gt;0")/$I18,"…%"))</f>
        <v/>
      </c>
      <c r="M18" s="793"/>
      <c r="N18" s="832" t="str">
        <f>IFERROR(IF(COUNTIFS('Ventilation revenus de loyer'!$E$13:$E$232,$C18,'Ventilation revenus de loyer'!$K$13:$K$232,"&gt;0  ",'Ventilation revenus de loyer'!$AF$13:$AF$232,"&gt;0  ",'Ventilation revenus de loyer'!$AH$13:$AH$232,"NON")&gt;1,"NON",IF(AND($F18&lt;&gt;0,COUNTIFS('Ventilation revenus de loyer'!$E$13:$E$232,$C18,'Ventilation revenus de loyer'!$K$13:$K$232,"&gt;0  ",'Ventilation revenus de loyer'!$AF$13:$AF$232,"&gt;0  ",'Ventilation revenus de loyer'!$AH$13:$AH$232,"OUI")=$F18),"OUI","")),"")</f>
        <v/>
      </c>
      <c r="O18" s="833"/>
      <c r="P18" s="177"/>
      <c r="Q18" s="161"/>
      <c r="R18" s="171"/>
      <c r="S18" s="773" t="s">
        <v>310</v>
      </c>
      <c r="T18" s="774"/>
      <c r="U18" s="774"/>
      <c r="V18" s="774"/>
      <c r="W18" s="774"/>
      <c r="X18" s="774"/>
      <c r="Y18" s="774"/>
      <c r="Z18" s="774"/>
      <c r="AA18" s="774"/>
      <c r="AB18" s="774"/>
      <c r="AC18" s="865"/>
      <c r="AD18" s="775">
        <f>'Prévision budget ACL-LAQ-AR'!$P$178</f>
        <v>0</v>
      </c>
      <c r="AE18" s="776"/>
      <c r="AF18" s="776"/>
      <c r="AG18" s="776"/>
      <c r="AH18" s="781" t="str">
        <f t="shared" si="0"/>
        <v>…%</v>
      </c>
      <c r="AI18" s="782"/>
      <c r="AJ18" s="190"/>
      <c r="AK18" s="176"/>
      <c r="AL18" s="197"/>
      <c r="AM18" s="349" t="str">
        <f t="shared" si="1"/>
        <v>Énergie, taxes, assurances</v>
      </c>
      <c r="AN18" s="326" t="str">
        <f>IF(AD18=0,"",AD18)</f>
        <v/>
      </c>
      <c r="AO18" s="198"/>
      <c r="AP18" s="198"/>
      <c r="AQ18" s="192"/>
      <c r="AR18" s="159"/>
      <c r="AS18" s="159"/>
      <c r="AT18" s="159"/>
      <c r="AU18" s="159"/>
      <c r="AV18" s="159"/>
      <c r="AW18" s="159"/>
      <c r="AX18" s="159"/>
      <c r="AY18" s="159"/>
      <c r="AZ18" s="159"/>
      <c r="BA18" s="159"/>
      <c r="BB18" s="159"/>
      <c r="BC18" s="159"/>
      <c r="BD18" s="159"/>
      <c r="BE18" s="159"/>
      <c r="BF18" s="159"/>
      <c r="BG18" s="177"/>
      <c r="BH18" s="166"/>
    </row>
    <row r="19" spans="1:60" s="156" customFormat="1" ht="7.95" customHeight="1" thickTop="1" thickBot="1" x14ac:dyDescent="0.35">
      <c r="A19" s="157"/>
      <c r="B19" s="171"/>
      <c r="C19" s="159"/>
      <c r="D19" s="159"/>
      <c r="E19" s="159"/>
      <c r="F19" s="159"/>
      <c r="G19" s="159"/>
      <c r="H19" s="159"/>
      <c r="I19" s="211"/>
      <c r="J19" s="211"/>
      <c r="K19" s="211"/>
      <c r="L19" s="159"/>
      <c r="M19" s="159"/>
      <c r="N19" s="159"/>
      <c r="O19" s="159"/>
      <c r="P19" s="177"/>
      <c r="Q19" s="161"/>
      <c r="R19" s="171"/>
      <c r="S19" s="844" t="s">
        <v>295</v>
      </c>
      <c r="T19" s="845"/>
      <c r="U19" s="845"/>
      <c r="V19" s="845"/>
      <c r="W19" s="845"/>
      <c r="X19" s="845"/>
      <c r="Y19" s="845"/>
      <c r="Z19" s="845"/>
      <c r="AA19" s="845"/>
      <c r="AB19" s="845"/>
      <c r="AC19" s="846"/>
      <c r="AD19" s="850">
        <f>'Prévision budget ACL-LAQ-AR'!$P$226</f>
        <v>0</v>
      </c>
      <c r="AE19" s="850"/>
      <c r="AF19" s="850"/>
      <c r="AG19" s="859"/>
      <c r="AH19" s="862" t="str">
        <f t="shared" si="0"/>
        <v>…%</v>
      </c>
      <c r="AI19" s="852"/>
      <c r="AJ19" s="159"/>
      <c r="AK19" s="190"/>
      <c r="AL19" s="197"/>
      <c r="AM19" s="349" t="str">
        <f>S19</f>
        <v>Financement</v>
      </c>
      <c r="AN19" s="326" t="str">
        <f>IF(AD19=0,"",AD19)</f>
        <v/>
      </c>
      <c r="AO19" s="198"/>
      <c r="AP19" s="198"/>
      <c r="AQ19" s="192"/>
      <c r="AR19" s="159"/>
      <c r="AS19" s="159"/>
      <c r="AT19" s="159"/>
      <c r="AU19" s="159"/>
      <c r="AV19" s="159"/>
      <c r="AW19" s="159"/>
      <c r="AX19" s="159"/>
      <c r="AY19" s="159"/>
      <c r="AZ19" s="159"/>
      <c r="BA19" s="159"/>
      <c r="BB19" s="159"/>
      <c r="BC19" s="159"/>
      <c r="BD19" s="159"/>
      <c r="BE19" s="159"/>
      <c r="BF19" s="159"/>
      <c r="BG19" s="177"/>
      <c r="BH19" s="166"/>
    </row>
    <row r="20" spans="1:60" s="156" customFormat="1" ht="9" customHeight="1" thickTop="1" thickBot="1" x14ac:dyDescent="0.35">
      <c r="A20" s="157"/>
      <c r="B20" s="159"/>
      <c r="C20" s="788" t="s">
        <v>44</v>
      </c>
      <c r="D20" s="789"/>
      <c r="E20" s="789"/>
      <c r="F20" s="794">
        <f>SUM(F11:F18)</f>
        <v>0</v>
      </c>
      <c r="G20" s="795"/>
      <c r="H20" s="796"/>
      <c r="I20" s="159"/>
      <c r="J20" s="159"/>
      <c r="K20" s="159"/>
      <c r="L20" s="159"/>
      <c r="M20" s="159"/>
      <c r="N20" s="159"/>
      <c r="O20" s="159"/>
      <c r="P20" s="177"/>
      <c r="Q20" s="161"/>
      <c r="R20" s="171"/>
      <c r="S20" s="856"/>
      <c r="T20" s="857"/>
      <c r="U20" s="857"/>
      <c r="V20" s="857"/>
      <c r="W20" s="857"/>
      <c r="X20" s="857"/>
      <c r="Y20" s="857"/>
      <c r="Z20" s="857"/>
      <c r="AA20" s="857"/>
      <c r="AB20" s="857"/>
      <c r="AC20" s="858"/>
      <c r="AD20" s="860"/>
      <c r="AE20" s="860"/>
      <c r="AF20" s="860"/>
      <c r="AG20" s="861"/>
      <c r="AH20" s="863"/>
      <c r="AI20" s="864"/>
      <c r="AJ20" s="211"/>
      <c r="AK20" s="190"/>
      <c r="AL20" s="197"/>
      <c r="AM20" s="349" t="str">
        <f>S21</f>
        <v>Contributions aux réserves</v>
      </c>
      <c r="AN20" s="326" t="str">
        <f>IF(AD21=0,"",AD21)</f>
        <v/>
      </c>
      <c r="AO20" s="198"/>
      <c r="AP20" s="198"/>
      <c r="AQ20" s="192"/>
      <c r="AR20" s="159"/>
      <c r="AS20" s="159"/>
      <c r="AT20" s="159"/>
      <c r="AU20" s="159"/>
      <c r="AV20" s="159"/>
      <c r="AW20" s="159"/>
      <c r="AX20" s="159"/>
      <c r="AY20" s="159"/>
      <c r="AZ20" s="159"/>
      <c r="BA20" s="159"/>
      <c r="BB20" s="159"/>
      <c r="BC20" s="159"/>
      <c r="BD20" s="159"/>
      <c r="BE20" s="159"/>
      <c r="BF20" s="159"/>
      <c r="BG20" s="177"/>
      <c r="BH20" s="166"/>
    </row>
    <row r="21" spans="1:60" s="156" customFormat="1" ht="7.95" customHeight="1" thickTop="1" thickBot="1" x14ac:dyDescent="0.35">
      <c r="A21" s="157"/>
      <c r="B21" s="171"/>
      <c r="C21" s="790"/>
      <c r="D21" s="791"/>
      <c r="E21" s="791"/>
      <c r="F21" s="797"/>
      <c r="G21" s="798"/>
      <c r="H21" s="799"/>
      <c r="I21" s="159"/>
      <c r="J21" s="159"/>
      <c r="K21" s="159"/>
      <c r="L21" s="159"/>
      <c r="M21" s="159"/>
      <c r="N21" s="159"/>
      <c r="O21" s="159"/>
      <c r="P21" s="177"/>
      <c r="Q21" s="161"/>
      <c r="R21" s="171"/>
      <c r="S21" s="844" t="s">
        <v>311</v>
      </c>
      <c r="T21" s="845"/>
      <c r="U21" s="845"/>
      <c r="V21" s="845"/>
      <c r="W21" s="845"/>
      <c r="X21" s="845"/>
      <c r="Y21" s="845"/>
      <c r="Z21" s="845"/>
      <c r="AA21" s="845"/>
      <c r="AB21" s="845"/>
      <c r="AC21" s="846"/>
      <c r="AD21" s="850">
        <f>'Prévision budget ACL-LAQ-AR'!$P$245</f>
        <v>0</v>
      </c>
      <c r="AE21" s="850"/>
      <c r="AF21" s="850"/>
      <c r="AG21" s="859"/>
      <c r="AH21" s="862" t="str">
        <f t="shared" si="0"/>
        <v>…%</v>
      </c>
      <c r="AI21" s="852"/>
      <c r="AJ21" s="211"/>
      <c r="AK21" s="190"/>
      <c r="AL21" s="197"/>
      <c r="AM21" s="349" t="e">
        <f>#REF!</f>
        <v>#REF!</v>
      </c>
      <c r="AN21" s="326" t="e">
        <f>IF(#REF!=0,"",#REF!)</f>
        <v>#REF!</v>
      </c>
      <c r="AO21" s="198"/>
      <c r="AP21" s="198"/>
      <c r="AQ21" s="192"/>
      <c r="AR21" s="159"/>
      <c r="AS21" s="159"/>
      <c r="AT21" s="159"/>
      <c r="AU21" s="159"/>
      <c r="AV21" s="159"/>
      <c r="AW21" s="159"/>
      <c r="AX21" s="159"/>
      <c r="AY21" s="159"/>
      <c r="AZ21" s="159"/>
      <c r="BA21" s="159"/>
      <c r="BB21" s="159"/>
      <c r="BC21" s="159"/>
      <c r="BD21" s="159"/>
      <c r="BE21" s="159"/>
      <c r="BF21" s="159"/>
      <c r="BG21" s="177"/>
      <c r="BH21" s="166"/>
    </row>
    <row r="22" spans="1:60" s="156" customFormat="1" ht="9" customHeight="1" thickTop="1" thickBot="1" x14ac:dyDescent="0.35">
      <c r="A22" s="157"/>
      <c r="B22" s="179"/>
      <c r="C22" s="181"/>
      <c r="D22" s="181"/>
      <c r="E22" s="181"/>
      <c r="F22" s="181"/>
      <c r="G22" s="181"/>
      <c r="H22" s="181"/>
      <c r="I22" s="174"/>
      <c r="J22" s="174"/>
      <c r="K22" s="174"/>
      <c r="L22" s="174"/>
      <c r="M22" s="174"/>
      <c r="N22" s="174"/>
      <c r="O22" s="174"/>
      <c r="P22" s="180"/>
      <c r="Q22" s="161"/>
      <c r="R22" s="178"/>
      <c r="S22" s="856"/>
      <c r="T22" s="857"/>
      <c r="U22" s="857"/>
      <c r="V22" s="857"/>
      <c r="W22" s="857"/>
      <c r="X22" s="857"/>
      <c r="Y22" s="857"/>
      <c r="Z22" s="857"/>
      <c r="AA22" s="857"/>
      <c r="AB22" s="857"/>
      <c r="AC22" s="858"/>
      <c r="AD22" s="860"/>
      <c r="AE22" s="860"/>
      <c r="AF22" s="860"/>
      <c r="AG22" s="861"/>
      <c r="AH22" s="863"/>
      <c r="AI22" s="864"/>
      <c r="AJ22" s="211"/>
      <c r="AK22" s="190"/>
      <c r="AL22" s="197"/>
      <c r="AM22" s="191" t="str">
        <f>S23</f>
        <v>Soutien à la clientèle</v>
      </c>
      <c r="AN22" s="326" t="str">
        <f>IF(AD23=0,"",AD23)</f>
        <v/>
      </c>
      <c r="AO22" s="198"/>
      <c r="AP22" s="198"/>
      <c r="AQ22" s="192"/>
      <c r="AR22" s="159"/>
      <c r="AS22" s="159"/>
      <c r="AT22" s="159"/>
      <c r="AU22" s="159"/>
      <c r="AV22" s="159"/>
      <c r="AW22" s="159"/>
      <c r="AX22" s="159"/>
      <c r="AY22" s="159"/>
      <c r="AZ22" s="159"/>
      <c r="BA22" s="159"/>
      <c r="BB22" s="159"/>
      <c r="BC22" s="159"/>
      <c r="BD22" s="159"/>
      <c r="BE22" s="159"/>
      <c r="BF22" s="159"/>
      <c r="BG22" s="177"/>
      <c r="BH22" s="166"/>
    </row>
    <row r="23" spans="1:60" s="156" customFormat="1" ht="7.95" customHeight="1" thickTop="1" thickBot="1" x14ac:dyDescent="0.35">
      <c r="R23" s="178"/>
      <c r="S23" s="844" t="s">
        <v>312</v>
      </c>
      <c r="T23" s="845"/>
      <c r="U23" s="845"/>
      <c r="V23" s="845"/>
      <c r="W23" s="845"/>
      <c r="X23" s="845"/>
      <c r="Y23" s="845"/>
      <c r="Z23" s="845"/>
      <c r="AA23" s="845"/>
      <c r="AB23" s="845"/>
      <c r="AC23" s="846"/>
      <c r="AD23" s="850">
        <f>'Prévision budget ACL-LAQ-AR'!$AA$199</f>
        <v>0</v>
      </c>
      <c r="AE23" s="850"/>
      <c r="AF23" s="850"/>
      <c r="AG23" s="850"/>
      <c r="AH23" s="852" t="str">
        <f>IF($AD$11=0,"…%", $AD23/$AD$11)</f>
        <v>…%</v>
      </c>
      <c r="AI23" s="853"/>
      <c r="AJ23" s="211"/>
      <c r="AK23" s="190"/>
      <c r="AL23" s="197"/>
      <c r="AM23" s="197"/>
      <c r="AN23" s="197"/>
      <c r="AO23" s="197"/>
      <c r="AP23" s="198"/>
      <c r="AQ23" s="192"/>
      <c r="AR23" s="159"/>
      <c r="AS23" s="159"/>
      <c r="AT23" s="159"/>
      <c r="AU23" s="159"/>
      <c r="AV23" s="159"/>
      <c r="AW23" s="159"/>
      <c r="AX23" s="159"/>
      <c r="AY23" s="159"/>
      <c r="AZ23" s="159"/>
      <c r="BA23" s="159"/>
      <c r="BB23" s="159"/>
      <c r="BC23" s="159"/>
      <c r="BD23" s="159"/>
      <c r="BE23" s="159"/>
      <c r="BF23" s="159"/>
      <c r="BG23" s="177"/>
      <c r="BH23" s="166"/>
    </row>
    <row r="24" spans="1:60" s="156" customFormat="1" ht="10.199999999999999" customHeight="1" thickTop="1" thickBot="1" x14ac:dyDescent="0.35">
      <c r="B24" s="264"/>
      <c r="C24" s="866"/>
      <c r="D24" s="866"/>
      <c r="E24" s="866"/>
      <c r="F24" s="866"/>
      <c r="G24" s="866"/>
      <c r="H24" s="866"/>
      <c r="I24" s="866"/>
      <c r="J24" s="866"/>
      <c r="K24" s="866"/>
      <c r="L24" s="866"/>
      <c r="M24" s="866"/>
      <c r="N24" s="866"/>
      <c r="O24" s="867"/>
      <c r="P24" s="265"/>
      <c r="Q24" s="161"/>
      <c r="R24" s="178"/>
      <c r="S24" s="847"/>
      <c r="T24" s="848"/>
      <c r="U24" s="848"/>
      <c r="V24" s="848"/>
      <c r="W24" s="848"/>
      <c r="X24" s="848"/>
      <c r="Y24" s="848"/>
      <c r="Z24" s="848"/>
      <c r="AA24" s="848"/>
      <c r="AB24" s="848"/>
      <c r="AC24" s="849"/>
      <c r="AD24" s="851"/>
      <c r="AE24" s="851"/>
      <c r="AF24" s="851"/>
      <c r="AG24" s="851"/>
      <c r="AH24" s="854"/>
      <c r="AI24" s="855"/>
      <c r="AJ24" s="211"/>
      <c r="AK24" s="190"/>
      <c r="AL24" s="197"/>
      <c r="AM24" s="349"/>
      <c r="AN24" s="326"/>
      <c r="AO24" s="198"/>
      <c r="AP24" s="198"/>
      <c r="AQ24" s="192"/>
      <c r="AR24" s="159"/>
      <c r="AS24" s="159"/>
      <c r="AT24" s="159"/>
      <c r="AU24" s="159"/>
      <c r="AV24" s="159"/>
      <c r="AW24" s="159"/>
      <c r="AX24" s="159"/>
      <c r="AY24" s="159"/>
      <c r="AZ24" s="159"/>
      <c r="BA24" s="159"/>
      <c r="BB24" s="159"/>
      <c r="BC24" s="159"/>
      <c r="BD24" s="159"/>
      <c r="BE24" s="159"/>
      <c r="BF24" s="159"/>
      <c r="BG24" s="177"/>
      <c r="BH24" s="166"/>
    </row>
    <row r="25" spans="1:60" s="156" customFormat="1" ht="7.95" customHeight="1" thickTop="1" thickBot="1" x14ac:dyDescent="0.35">
      <c r="A25" s="157"/>
      <c r="B25" s="282"/>
      <c r="C25" s="868"/>
      <c r="D25" s="868"/>
      <c r="E25" s="868"/>
      <c r="F25" s="868"/>
      <c r="G25" s="868"/>
      <c r="H25" s="868"/>
      <c r="I25" s="868"/>
      <c r="J25" s="868"/>
      <c r="K25" s="868"/>
      <c r="L25" s="868"/>
      <c r="M25" s="868"/>
      <c r="N25" s="868"/>
      <c r="O25" s="869"/>
      <c r="P25" s="266"/>
      <c r="Q25" s="161"/>
      <c r="R25" s="263"/>
      <c r="AJ25" s="262"/>
      <c r="AK25" s="190"/>
      <c r="AL25" s="190"/>
      <c r="AM25" s="350"/>
      <c r="AN25" s="190"/>
      <c r="AO25" s="783"/>
      <c r="AP25" s="783"/>
      <c r="AQ25" s="784"/>
      <c r="AR25" s="746"/>
      <c r="AS25" s="746"/>
      <c r="AT25" s="746"/>
      <c r="AU25" s="746"/>
      <c r="AV25" s="746"/>
      <c r="AW25" s="746"/>
      <c r="AX25" s="746"/>
      <c r="AY25" s="746"/>
      <c r="AZ25" s="746"/>
      <c r="BA25" s="746"/>
      <c r="BB25" s="746"/>
      <c r="BC25" s="746"/>
      <c r="BD25" s="746"/>
      <c r="BE25" s="746"/>
      <c r="BF25" s="159"/>
      <c r="BG25" s="177"/>
      <c r="BH25" s="166"/>
    </row>
    <row r="26" spans="1:60" s="156" customFormat="1" ht="9" customHeight="1" thickTop="1" x14ac:dyDescent="0.3">
      <c r="A26" s="157"/>
      <c r="B26" s="283"/>
      <c r="C26" s="868"/>
      <c r="D26" s="868"/>
      <c r="E26" s="868"/>
      <c r="F26" s="868"/>
      <c r="G26" s="868"/>
      <c r="H26" s="868"/>
      <c r="I26" s="868"/>
      <c r="J26" s="868"/>
      <c r="K26" s="868"/>
      <c r="L26" s="868"/>
      <c r="M26" s="868"/>
      <c r="N26" s="868"/>
      <c r="O26" s="869"/>
      <c r="P26" s="266"/>
      <c r="Q26" s="161"/>
      <c r="R26" s="263"/>
      <c r="AJ26" s="260"/>
      <c r="AK26" s="190"/>
      <c r="AL26" s="197"/>
      <c r="AM26" s="191"/>
      <c r="AN26" s="326"/>
      <c r="AO26" s="783"/>
      <c r="AP26" s="783"/>
      <c r="AQ26" s="784"/>
      <c r="AR26" s="746"/>
      <c r="AS26" s="746"/>
      <c r="AT26" s="746"/>
      <c r="AU26" s="746"/>
      <c r="AV26" s="746"/>
      <c r="AW26" s="746"/>
      <c r="AX26" s="746"/>
      <c r="AY26" s="746"/>
      <c r="AZ26" s="746"/>
      <c r="BA26" s="746"/>
      <c r="BB26" s="746"/>
      <c r="BC26" s="746"/>
      <c r="BD26" s="746"/>
      <c r="BE26" s="746"/>
      <c r="BF26" s="159"/>
      <c r="BG26" s="177"/>
      <c r="BH26" s="166"/>
    </row>
    <row r="27" spans="1:60" s="156" customFormat="1" ht="9" customHeight="1" thickBot="1" x14ac:dyDescent="0.35">
      <c r="A27" s="157"/>
      <c r="B27" s="267"/>
      <c r="C27" s="870"/>
      <c r="D27" s="870"/>
      <c r="E27" s="870"/>
      <c r="F27" s="870"/>
      <c r="G27" s="870"/>
      <c r="H27" s="870"/>
      <c r="I27" s="870"/>
      <c r="J27" s="870"/>
      <c r="K27" s="870"/>
      <c r="L27" s="870"/>
      <c r="M27" s="870"/>
      <c r="N27" s="870"/>
      <c r="O27" s="871"/>
      <c r="P27" s="268"/>
      <c r="Q27" s="161"/>
      <c r="R27" s="203"/>
      <c r="S27" s="203"/>
      <c r="T27" s="203"/>
      <c r="U27" s="203"/>
      <c r="V27" s="203"/>
      <c r="W27" s="203"/>
      <c r="X27" s="203"/>
      <c r="Y27" s="203"/>
      <c r="Z27" s="203"/>
      <c r="AA27" s="203"/>
      <c r="AB27" s="203"/>
      <c r="AC27" s="203"/>
      <c r="AD27" s="203"/>
      <c r="AE27" s="203"/>
      <c r="AF27" s="203"/>
      <c r="AG27" s="203"/>
      <c r="AH27" s="203"/>
      <c r="AI27" s="203"/>
      <c r="AJ27" s="203"/>
      <c r="AK27" s="203"/>
      <c r="AL27" s="261"/>
      <c r="AM27" s="191"/>
      <c r="AN27" s="191"/>
      <c r="AO27" s="783"/>
      <c r="AP27" s="783"/>
      <c r="AQ27" s="784"/>
      <c r="AR27" s="746"/>
      <c r="AS27" s="746"/>
      <c r="AT27" s="746"/>
      <c r="AU27" s="746"/>
      <c r="AV27" s="746"/>
      <c r="AW27" s="746"/>
      <c r="AX27" s="746"/>
      <c r="AY27" s="746"/>
      <c r="AZ27" s="746"/>
      <c r="BA27" s="746"/>
      <c r="BB27" s="746"/>
      <c r="BC27" s="746"/>
      <c r="BD27" s="746"/>
      <c r="BE27" s="746"/>
      <c r="BF27" s="159"/>
      <c r="BG27" s="177"/>
      <c r="BH27" s="166"/>
    </row>
    <row r="28" spans="1:60" s="156" customFormat="1" ht="7.2" customHeight="1" thickTop="1" thickBot="1" x14ac:dyDescent="0.35">
      <c r="A28" s="155"/>
      <c r="B28" s="160"/>
      <c r="C28" s="160"/>
      <c r="D28" s="160"/>
      <c r="E28" s="160"/>
      <c r="F28" s="160"/>
      <c r="G28" s="160"/>
      <c r="H28" s="160"/>
      <c r="I28" s="160"/>
      <c r="J28" s="160"/>
      <c r="K28" s="160"/>
      <c r="L28" s="160"/>
      <c r="M28" s="160"/>
      <c r="N28" s="160"/>
      <c r="O28" s="160"/>
      <c r="P28" s="160"/>
      <c r="AL28" s="199"/>
      <c r="AM28" s="198"/>
      <c r="AN28" s="198"/>
      <c r="AO28" s="783"/>
      <c r="AP28" s="783"/>
      <c r="AQ28" s="784"/>
      <c r="AR28" s="746"/>
      <c r="AS28" s="746"/>
      <c r="AT28" s="746"/>
      <c r="AU28" s="746"/>
      <c r="AV28" s="746"/>
      <c r="AW28" s="746"/>
      <c r="AX28" s="746"/>
      <c r="AY28" s="746"/>
      <c r="AZ28" s="746"/>
      <c r="BA28" s="746"/>
      <c r="BB28" s="746"/>
      <c r="BC28" s="746"/>
      <c r="BD28" s="746"/>
      <c r="BE28" s="746"/>
      <c r="BF28" s="159"/>
      <c r="BG28" s="177"/>
      <c r="BH28" s="166"/>
    </row>
    <row r="29" spans="1:60" s="156" customFormat="1" ht="7.2" customHeight="1" thickTop="1" thickBot="1" x14ac:dyDescent="0.35">
      <c r="A29" s="157"/>
      <c r="B29" s="175"/>
      <c r="C29" s="173"/>
      <c r="D29" s="173"/>
      <c r="E29" s="173"/>
      <c r="F29" s="173"/>
      <c r="G29" s="173"/>
      <c r="H29" s="173"/>
      <c r="I29" s="173"/>
      <c r="J29" s="173"/>
      <c r="K29" s="173"/>
      <c r="L29" s="173"/>
      <c r="M29" s="173"/>
      <c r="N29" s="173"/>
      <c r="O29" s="209"/>
      <c r="P29" s="176"/>
      <c r="Q29" s="161"/>
      <c r="R29" s="175"/>
      <c r="S29" s="173"/>
      <c r="T29" s="173"/>
      <c r="U29" s="173"/>
      <c r="V29" s="173"/>
      <c r="W29" s="173"/>
      <c r="X29" s="173"/>
      <c r="Y29" s="173"/>
      <c r="Z29" s="173"/>
      <c r="AA29" s="173"/>
      <c r="AB29" s="767"/>
      <c r="AC29" s="768"/>
      <c r="AD29" s="768"/>
      <c r="AE29" s="768"/>
      <c r="AF29" s="768"/>
      <c r="AG29" s="769"/>
      <c r="AH29" s="185"/>
      <c r="AI29" s="184"/>
      <c r="AJ29" s="176"/>
      <c r="AK29" s="161"/>
      <c r="AL29" s="197"/>
      <c r="AM29" s="198"/>
      <c r="AN29" s="198"/>
      <c r="AO29" s="198"/>
      <c r="AP29" s="198"/>
      <c r="AQ29" s="192"/>
      <c r="AR29" s="159"/>
      <c r="AS29" s="159"/>
      <c r="AT29" s="159"/>
      <c r="AU29" s="159"/>
      <c r="AV29" s="159"/>
      <c r="AW29" s="159"/>
      <c r="AX29" s="159"/>
      <c r="AY29" s="159"/>
      <c r="AZ29" s="159"/>
      <c r="BA29" s="159"/>
      <c r="BB29" s="159"/>
      <c r="BC29" s="159"/>
      <c r="BD29" s="159"/>
      <c r="BE29" s="159"/>
      <c r="BF29" s="159"/>
      <c r="BG29" s="177"/>
      <c r="BH29" s="166"/>
    </row>
    <row r="30" spans="1:60" s="156" customFormat="1" ht="19.2" customHeight="1" thickTop="1" x14ac:dyDescent="0.3">
      <c r="A30" s="157"/>
      <c r="B30" s="171"/>
      <c r="C30" s="159"/>
      <c r="D30" s="159"/>
      <c r="E30" s="159"/>
      <c r="F30" s="159"/>
      <c r="G30" s="159"/>
      <c r="H30" s="159"/>
      <c r="I30" s="159"/>
      <c r="J30" s="159"/>
      <c r="K30" s="159"/>
      <c r="L30" s="159"/>
      <c r="M30" s="159"/>
      <c r="N30" s="159"/>
      <c r="O30" s="159"/>
      <c r="P30" s="177"/>
      <c r="Q30" s="161"/>
      <c r="R30" s="175"/>
      <c r="S30" s="173"/>
      <c r="T30" s="173"/>
      <c r="U30" s="173"/>
      <c r="V30" s="173"/>
      <c r="W30" s="173"/>
      <c r="X30" s="173"/>
      <c r="Y30" s="173"/>
      <c r="Z30" s="173"/>
      <c r="AA30" s="173"/>
      <c r="AB30" s="767" t="s">
        <v>306</v>
      </c>
      <c r="AC30" s="768"/>
      <c r="AD30" s="768"/>
      <c r="AE30" s="768"/>
      <c r="AF30" s="768"/>
      <c r="AG30" s="769"/>
      <c r="AH30" s="185"/>
      <c r="AI30" s="184"/>
      <c r="AJ30" s="176"/>
      <c r="AK30" s="161"/>
      <c r="AL30" s="197"/>
      <c r="AM30" s="198"/>
      <c r="AN30" s="198"/>
      <c r="AO30" s="198"/>
      <c r="AP30" s="198"/>
      <c r="AQ30" s="192"/>
      <c r="AR30" s="159"/>
      <c r="AS30" s="159"/>
      <c r="AT30" s="159"/>
      <c r="AU30" s="159"/>
      <c r="AV30" s="159"/>
      <c r="AW30" s="159"/>
      <c r="AX30" s="159"/>
      <c r="AY30" s="159"/>
      <c r="AZ30" s="159"/>
      <c r="BA30" s="159"/>
      <c r="BB30" s="159"/>
      <c r="BC30" s="159"/>
      <c r="BD30" s="159"/>
      <c r="BE30" s="159"/>
      <c r="BF30" s="159"/>
      <c r="BG30" s="177"/>
      <c r="BH30" s="166"/>
    </row>
    <row r="31" spans="1:60" s="156" customFormat="1" ht="19.5" customHeight="1" x14ac:dyDescent="0.3">
      <c r="A31" s="157"/>
      <c r="B31" s="171"/>
      <c r="C31" s="159"/>
      <c r="D31" s="159"/>
      <c r="E31" s="159"/>
      <c r="F31" s="159"/>
      <c r="G31" s="159"/>
      <c r="H31" s="159"/>
      <c r="I31" s="159"/>
      <c r="J31" s="159"/>
      <c r="K31" s="159"/>
      <c r="L31" s="159"/>
      <c r="M31" s="159"/>
      <c r="N31" s="159"/>
      <c r="O31" s="159"/>
      <c r="P31" s="177"/>
      <c r="Q31" s="161"/>
      <c r="R31" s="171"/>
      <c r="S31" s="773" t="s">
        <v>373</v>
      </c>
      <c r="T31" s="774"/>
      <c r="U31" s="774"/>
      <c r="V31" s="774"/>
      <c r="W31" s="774"/>
      <c r="X31" s="774"/>
      <c r="Y31" s="774"/>
      <c r="Z31" s="774"/>
      <c r="AA31" s="774"/>
      <c r="AB31" s="774"/>
      <c r="AC31" s="774"/>
      <c r="AD31" s="775">
        <f>IF($F$20&lt;&gt;0,$AD$12/$F$20,0)</f>
        <v>0</v>
      </c>
      <c r="AE31" s="776"/>
      <c r="AF31" s="776"/>
      <c r="AG31" s="776"/>
      <c r="AH31" s="183"/>
      <c r="AI31" s="183"/>
      <c r="AJ31" s="177"/>
      <c r="AK31" s="161"/>
      <c r="AL31" s="197"/>
      <c r="AM31" s="198"/>
      <c r="AN31" s="198"/>
      <c r="AO31" s="198"/>
      <c r="AP31" s="198"/>
      <c r="AQ31" s="192"/>
      <c r="AR31" s="159"/>
      <c r="AS31" s="159"/>
      <c r="AT31" s="159"/>
      <c r="AU31" s="159"/>
      <c r="AV31" s="159"/>
      <c r="AW31" s="159"/>
      <c r="AX31" s="159"/>
      <c r="AY31" s="159"/>
      <c r="AZ31" s="159"/>
      <c r="BA31" s="159"/>
      <c r="BB31" s="159"/>
      <c r="BC31" s="159"/>
      <c r="BD31" s="159"/>
      <c r="BE31" s="159"/>
      <c r="BF31" s="159"/>
      <c r="BG31" s="177"/>
      <c r="BH31" s="166"/>
    </row>
    <row r="32" spans="1:60" s="156" customFormat="1" ht="19.5" customHeight="1" x14ac:dyDescent="0.3">
      <c r="A32" s="157"/>
      <c r="B32" s="171"/>
      <c r="C32" s="159"/>
      <c r="D32" s="159"/>
      <c r="E32" s="159"/>
      <c r="F32" s="159"/>
      <c r="G32" s="159"/>
      <c r="H32" s="159"/>
      <c r="I32" s="159"/>
      <c r="J32" s="159"/>
      <c r="K32" s="159"/>
      <c r="L32" s="159"/>
      <c r="M32" s="159"/>
      <c r="N32" s="159"/>
      <c r="O32" s="159"/>
      <c r="P32" s="177"/>
      <c r="Q32" s="161"/>
      <c r="R32" s="171"/>
      <c r="S32" s="773" t="s">
        <v>288</v>
      </c>
      <c r="T32" s="774"/>
      <c r="U32" s="774"/>
      <c r="V32" s="774"/>
      <c r="W32" s="774"/>
      <c r="X32" s="774"/>
      <c r="Y32" s="774"/>
      <c r="Z32" s="774"/>
      <c r="AA32" s="774"/>
      <c r="AB32" s="774"/>
      <c r="AC32" s="774"/>
      <c r="AD32" s="775">
        <f>IF($F$20&lt;&gt;0,'Prévision budget ACL-LAQ-AR'!$AA$136/$F$20,0)</f>
        <v>0</v>
      </c>
      <c r="AE32" s="776"/>
      <c r="AF32" s="776"/>
      <c r="AG32" s="776"/>
      <c r="AH32" s="183"/>
      <c r="AI32" s="183"/>
      <c r="AJ32" s="177"/>
      <c r="AK32" s="161"/>
      <c r="AL32" s="197"/>
      <c r="AM32" s="159"/>
      <c r="AN32" s="159"/>
      <c r="AO32" s="159"/>
      <c r="AP32" s="159"/>
      <c r="AQ32" s="159"/>
      <c r="AR32" s="159"/>
      <c r="AS32" s="159"/>
      <c r="AT32" s="159"/>
      <c r="AU32" s="159"/>
      <c r="AV32" s="159"/>
      <c r="AW32" s="159"/>
      <c r="AX32" s="172"/>
      <c r="AY32" s="172"/>
      <c r="AZ32" s="172"/>
      <c r="BA32" s="172"/>
      <c r="BB32" s="172"/>
      <c r="BC32" s="172"/>
      <c r="BD32" s="172"/>
      <c r="BE32" s="172"/>
      <c r="BF32" s="159"/>
      <c r="BG32" s="177"/>
      <c r="BH32" s="166"/>
    </row>
    <row r="33" spans="1:60" s="156" customFormat="1" ht="19.5" customHeight="1" x14ac:dyDescent="0.3">
      <c r="A33" s="157"/>
      <c r="B33" s="171"/>
      <c r="C33" s="159"/>
      <c r="D33" s="159"/>
      <c r="E33" s="159"/>
      <c r="F33" s="159"/>
      <c r="G33" s="159"/>
      <c r="H33" s="159"/>
      <c r="I33" s="159"/>
      <c r="J33" s="159"/>
      <c r="K33" s="159"/>
      <c r="L33" s="159"/>
      <c r="M33" s="159"/>
      <c r="N33" s="159"/>
      <c r="O33" s="159"/>
      <c r="P33" s="177"/>
      <c r="Q33" s="161"/>
      <c r="R33" s="171"/>
      <c r="S33" s="773" t="s">
        <v>307</v>
      </c>
      <c r="T33" s="774"/>
      <c r="U33" s="774"/>
      <c r="V33" s="774"/>
      <c r="W33" s="774"/>
      <c r="X33" s="774"/>
      <c r="Y33" s="774"/>
      <c r="Z33" s="774"/>
      <c r="AA33" s="774"/>
      <c r="AB33" s="774"/>
      <c r="AC33" s="774"/>
      <c r="AD33" s="775">
        <f>IF($F$20&lt;&gt;0,SUM('Prévision budget ACL-LAQ-AR'!$AA$147,'Prévision budget ACL-LAQ-AR'!$AA$154)/$F$20,0)</f>
        <v>0</v>
      </c>
      <c r="AE33" s="776"/>
      <c r="AF33" s="776"/>
      <c r="AG33" s="776"/>
      <c r="AH33" s="183"/>
      <c r="AI33" s="183"/>
      <c r="AJ33" s="177"/>
      <c r="AK33" s="161"/>
      <c r="AL33" s="197"/>
      <c r="AM33" s="773" t="s">
        <v>308</v>
      </c>
      <c r="AN33" s="774"/>
      <c r="AO33" s="774"/>
      <c r="AP33" s="774"/>
      <c r="AQ33" s="774"/>
      <c r="AR33" s="774"/>
      <c r="AS33" s="774"/>
      <c r="AT33" s="774"/>
      <c r="AU33" s="774"/>
      <c r="AV33" s="774"/>
      <c r="AW33" s="774"/>
      <c r="AX33" s="775">
        <f>SUM('Prévision budget ACL-LAQ-AR'!AA83,,'Prévision budget ACL-LAQ-AR'!AA136,'Prévision budget ACL-LAQ-AR'!AA154,'Prévision budget ACL-LAQ-AR'!AA164,'Prévision budget ACL-LAQ-AR'!AA169,'Prévision budget ACL-LAQ-AR'!AA175,'Prévision budget ACL-LAQ-AR'!AA226,'Prévision budget ACL-LAQ-AR'!AA215)</f>
        <v>0</v>
      </c>
      <c r="AY33" s="776"/>
      <c r="AZ33" s="776"/>
      <c r="BA33" s="776"/>
      <c r="BB33" s="780"/>
      <c r="BC33" s="764" t="str">
        <f>IF($AD$11=0,"…%", $AX33/$AD$11)</f>
        <v>…%</v>
      </c>
      <c r="BD33" s="765"/>
      <c r="BE33" s="766"/>
      <c r="BF33" s="159"/>
      <c r="BG33" s="177"/>
      <c r="BH33" s="166"/>
    </row>
    <row r="34" spans="1:60" s="156" customFormat="1" ht="7.5" customHeight="1" thickBot="1" x14ac:dyDescent="0.35">
      <c r="A34" s="157"/>
      <c r="B34" s="179"/>
      <c r="C34" s="181"/>
      <c r="D34" s="181"/>
      <c r="E34" s="181"/>
      <c r="F34" s="181"/>
      <c r="G34" s="181"/>
      <c r="H34" s="181"/>
      <c r="I34" s="181"/>
      <c r="J34" s="181"/>
      <c r="K34" s="181"/>
      <c r="L34" s="181"/>
      <c r="M34" s="181"/>
      <c r="N34" s="181"/>
      <c r="O34" s="210"/>
      <c r="P34" s="180"/>
      <c r="Q34" s="161"/>
      <c r="R34" s="179"/>
      <c r="S34" s="181"/>
      <c r="T34" s="181"/>
      <c r="U34" s="181"/>
      <c r="V34" s="181"/>
      <c r="W34" s="181"/>
      <c r="X34" s="181"/>
      <c r="Y34" s="181"/>
      <c r="Z34" s="181"/>
      <c r="AA34" s="181"/>
      <c r="AB34" s="181"/>
      <c r="AC34" s="181"/>
      <c r="AD34" s="181"/>
      <c r="AE34" s="181"/>
      <c r="AF34" s="181"/>
      <c r="AG34" s="181"/>
      <c r="AH34" s="181"/>
      <c r="AI34" s="181"/>
      <c r="AJ34" s="180"/>
      <c r="AK34" s="161"/>
      <c r="AL34" s="200"/>
      <c r="AM34" s="201"/>
      <c r="AN34" s="201"/>
      <c r="AO34" s="201"/>
      <c r="AP34" s="201"/>
      <c r="AQ34" s="174"/>
      <c r="AR34" s="174"/>
      <c r="AS34" s="174"/>
      <c r="AT34" s="174"/>
      <c r="AU34" s="174"/>
      <c r="AV34" s="174"/>
      <c r="AW34" s="174"/>
      <c r="AX34" s="181"/>
      <c r="AY34" s="181"/>
      <c r="AZ34" s="181"/>
      <c r="BA34" s="181"/>
      <c r="BB34" s="181"/>
      <c r="BC34" s="181"/>
      <c r="BD34" s="181"/>
      <c r="BE34" s="181"/>
      <c r="BF34" s="174"/>
      <c r="BG34" s="180"/>
      <c r="BH34" s="166"/>
    </row>
    <row r="35" spans="1:60" s="156" customFormat="1" ht="6.45" customHeight="1" thickTop="1" x14ac:dyDescent="0.3">
      <c r="A35" s="155"/>
      <c r="B35" s="160"/>
      <c r="C35" s="160"/>
      <c r="D35" s="242"/>
      <c r="E35" s="242"/>
      <c r="F35" s="242"/>
      <c r="G35" s="242"/>
      <c r="H35" s="242"/>
      <c r="I35" s="242"/>
      <c r="J35" s="242"/>
      <c r="K35" s="242"/>
      <c r="L35" s="242"/>
      <c r="M35" s="160"/>
      <c r="N35" s="160"/>
      <c r="O35" s="160"/>
      <c r="P35" s="160"/>
      <c r="Q35" s="158"/>
      <c r="R35" s="160"/>
      <c r="S35" s="160"/>
      <c r="T35" s="160"/>
      <c r="U35" s="160"/>
      <c r="V35" s="160"/>
      <c r="W35" s="160"/>
      <c r="X35" s="160"/>
      <c r="Y35" s="160"/>
      <c r="Z35" s="160"/>
      <c r="AA35" s="160"/>
      <c r="AB35" s="160"/>
      <c r="AC35" s="160"/>
      <c r="AD35" s="160"/>
      <c r="AE35" s="160"/>
      <c r="AF35" s="160"/>
      <c r="AG35" s="160"/>
      <c r="AH35" s="160"/>
      <c r="AI35" s="160"/>
      <c r="AJ35" s="160"/>
      <c r="AK35" s="158"/>
      <c r="AL35" s="194"/>
      <c r="AM35" s="194"/>
      <c r="AN35" s="194"/>
      <c r="AO35" s="194"/>
      <c r="AP35" s="194"/>
      <c r="AQ35" s="160"/>
      <c r="AR35" s="160"/>
      <c r="AS35" s="160"/>
      <c r="AT35" s="160"/>
      <c r="AU35" s="160"/>
      <c r="AV35" s="160"/>
      <c r="AW35" s="160"/>
      <c r="AX35" s="160"/>
      <c r="AY35" s="160"/>
      <c r="AZ35" s="160"/>
      <c r="BA35" s="160"/>
      <c r="BB35" s="160"/>
      <c r="BC35" s="160"/>
      <c r="BD35" s="160"/>
      <c r="BE35" s="160"/>
      <c r="BF35" s="160"/>
      <c r="BG35" s="160"/>
      <c r="BH35" s="155"/>
    </row>
    <row r="36" spans="1:60" s="294" customFormat="1" ht="19.5" customHeight="1" x14ac:dyDescent="0.3">
      <c r="A36" s="289"/>
      <c r="B36" s="290"/>
      <c r="C36" s="291"/>
      <c r="D36" s="290"/>
      <c r="E36" s="291"/>
      <c r="F36" s="290"/>
      <c r="G36" s="292"/>
      <c r="H36" s="291"/>
      <c r="I36" s="290"/>
      <c r="J36" s="292"/>
      <c r="K36" s="291"/>
      <c r="L36" s="293"/>
      <c r="M36" s="293"/>
      <c r="N36" s="293"/>
      <c r="O36" s="293"/>
      <c r="P36" s="293"/>
      <c r="Q36" s="289"/>
      <c r="R36" s="293"/>
      <c r="S36" s="293"/>
      <c r="T36" s="770"/>
      <c r="U36" s="772"/>
      <c r="V36" s="771"/>
      <c r="W36" s="293"/>
      <c r="X36" s="293"/>
      <c r="Y36" s="293"/>
      <c r="Z36" s="293"/>
      <c r="AA36" s="293"/>
      <c r="AB36" s="293"/>
      <c r="AC36" s="293"/>
      <c r="AD36" s="293"/>
      <c r="AE36" s="293"/>
      <c r="AF36" s="293"/>
      <c r="AG36" s="293"/>
      <c r="AH36" s="293"/>
      <c r="AI36" s="293"/>
      <c r="AJ36" s="293"/>
      <c r="AK36" s="289"/>
      <c r="AL36" s="293"/>
      <c r="AM36" s="293"/>
      <c r="AN36" s="293"/>
      <c r="AO36" s="293"/>
      <c r="AP36" s="293"/>
      <c r="AQ36" s="293"/>
      <c r="AR36" s="293"/>
      <c r="AS36" s="293"/>
      <c r="AT36" s="293"/>
      <c r="AU36" s="293"/>
      <c r="AV36" s="293"/>
      <c r="AW36" s="293"/>
      <c r="AX36" s="293"/>
      <c r="AY36" s="293"/>
      <c r="AZ36" s="293"/>
      <c r="BA36" s="293"/>
      <c r="BB36" s="293"/>
      <c r="BC36" s="293"/>
      <c r="BD36" s="293"/>
      <c r="BE36" s="293"/>
      <c r="BF36" s="293"/>
      <c r="BG36" s="293"/>
      <c r="BH36" s="289"/>
    </row>
    <row r="37" spans="1:60" s="294" customFormat="1" ht="16.2" customHeight="1" x14ac:dyDescent="0.3">
      <c r="A37" s="289"/>
      <c r="B37" s="770" t="s">
        <v>25</v>
      </c>
      <c r="C37" s="771"/>
      <c r="D37" s="770">
        <v>1</v>
      </c>
      <c r="E37" s="771"/>
      <c r="F37" s="770">
        <v>2</v>
      </c>
      <c r="G37" s="772"/>
      <c r="H37" s="771"/>
      <c r="I37" s="770">
        <v>3</v>
      </c>
      <c r="J37" s="772"/>
      <c r="K37" s="771"/>
      <c r="L37" s="289"/>
      <c r="M37" s="289"/>
      <c r="N37" s="289" t="s">
        <v>345</v>
      </c>
      <c r="O37" s="289"/>
      <c r="P37" s="289"/>
      <c r="Q37" s="289"/>
      <c r="R37" s="289"/>
      <c r="S37" s="289"/>
      <c r="T37" s="770" t="str">
        <f>IFERROR(MODE('Ventilation revenus de loyer'!$Q$13:$Q$233),"RIEN")</f>
        <v>RIEN</v>
      </c>
      <c r="U37" s="772"/>
      <c r="V37" s="771"/>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row>
    <row r="38" spans="1:60" s="294" customFormat="1" ht="16.2" customHeight="1" x14ac:dyDescent="0.3">
      <c r="A38" s="289"/>
      <c r="B38" s="289" t="s">
        <v>315</v>
      </c>
      <c r="C38" s="289"/>
      <c r="D38" s="770">
        <f>COUNTIFS('Ventilation revenus de loyer'!$K$13:$K$232,"&gt;0  ",'Ventilation revenus de loyer'!$G$13:$G$232,"V1.")+COUNTIFS('Ventilation revenus de loyer'!$K$13:$K$232,"&gt;0  ",'Ventilation revenus de loyer'!$G$13:$G$232,"V1. ZC")</f>
        <v>0</v>
      </c>
      <c r="E38" s="771"/>
      <c r="F38" s="770">
        <f>COUNTIFS('Ventilation revenus de loyer'!$K$13:$K$232,"&gt;0  ",'Ventilation revenus de loyer'!$G$13:$G$232,"V2.")</f>
        <v>0</v>
      </c>
      <c r="G38" s="772"/>
      <c r="H38" s="771"/>
      <c r="I38" s="770">
        <f>COUNTIFS('Ventilation revenus de loyer'!$K$13:$K$232,"&gt;0  ",'Ventilation revenus de loyer'!$G$13:$G$232,"V3.")</f>
        <v>0</v>
      </c>
      <c r="J38" s="772"/>
      <c r="K38" s="771"/>
      <c r="L38" s="289"/>
      <c r="M38" s="289"/>
      <c r="N38" s="289" t="s">
        <v>344</v>
      </c>
      <c r="O38" s="289"/>
      <c r="P38" s="289"/>
      <c r="Q38" s="289"/>
      <c r="R38" s="289"/>
      <c r="S38" s="289"/>
      <c r="T38" s="770" t="str">
        <f>IF($T$37="RIEN","N/A",COUNTIF('Ventilation revenus de loyer'!$Q$13:$Q$233,$T$37)*100/$F$20)</f>
        <v>N/A</v>
      </c>
      <c r="U38" s="772"/>
      <c r="V38" s="771"/>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row>
    <row r="39" spans="1:60" s="294" customFormat="1" ht="16.2" customHeight="1" x14ac:dyDescent="0.3">
      <c r="A39" s="289"/>
      <c r="B39" s="289" t="s">
        <v>314</v>
      </c>
      <c r="C39" s="289"/>
      <c r="D39" s="770">
        <f>COUNTIFS('Ventilation revenus de loyer'!$I$13:$I$232,$C$31,'Ventilation revenus de loyer'!$K$13:$K$232,"&gt;0  ",'Ventilation revenus de loyer'!$G$13:$G$232,"V1.")+COUNTIFS('Ventilation revenus de loyer'!$K$13:$K$232,"&gt;0  ",'Ventilation revenus de loyer'!$G$13:$G$232,"V1. ZC")</f>
        <v>0</v>
      </c>
      <c r="E39" s="771"/>
      <c r="F39" s="770">
        <f>COUNTIFS('Ventilation revenus de loyer'!$I$13:$I$232,$C$31,'Ventilation revenus de loyer'!$I$13:$I$232,$C$31,'Ventilation revenus de loyer'!$K$13:$K$232,"&gt;0  ",'Ventilation revenus de loyer'!$G$13:$G$232,"V2.")</f>
        <v>0</v>
      </c>
      <c r="G39" s="772"/>
      <c r="H39" s="771"/>
      <c r="I39" s="770">
        <f>COUNTIFS('Ventilation revenus de loyer'!$I$13:$I$232,$C$31,'Ventilation revenus de loyer'!$I$13:$I$232,$C$31,'Ventilation revenus de loyer'!$K$13:$K$232,"&gt;0  ",'Ventilation revenus de loyer'!$G$13:$G$232,"V3.")</f>
        <v>0</v>
      </c>
      <c r="J39" s="772"/>
      <c r="K39" s="771"/>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row>
    <row r="40" spans="1:60" s="244" customFormat="1" ht="27" customHeight="1" x14ac:dyDescent="0.3">
      <c r="A40" s="243"/>
      <c r="B40" s="240"/>
      <c r="C40" s="240"/>
      <c r="D40" s="777" t="str">
        <f>IF($D$38=0,"",$D$39/$D$38)</f>
        <v/>
      </c>
      <c r="E40" s="778"/>
      <c r="F40" s="777" t="str">
        <f>IFERROR($F$39/$F$38,"")</f>
        <v/>
      </c>
      <c r="G40" s="779"/>
      <c r="H40" s="778"/>
      <c r="I40" s="770" t="str">
        <f>IFERROR($I$39/$I$38,"")</f>
        <v/>
      </c>
      <c r="J40" s="772"/>
      <c r="K40" s="771"/>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3"/>
      <c r="AQ40" s="243"/>
      <c r="AR40" s="243"/>
      <c r="AS40" s="243"/>
      <c r="AT40" s="243"/>
      <c r="AU40" s="243"/>
      <c r="AV40" s="243"/>
      <c r="AW40" s="243"/>
      <c r="AX40" s="243"/>
      <c r="AY40" s="243"/>
      <c r="AZ40" s="243"/>
      <c r="BA40" s="243"/>
      <c r="BB40" s="243"/>
      <c r="BC40" s="243"/>
      <c r="BD40" s="243"/>
      <c r="BE40" s="243"/>
      <c r="BF40" s="243"/>
      <c r="BG40" s="243"/>
      <c r="BH40" s="243"/>
    </row>
  </sheetData>
  <sheetProtection algorithmName="SHA-512" hashValue="R91o4mDtib6fkbjnPkOW2k7TfZeYgg9PtInB6n/EvQBzijAhxD3hUu4aqov8D+lKVjFJTb1oLaw6BTIF9eyzbw==" saltValue="qTPU54+IClXYywY1/D20eg==" spinCount="100000" sheet="1" objects="1" scenarios="1" selectLockedCells="1" selectUnlockedCells="1"/>
  <mergeCells count="120">
    <mergeCell ref="AB29:AG29"/>
    <mergeCell ref="B7:K7"/>
    <mergeCell ref="S23:AC24"/>
    <mergeCell ref="AD23:AG24"/>
    <mergeCell ref="AH23:AI24"/>
    <mergeCell ref="S19:AC20"/>
    <mergeCell ref="AD19:AG20"/>
    <mergeCell ref="AH19:AI20"/>
    <mergeCell ref="S21:AC22"/>
    <mergeCell ref="AD21:AG22"/>
    <mergeCell ref="AH21:AI22"/>
    <mergeCell ref="C16:E16"/>
    <mergeCell ref="AH18:AI18"/>
    <mergeCell ref="F11:H11"/>
    <mergeCell ref="AD18:AG18"/>
    <mergeCell ref="S17:AC17"/>
    <mergeCell ref="S18:AC18"/>
    <mergeCell ref="C24:O27"/>
    <mergeCell ref="N18:O18"/>
    <mergeCell ref="N13:O13"/>
    <mergeCell ref="AD16:AG16"/>
    <mergeCell ref="AD17:AG17"/>
    <mergeCell ref="C10:E10"/>
    <mergeCell ref="C11:E11"/>
    <mergeCell ref="I3:AI3"/>
    <mergeCell ref="I2:AI2"/>
    <mergeCell ref="AR2:AY2"/>
    <mergeCell ref="F16:H16"/>
    <mergeCell ref="I16:K16"/>
    <mergeCell ref="I17:K17"/>
    <mergeCell ref="I18:K18"/>
    <mergeCell ref="AR3:AY3"/>
    <mergeCell ref="AH16:AI16"/>
    <mergeCell ref="AH12:AI12"/>
    <mergeCell ref="AH13:AI13"/>
    <mergeCell ref="AD11:AG11"/>
    <mergeCell ref="AD12:AG12"/>
    <mergeCell ref="AD13:AG13"/>
    <mergeCell ref="S13:AC13"/>
    <mergeCell ref="N14:O15"/>
    <mergeCell ref="L17:M17"/>
    <mergeCell ref="N17:O17"/>
    <mergeCell ref="S16:AC16"/>
    <mergeCell ref="N16:O16"/>
    <mergeCell ref="L16:M16"/>
    <mergeCell ref="L14:M15"/>
    <mergeCell ref="I12:K12"/>
    <mergeCell ref="N10:O10"/>
    <mergeCell ref="N11:O11"/>
    <mergeCell ref="L10:M10"/>
    <mergeCell ref="L11:M11"/>
    <mergeCell ref="L12:M12"/>
    <mergeCell ref="L13:M13"/>
    <mergeCell ref="I14:K15"/>
    <mergeCell ref="F13:H13"/>
    <mergeCell ref="I13:K13"/>
    <mergeCell ref="F14:H15"/>
    <mergeCell ref="F12:H12"/>
    <mergeCell ref="D40:E40"/>
    <mergeCell ref="F40:H40"/>
    <mergeCell ref="I40:K40"/>
    <mergeCell ref="T38:V38"/>
    <mergeCell ref="AX33:BB33"/>
    <mergeCell ref="AM33:AW33"/>
    <mergeCell ref="AH17:AI17"/>
    <mergeCell ref="AP25:AP28"/>
    <mergeCell ref="AQ25:AQ28"/>
    <mergeCell ref="AR25:AR28"/>
    <mergeCell ref="AO25:AO28"/>
    <mergeCell ref="C17:E17"/>
    <mergeCell ref="C18:E18"/>
    <mergeCell ref="F17:H17"/>
    <mergeCell ref="F18:H18"/>
    <mergeCell ref="T36:V36"/>
    <mergeCell ref="T37:V37"/>
    <mergeCell ref="S32:AC32"/>
    <mergeCell ref="C20:E21"/>
    <mergeCell ref="L18:M18"/>
    <mergeCell ref="F20:H21"/>
    <mergeCell ref="AD31:AG31"/>
    <mergeCell ref="AD32:AG32"/>
    <mergeCell ref="S31:AC31"/>
    <mergeCell ref="BC33:BE33"/>
    <mergeCell ref="AB30:AG30"/>
    <mergeCell ref="B37:C37"/>
    <mergeCell ref="F39:H39"/>
    <mergeCell ref="I39:K39"/>
    <mergeCell ref="D39:E39"/>
    <mergeCell ref="I38:K38"/>
    <mergeCell ref="F38:H38"/>
    <mergeCell ref="D38:E38"/>
    <mergeCell ref="I37:K37"/>
    <mergeCell ref="F37:H37"/>
    <mergeCell ref="D37:E37"/>
    <mergeCell ref="S33:AC33"/>
    <mergeCell ref="AD33:AG33"/>
    <mergeCell ref="B2:G2"/>
    <mergeCell ref="B3:G3"/>
    <mergeCell ref="AK3:AP3"/>
    <mergeCell ref="AK2:AP2"/>
    <mergeCell ref="BD25:BD28"/>
    <mergeCell ref="BE25:BE28"/>
    <mergeCell ref="AY25:AY28"/>
    <mergeCell ref="AZ25:AZ28"/>
    <mergeCell ref="BA25:BA28"/>
    <mergeCell ref="BC25:BC28"/>
    <mergeCell ref="AW25:AW28"/>
    <mergeCell ref="AX25:AX28"/>
    <mergeCell ref="AS25:AS28"/>
    <mergeCell ref="AT25:AT28"/>
    <mergeCell ref="AU25:AU28"/>
    <mergeCell ref="AV25:AV28"/>
    <mergeCell ref="BB25:BB28"/>
    <mergeCell ref="C12:E12"/>
    <mergeCell ref="C13:E13"/>
    <mergeCell ref="C14:E15"/>
    <mergeCell ref="F10:H10"/>
    <mergeCell ref="N12:O12"/>
    <mergeCell ref="I10:K10"/>
    <mergeCell ref="I11:K11"/>
  </mergeCells>
  <phoneticPr fontId="57" type="noConversion"/>
  <conditionalFormatting sqref="I2:I3">
    <cfRule type="expression" dxfId="4" priority="4">
      <formula>#REF!="Terminé"</formula>
    </cfRule>
  </conditionalFormatting>
  <conditionalFormatting sqref="N11:O18">
    <cfRule type="cellIs" dxfId="3" priority="1" operator="equal">
      <formula>"NON"</formula>
    </cfRule>
    <cfRule type="cellIs" dxfId="2" priority="3" operator="equal">
      <formula>"NOM"</formula>
    </cfRule>
  </conditionalFormatting>
  <conditionalFormatting sqref="W10">
    <cfRule type="expression" dxfId="1" priority="7">
      <formula>$W$10&lt;&gt;"équilibré"</formula>
    </cfRule>
  </conditionalFormatting>
  <conditionalFormatting sqref="AR3">
    <cfRule type="expression" dxfId="0" priority="5">
      <formula>#REF!="Terminé"</formula>
    </cfRule>
  </conditionalFormatting>
  <pageMargins left="0.31496062992125984" right="0.31496062992125984" top="0.55118110236220474" bottom="0.74803149606299213" header="0.19685039370078741" footer="0.19685039370078741"/>
  <pageSetup scale="75" orientation="landscape" r:id="rId1"/>
  <headerFooter>
    <oddFooter>&amp;L&amp;G &amp;"Arial,Normal"&amp;11&amp;A&amp;R&amp;"Arial,Normal"&amp;D</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32</vt:i4>
      </vt:variant>
    </vt:vector>
  </HeadingPairs>
  <TitlesOfParts>
    <vt:vector size="40" baseType="lpstr">
      <vt:lpstr>Généralités</vt:lpstr>
      <vt:lpstr>Instructions</vt:lpstr>
      <vt:lpstr>Table des matières</vt:lpstr>
      <vt:lpstr>Page titre</vt:lpstr>
      <vt:lpstr>Ventilation revenus de loyer</vt:lpstr>
      <vt:lpstr>Prévision budget ACL-LAQ-AR</vt:lpstr>
      <vt:lpstr>TAB Description postes &amp; Normes</vt:lpstr>
      <vt:lpstr>Tableau de bord</vt:lpstr>
      <vt:lpstr>AnFinProjet</vt:lpstr>
      <vt:lpstr>DateDebExo</vt:lpstr>
      <vt:lpstr>DateFinExo</vt:lpstr>
      <vt:lpstr>'Prévision budget ACL-LAQ-AR'!Impression_des_titres</vt:lpstr>
      <vt:lpstr>'Table des matières'!Impression_des_titres</vt:lpstr>
      <vt:lpstr>'Ventilation revenus de loyer'!Impression_des_titres</vt:lpstr>
      <vt:lpstr>Liste_DépensesCopropriété</vt:lpstr>
      <vt:lpstr>liste_typologie</vt:lpstr>
      <vt:lpstr>liste_volet</vt:lpstr>
      <vt:lpstr>listeMdf</vt:lpstr>
      <vt:lpstr>ListeNoPoste</vt:lpstr>
      <vt:lpstr>listePSL</vt:lpstr>
      <vt:lpstr>ListeServices</vt:lpstr>
      <vt:lpstr>listeUtilisationReserves</vt:lpstr>
      <vt:lpstr>MDF_Principal</vt:lpstr>
      <vt:lpstr>MDF_projet</vt:lpstr>
      <vt:lpstr>NomORG</vt:lpstr>
      <vt:lpstr>NomProjet</vt:lpstr>
      <vt:lpstr>NoOrg</vt:lpstr>
      <vt:lpstr>NoProjet</vt:lpstr>
      <vt:lpstr>Instructions!Print_Area</vt:lpstr>
      <vt:lpstr>'Page titre'!Print_Area</vt:lpstr>
      <vt:lpstr>'Prévision budget ACL-LAQ-AR'!Print_Area</vt:lpstr>
      <vt:lpstr>RabaisMTotal</vt:lpstr>
      <vt:lpstr>RevPotLoyerTotal</vt:lpstr>
      <vt:lpstr>TabDescriptionNormes</vt:lpstr>
      <vt:lpstr>TypeOrg</vt:lpstr>
      <vt:lpstr>Volet</vt:lpstr>
      <vt:lpstr>'Page titre'!Zone_d_impression</vt:lpstr>
      <vt:lpstr>'Prévision budget ACL-LAQ-AR'!Zone_d_impression</vt:lpstr>
      <vt:lpstr>'Tableau de bord'!Zone_d_impression</vt:lpstr>
      <vt:lpstr>'Ventilation revenus de loyer'!Zone_d_impression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budgétaires 2026</dc:title>
  <dc:creator>Alpha Boubacar Camara</dc:creator>
  <cp:keywords/>
  <cp:lastModifiedBy>Richimon Ano</cp:lastModifiedBy>
  <cp:lastPrinted>2026-03-31T14:36:41Z</cp:lastPrinted>
  <dcterms:created xsi:type="dcterms:W3CDTF">2022-09-17T00:13:56Z</dcterms:created>
  <dcterms:modified xsi:type="dcterms:W3CDTF">2026-03-31T18:01:30Z</dcterms:modified>
  <cp:category/>
</cp:coreProperties>
</file>